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 activeTab="3"/>
  </bookViews>
  <sheets>
    <sheet name="Nhóm(6)" sheetId="12" r:id="rId1"/>
    <sheet name="Nhóm(5)" sheetId="13" r:id="rId2"/>
    <sheet name="Nhóm(4)" sheetId="14" r:id="rId3"/>
    <sheet name="Nhóm(3)" sheetId="15" r:id="rId4"/>
    <sheet name="Nhóm(11)" sheetId="11" r:id="rId5"/>
    <sheet name="Nhóm(10)" sheetId="10" r:id="rId6"/>
    <sheet name="Nhóm(9)" sheetId="9" r:id="rId7"/>
    <sheet name="Nhóm(8)" sheetId="8" r:id="rId8"/>
    <sheet name="Nhóm(7)" sheetId="7" r:id="rId9"/>
    <sheet name="Nhóm(2)" sheetId="2" r:id="rId10"/>
    <sheet name="Nhóm(1)" sheetId="1" r:id="rId11"/>
  </sheets>
  <definedNames>
    <definedName name="_xlnm._FilterDatabase" localSheetId="10" hidden="1">'Nhóm(1)'!$A$7:$AP$68</definedName>
    <definedName name="_xlnm._FilterDatabase" localSheetId="5" hidden="1">'Nhóm(10)'!$A$7:$AP$68</definedName>
    <definedName name="_xlnm._FilterDatabase" localSheetId="4" hidden="1">'Nhóm(11)'!$A$7:$AP$42</definedName>
    <definedName name="_xlnm._FilterDatabase" localSheetId="9" hidden="1">'Nhóm(2)'!$A$7:$AP$69</definedName>
    <definedName name="_xlnm._FilterDatabase" localSheetId="3" hidden="1">'Nhóm(3)'!$A$7:$AP$69</definedName>
    <definedName name="_xlnm._FilterDatabase" localSheetId="2" hidden="1">'Nhóm(4)'!$A$7:$AP$68</definedName>
    <definedName name="_xlnm._FilterDatabase" localSheetId="1" hidden="1">'Nhóm(5)'!$A$7:$AP$68</definedName>
    <definedName name="_xlnm._FilterDatabase" localSheetId="0" hidden="1">'Nhóm(6)'!$A$7:$AP$69</definedName>
    <definedName name="_xlnm._FilterDatabase" localSheetId="8" hidden="1">'Nhóm(7)'!$A$7:$AP$69</definedName>
    <definedName name="_xlnm._FilterDatabase" localSheetId="7" hidden="1">'Nhóm(8)'!$A$7:$AP$69</definedName>
    <definedName name="_xlnm._FilterDatabase" localSheetId="6" hidden="1">'Nhóm(9)'!$A$7:$AP$68</definedName>
    <definedName name="_xlnm.Print_Titles" localSheetId="10">'Nhóm(1)'!$3:$8</definedName>
    <definedName name="_xlnm.Print_Titles" localSheetId="5">'Nhóm(10)'!$3:$8</definedName>
    <definedName name="_xlnm.Print_Titles" localSheetId="4">'Nhóm(11)'!$3:$8</definedName>
    <definedName name="_xlnm.Print_Titles" localSheetId="9">'Nhóm(2)'!$3:$8</definedName>
    <definedName name="_xlnm.Print_Titles" localSheetId="3">'Nhóm(3)'!$3:$8</definedName>
    <definedName name="_xlnm.Print_Titles" localSheetId="2">'Nhóm(4)'!$3:$8</definedName>
    <definedName name="_xlnm.Print_Titles" localSheetId="1">'Nhóm(5)'!$3:$8</definedName>
    <definedName name="_xlnm.Print_Titles" localSheetId="0">'Nhóm(6)'!$3:$8</definedName>
    <definedName name="_xlnm.Print_Titles" localSheetId="8">'Nhóm(7)'!$3:$8</definedName>
    <definedName name="_xlnm.Print_Titles" localSheetId="7">'Nhóm(8)'!$3:$8</definedName>
    <definedName name="_xlnm.Print_Titles" localSheetId="6">'Nhóm(9)'!$3:$8</definedName>
  </definedNames>
  <calcPr calcId="162913"/>
</workbook>
</file>

<file path=xl/calcChain.xml><?xml version="1.0" encoding="utf-8"?>
<calcChain xmlns="http://schemas.openxmlformats.org/spreadsheetml/2006/main">
  <c r="X69" i="15" l="1"/>
  <c r="X68" i="15"/>
  <c r="X67" i="15"/>
  <c r="X66" i="15"/>
  <c r="X65" i="15"/>
  <c r="X64" i="15"/>
  <c r="X63" i="15"/>
  <c r="X62" i="15"/>
  <c r="X61" i="15"/>
  <c r="X60" i="15"/>
  <c r="X59" i="15"/>
  <c r="X58" i="15"/>
  <c r="X57" i="15"/>
  <c r="X56" i="15"/>
  <c r="X55" i="15"/>
  <c r="X54" i="15"/>
  <c r="X53" i="15"/>
  <c r="X52" i="15"/>
  <c r="X51" i="15"/>
  <c r="X50" i="15"/>
  <c r="X49" i="15"/>
  <c r="X48" i="15"/>
  <c r="X47" i="15"/>
  <c r="X46" i="15"/>
  <c r="X45" i="15"/>
  <c r="X44" i="15"/>
  <c r="X43" i="15"/>
  <c r="X42" i="15"/>
  <c r="X41" i="15"/>
  <c r="X40" i="15"/>
  <c r="X39" i="15"/>
  <c r="X38" i="15"/>
  <c r="X37" i="15"/>
  <c r="X36" i="15"/>
  <c r="X35" i="15"/>
  <c r="X34" i="15"/>
  <c r="X33" i="15"/>
  <c r="X32" i="15"/>
  <c r="X31" i="15"/>
  <c r="X30" i="15"/>
  <c r="X29" i="15"/>
  <c r="X28" i="15"/>
  <c r="X27" i="15"/>
  <c r="X26" i="15"/>
  <c r="X25" i="15"/>
  <c r="X24" i="15"/>
  <c r="T24" i="15"/>
  <c r="X23" i="15"/>
  <c r="AA22" i="15"/>
  <c r="X22" i="15"/>
  <c r="T22" i="15"/>
  <c r="V22" i="15" s="1"/>
  <c r="X21" i="15"/>
  <c r="X20" i="15"/>
  <c r="X19" i="15"/>
  <c r="X18" i="15"/>
  <c r="T18" i="15"/>
  <c r="X17" i="15"/>
  <c r="X16" i="15"/>
  <c r="X15" i="15"/>
  <c r="X14" i="15"/>
  <c r="X13" i="15"/>
  <c r="X12" i="15"/>
  <c r="X11" i="15"/>
  <c r="W11" i="15"/>
  <c r="AA11" i="15" s="1"/>
  <c r="T11" i="15"/>
  <c r="V11" i="15" s="1"/>
  <c r="X10" i="15"/>
  <c r="X9" i="15"/>
  <c r="S8" i="15"/>
  <c r="T69" i="15" s="1"/>
  <c r="S4" i="15"/>
  <c r="G4" i="15"/>
  <c r="D4" i="15"/>
  <c r="S3" i="15"/>
  <c r="AC7" i="15" s="1"/>
  <c r="D3" i="15"/>
  <c r="AB7" i="15" s="1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W44" i="14"/>
  <c r="AA44" i="14" s="1"/>
  <c r="X43" i="14"/>
  <c r="X42" i="14"/>
  <c r="X41" i="14"/>
  <c r="X40" i="14"/>
  <c r="X39" i="14"/>
  <c r="X38" i="14"/>
  <c r="X37" i="14"/>
  <c r="X36" i="14"/>
  <c r="X35" i="14"/>
  <c r="X34" i="14"/>
  <c r="X33" i="14"/>
  <c r="T33" i="14"/>
  <c r="X32" i="14"/>
  <c r="X31" i="14"/>
  <c r="X30" i="14"/>
  <c r="X29" i="14"/>
  <c r="X28" i="14"/>
  <c r="X27" i="14"/>
  <c r="X26" i="14"/>
  <c r="X25" i="14"/>
  <c r="X24" i="14"/>
  <c r="X23" i="14"/>
  <c r="W23" i="14"/>
  <c r="AA23" i="14" s="1"/>
  <c r="X22" i="14"/>
  <c r="X21" i="14"/>
  <c r="X20" i="14"/>
  <c r="X19" i="14"/>
  <c r="X18" i="14"/>
  <c r="X17" i="14"/>
  <c r="X16" i="14"/>
  <c r="X15" i="14"/>
  <c r="X14" i="14"/>
  <c r="W14" i="14"/>
  <c r="AA14" i="14" s="1"/>
  <c r="X13" i="14"/>
  <c r="T13" i="14"/>
  <c r="X12" i="14"/>
  <c r="X11" i="14"/>
  <c r="X10" i="14"/>
  <c r="X9" i="14"/>
  <c r="S8" i="14"/>
  <c r="T45" i="14" s="1"/>
  <c r="S4" i="14"/>
  <c r="G4" i="14"/>
  <c r="D4" i="14"/>
  <c r="S3" i="14"/>
  <c r="AC7" i="14" s="1"/>
  <c r="D3" i="14"/>
  <c r="AB7" i="14" s="1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W43" i="13"/>
  <c r="AA43" i="13" s="1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W18" i="13"/>
  <c r="AA18" i="13" s="1"/>
  <c r="X17" i="13"/>
  <c r="X16" i="13"/>
  <c r="X15" i="13"/>
  <c r="X14" i="13"/>
  <c r="X13" i="13"/>
  <c r="X12" i="13"/>
  <c r="X11" i="13"/>
  <c r="X10" i="13"/>
  <c r="X9" i="13"/>
  <c r="S8" i="13"/>
  <c r="T32" i="13" s="1"/>
  <c r="S4" i="13"/>
  <c r="G4" i="13"/>
  <c r="D4" i="13"/>
  <c r="S3" i="13"/>
  <c r="AC7" i="13" s="1"/>
  <c r="D3" i="13"/>
  <c r="AB7" i="13" s="1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W52" i="12"/>
  <c r="AA52" i="12" s="1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T37" i="12"/>
  <c r="X36" i="12"/>
  <c r="X35" i="12"/>
  <c r="X34" i="12"/>
  <c r="X33" i="12"/>
  <c r="T33" i="12"/>
  <c r="U33" i="12" s="1"/>
  <c r="X32" i="12"/>
  <c r="X31" i="12"/>
  <c r="X30" i="12"/>
  <c r="T30" i="12"/>
  <c r="W30" i="12" s="1"/>
  <c r="AA30" i="12" s="1"/>
  <c r="X29" i="12"/>
  <c r="X28" i="12"/>
  <c r="X27" i="12"/>
  <c r="X26" i="12"/>
  <c r="X25" i="12"/>
  <c r="X24" i="12"/>
  <c r="X23" i="12"/>
  <c r="T23" i="12"/>
  <c r="U23" i="12" s="1"/>
  <c r="X22" i="12"/>
  <c r="X21" i="12"/>
  <c r="T21" i="12"/>
  <c r="U21" i="12" s="1"/>
  <c r="X20" i="12"/>
  <c r="X19" i="12"/>
  <c r="X18" i="12"/>
  <c r="X17" i="12"/>
  <c r="T17" i="12"/>
  <c r="U17" i="12" s="1"/>
  <c r="X16" i="12"/>
  <c r="X15" i="12"/>
  <c r="X14" i="12"/>
  <c r="X13" i="12"/>
  <c r="X12" i="12"/>
  <c r="W12" i="12"/>
  <c r="AA12" i="12" s="1"/>
  <c r="X11" i="12"/>
  <c r="X10" i="12"/>
  <c r="X9" i="12"/>
  <c r="S8" i="12"/>
  <c r="T34" i="12" s="1"/>
  <c r="S4" i="12"/>
  <c r="G4" i="12"/>
  <c r="D4" i="12"/>
  <c r="S3" i="12"/>
  <c r="AC7" i="12" s="1"/>
  <c r="D3" i="12"/>
  <c r="AB7" i="12" s="1"/>
  <c r="T32" i="15" l="1"/>
  <c r="T16" i="15"/>
  <c r="W16" i="15" s="1"/>
  <c r="AA16" i="15" s="1"/>
  <c r="T30" i="15"/>
  <c r="T40" i="15"/>
  <c r="U40" i="15" s="1"/>
  <c r="T20" i="15"/>
  <c r="V20" i="15" s="1"/>
  <c r="T50" i="14"/>
  <c r="W34" i="12"/>
  <c r="AA34" i="12" s="1"/>
  <c r="V34" i="12"/>
  <c r="W17" i="12"/>
  <c r="AA17" i="12" s="1"/>
  <c r="T26" i="12"/>
  <c r="T32" i="12"/>
  <c r="T41" i="12"/>
  <c r="T20" i="14"/>
  <c r="W20" i="14" s="1"/>
  <c r="AA20" i="14" s="1"/>
  <c r="T41" i="14"/>
  <c r="W41" i="14" s="1"/>
  <c r="AA41" i="14" s="1"/>
  <c r="T38" i="15"/>
  <c r="U38" i="15" s="1"/>
  <c r="T16" i="12"/>
  <c r="V23" i="12"/>
  <c r="W33" i="12"/>
  <c r="AA33" i="12" s="1"/>
  <c r="T63" i="12"/>
  <c r="W20" i="15"/>
  <c r="AA20" i="15" s="1"/>
  <c r="T14" i="12"/>
  <c r="T15" i="12"/>
  <c r="T22" i="12"/>
  <c r="W22" i="12" s="1"/>
  <c r="AA22" i="12" s="1"/>
  <c r="T25" i="12"/>
  <c r="T29" i="12"/>
  <c r="U29" i="12" s="1"/>
  <c r="T31" i="12"/>
  <c r="W31" i="12" s="1"/>
  <c r="AA31" i="12" s="1"/>
  <c r="T67" i="12"/>
  <c r="T9" i="14"/>
  <c r="T12" i="14"/>
  <c r="U12" i="14" s="1"/>
  <c r="T23" i="14"/>
  <c r="V23" i="14" s="1"/>
  <c r="U11" i="15"/>
  <c r="T14" i="15"/>
  <c r="U14" i="15" s="1"/>
  <c r="T28" i="15"/>
  <c r="T36" i="15"/>
  <c r="U36" i="15" s="1"/>
  <c r="T10" i="12"/>
  <c r="T18" i="12"/>
  <c r="T24" i="12"/>
  <c r="T21" i="14"/>
  <c r="W21" i="14" s="1"/>
  <c r="AA21" i="14" s="1"/>
  <c r="T25" i="14"/>
  <c r="V25" i="14" s="1"/>
  <c r="T9" i="15"/>
  <c r="T10" i="15"/>
  <c r="V10" i="15" s="1"/>
  <c r="T12" i="15"/>
  <c r="W12" i="15" s="1"/>
  <c r="AA12" i="15" s="1"/>
  <c r="T26" i="15"/>
  <c r="T34" i="15"/>
  <c r="U34" i="15" s="1"/>
  <c r="T42" i="15"/>
  <c r="U42" i="15" s="1"/>
  <c r="V32" i="13"/>
  <c r="W32" i="13"/>
  <c r="AA32" i="13" s="1"/>
  <c r="U32" i="13"/>
  <c r="W21" i="12"/>
  <c r="AA21" i="12" s="1"/>
  <c r="V22" i="12"/>
  <c r="V30" i="12"/>
  <c r="V41" i="12"/>
  <c r="U41" i="12"/>
  <c r="V63" i="12"/>
  <c r="W63" i="12"/>
  <c r="AA63" i="12" s="1"/>
  <c r="U63" i="12"/>
  <c r="V67" i="12"/>
  <c r="W67" i="12"/>
  <c r="AA67" i="12" s="1"/>
  <c r="U67" i="12"/>
  <c r="T68" i="12"/>
  <c r="T66" i="12"/>
  <c r="T64" i="12"/>
  <c r="T55" i="12"/>
  <c r="T53" i="12"/>
  <c r="T51" i="12"/>
  <c r="T49" i="12"/>
  <c r="T62" i="12"/>
  <c r="T61" i="12"/>
  <c r="T54" i="12"/>
  <c r="T50" i="12"/>
  <c r="T47" i="12"/>
  <c r="T45" i="12"/>
  <c r="T43" i="12"/>
  <c r="T69" i="12"/>
  <c r="T65" i="12"/>
  <c r="T60" i="12"/>
  <c r="T59" i="12"/>
  <c r="T40" i="12"/>
  <c r="T38" i="12"/>
  <c r="T58" i="12"/>
  <c r="T57" i="12"/>
  <c r="T56" i="12"/>
  <c r="T52" i="12"/>
  <c r="T48" i="12"/>
  <c r="T46" i="12"/>
  <c r="T44" i="12"/>
  <c r="T42" i="12"/>
  <c r="T13" i="12"/>
  <c r="T11" i="12"/>
  <c r="T9" i="12"/>
  <c r="W10" i="12"/>
  <c r="AA10" i="12" s="1"/>
  <c r="T12" i="12"/>
  <c r="W15" i="12"/>
  <c r="AA15" i="12" s="1"/>
  <c r="V16" i="12"/>
  <c r="V17" i="12"/>
  <c r="U18" i="12"/>
  <c r="T19" i="12"/>
  <c r="T20" i="12"/>
  <c r="W23" i="12"/>
  <c r="AA23" i="12" s="1"/>
  <c r="V24" i="12"/>
  <c r="V25" i="12"/>
  <c r="T27" i="12"/>
  <c r="T28" i="12"/>
  <c r="V32" i="12"/>
  <c r="V33" i="12"/>
  <c r="U34" i="12"/>
  <c r="T35" i="12"/>
  <c r="T36" i="12"/>
  <c r="T39" i="12"/>
  <c r="T12" i="13"/>
  <c r="T16" i="13"/>
  <c r="T20" i="13"/>
  <c r="T24" i="13"/>
  <c r="T28" i="13"/>
  <c r="V37" i="12"/>
  <c r="U37" i="12"/>
  <c r="AA41" i="12"/>
  <c r="V21" i="12"/>
  <c r="U22" i="12"/>
  <c r="V29" i="12"/>
  <c r="U30" i="12"/>
  <c r="W37" i="12"/>
  <c r="AA37" i="12" s="1"/>
  <c r="T44" i="13"/>
  <c r="T42" i="13"/>
  <c r="T40" i="13"/>
  <c r="T38" i="13"/>
  <c r="T36" i="13"/>
  <c r="T68" i="13"/>
  <c r="T66" i="13"/>
  <c r="T64" i="13"/>
  <c r="T62" i="13"/>
  <c r="T60" i="13"/>
  <c r="T58" i="13"/>
  <c r="T56" i="13"/>
  <c r="T54" i="13"/>
  <c r="T52" i="13"/>
  <c r="T50" i="13"/>
  <c r="T48" i="13"/>
  <c r="T45" i="13"/>
  <c r="T43" i="13"/>
  <c r="T41" i="13"/>
  <c r="T39" i="13"/>
  <c r="T37" i="13"/>
  <c r="T35" i="13"/>
  <c r="T33" i="13"/>
  <c r="T31" i="13"/>
  <c r="T29" i="13"/>
  <c r="T27" i="13"/>
  <c r="T25" i="13"/>
  <c r="T23" i="13"/>
  <c r="T21" i="13"/>
  <c r="T19" i="13"/>
  <c r="T17" i="13"/>
  <c r="T15" i="13"/>
  <c r="T13" i="13"/>
  <c r="T11" i="13"/>
  <c r="T9" i="13"/>
  <c r="T34" i="13"/>
  <c r="T30" i="13"/>
  <c r="T26" i="13"/>
  <c r="T22" i="13"/>
  <c r="T18" i="13"/>
  <c r="T14" i="13"/>
  <c r="T10" i="13"/>
  <c r="T67" i="13"/>
  <c r="T65" i="13"/>
  <c r="T63" i="13"/>
  <c r="T61" i="13"/>
  <c r="T59" i="13"/>
  <c r="T57" i="13"/>
  <c r="T55" i="13"/>
  <c r="T53" i="13"/>
  <c r="T51" i="13"/>
  <c r="T49" i="13"/>
  <c r="T46" i="13"/>
  <c r="T47" i="13"/>
  <c r="W45" i="14"/>
  <c r="AA45" i="14" s="1"/>
  <c r="V45" i="14"/>
  <c r="U45" i="14"/>
  <c r="W9" i="14"/>
  <c r="V9" i="14"/>
  <c r="U9" i="14"/>
  <c r="W13" i="14"/>
  <c r="AA13" i="14" s="1"/>
  <c r="V13" i="14"/>
  <c r="U13" i="14"/>
  <c r="U21" i="14"/>
  <c r="W25" i="14"/>
  <c r="AA25" i="14" s="1"/>
  <c r="U25" i="14"/>
  <c r="U20" i="14"/>
  <c r="W33" i="14"/>
  <c r="AA33" i="14" s="1"/>
  <c r="V33" i="14"/>
  <c r="U33" i="14"/>
  <c r="V50" i="14"/>
  <c r="U50" i="14"/>
  <c r="W50" i="14"/>
  <c r="AA50" i="14" s="1"/>
  <c r="T14" i="14"/>
  <c r="T15" i="14"/>
  <c r="T31" i="14"/>
  <c r="T39" i="14"/>
  <c r="T47" i="14"/>
  <c r="T48" i="14"/>
  <c r="T10" i="14"/>
  <c r="T16" i="14"/>
  <c r="T17" i="14"/>
  <c r="T29" i="14"/>
  <c r="T37" i="14"/>
  <c r="U10" i="15"/>
  <c r="W10" i="15"/>
  <c r="T67" i="14"/>
  <c r="T66" i="14"/>
  <c r="T64" i="14"/>
  <c r="T62" i="14"/>
  <c r="T60" i="14"/>
  <c r="T58" i="14"/>
  <c r="T56" i="14"/>
  <c r="T54" i="14"/>
  <c r="T65" i="14"/>
  <c r="T63" i="14"/>
  <c r="T61" i="14"/>
  <c r="T59" i="14"/>
  <c r="T57" i="14"/>
  <c r="T55" i="14"/>
  <c r="T53" i="14"/>
  <c r="T51" i="14"/>
  <c r="T49" i="14"/>
  <c r="T68" i="14"/>
  <c r="T46" i="14"/>
  <c r="T44" i="14"/>
  <c r="T42" i="14"/>
  <c r="T40" i="14"/>
  <c r="T38" i="14"/>
  <c r="T36" i="14"/>
  <c r="T34" i="14"/>
  <c r="T32" i="14"/>
  <c r="T30" i="14"/>
  <c r="T28" i="14"/>
  <c r="T26" i="14"/>
  <c r="T24" i="14"/>
  <c r="T22" i="14"/>
  <c r="T11" i="14"/>
  <c r="T18" i="14"/>
  <c r="T19" i="14"/>
  <c r="T27" i="14"/>
  <c r="T35" i="14"/>
  <c r="T43" i="14"/>
  <c r="T52" i="14"/>
  <c r="W69" i="15"/>
  <c r="AA69" i="15" s="1"/>
  <c r="V69" i="15"/>
  <c r="U69" i="15"/>
  <c r="V18" i="15"/>
  <c r="U18" i="15"/>
  <c r="V16" i="15"/>
  <c r="U16" i="15"/>
  <c r="W18" i="15"/>
  <c r="AA18" i="15" s="1"/>
  <c r="V14" i="15"/>
  <c r="U24" i="15"/>
  <c r="W24" i="15"/>
  <c r="AA24" i="15" s="1"/>
  <c r="V24" i="15"/>
  <c r="U26" i="15"/>
  <c r="W26" i="15"/>
  <c r="AA26" i="15" s="1"/>
  <c r="V26" i="15"/>
  <c r="U28" i="15"/>
  <c r="W28" i="15"/>
  <c r="AA28" i="15" s="1"/>
  <c r="V28" i="15"/>
  <c r="U30" i="15"/>
  <c r="W30" i="15"/>
  <c r="AA30" i="15" s="1"/>
  <c r="V30" i="15"/>
  <c r="U32" i="15"/>
  <c r="W32" i="15"/>
  <c r="AA32" i="15" s="1"/>
  <c r="V32" i="15"/>
  <c r="U12" i="15"/>
  <c r="U20" i="15"/>
  <c r="U22" i="15"/>
  <c r="T23" i="15"/>
  <c r="T25" i="15"/>
  <c r="T27" i="15"/>
  <c r="T29" i="15"/>
  <c r="T31" i="15"/>
  <c r="T33" i="15"/>
  <c r="T35" i="15"/>
  <c r="T37" i="15"/>
  <c r="V38" i="15"/>
  <c r="T39" i="15"/>
  <c r="T41" i="15"/>
  <c r="V42" i="15"/>
  <c r="T43" i="15"/>
  <c r="T45" i="15"/>
  <c r="T47" i="15"/>
  <c r="T49" i="15"/>
  <c r="T51" i="15"/>
  <c r="T13" i="15"/>
  <c r="T15" i="15"/>
  <c r="T17" i="15"/>
  <c r="T19" i="15"/>
  <c r="T21" i="15"/>
  <c r="W36" i="15"/>
  <c r="AA36" i="15" s="1"/>
  <c r="W38" i="15"/>
  <c r="AA38" i="15" s="1"/>
  <c r="W42" i="15"/>
  <c r="AA42" i="15" s="1"/>
  <c r="T54" i="15"/>
  <c r="T56" i="15"/>
  <c r="T58" i="15"/>
  <c r="T60" i="15"/>
  <c r="T62" i="15"/>
  <c r="T64" i="15"/>
  <c r="T66" i="15"/>
  <c r="T68" i="15"/>
  <c r="T44" i="15"/>
  <c r="T46" i="15"/>
  <c r="T48" i="15"/>
  <c r="T50" i="15"/>
  <c r="T52" i="15"/>
  <c r="T53" i="15"/>
  <c r="T55" i="15"/>
  <c r="T57" i="15"/>
  <c r="T59" i="15"/>
  <c r="T61" i="15"/>
  <c r="T63" i="15"/>
  <c r="T65" i="15"/>
  <c r="T67" i="15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S8" i="11"/>
  <c r="T37" i="11" s="1"/>
  <c r="S4" i="11"/>
  <c r="G4" i="11"/>
  <c r="D4" i="11"/>
  <c r="S3" i="11"/>
  <c r="AC7" i="11" s="1"/>
  <c r="D3" i="11"/>
  <c r="AB7" i="11" s="1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S8" i="10"/>
  <c r="T67" i="10" s="1"/>
  <c r="S4" i="10"/>
  <c r="G4" i="10"/>
  <c r="D4" i="10"/>
  <c r="S3" i="10"/>
  <c r="AC7" i="10" s="1"/>
  <c r="D3" i="10"/>
  <c r="AB7" i="10" s="1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S8" i="9"/>
  <c r="T42" i="9" s="1"/>
  <c r="S4" i="9"/>
  <c r="G4" i="9"/>
  <c r="D4" i="9"/>
  <c r="S3" i="9"/>
  <c r="AC7" i="9" s="1"/>
  <c r="D3" i="9"/>
  <c r="AB7" i="9" s="1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S8" i="8"/>
  <c r="T67" i="8" s="1"/>
  <c r="S4" i="8"/>
  <c r="G4" i="8"/>
  <c r="D4" i="8"/>
  <c r="S3" i="8"/>
  <c r="AC7" i="8" s="1"/>
  <c r="D3" i="8"/>
  <c r="AB7" i="8" s="1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S8" i="7"/>
  <c r="T64" i="7" s="1"/>
  <c r="S4" i="7"/>
  <c r="G4" i="7"/>
  <c r="D4" i="7"/>
  <c r="S3" i="7"/>
  <c r="AC7" i="7" s="1"/>
  <c r="D3" i="7"/>
  <c r="AB7" i="7" s="1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S8" i="2"/>
  <c r="T42" i="2" s="1"/>
  <c r="S4" i="2"/>
  <c r="G4" i="2"/>
  <c r="D4" i="2"/>
  <c r="S3" i="2"/>
  <c r="AC7" i="2" s="1"/>
  <c r="D3" i="2"/>
  <c r="AB7" i="2" s="1"/>
  <c r="V34" i="15" l="1"/>
  <c r="V40" i="15"/>
  <c r="W34" i="15"/>
  <c r="AA34" i="15" s="1"/>
  <c r="W40" i="15"/>
  <c r="AA40" i="15" s="1"/>
  <c r="W14" i="15"/>
  <c r="AA14" i="15" s="1"/>
  <c r="V12" i="14"/>
  <c r="V20" i="14"/>
  <c r="W12" i="14"/>
  <c r="AA12" i="14" s="1"/>
  <c r="W29" i="12"/>
  <c r="AA29" i="12" s="1"/>
  <c r="V36" i="15"/>
  <c r="V12" i="15"/>
  <c r="V21" i="14"/>
  <c r="U41" i="14"/>
  <c r="W24" i="12"/>
  <c r="AA24" i="12" s="1"/>
  <c r="U24" i="12"/>
  <c r="V14" i="12"/>
  <c r="U14" i="12"/>
  <c r="AA14" i="12"/>
  <c r="U31" i="12"/>
  <c r="V31" i="12"/>
  <c r="U23" i="14"/>
  <c r="V41" i="14"/>
  <c r="W9" i="15"/>
  <c r="AA9" i="15" s="1"/>
  <c r="U9" i="15"/>
  <c r="V9" i="15"/>
  <c r="W18" i="12"/>
  <c r="AA18" i="12" s="1"/>
  <c r="V18" i="12"/>
  <c r="U25" i="12"/>
  <c r="W25" i="12"/>
  <c r="AA25" i="12" s="1"/>
  <c r="W16" i="12"/>
  <c r="AA16" i="12" s="1"/>
  <c r="U16" i="12"/>
  <c r="U15" i="12"/>
  <c r="V15" i="12"/>
  <c r="W26" i="12"/>
  <c r="AA26" i="12" s="1"/>
  <c r="V26" i="12"/>
  <c r="U26" i="12"/>
  <c r="V10" i="12"/>
  <c r="U10" i="12"/>
  <c r="W32" i="12"/>
  <c r="AA32" i="12" s="1"/>
  <c r="U32" i="12"/>
  <c r="W55" i="15"/>
  <c r="AA55" i="15" s="1"/>
  <c r="V55" i="15"/>
  <c r="U55" i="15"/>
  <c r="V66" i="15"/>
  <c r="U66" i="15"/>
  <c r="W66" i="15"/>
  <c r="AA66" i="15" s="1"/>
  <c r="W19" i="15"/>
  <c r="AA19" i="15" s="1"/>
  <c r="U19" i="15"/>
  <c r="V19" i="15"/>
  <c r="W43" i="15"/>
  <c r="AA43" i="15" s="1"/>
  <c r="V43" i="15"/>
  <c r="U43" i="15"/>
  <c r="W35" i="15"/>
  <c r="AA35" i="15" s="1"/>
  <c r="U35" i="15"/>
  <c r="V35" i="15"/>
  <c r="W27" i="15"/>
  <c r="AA27" i="15" s="1"/>
  <c r="U27" i="15"/>
  <c r="V27" i="15"/>
  <c r="W11" i="14"/>
  <c r="AA11" i="14" s="1"/>
  <c r="V11" i="14"/>
  <c r="U11" i="14"/>
  <c r="U44" i="14"/>
  <c r="V44" i="14"/>
  <c r="V59" i="14"/>
  <c r="W59" i="14"/>
  <c r="AA59" i="14" s="1"/>
  <c r="U59" i="14"/>
  <c r="AA10" i="15"/>
  <c r="V48" i="14"/>
  <c r="U48" i="14"/>
  <c r="W48" i="14"/>
  <c r="AA48" i="14" s="1"/>
  <c r="W57" i="13"/>
  <c r="AA57" i="13" s="1"/>
  <c r="V57" i="13"/>
  <c r="U57" i="13"/>
  <c r="V34" i="13"/>
  <c r="U34" i="13"/>
  <c r="W34" i="13"/>
  <c r="AA34" i="13" s="1"/>
  <c r="U31" i="13"/>
  <c r="W31" i="13"/>
  <c r="AA31" i="13" s="1"/>
  <c r="V31" i="13"/>
  <c r="U48" i="13"/>
  <c r="W48" i="13"/>
  <c r="AA48" i="13" s="1"/>
  <c r="V48" i="13"/>
  <c r="U64" i="13"/>
  <c r="W64" i="13"/>
  <c r="AA64" i="13" s="1"/>
  <c r="V64" i="13"/>
  <c r="V38" i="13"/>
  <c r="U38" i="13"/>
  <c r="W38" i="13"/>
  <c r="AA38" i="13" s="1"/>
  <c r="V28" i="13"/>
  <c r="W28" i="13"/>
  <c r="AA28" i="13" s="1"/>
  <c r="U28" i="13"/>
  <c r="V12" i="13"/>
  <c r="W12" i="13"/>
  <c r="AA12" i="13" s="1"/>
  <c r="U12" i="13"/>
  <c r="W28" i="12"/>
  <c r="AA28" i="12" s="1"/>
  <c r="V28" i="12"/>
  <c r="U28" i="12"/>
  <c r="V12" i="12"/>
  <c r="U12" i="12"/>
  <c r="W58" i="12"/>
  <c r="AA58" i="12" s="1"/>
  <c r="V58" i="12"/>
  <c r="U58" i="12"/>
  <c r="W53" i="15"/>
  <c r="AA53" i="15" s="1"/>
  <c r="V53" i="15"/>
  <c r="U53" i="15"/>
  <c r="W17" i="15"/>
  <c r="AA17" i="15" s="1"/>
  <c r="V17" i="15"/>
  <c r="U17" i="15"/>
  <c r="W49" i="15"/>
  <c r="AA49" i="15" s="1"/>
  <c r="V49" i="15"/>
  <c r="U49" i="15"/>
  <c r="W33" i="15"/>
  <c r="AA33" i="15" s="1"/>
  <c r="U33" i="15"/>
  <c r="V33" i="15"/>
  <c r="W25" i="15"/>
  <c r="AA25" i="15" s="1"/>
  <c r="U25" i="15"/>
  <c r="V25" i="15"/>
  <c r="W27" i="14"/>
  <c r="AA27" i="14" s="1"/>
  <c r="V27" i="14"/>
  <c r="U27" i="14"/>
  <c r="U22" i="14"/>
  <c r="W22" i="14"/>
  <c r="AA22" i="14" s="1"/>
  <c r="V22" i="14"/>
  <c r="U30" i="14"/>
  <c r="W30" i="14"/>
  <c r="AA30" i="14" s="1"/>
  <c r="V30" i="14"/>
  <c r="U38" i="14"/>
  <c r="W38" i="14"/>
  <c r="AA38" i="14" s="1"/>
  <c r="V38" i="14"/>
  <c r="U46" i="14"/>
  <c r="W46" i="14"/>
  <c r="AA46" i="14" s="1"/>
  <c r="V46" i="14"/>
  <c r="W53" i="14"/>
  <c r="AA53" i="14" s="1"/>
  <c r="V53" i="14"/>
  <c r="U53" i="14"/>
  <c r="V61" i="14"/>
  <c r="W61" i="14"/>
  <c r="AA61" i="14" s="1"/>
  <c r="U61" i="14"/>
  <c r="V56" i="14"/>
  <c r="U56" i="14"/>
  <c r="W56" i="14"/>
  <c r="AA56" i="14" s="1"/>
  <c r="V64" i="14"/>
  <c r="U64" i="14"/>
  <c r="W64" i="14"/>
  <c r="AA64" i="14" s="1"/>
  <c r="W17" i="14"/>
  <c r="AA17" i="14" s="1"/>
  <c r="U17" i="14"/>
  <c r="V17" i="14"/>
  <c r="V47" i="14"/>
  <c r="U47" i="14"/>
  <c r="AA47" i="14"/>
  <c r="U14" i="14"/>
  <c r="V14" i="14"/>
  <c r="W51" i="13"/>
  <c r="AA51" i="13" s="1"/>
  <c r="V51" i="13"/>
  <c r="U51" i="13"/>
  <c r="W59" i="13"/>
  <c r="AA59" i="13" s="1"/>
  <c r="V59" i="13"/>
  <c r="U59" i="13"/>
  <c r="W67" i="13"/>
  <c r="AA67" i="13" s="1"/>
  <c r="V67" i="13"/>
  <c r="U67" i="13"/>
  <c r="V22" i="13"/>
  <c r="U22" i="13"/>
  <c r="W22" i="13"/>
  <c r="AA22" i="13" s="1"/>
  <c r="W9" i="13"/>
  <c r="V9" i="13"/>
  <c r="U9" i="13"/>
  <c r="W17" i="13"/>
  <c r="AA17" i="13" s="1"/>
  <c r="V17" i="13"/>
  <c r="U17" i="13"/>
  <c r="W25" i="13"/>
  <c r="AA25" i="13" s="1"/>
  <c r="V25" i="13"/>
  <c r="U25" i="13"/>
  <c r="W33" i="13"/>
  <c r="AA33" i="13" s="1"/>
  <c r="V33" i="13"/>
  <c r="U33" i="13"/>
  <c r="V41" i="13"/>
  <c r="U41" i="13"/>
  <c r="W41" i="13"/>
  <c r="AA41" i="13" s="1"/>
  <c r="U50" i="13"/>
  <c r="W50" i="13"/>
  <c r="AA50" i="13" s="1"/>
  <c r="V50" i="13"/>
  <c r="U58" i="13"/>
  <c r="W58" i="13"/>
  <c r="AA58" i="13" s="1"/>
  <c r="V58" i="13"/>
  <c r="U66" i="13"/>
  <c r="W66" i="13"/>
  <c r="AA66" i="13" s="1"/>
  <c r="V66" i="13"/>
  <c r="V40" i="13"/>
  <c r="U40" i="13"/>
  <c r="W40" i="13"/>
  <c r="AA40" i="13" s="1"/>
  <c r="V24" i="13"/>
  <c r="W24" i="13"/>
  <c r="AA24" i="13" s="1"/>
  <c r="U24" i="13"/>
  <c r="V39" i="12"/>
  <c r="U39" i="12"/>
  <c r="W39" i="12"/>
  <c r="AA39" i="12" s="1"/>
  <c r="U27" i="12"/>
  <c r="W27" i="12"/>
  <c r="AA27" i="12" s="1"/>
  <c r="V27" i="12"/>
  <c r="U42" i="12"/>
  <c r="V42" i="12"/>
  <c r="W42" i="12"/>
  <c r="AA42" i="12" s="1"/>
  <c r="V52" i="12"/>
  <c r="U52" i="12"/>
  <c r="W38" i="12"/>
  <c r="AA38" i="12" s="1"/>
  <c r="V38" i="12"/>
  <c r="U38" i="12"/>
  <c r="V65" i="12"/>
  <c r="U65" i="12"/>
  <c r="W65" i="12"/>
  <c r="AA65" i="12" s="1"/>
  <c r="W47" i="12"/>
  <c r="AA47" i="12" s="1"/>
  <c r="V47" i="12"/>
  <c r="U47" i="12"/>
  <c r="AA62" i="12"/>
  <c r="V62" i="12"/>
  <c r="U62" i="12"/>
  <c r="W55" i="12"/>
  <c r="AA55" i="12" s="1"/>
  <c r="V55" i="12"/>
  <c r="U55" i="12"/>
  <c r="W51" i="15"/>
  <c r="AA51" i="15" s="1"/>
  <c r="V51" i="15"/>
  <c r="U51" i="15"/>
  <c r="W39" i="15"/>
  <c r="AA39" i="15" s="1"/>
  <c r="V39" i="15"/>
  <c r="U39" i="15"/>
  <c r="U28" i="14"/>
  <c r="V28" i="14"/>
  <c r="W28" i="14"/>
  <c r="AA28" i="14" s="1"/>
  <c r="V54" i="14"/>
  <c r="U54" i="14"/>
  <c r="W54" i="14"/>
  <c r="AA54" i="14" s="1"/>
  <c r="W49" i="13"/>
  <c r="AA49" i="13" s="1"/>
  <c r="V49" i="13"/>
  <c r="U49" i="13"/>
  <c r="V18" i="13"/>
  <c r="U18" i="13"/>
  <c r="U23" i="13"/>
  <c r="W23" i="13"/>
  <c r="AA23" i="13" s="1"/>
  <c r="V23" i="13"/>
  <c r="V39" i="13"/>
  <c r="U39" i="13"/>
  <c r="W39" i="13"/>
  <c r="AA39" i="13" s="1"/>
  <c r="U56" i="13"/>
  <c r="W56" i="13"/>
  <c r="AA56" i="13" s="1"/>
  <c r="V56" i="13"/>
  <c r="V13" i="12"/>
  <c r="U13" i="12"/>
  <c r="W13" i="12"/>
  <c r="AA13" i="12" s="1"/>
  <c r="W60" i="12"/>
  <c r="AA60" i="12" s="1"/>
  <c r="U60" i="12"/>
  <c r="V60" i="12"/>
  <c r="W45" i="12"/>
  <c r="AA45" i="12" s="1"/>
  <c r="V45" i="12"/>
  <c r="U45" i="12"/>
  <c r="U61" i="12"/>
  <c r="W61" i="12"/>
  <c r="AA61" i="12" s="1"/>
  <c r="V61" i="12"/>
  <c r="V53" i="12"/>
  <c r="U53" i="12"/>
  <c r="W53" i="12"/>
  <c r="AA53" i="12" s="1"/>
  <c r="W68" i="12"/>
  <c r="AA68" i="12" s="1"/>
  <c r="V68" i="12"/>
  <c r="U68" i="12"/>
  <c r="V64" i="15"/>
  <c r="U64" i="15"/>
  <c r="W64" i="15"/>
  <c r="AA64" i="15" s="1"/>
  <c r="W67" i="15"/>
  <c r="AA67" i="15" s="1"/>
  <c r="V67" i="15"/>
  <c r="U67" i="15"/>
  <c r="W59" i="15"/>
  <c r="AA59" i="15" s="1"/>
  <c r="V59" i="15"/>
  <c r="U59" i="15"/>
  <c r="U52" i="15"/>
  <c r="AA52" i="15"/>
  <c r="V52" i="15"/>
  <c r="U44" i="15"/>
  <c r="W44" i="15"/>
  <c r="AA44" i="15" s="1"/>
  <c r="V44" i="15"/>
  <c r="V62" i="15"/>
  <c r="U62" i="15"/>
  <c r="W62" i="15"/>
  <c r="AA62" i="15" s="1"/>
  <c r="V54" i="15"/>
  <c r="U54" i="15"/>
  <c r="W54" i="15"/>
  <c r="AA54" i="15" s="1"/>
  <c r="W15" i="15"/>
  <c r="AA15" i="15" s="1"/>
  <c r="V15" i="15"/>
  <c r="U15" i="15"/>
  <c r="W47" i="15"/>
  <c r="AA47" i="15" s="1"/>
  <c r="V47" i="15"/>
  <c r="U47" i="15"/>
  <c r="W41" i="15"/>
  <c r="AA41" i="15" s="1"/>
  <c r="V41" i="15"/>
  <c r="U41" i="15"/>
  <c r="W37" i="15"/>
  <c r="AA37" i="15" s="1"/>
  <c r="V37" i="15"/>
  <c r="U37" i="15"/>
  <c r="W31" i="15"/>
  <c r="AA31" i="15" s="1"/>
  <c r="U31" i="15"/>
  <c r="V31" i="15"/>
  <c r="W23" i="15"/>
  <c r="AA23" i="15" s="1"/>
  <c r="U23" i="15"/>
  <c r="V23" i="15"/>
  <c r="V52" i="14"/>
  <c r="U52" i="14"/>
  <c r="W52" i="14"/>
  <c r="AA52" i="14" s="1"/>
  <c r="W19" i="14"/>
  <c r="AA19" i="14" s="1"/>
  <c r="V19" i="14"/>
  <c r="U19" i="14"/>
  <c r="U24" i="14"/>
  <c r="W24" i="14"/>
  <c r="AA24" i="14" s="1"/>
  <c r="V24" i="14"/>
  <c r="U32" i="14"/>
  <c r="W32" i="14"/>
  <c r="AA32" i="14" s="1"/>
  <c r="V32" i="14"/>
  <c r="U40" i="14"/>
  <c r="W40" i="14"/>
  <c r="AA40" i="14" s="1"/>
  <c r="V40" i="14"/>
  <c r="U68" i="14"/>
  <c r="V68" i="14"/>
  <c r="W68" i="14"/>
  <c r="AA68" i="14" s="1"/>
  <c r="V55" i="14"/>
  <c r="W55" i="14"/>
  <c r="AA55" i="14" s="1"/>
  <c r="U55" i="14"/>
  <c r="V63" i="14"/>
  <c r="W63" i="14"/>
  <c r="AA63" i="14" s="1"/>
  <c r="U63" i="14"/>
  <c r="V58" i="14"/>
  <c r="U58" i="14"/>
  <c r="W58" i="14"/>
  <c r="AA58" i="14" s="1"/>
  <c r="U66" i="14"/>
  <c r="W66" i="14"/>
  <c r="AA66" i="14" s="1"/>
  <c r="V66" i="14"/>
  <c r="U16" i="14"/>
  <c r="V16" i="14"/>
  <c r="W16" i="14"/>
  <c r="AA16" i="14" s="1"/>
  <c r="W39" i="14"/>
  <c r="AA39" i="14" s="1"/>
  <c r="V39" i="14"/>
  <c r="U39" i="14"/>
  <c r="W47" i="13"/>
  <c r="AA47" i="13" s="1"/>
  <c r="U47" i="13"/>
  <c r="V47" i="13"/>
  <c r="W53" i="13"/>
  <c r="AA53" i="13" s="1"/>
  <c r="V53" i="13"/>
  <c r="U53" i="13"/>
  <c r="W61" i="13"/>
  <c r="AA61" i="13" s="1"/>
  <c r="V61" i="13"/>
  <c r="U61" i="13"/>
  <c r="V10" i="13"/>
  <c r="U10" i="13"/>
  <c r="W10" i="13"/>
  <c r="AA10" i="13" s="1"/>
  <c r="V26" i="13"/>
  <c r="U26" i="13"/>
  <c r="W26" i="13"/>
  <c r="AA26" i="13" s="1"/>
  <c r="U11" i="13"/>
  <c r="W11" i="13"/>
  <c r="AA11" i="13" s="1"/>
  <c r="V11" i="13"/>
  <c r="U19" i="13"/>
  <c r="W19" i="13"/>
  <c r="AA19" i="13" s="1"/>
  <c r="V19" i="13"/>
  <c r="U27" i="13"/>
  <c r="W27" i="13"/>
  <c r="AA27" i="13" s="1"/>
  <c r="V27" i="13"/>
  <c r="V35" i="13"/>
  <c r="U35" i="13"/>
  <c r="W35" i="13"/>
  <c r="AA35" i="13" s="1"/>
  <c r="V43" i="13"/>
  <c r="U43" i="13"/>
  <c r="U52" i="13"/>
  <c r="W52" i="13"/>
  <c r="AA52" i="13" s="1"/>
  <c r="V52" i="13"/>
  <c r="U60" i="13"/>
  <c r="W60" i="13"/>
  <c r="AA60" i="13" s="1"/>
  <c r="V60" i="13"/>
  <c r="U68" i="13"/>
  <c r="W68" i="13"/>
  <c r="AA68" i="13" s="1"/>
  <c r="V68" i="13"/>
  <c r="V42" i="13"/>
  <c r="U42" i="13"/>
  <c r="W42" i="13"/>
  <c r="AA42" i="13" s="1"/>
  <c r="V20" i="13"/>
  <c r="W20" i="13"/>
  <c r="AA20" i="13" s="1"/>
  <c r="U20" i="13"/>
  <c r="W36" i="12"/>
  <c r="AA36" i="12" s="1"/>
  <c r="V36" i="12"/>
  <c r="U36" i="12"/>
  <c r="W20" i="12"/>
  <c r="AA20" i="12" s="1"/>
  <c r="V20" i="12"/>
  <c r="U20" i="12"/>
  <c r="V9" i="12"/>
  <c r="W9" i="12"/>
  <c r="U9" i="12"/>
  <c r="V44" i="12"/>
  <c r="U44" i="12"/>
  <c r="W44" i="12"/>
  <c r="AA44" i="12" s="1"/>
  <c r="V56" i="12"/>
  <c r="U56" i="12"/>
  <c r="AA56" i="12"/>
  <c r="W40" i="12"/>
  <c r="AA40" i="12" s="1"/>
  <c r="V40" i="12"/>
  <c r="U40" i="12"/>
  <c r="V69" i="12"/>
  <c r="U69" i="12"/>
  <c r="W69" i="12"/>
  <c r="AA69" i="12" s="1"/>
  <c r="V50" i="12"/>
  <c r="W50" i="12"/>
  <c r="AA50" i="12" s="1"/>
  <c r="U50" i="12"/>
  <c r="V49" i="12"/>
  <c r="U49" i="12"/>
  <c r="W49" i="12"/>
  <c r="AA49" i="12" s="1"/>
  <c r="W64" i="12"/>
  <c r="AA64" i="12" s="1"/>
  <c r="V64" i="12"/>
  <c r="U64" i="12"/>
  <c r="W63" i="15"/>
  <c r="AA63" i="15" s="1"/>
  <c r="V63" i="15"/>
  <c r="U63" i="15"/>
  <c r="U48" i="15"/>
  <c r="W48" i="15"/>
  <c r="AA48" i="15" s="1"/>
  <c r="V48" i="15"/>
  <c r="V58" i="15"/>
  <c r="U58" i="15"/>
  <c r="W58" i="15"/>
  <c r="AA58" i="15" s="1"/>
  <c r="W35" i="14"/>
  <c r="AA35" i="14" s="1"/>
  <c r="V35" i="14"/>
  <c r="U35" i="14"/>
  <c r="U36" i="14"/>
  <c r="V36" i="14"/>
  <c r="W36" i="14"/>
  <c r="AA36" i="14" s="1"/>
  <c r="W51" i="14"/>
  <c r="AA51" i="14" s="1"/>
  <c r="U51" i="14"/>
  <c r="V51" i="14"/>
  <c r="V62" i="14"/>
  <c r="U62" i="14"/>
  <c r="W62" i="14"/>
  <c r="AA62" i="14" s="1"/>
  <c r="W29" i="14"/>
  <c r="AA29" i="14" s="1"/>
  <c r="V29" i="14"/>
  <c r="U29" i="14"/>
  <c r="W15" i="14"/>
  <c r="AA15" i="14" s="1"/>
  <c r="V15" i="14"/>
  <c r="U15" i="14"/>
  <c r="W65" i="13"/>
  <c r="AA65" i="13" s="1"/>
  <c r="V65" i="13"/>
  <c r="U65" i="13"/>
  <c r="U15" i="13"/>
  <c r="W15" i="13"/>
  <c r="AA15" i="13" s="1"/>
  <c r="V15" i="13"/>
  <c r="V48" i="12"/>
  <c r="W48" i="12"/>
  <c r="AA48" i="12" s="1"/>
  <c r="U48" i="12"/>
  <c r="W61" i="15"/>
  <c r="AA61" i="15" s="1"/>
  <c r="V61" i="15"/>
  <c r="U61" i="15"/>
  <c r="U46" i="15"/>
  <c r="W46" i="15"/>
  <c r="AA46" i="15" s="1"/>
  <c r="V46" i="15"/>
  <c r="V56" i="15"/>
  <c r="U56" i="15"/>
  <c r="W56" i="15"/>
  <c r="AA56" i="15" s="1"/>
  <c r="W65" i="15"/>
  <c r="AA65" i="15" s="1"/>
  <c r="V65" i="15"/>
  <c r="U65" i="15"/>
  <c r="W57" i="15"/>
  <c r="AA57" i="15" s="1"/>
  <c r="V57" i="15"/>
  <c r="U57" i="15"/>
  <c r="U50" i="15"/>
  <c r="W50" i="15"/>
  <c r="AA50" i="15" s="1"/>
  <c r="V50" i="15"/>
  <c r="V68" i="15"/>
  <c r="U68" i="15"/>
  <c r="W68" i="15"/>
  <c r="AA68" i="15" s="1"/>
  <c r="V60" i="15"/>
  <c r="U60" i="15"/>
  <c r="W60" i="15"/>
  <c r="AA60" i="15" s="1"/>
  <c r="V21" i="15"/>
  <c r="W21" i="15"/>
  <c r="AA21" i="15" s="1"/>
  <c r="U21" i="15"/>
  <c r="W13" i="15"/>
  <c r="V13" i="15"/>
  <c r="U13" i="15"/>
  <c r="W45" i="15"/>
  <c r="AA45" i="15" s="1"/>
  <c r="V45" i="15"/>
  <c r="U45" i="15"/>
  <c r="W29" i="15"/>
  <c r="AA29" i="15" s="1"/>
  <c r="U29" i="15"/>
  <c r="V29" i="15"/>
  <c r="W43" i="14"/>
  <c r="AA43" i="14" s="1"/>
  <c r="V43" i="14"/>
  <c r="U43" i="14"/>
  <c r="U18" i="14"/>
  <c r="W18" i="14"/>
  <c r="AA18" i="14" s="1"/>
  <c r="V18" i="14"/>
  <c r="U26" i="14"/>
  <c r="W26" i="14"/>
  <c r="AA26" i="14" s="1"/>
  <c r="V26" i="14"/>
  <c r="U34" i="14"/>
  <c r="W34" i="14"/>
  <c r="AA34" i="14" s="1"/>
  <c r="V34" i="14"/>
  <c r="U42" i="14"/>
  <c r="W42" i="14"/>
  <c r="AA42" i="14" s="1"/>
  <c r="V42" i="14"/>
  <c r="W49" i="14"/>
  <c r="AA49" i="14" s="1"/>
  <c r="V49" i="14"/>
  <c r="U49" i="14"/>
  <c r="V57" i="14"/>
  <c r="W57" i="14"/>
  <c r="AA57" i="14" s="1"/>
  <c r="U57" i="14"/>
  <c r="V65" i="14"/>
  <c r="W65" i="14"/>
  <c r="AA65" i="14" s="1"/>
  <c r="U65" i="14"/>
  <c r="V60" i="14"/>
  <c r="U60" i="14"/>
  <c r="W60" i="14"/>
  <c r="AA60" i="14" s="1"/>
  <c r="W67" i="14"/>
  <c r="AA67" i="14" s="1"/>
  <c r="V67" i="14"/>
  <c r="U67" i="14"/>
  <c r="W37" i="14"/>
  <c r="AA37" i="14" s="1"/>
  <c r="V37" i="14"/>
  <c r="U37" i="14"/>
  <c r="U10" i="14"/>
  <c r="W10" i="14"/>
  <c r="AA10" i="14" s="1"/>
  <c r="V10" i="14"/>
  <c r="W31" i="14"/>
  <c r="AA31" i="14" s="1"/>
  <c r="V31" i="14"/>
  <c r="U31" i="14"/>
  <c r="AE7" i="14"/>
  <c r="AA9" i="14"/>
  <c r="U46" i="13"/>
  <c r="W46" i="13"/>
  <c r="AA46" i="13" s="1"/>
  <c r="V46" i="13"/>
  <c r="W55" i="13"/>
  <c r="AA55" i="13" s="1"/>
  <c r="V55" i="13"/>
  <c r="U55" i="13"/>
  <c r="W63" i="13"/>
  <c r="AA63" i="13" s="1"/>
  <c r="V63" i="13"/>
  <c r="U63" i="13"/>
  <c r="V14" i="13"/>
  <c r="U14" i="13"/>
  <c r="W14" i="13"/>
  <c r="AA14" i="13" s="1"/>
  <c r="V30" i="13"/>
  <c r="U30" i="13"/>
  <c r="W30" i="13"/>
  <c r="AA30" i="13" s="1"/>
  <c r="W13" i="13"/>
  <c r="AA13" i="13" s="1"/>
  <c r="V13" i="13"/>
  <c r="U13" i="13"/>
  <c r="W21" i="13"/>
  <c r="AA21" i="13" s="1"/>
  <c r="V21" i="13"/>
  <c r="U21" i="13"/>
  <c r="W29" i="13"/>
  <c r="AA29" i="13" s="1"/>
  <c r="V29" i="13"/>
  <c r="U29" i="13"/>
  <c r="V37" i="13"/>
  <c r="U37" i="13"/>
  <c r="W37" i="13"/>
  <c r="AA37" i="13" s="1"/>
  <c r="V45" i="13"/>
  <c r="AA45" i="13"/>
  <c r="U45" i="13"/>
  <c r="U54" i="13"/>
  <c r="W54" i="13"/>
  <c r="AA54" i="13" s="1"/>
  <c r="V54" i="13"/>
  <c r="U62" i="13"/>
  <c r="W62" i="13"/>
  <c r="AA62" i="13" s="1"/>
  <c r="V62" i="13"/>
  <c r="V36" i="13"/>
  <c r="U36" i="13"/>
  <c r="W36" i="13"/>
  <c r="AA36" i="13" s="1"/>
  <c r="V44" i="13"/>
  <c r="U44" i="13"/>
  <c r="W44" i="13"/>
  <c r="AA44" i="13" s="1"/>
  <c r="V16" i="13"/>
  <c r="W16" i="13"/>
  <c r="AA16" i="13" s="1"/>
  <c r="U16" i="13"/>
  <c r="U35" i="12"/>
  <c r="W35" i="12"/>
  <c r="AA35" i="12" s="1"/>
  <c r="V35" i="12"/>
  <c r="U19" i="12"/>
  <c r="W19" i="12"/>
  <c r="AA19" i="12" s="1"/>
  <c r="V19" i="12"/>
  <c r="W11" i="12"/>
  <c r="AA11" i="12" s="1"/>
  <c r="V11" i="12"/>
  <c r="U11" i="12"/>
  <c r="V46" i="12"/>
  <c r="U46" i="12"/>
  <c r="W46" i="12"/>
  <c r="AA46" i="12" s="1"/>
  <c r="U57" i="12"/>
  <c r="W57" i="12"/>
  <c r="AA57" i="12" s="1"/>
  <c r="V57" i="12"/>
  <c r="U59" i="12"/>
  <c r="V59" i="12"/>
  <c r="W59" i="12"/>
  <c r="AA59" i="12" s="1"/>
  <c r="W43" i="12"/>
  <c r="AA43" i="12" s="1"/>
  <c r="V43" i="12"/>
  <c r="U43" i="12"/>
  <c r="V54" i="12"/>
  <c r="W54" i="12"/>
  <c r="AA54" i="12" s="1"/>
  <c r="U54" i="12"/>
  <c r="W51" i="12"/>
  <c r="AA51" i="12" s="1"/>
  <c r="V51" i="12"/>
  <c r="U51" i="12"/>
  <c r="U66" i="12"/>
  <c r="W66" i="12"/>
  <c r="AA66" i="12" s="1"/>
  <c r="V66" i="12"/>
  <c r="T14" i="9"/>
  <c r="V14" i="9" s="1"/>
  <c r="T21" i="9"/>
  <c r="W21" i="9" s="1"/>
  <c r="T14" i="2"/>
  <c r="V14" i="2" s="1"/>
  <c r="T13" i="2"/>
  <c r="W13" i="2" s="1"/>
  <c r="T21" i="2"/>
  <c r="W21" i="2" s="1"/>
  <c r="T30" i="2"/>
  <c r="V30" i="2" s="1"/>
  <c r="T38" i="2"/>
  <c r="V38" i="2" s="1"/>
  <c r="T13" i="9"/>
  <c r="W13" i="9" s="1"/>
  <c r="T22" i="9"/>
  <c r="V22" i="9" s="1"/>
  <c r="T22" i="2"/>
  <c r="V22" i="2" s="1"/>
  <c r="T29" i="2"/>
  <c r="W29" i="2" s="1"/>
  <c r="T55" i="8"/>
  <c r="W55" i="8" s="1"/>
  <c r="T30" i="9"/>
  <c r="V30" i="9" s="1"/>
  <c r="T37" i="9"/>
  <c r="W37" i="9" s="1"/>
  <c r="T47" i="10"/>
  <c r="U47" i="10" s="1"/>
  <c r="T37" i="2"/>
  <c r="W37" i="2" s="1"/>
  <c r="T10" i="10"/>
  <c r="V10" i="10" s="1"/>
  <c r="T12" i="10"/>
  <c r="V12" i="10" s="1"/>
  <c r="T14" i="10"/>
  <c r="T16" i="10"/>
  <c r="V16" i="10" s="1"/>
  <c r="T18" i="10"/>
  <c r="V18" i="10" s="1"/>
  <c r="T55" i="10"/>
  <c r="V55" i="10" s="1"/>
  <c r="T29" i="9"/>
  <c r="W29" i="9" s="1"/>
  <c r="T38" i="9"/>
  <c r="V38" i="9" s="1"/>
  <c r="T63" i="10"/>
  <c r="V63" i="10" s="1"/>
  <c r="T11" i="11"/>
  <c r="V11" i="11" s="1"/>
  <c r="T9" i="11"/>
  <c r="V9" i="11" s="1"/>
  <c r="T17" i="11"/>
  <c r="U17" i="11" s="1"/>
  <c r="T25" i="11"/>
  <c r="U25" i="11" s="1"/>
  <c r="T33" i="11"/>
  <c r="V33" i="11" s="1"/>
  <c r="T41" i="11"/>
  <c r="U41" i="11" s="1"/>
  <c r="T15" i="11"/>
  <c r="U15" i="11" s="1"/>
  <c r="T23" i="11"/>
  <c r="V23" i="11" s="1"/>
  <c r="T31" i="11"/>
  <c r="V31" i="11" s="1"/>
  <c r="T39" i="11"/>
  <c r="V39" i="11" s="1"/>
  <c r="T19" i="11"/>
  <c r="W19" i="11" s="1"/>
  <c r="T27" i="11"/>
  <c r="W27" i="11" s="1"/>
  <c r="T35" i="11"/>
  <c r="V35" i="11" s="1"/>
  <c r="T13" i="11"/>
  <c r="V13" i="11" s="1"/>
  <c r="T21" i="11"/>
  <c r="W21" i="11" s="1"/>
  <c r="T29" i="11"/>
  <c r="U29" i="11" s="1"/>
  <c r="T20" i="10"/>
  <c r="V20" i="10" s="1"/>
  <c r="T22" i="10"/>
  <c r="V22" i="10" s="1"/>
  <c r="T24" i="10"/>
  <c r="T26" i="10"/>
  <c r="V26" i="10" s="1"/>
  <c r="T28" i="10"/>
  <c r="V28" i="10" s="1"/>
  <c r="T30" i="10"/>
  <c r="V30" i="10" s="1"/>
  <c r="T32" i="10"/>
  <c r="V32" i="10" s="1"/>
  <c r="T34" i="10"/>
  <c r="V34" i="10" s="1"/>
  <c r="T36" i="10"/>
  <c r="V36" i="10" s="1"/>
  <c r="T38" i="10"/>
  <c r="V38" i="10" s="1"/>
  <c r="T40" i="10"/>
  <c r="T59" i="10"/>
  <c r="W59" i="10" s="1"/>
  <c r="T51" i="10"/>
  <c r="U51" i="10" s="1"/>
  <c r="V42" i="9"/>
  <c r="W42" i="9"/>
  <c r="T15" i="9"/>
  <c r="T16" i="9"/>
  <c r="U16" i="9" s="1"/>
  <c r="T23" i="9"/>
  <c r="T24" i="9"/>
  <c r="U24" i="9" s="1"/>
  <c r="T31" i="9"/>
  <c r="T32" i="9"/>
  <c r="U32" i="9" s="1"/>
  <c r="T39" i="9"/>
  <c r="T40" i="9"/>
  <c r="U40" i="9" s="1"/>
  <c r="T45" i="9"/>
  <c r="U45" i="9" s="1"/>
  <c r="T52" i="9"/>
  <c r="W52" i="9" s="1"/>
  <c r="T54" i="9"/>
  <c r="W54" i="9" s="1"/>
  <c r="T57" i="9"/>
  <c r="T58" i="9"/>
  <c r="T59" i="9"/>
  <c r="U59" i="9" s="1"/>
  <c r="T61" i="9"/>
  <c r="U61" i="9" s="1"/>
  <c r="T68" i="9"/>
  <c r="W68" i="9" s="1"/>
  <c r="T11" i="9"/>
  <c r="T12" i="9"/>
  <c r="U12" i="9" s="1"/>
  <c r="T19" i="9"/>
  <c r="T20" i="9"/>
  <c r="U20" i="9" s="1"/>
  <c r="T27" i="9"/>
  <c r="T28" i="9"/>
  <c r="U28" i="9" s="1"/>
  <c r="T35" i="9"/>
  <c r="T36" i="9"/>
  <c r="U36" i="9" s="1"/>
  <c r="T43" i="9"/>
  <c r="T44" i="9"/>
  <c r="W44" i="9" s="1"/>
  <c r="T46" i="9"/>
  <c r="W46" i="9" s="1"/>
  <c r="T49" i="9"/>
  <c r="T50" i="9"/>
  <c r="T51" i="9"/>
  <c r="U51" i="9" s="1"/>
  <c r="T53" i="9"/>
  <c r="U53" i="9" s="1"/>
  <c r="T60" i="9"/>
  <c r="W60" i="9" s="1"/>
  <c r="T62" i="9"/>
  <c r="W62" i="9" s="1"/>
  <c r="T65" i="9"/>
  <c r="T66" i="9"/>
  <c r="T67" i="9"/>
  <c r="U67" i="9" s="1"/>
  <c r="T9" i="9"/>
  <c r="T10" i="9"/>
  <c r="U10" i="9" s="1"/>
  <c r="T17" i="9"/>
  <c r="T18" i="9"/>
  <c r="U18" i="9" s="1"/>
  <c r="T25" i="9"/>
  <c r="T26" i="9"/>
  <c r="U26" i="9" s="1"/>
  <c r="V29" i="9"/>
  <c r="T33" i="9"/>
  <c r="T34" i="9"/>
  <c r="U34" i="9" s="1"/>
  <c r="T41" i="9"/>
  <c r="T59" i="8"/>
  <c r="V59" i="8" s="1"/>
  <c r="T47" i="8"/>
  <c r="V47" i="8" s="1"/>
  <c r="T63" i="8"/>
  <c r="U63" i="8" s="1"/>
  <c r="T10" i="8"/>
  <c r="V10" i="8" s="1"/>
  <c r="T12" i="8"/>
  <c r="V12" i="8" s="1"/>
  <c r="T14" i="8"/>
  <c r="V14" i="8" s="1"/>
  <c r="T16" i="8"/>
  <c r="T18" i="8"/>
  <c r="V18" i="8" s="1"/>
  <c r="T20" i="8"/>
  <c r="V20" i="8" s="1"/>
  <c r="T22" i="8"/>
  <c r="V22" i="8" s="1"/>
  <c r="T24" i="8"/>
  <c r="V24" i="8" s="1"/>
  <c r="T26" i="8"/>
  <c r="V26" i="8" s="1"/>
  <c r="T28" i="8"/>
  <c r="V28" i="8" s="1"/>
  <c r="T30" i="8"/>
  <c r="V30" i="8" s="1"/>
  <c r="T51" i="8"/>
  <c r="V51" i="8" s="1"/>
  <c r="T65" i="7"/>
  <c r="V65" i="7" s="1"/>
  <c r="T48" i="7"/>
  <c r="V48" i="7" s="1"/>
  <c r="T49" i="7"/>
  <c r="V49" i="7" s="1"/>
  <c r="T56" i="7"/>
  <c r="U56" i="7" s="1"/>
  <c r="T67" i="7"/>
  <c r="U67" i="7" s="1"/>
  <c r="V37" i="11"/>
  <c r="U37" i="11"/>
  <c r="W37" i="11"/>
  <c r="T42" i="11"/>
  <c r="T40" i="11"/>
  <c r="T38" i="11"/>
  <c r="T36" i="11"/>
  <c r="T34" i="11"/>
  <c r="T32" i="11"/>
  <c r="T30" i="11"/>
  <c r="T28" i="11"/>
  <c r="T26" i="11"/>
  <c r="T24" i="11"/>
  <c r="T22" i="11"/>
  <c r="T20" i="11"/>
  <c r="T18" i="11"/>
  <c r="T16" i="11"/>
  <c r="T14" i="11"/>
  <c r="T12" i="11"/>
  <c r="T10" i="11"/>
  <c r="U67" i="10"/>
  <c r="T9" i="10"/>
  <c r="T11" i="10"/>
  <c r="T13" i="10"/>
  <c r="T15" i="10"/>
  <c r="T17" i="10"/>
  <c r="T19" i="10"/>
  <c r="T21" i="10"/>
  <c r="T23" i="10"/>
  <c r="T25" i="10"/>
  <c r="T27" i="10"/>
  <c r="T29" i="10"/>
  <c r="T31" i="10"/>
  <c r="T33" i="10"/>
  <c r="T35" i="10"/>
  <c r="T37" i="10"/>
  <c r="T39" i="10"/>
  <c r="T41" i="10"/>
  <c r="T43" i="10"/>
  <c r="T44" i="10"/>
  <c r="T48" i="10"/>
  <c r="T52" i="10"/>
  <c r="T56" i="10"/>
  <c r="T60" i="10"/>
  <c r="T64" i="10"/>
  <c r="T68" i="10"/>
  <c r="T42" i="10"/>
  <c r="T46" i="10"/>
  <c r="T50" i="10"/>
  <c r="T54" i="10"/>
  <c r="T58" i="10"/>
  <c r="T62" i="10"/>
  <c r="T66" i="10"/>
  <c r="V67" i="10"/>
  <c r="T45" i="10"/>
  <c r="T49" i="10"/>
  <c r="T53" i="10"/>
  <c r="T57" i="10"/>
  <c r="T61" i="10"/>
  <c r="T65" i="10"/>
  <c r="U42" i="9"/>
  <c r="T47" i="9"/>
  <c r="T48" i="9"/>
  <c r="T55" i="9"/>
  <c r="T56" i="9"/>
  <c r="T63" i="9"/>
  <c r="T64" i="9"/>
  <c r="T9" i="8"/>
  <c r="T11" i="8"/>
  <c r="T13" i="8"/>
  <c r="T15" i="8"/>
  <c r="T17" i="8"/>
  <c r="T19" i="8"/>
  <c r="T21" i="8"/>
  <c r="T23" i="8"/>
  <c r="T25" i="8"/>
  <c r="T27" i="8"/>
  <c r="T29" i="8"/>
  <c r="T31" i="8"/>
  <c r="T33" i="8"/>
  <c r="T35" i="8"/>
  <c r="T37" i="8"/>
  <c r="T39" i="8"/>
  <c r="T41" i="8"/>
  <c r="T43" i="8"/>
  <c r="T44" i="8"/>
  <c r="T48" i="8"/>
  <c r="T52" i="8"/>
  <c r="T56" i="8"/>
  <c r="T60" i="8"/>
  <c r="T64" i="8"/>
  <c r="T68" i="8"/>
  <c r="U67" i="8"/>
  <c r="W67" i="8"/>
  <c r="T32" i="8"/>
  <c r="T34" i="8"/>
  <c r="T36" i="8"/>
  <c r="T38" i="8"/>
  <c r="T40" i="8"/>
  <c r="T42" i="8"/>
  <c r="T46" i="8"/>
  <c r="T50" i="8"/>
  <c r="T54" i="8"/>
  <c r="T58" i="8"/>
  <c r="T62" i="8"/>
  <c r="T66" i="8"/>
  <c r="V67" i="8"/>
  <c r="T45" i="8"/>
  <c r="T49" i="8"/>
  <c r="T53" i="8"/>
  <c r="T57" i="8"/>
  <c r="T61" i="8"/>
  <c r="T65" i="8"/>
  <c r="T69" i="8"/>
  <c r="T69" i="7"/>
  <c r="T61" i="7"/>
  <c r="T60" i="7"/>
  <c r="T53" i="7"/>
  <c r="T52" i="7"/>
  <c r="T45" i="7"/>
  <c r="T44" i="7"/>
  <c r="T9" i="7"/>
  <c r="T66" i="7"/>
  <c r="T59" i="7"/>
  <c r="T58" i="7"/>
  <c r="T51" i="7"/>
  <c r="T50" i="7"/>
  <c r="T43" i="7"/>
  <c r="T41" i="7"/>
  <c r="T39" i="7"/>
  <c r="T37" i="7"/>
  <c r="T35" i="7"/>
  <c r="T33" i="7"/>
  <c r="T31" i="7"/>
  <c r="T29" i="7"/>
  <c r="T27" i="7"/>
  <c r="T25" i="7"/>
  <c r="T23" i="7"/>
  <c r="T21" i="7"/>
  <c r="T19" i="7"/>
  <c r="T17" i="7"/>
  <c r="T15" i="7"/>
  <c r="T11" i="7"/>
  <c r="T68" i="7"/>
  <c r="T63" i="7"/>
  <c r="T62" i="7"/>
  <c r="T55" i="7"/>
  <c r="T54" i="7"/>
  <c r="T47" i="7"/>
  <c r="T46" i="7"/>
  <c r="T42" i="7"/>
  <c r="T40" i="7"/>
  <c r="T38" i="7"/>
  <c r="T36" i="7"/>
  <c r="T34" i="7"/>
  <c r="T32" i="7"/>
  <c r="T30" i="7"/>
  <c r="T28" i="7"/>
  <c r="T26" i="7"/>
  <c r="T24" i="7"/>
  <c r="T22" i="7"/>
  <c r="T20" i="7"/>
  <c r="T18" i="7"/>
  <c r="T16" i="7"/>
  <c r="T14" i="7"/>
  <c r="T12" i="7"/>
  <c r="T10" i="7"/>
  <c r="T13" i="7"/>
  <c r="T57" i="7"/>
  <c r="U64" i="7"/>
  <c r="W64" i="7"/>
  <c r="V64" i="7"/>
  <c r="V42" i="2"/>
  <c r="W42" i="2"/>
  <c r="T10" i="2"/>
  <c r="U10" i="2" s="1"/>
  <c r="T18" i="2"/>
  <c r="U18" i="2" s="1"/>
  <c r="T15" i="2"/>
  <c r="T16" i="2"/>
  <c r="U16" i="2" s="1"/>
  <c r="T23" i="2"/>
  <c r="T24" i="2"/>
  <c r="U24" i="2" s="1"/>
  <c r="T31" i="2"/>
  <c r="T32" i="2"/>
  <c r="U32" i="2" s="1"/>
  <c r="T39" i="2"/>
  <c r="T40" i="2"/>
  <c r="U40" i="2" s="1"/>
  <c r="T45" i="2"/>
  <c r="U45" i="2" s="1"/>
  <c r="T52" i="2"/>
  <c r="W52" i="2" s="1"/>
  <c r="T54" i="2"/>
  <c r="W54" i="2" s="1"/>
  <c r="T57" i="2"/>
  <c r="T58" i="2"/>
  <c r="T59" i="2"/>
  <c r="W59" i="2" s="1"/>
  <c r="T61" i="2"/>
  <c r="U61" i="2" s="1"/>
  <c r="T67" i="2"/>
  <c r="V67" i="2" s="1"/>
  <c r="T69" i="2"/>
  <c r="U69" i="2" s="1"/>
  <c r="T11" i="2"/>
  <c r="T12" i="2"/>
  <c r="U12" i="2" s="1"/>
  <c r="T19" i="2"/>
  <c r="T20" i="2"/>
  <c r="U20" i="2" s="1"/>
  <c r="T27" i="2"/>
  <c r="T28" i="2"/>
  <c r="U28" i="2" s="1"/>
  <c r="T35" i="2"/>
  <c r="T36" i="2"/>
  <c r="U36" i="2" s="1"/>
  <c r="T43" i="2"/>
  <c r="T44" i="2"/>
  <c r="W44" i="2" s="1"/>
  <c r="T46" i="2"/>
  <c r="W46" i="2" s="1"/>
  <c r="T49" i="2"/>
  <c r="T50" i="2"/>
  <c r="T51" i="2"/>
  <c r="V51" i="2" s="1"/>
  <c r="T53" i="2"/>
  <c r="U53" i="2" s="1"/>
  <c r="T60" i="2"/>
  <c r="V60" i="2" s="1"/>
  <c r="T62" i="2"/>
  <c r="W62" i="2" s="1"/>
  <c r="T68" i="2"/>
  <c r="U68" i="2" s="1"/>
  <c r="T9" i="2"/>
  <c r="T17" i="2"/>
  <c r="T25" i="2"/>
  <c r="T26" i="2"/>
  <c r="U26" i="2" s="1"/>
  <c r="T33" i="2"/>
  <c r="T34" i="2"/>
  <c r="U34" i="2" s="1"/>
  <c r="T41" i="2"/>
  <c r="U42" i="2"/>
  <c r="T47" i="2"/>
  <c r="T48" i="2"/>
  <c r="T55" i="2"/>
  <c r="T56" i="2"/>
  <c r="T63" i="2"/>
  <c r="T64" i="2"/>
  <c r="T65" i="2"/>
  <c r="T66" i="2"/>
  <c r="G4" i="1"/>
  <c r="D3" i="1"/>
  <c r="D4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10" i="1"/>
  <c r="X9" i="1"/>
  <c r="S4" i="1"/>
  <c r="S3" i="1"/>
  <c r="AF7" i="14" l="1"/>
  <c r="AI7" i="14"/>
  <c r="AA13" i="15"/>
  <c r="AE7" i="15"/>
  <c r="S74" i="15"/>
  <c r="AG7" i="15"/>
  <c r="AG7" i="14"/>
  <c r="S73" i="14"/>
  <c r="S72" i="13"/>
  <c r="S73" i="13"/>
  <c r="AF7" i="13"/>
  <c r="AE7" i="13"/>
  <c r="AI7" i="13"/>
  <c r="AA9" i="13"/>
  <c r="AG7" i="13"/>
  <c r="AI7" i="15"/>
  <c r="D73" i="14"/>
  <c r="D75" i="14"/>
  <c r="AM7" i="14"/>
  <c r="AO7" i="14"/>
  <c r="AK7" i="14"/>
  <c r="S72" i="14"/>
  <c r="AF7" i="15"/>
  <c r="S74" i="12"/>
  <c r="S73" i="12"/>
  <c r="AF7" i="12"/>
  <c r="AI7" i="12"/>
  <c r="AE7" i="12"/>
  <c r="AA9" i="12"/>
  <c r="AG7" i="12"/>
  <c r="S73" i="15"/>
  <c r="AA54" i="9"/>
  <c r="W61" i="9"/>
  <c r="AA62" i="9"/>
  <c r="AA46" i="2"/>
  <c r="AA29" i="2"/>
  <c r="V61" i="9"/>
  <c r="AA53" i="2"/>
  <c r="U13" i="2"/>
  <c r="U21" i="9"/>
  <c r="U21" i="2"/>
  <c r="U39" i="11"/>
  <c r="W9" i="11"/>
  <c r="W48" i="7"/>
  <c r="AA64" i="7" s="1"/>
  <c r="U54" i="9"/>
  <c r="V47" i="10"/>
  <c r="V21" i="2"/>
  <c r="V54" i="9"/>
  <c r="W41" i="11"/>
  <c r="U44" i="2"/>
  <c r="U29" i="9"/>
  <c r="V67" i="7"/>
  <c r="U38" i="2"/>
  <c r="U62" i="2"/>
  <c r="W56" i="7"/>
  <c r="W15" i="11"/>
  <c r="W17" i="11"/>
  <c r="U13" i="11"/>
  <c r="W39" i="11"/>
  <c r="W13" i="11"/>
  <c r="AA35" i="11" s="1"/>
  <c r="V41" i="11"/>
  <c r="U9" i="11"/>
  <c r="V56" i="7"/>
  <c r="U19" i="11"/>
  <c r="W61" i="2"/>
  <c r="U54" i="2"/>
  <c r="V54" i="2"/>
  <c r="V61" i="2"/>
  <c r="U51" i="8"/>
  <c r="V59" i="10"/>
  <c r="V44" i="9"/>
  <c r="U44" i="9"/>
  <c r="W51" i="9"/>
  <c r="AA61" i="9" s="1"/>
  <c r="V51" i="9"/>
  <c r="U14" i="9"/>
  <c r="W14" i="9"/>
  <c r="AA22" i="9" s="1"/>
  <c r="U22" i="9"/>
  <c r="V21" i="9"/>
  <c r="U52" i="2"/>
  <c r="U22" i="2"/>
  <c r="U14" i="2"/>
  <c r="U59" i="2"/>
  <c r="V52" i="2"/>
  <c r="U37" i="2"/>
  <c r="U46" i="9"/>
  <c r="U38" i="9"/>
  <c r="V21" i="11"/>
  <c r="W38" i="9"/>
  <c r="V68" i="2"/>
  <c r="V44" i="2"/>
  <c r="V37" i="2"/>
  <c r="W22" i="2"/>
  <c r="AA38" i="2" s="1"/>
  <c r="W14" i="2"/>
  <c r="W65" i="7"/>
  <c r="U55" i="8"/>
  <c r="V68" i="9"/>
  <c r="U68" i="9"/>
  <c r="W55" i="10"/>
  <c r="V17" i="11"/>
  <c r="V19" i="11"/>
  <c r="V15" i="11"/>
  <c r="U30" i="2"/>
  <c r="V59" i="2"/>
  <c r="U51" i="2"/>
  <c r="W30" i="2"/>
  <c r="AA44" i="2" s="1"/>
  <c r="V55" i="8"/>
  <c r="U55" i="10"/>
  <c r="U21" i="11"/>
  <c r="W69" i="2"/>
  <c r="V29" i="2"/>
  <c r="U29" i="2"/>
  <c r="U48" i="7"/>
  <c r="AA67" i="8"/>
  <c r="W67" i="9"/>
  <c r="V60" i="9"/>
  <c r="U59" i="8"/>
  <c r="V29" i="11"/>
  <c r="V67" i="9"/>
  <c r="U59" i="10"/>
  <c r="U23" i="11"/>
  <c r="U46" i="2"/>
  <c r="V13" i="2"/>
  <c r="W35" i="11"/>
  <c r="W53" i="2"/>
  <c r="W60" i="2"/>
  <c r="AA14" i="2" s="1"/>
  <c r="W47" i="8"/>
  <c r="U52" i="9"/>
  <c r="W59" i="9"/>
  <c r="V52" i="9"/>
  <c r="U60" i="9"/>
  <c r="V13" i="9"/>
  <c r="U37" i="9"/>
  <c r="W31" i="11"/>
  <c r="W33" i="11"/>
  <c r="U47" i="8"/>
  <c r="U33" i="11"/>
  <c r="U31" i="11"/>
  <c r="W11" i="11"/>
  <c r="U35" i="11"/>
  <c r="W49" i="7"/>
  <c r="V59" i="9"/>
  <c r="U11" i="11"/>
  <c r="W45" i="2"/>
  <c r="W51" i="2"/>
  <c r="W68" i="2"/>
  <c r="V46" i="9"/>
  <c r="W51" i="10"/>
  <c r="V37" i="9"/>
  <c r="U13" i="9"/>
  <c r="U14" i="10"/>
  <c r="W14" i="10"/>
  <c r="V62" i="2"/>
  <c r="V53" i="2"/>
  <c r="W67" i="2"/>
  <c r="AA21" i="2" s="1"/>
  <c r="W67" i="7"/>
  <c r="V62" i="9"/>
  <c r="U30" i="9"/>
  <c r="W63" i="10"/>
  <c r="AA54" i="10" s="1"/>
  <c r="W25" i="11"/>
  <c r="W30" i="9"/>
  <c r="AA13" i="9" s="1"/>
  <c r="U12" i="10"/>
  <c r="W12" i="10"/>
  <c r="U67" i="2"/>
  <c r="U65" i="7"/>
  <c r="U63" i="10"/>
  <c r="U18" i="10"/>
  <c r="W18" i="10"/>
  <c r="U10" i="10"/>
  <c r="AA67" i="10"/>
  <c r="U62" i="9"/>
  <c r="V14" i="10"/>
  <c r="U16" i="10"/>
  <c r="W16" i="10"/>
  <c r="AA16" i="10" s="1"/>
  <c r="W29" i="11"/>
  <c r="AA27" i="11" s="1"/>
  <c r="U27" i="11"/>
  <c r="V25" i="11"/>
  <c r="W23" i="11"/>
  <c r="V27" i="11"/>
  <c r="U24" i="10"/>
  <c r="W24" i="10"/>
  <c r="V51" i="10"/>
  <c r="U34" i="10"/>
  <c r="W34" i="10"/>
  <c r="U26" i="10"/>
  <c r="W26" i="10"/>
  <c r="U40" i="10"/>
  <c r="W40" i="10"/>
  <c r="V40" i="10"/>
  <c r="V24" i="10"/>
  <c r="U38" i="10"/>
  <c r="W38" i="10"/>
  <c r="U30" i="10"/>
  <c r="W30" i="10"/>
  <c r="U22" i="10"/>
  <c r="W22" i="10"/>
  <c r="U32" i="10"/>
  <c r="W32" i="10"/>
  <c r="U36" i="10"/>
  <c r="W36" i="10"/>
  <c r="AA18" i="10" s="1"/>
  <c r="U28" i="10"/>
  <c r="W28" i="10"/>
  <c r="U20" i="10"/>
  <c r="W20" i="10"/>
  <c r="W35" i="9"/>
  <c r="U35" i="9"/>
  <c r="V35" i="9"/>
  <c r="W19" i="9"/>
  <c r="U19" i="9"/>
  <c r="V19" i="9"/>
  <c r="W11" i="9"/>
  <c r="U11" i="9"/>
  <c r="V11" i="9"/>
  <c r="W58" i="9"/>
  <c r="AA58" i="9" s="1"/>
  <c r="V58" i="9"/>
  <c r="U58" i="9"/>
  <c r="U15" i="9"/>
  <c r="V15" i="9"/>
  <c r="W53" i="9"/>
  <c r="V53" i="9"/>
  <c r="W33" i="9"/>
  <c r="AA68" i="9" s="1"/>
  <c r="V33" i="9"/>
  <c r="U33" i="9"/>
  <c r="V10" i="9"/>
  <c r="W10" i="9"/>
  <c r="U65" i="9"/>
  <c r="V65" i="9"/>
  <c r="W65" i="9"/>
  <c r="V36" i="9"/>
  <c r="W36" i="9"/>
  <c r="V28" i="9"/>
  <c r="W28" i="9"/>
  <c r="V20" i="9"/>
  <c r="W20" i="9"/>
  <c r="AA10" i="9" s="1"/>
  <c r="V12" i="9"/>
  <c r="W12" i="9"/>
  <c r="AA15" i="9" s="1"/>
  <c r="V32" i="9"/>
  <c r="W32" i="9"/>
  <c r="AA20" i="9" s="1"/>
  <c r="V16" i="9"/>
  <c r="W16" i="9"/>
  <c r="W9" i="9"/>
  <c r="V9" i="9"/>
  <c r="U9" i="9"/>
  <c r="W43" i="9"/>
  <c r="U43" i="9"/>
  <c r="V43" i="9"/>
  <c r="W27" i="9"/>
  <c r="AA29" i="9" s="1"/>
  <c r="U27" i="9"/>
  <c r="V27" i="9"/>
  <c r="W31" i="9"/>
  <c r="AA14" i="9" s="1"/>
  <c r="V31" i="9"/>
  <c r="U31" i="9"/>
  <c r="W45" i="9"/>
  <c r="AA46" i="9" s="1"/>
  <c r="V45" i="9"/>
  <c r="V26" i="9"/>
  <c r="W26" i="9"/>
  <c r="AA26" i="9" s="1"/>
  <c r="W17" i="9"/>
  <c r="AA9" i="9" s="1"/>
  <c r="U17" i="9"/>
  <c r="V17" i="9"/>
  <c r="U49" i="9"/>
  <c r="V49" i="9"/>
  <c r="W49" i="9"/>
  <c r="AA38" i="9" s="1"/>
  <c r="U57" i="9"/>
  <c r="W57" i="9"/>
  <c r="AA42" i="9" s="1"/>
  <c r="V57" i="9"/>
  <c r="V40" i="9"/>
  <c r="W40" i="9"/>
  <c r="V24" i="9"/>
  <c r="W24" i="9"/>
  <c r="AA28" i="9" s="1"/>
  <c r="W41" i="9"/>
  <c r="U41" i="9"/>
  <c r="V41" i="9"/>
  <c r="V18" i="9"/>
  <c r="W18" i="9"/>
  <c r="AA16" i="9" s="1"/>
  <c r="W50" i="9"/>
  <c r="AA60" i="9" s="1"/>
  <c r="U50" i="9"/>
  <c r="V50" i="9"/>
  <c r="V34" i="9"/>
  <c r="W34" i="9"/>
  <c r="AA21" i="9" s="1"/>
  <c r="W25" i="9"/>
  <c r="V25" i="9"/>
  <c r="U25" i="9"/>
  <c r="W66" i="9"/>
  <c r="U66" i="9"/>
  <c r="V66" i="9"/>
  <c r="W39" i="9"/>
  <c r="V39" i="9"/>
  <c r="U39" i="9"/>
  <c r="W23" i="9"/>
  <c r="V23" i="9"/>
  <c r="U23" i="9"/>
  <c r="W51" i="8"/>
  <c r="U26" i="8"/>
  <c r="W26" i="8"/>
  <c r="U18" i="8"/>
  <c r="W18" i="8"/>
  <c r="AA59" i="8" s="1"/>
  <c r="U10" i="8"/>
  <c r="W10" i="8"/>
  <c r="U16" i="8"/>
  <c r="W16" i="8"/>
  <c r="V63" i="8"/>
  <c r="W63" i="8"/>
  <c r="V16" i="8"/>
  <c r="U30" i="8"/>
  <c r="W30" i="8"/>
  <c r="U22" i="8"/>
  <c r="W22" i="8"/>
  <c r="U14" i="8"/>
  <c r="W14" i="8"/>
  <c r="U24" i="8"/>
  <c r="W24" i="8"/>
  <c r="U28" i="8"/>
  <c r="W28" i="8"/>
  <c r="U20" i="8"/>
  <c r="W20" i="8"/>
  <c r="U12" i="8"/>
  <c r="W12" i="8"/>
  <c r="U49" i="7"/>
  <c r="W16" i="11"/>
  <c r="U16" i="11"/>
  <c r="V16" i="11"/>
  <c r="W24" i="11"/>
  <c r="U24" i="11"/>
  <c r="V24" i="11"/>
  <c r="W32" i="11"/>
  <c r="AA16" i="11" s="1"/>
  <c r="U32" i="11"/>
  <c r="V32" i="11"/>
  <c r="W40" i="11"/>
  <c r="AA21" i="11" s="1"/>
  <c r="U40" i="11"/>
  <c r="V40" i="11"/>
  <c r="W12" i="11"/>
  <c r="U12" i="11"/>
  <c r="V12" i="11"/>
  <c r="W20" i="11"/>
  <c r="AA37" i="11" s="1"/>
  <c r="U20" i="11"/>
  <c r="V20" i="11"/>
  <c r="W28" i="11"/>
  <c r="AA11" i="11" s="1"/>
  <c r="U28" i="11"/>
  <c r="V28" i="11"/>
  <c r="W36" i="11"/>
  <c r="AA25" i="11" s="1"/>
  <c r="U36" i="11"/>
  <c r="V36" i="11"/>
  <c r="W14" i="11"/>
  <c r="AA39" i="11" s="1"/>
  <c r="U14" i="11"/>
  <c r="V14" i="11"/>
  <c r="W22" i="11"/>
  <c r="U22" i="11"/>
  <c r="V22" i="11"/>
  <c r="W30" i="11"/>
  <c r="AA9" i="11" s="1"/>
  <c r="U30" i="11"/>
  <c r="V30" i="11"/>
  <c r="W38" i="11"/>
  <c r="U38" i="11"/>
  <c r="V38" i="11"/>
  <c r="W10" i="11"/>
  <c r="U10" i="11"/>
  <c r="V10" i="11"/>
  <c r="W18" i="11"/>
  <c r="U18" i="11"/>
  <c r="V18" i="11"/>
  <c r="W26" i="11"/>
  <c r="AA19" i="11" s="1"/>
  <c r="U26" i="11"/>
  <c r="V26" i="11"/>
  <c r="W34" i="11"/>
  <c r="U34" i="11"/>
  <c r="V34" i="11"/>
  <c r="W42" i="11"/>
  <c r="U42" i="11"/>
  <c r="V42" i="11"/>
  <c r="U54" i="10"/>
  <c r="V54" i="10"/>
  <c r="W56" i="10"/>
  <c r="U56" i="10"/>
  <c r="V56" i="10"/>
  <c r="U61" i="10"/>
  <c r="W61" i="10"/>
  <c r="V61" i="10"/>
  <c r="U45" i="10"/>
  <c r="W45" i="10"/>
  <c r="AA45" i="10" s="1"/>
  <c r="V45" i="10"/>
  <c r="W58" i="10"/>
  <c r="U58" i="10"/>
  <c r="V58" i="10"/>
  <c r="W60" i="10"/>
  <c r="U60" i="10"/>
  <c r="V60" i="10"/>
  <c r="W44" i="10"/>
  <c r="U44" i="10"/>
  <c r="V44" i="10"/>
  <c r="W39" i="10"/>
  <c r="V39" i="10"/>
  <c r="U39" i="10"/>
  <c r="W35" i="10"/>
  <c r="V35" i="10"/>
  <c r="U35" i="10"/>
  <c r="W31" i="10"/>
  <c r="V31" i="10"/>
  <c r="U31" i="10"/>
  <c r="W27" i="10"/>
  <c r="V27" i="10"/>
  <c r="U27" i="10"/>
  <c r="W23" i="10"/>
  <c r="V23" i="10"/>
  <c r="U23" i="10"/>
  <c r="W19" i="10"/>
  <c r="V19" i="10"/>
  <c r="U19" i="10"/>
  <c r="W15" i="10"/>
  <c r="AA15" i="10" s="1"/>
  <c r="V15" i="10"/>
  <c r="U15" i="10"/>
  <c r="W11" i="10"/>
  <c r="V11" i="10"/>
  <c r="U11" i="10"/>
  <c r="U57" i="10"/>
  <c r="W57" i="10"/>
  <c r="V57" i="10"/>
  <c r="W66" i="10"/>
  <c r="U66" i="10"/>
  <c r="V66" i="10"/>
  <c r="W46" i="10"/>
  <c r="U46" i="10"/>
  <c r="V46" i="10"/>
  <c r="U53" i="10"/>
  <c r="W53" i="10"/>
  <c r="AA56" i="10" s="1"/>
  <c r="V53" i="10"/>
  <c r="W62" i="10"/>
  <c r="AA55" i="10" s="1"/>
  <c r="U62" i="10"/>
  <c r="V62" i="10"/>
  <c r="U42" i="10"/>
  <c r="W42" i="10"/>
  <c r="V42" i="10"/>
  <c r="W68" i="10"/>
  <c r="AA46" i="10" s="1"/>
  <c r="U68" i="10"/>
  <c r="V68" i="10"/>
  <c r="W52" i="10"/>
  <c r="AA52" i="10" s="1"/>
  <c r="U52" i="10"/>
  <c r="V52" i="10"/>
  <c r="W41" i="10"/>
  <c r="AA63" i="10" s="1"/>
  <c r="V41" i="10"/>
  <c r="U41" i="10"/>
  <c r="W37" i="10"/>
  <c r="V37" i="10"/>
  <c r="U37" i="10"/>
  <c r="W33" i="10"/>
  <c r="U33" i="10"/>
  <c r="V33" i="10"/>
  <c r="W29" i="10"/>
  <c r="U29" i="10"/>
  <c r="V29" i="10"/>
  <c r="W25" i="10"/>
  <c r="AA12" i="10" s="1"/>
  <c r="U25" i="10"/>
  <c r="V25" i="10"/>
  <c r="W21" i="10"/>
  <c r="V21" i="10"/>
  <c r="U21" i="10"/>
  <c r="W17" i="10"/>
  <c r="V17" i="10"/>
  <c r="U17" i="10"/>
  <c r="W13" i="10"/>
  <c r="V13" i="10"/>
  <c r="U13" i="10"/>
  <c r="W9" i="10"/>
  <c r="V9" i="10"/>
  <c r="U9" i="10"/>
  <c r="W43" i="10"/>
  <c r="AA43" i="10" s="1"/>
  <c r="U43" i="10"/>
  <c r="V43" i="10"/>
  <c r="U65" i="10"/>
  <c r="W65" i="10"/>
  <c r="AA47" i="10" s="1"/>
  <c r="V65" i="10"/>
  <c r="U49" i="10"/>
  <c r="W49" i="10"/>
  <c r="V49" i="10"/>
  <c r="W50" i="10"/>
  <c r="U50" i="10"/>
  <c r="V50" i="10"/>
  <c r="W64" i="10"/>
  <c r="U64" i="10"/>
  <c r="V64" i="10"/>
  <c r="W48" i="10"/>
  <c r="AA59" i="10" s="1"/>
  <c r="U48" i="10"/>
  <c r="V48" i="10"/>
  <c r="W56" i="9"/>
  <c r="AA56" i="9" s="1"/>
  <c r="U56" i="9"/>
  <c r="V56" i="9"/>
  <c r="W64" i="9"/>
  <c r="AA52" i="9" s="1"/>
  <c r="U64" i="9"/>
  <c r="V64" i="9"/>
  <c r="W48" i="9"/>
  <c r="AA44" i="9" s="1"/>
  <c r="U48" i="9"/>
  <c r="V48" i="9"/>
  <c r="U63" i="9"/>
  <c r="V63" i="9"/>
  <c r="W63" i="9"/>
  <c r="AA59" i="9" s="1"/>
  <c r="U47" i="9"/>
  <c r="V47" i="9"/>
  <c r="W47" i="9"/>
  <c r="U55" i="9"/>
  <c r="V55" i="9"/>
  <c r="W55" i="9"/>
  <c r="AA37" i="9" s="1"/>
  <c r="W62" i="8"/>
  <c r="U62" i="8"/>
  <c r="V62" i="8"/>
  <c r="U32" i="8"/>
  <c r="W32" i="8"/>
  <c r="V32" i="8"/>
  <c r="U52" i="8"/>
  <c r="V52" i="8"/>
  <c r="W33" i="8"/>
  <c r="AA18" i="8" s="1"/>
  <c r="V33" i="8"/>
  <c r="U33" i="8"/>
  <c r="U45" i="8"/>
  <c r="W45" i="8"/>
  <c r="V45" i="8"/>
  <c r="W46" i="8"/>
  <c r="U46" i="8"/>
  <c r="V46" i="8"/>
  <c r="U69" i="8"/>
  <c r="W69" i="8"/>
  <c r="V69" i="8"/>
  <c r="U53" i="8"/>
  <c r="W53" i="8"/>
  <c r="V53" i="8"/>
  <c r="W54" i="8"/>
  <c r="U54" i="8"/>
  <c r="V54" i="8"/>
  <c r="U42" i="8"/>
  <c r="W42" i="8"/>
  <c r="V42" i="8"/>
  <c r="U34" i="8"/>
  <c r="W34" i="8"/>
  <c r="V34" i="8"/>
  <c r="W56" i="8"/>
  <c r="U56" i="8"/>
  <c r="V56" i="8"/>
  <c r="W43" i="8"/>
  <c r="V43" i="8"/>
  <c r="U43" i="8"/>
  <c r="W35" i="8"/>
  <c r="AA24" i="8" s="1"/>
  <c r="V35" i="8"/>
  <c r="U35" i="8"/>
  <c r="W29" i="8"/>
  <c r="AA55" i="8" s="1"/>
  <c r="V29" i="8"/>
  <c r="U29" i="8"/>
  <c r="W25" i="8"/>
  <c r="V25" i="8"/>
  <c r="U25" i="8"/>
  <c r="W21" i="8"/>
  <c r="V21" i="8"/>
  <c r="U21" i="8"/>
  <c r="W17" i="8"/>
  <c r="AA51" i="8" s="1"/>
  <c r="V17" i="8"/>
  <c r="U17" i="8"/>
  <c r="W13" i="8"/>
  <c r="AA63" i="8" s="1"/>
  <c r="V13" i="8"/>
  <c r="U13" i="8"/>
  <c r="W9" i="8"/>
  <c r="V9" i="8"/>
  <c r="U9" i="8"/>
  <c r="U49" i="8"/>
  <c r="W49" i="8"/>
  <c r="AA28" i="8" s="1"/>
  <c r="V49" i="8"/>
  <c r="U61" i="8"/>
  <c r="W61" i="8"/>
  <c r="AA42" i="8" s="1"/>
  <c r="V61" i="8"/>
  <c r="W58" i="8"/>
  <c r="AA43" i="8" s="1"/>
  <c r="U58" i="8"/>
  <c r="V58" i="8"/>
  <c r="W50" i="8"/>
  <c r="U50" i="8"/>
  <c r="V50" i="8"/>
  <c r="U38" i="8"/>
  <c r="V38" i="8"/>
  <c r="W38" i="8"/>
  <c r="AA38" i="8" s="1"/>
  <c r="W64" i="8"/>
  <c r="U64" i="8"/>
  <c r="V64" i="8"/>
  <c r="W48" i="8"/>
  <c r="AA16" i="8" s="1"/>
  <c r="U48" i="8"/>
  <c r="V48" i="8"/>
  <c r="W39" i="8"/>
  <c r="AA68" i="8" s="1"/>
  <c r="V39" i="8"/>
  <c r="U39" i="8"/>
  <c r="W31" i="8"/>
  <c r="V31" i="8"/>
  <c r="U31" i="8"/>
  <c r="W27" i="8"/>
  <c r="AA61" i="8" s="1"/>
  <c r="V27" i="8"/>
  <c r="U27" i="8"/>
  <c r="W23" i="8"/>
  <c r="AA54" i="8" s="1"/>
  <c r="V23" i="8"/>
  <c r="U23" i="8"/>
  <c r="W19" i="8"/>
  <c r="V19" i="8"/>
  <c r="U19" i="8"/>
  <c r="W15" i="8"/>
  <c r="V15" i="8"/>
  <c r="U15" i="8"/>
  <c r="W11" i="8"/>
  <c r="AA52" i="8" s="1"/>
  <c r="V11" i="8"/>
  <c r="U11" i="8"/>
  <c r="U65" i="8"/>
  <c r="W65" i="8"/>
  <c r="AA34" i="8" s="1"/>
  <c r="V65" i="8"/>
  <c r="U40" i="8"/>
  <c r="W40" i="8"/>
  <c r="V40" i="8"/>
  <c r="W68" i="8"/>
  <c r="U68" i="8"/>
  <c r="V68" i="8"/>
  <c r="W41" i="8"/>
  <c r="AA22" i="8" s="1"/>
  <c r="V41" i="8"/>
  <c r="U41" i="8"/>
  <c r="U57" i="8"/>
  <c r="W57" i="8"/>
  <c r="AA41" i="8" s="1"/>
  <c r="V57" i="8"/>
  <c r="W66" i="8"/>
  <c r="AA30" i="8" s="1"/>
  <c r="U66" i="8"/>
  <c r="V66" i="8"/>
  <c r="U36" i="8"/>
  <c r="V36" i="8"/>
  <c r="W36" i="8"/>
  <c r="W60" i="8"/>
  <c r="U60" i="8"/>
  <c r="V60" i="8"/>
  <c r="W44" i="8"/>
  <c r="AA13" i="8" s="1"/>
  <c r="U44" i="8"/>
  <c r="V44" i="8"/>
  <c r="W37" i="8"/>
  <c r="U37" i="8"/>
  <c r="V37" i="8"/>
  <c r="W18" i="7"/>
  <c r="V18" i="7"/>
  <c r="U18" i="7"/>
  <c r="W34" i="7"/>
  <c r="V34" i="7"/>
  <c r="U34" i="7"/>
  <c r="U31" i="7"/>
  <c r="V31" i="7"/>
  <c r="W31" i="7"/>
  <c r="U60" i="7"/>
  <c r="V60" i="7"/>
  <c r="W60" i="7"/>
  <c r="W20" i="7"/>
  <c r="V20" i="7"/>
  <c r="U20" i="7"/>
  <c r="U25" i="7"/>
  <c r="V25" i="7"/>
  <c r="W25" i="7"/>
  <c r="U13" i="7"/>
  <c r="V13" i="7"/>
  <c r="W13" i="7"/>
  <c r="W16" i="7"/>
  <c r="V16" i="7"/>
  <c r="U16" i="7"/>
  <c r="W24" i="7"/>
  <c r="AA18" i="7" s="1"/>
  <c r="V24" i="7"/>
  <c r="U24" i="7"/>
  <c r="W32" i="7"/>
  <c r="AA67" i="7" s="1"/>
  <c r="V32" i="7"/>
  <c r="U32" i="7"/>
  <c r="W40" i="7"/>
  <c r="V40" i="7"/>
  <c r="U40" i="7"/>
  <c r="U54" i="7"/>
  <c r="W54" i="7"/>
  <c r="V54" i="7"/>
  <c r="W68" i="7"/>
  <c r="U68" i="7"/>
  <c r="V68" i="7"/>
  <c r="U11" i="7"/>
  <c r="V11" i="7"/>
  <c r="W11" i="7"/>
  <c r="AA24" i="7" s="1"/>
  <c r="U21" i="7"/>
  <c r="V21" i="7"/>
  <c r="W21" i="7"/>
  <c r="U29" i="7"/>
  <c r="V29" i="7"/>
  <c r="W29" i="7"/>
  <c r="U37" i="7"/>
  <c r="V37" i="7"/>
  <c r="W37" i="7"/>
  <c r="U50" i="7"/>
  <c r="V50" i="7"/>
  <c r="W50" i="7"/>
  <c r="W66" i="7"/>
  <c r="U66" i="7"/>
  <c r="V66" i="7"/>
  <c r="U9" i="7"/>
  <c r="V9" i="7"/>
  <c r="W9" i="7"/>
  <c r="W53" i="7"/>
  <c r="U53" i="7"/>
  <c r="V53" i="7"/>
  <c r="AA68" i="7"/>
  <c r="V26" i="7"/>
  <c r="U26" i="7"/>
  <c r="V55" i="7"/>
  <c r="U55" i="7"/>
  <c r="U23" i="7"/>
  <c r="V23" i="7"/>
  <c r="W23" i="7"/>
  <c r="AA20" i="7" s="1"/>
  <c r="W51" i="7"/>
  <c r="U51" i="7"/>
  <c r="V51" i="7"/>
  <c r="U44" i="7"/>
  <c r="V44" i="7"/>
  <c r="W44" i="7"/>
  <c r="AA48" i="7" s="1"/>
  <c r="W12" i="7"/>
  <c r="AA11" i="7" s="1"/>
  <c r="V12" i="7"/>
  <c r="U12" i="7"/>
  <c r="W28" i="7"/>
  <c r="V28" i="7"/>
  <c r="U28" i="7"/>
  <c r="W36" i="7"/>
  <c r="V36" i="7"/>
  <c r="U36" i="7"/>
  <c r="U46" i="7"/>
  <c r="W46" i="7"/>
  <c r="V46" i="7"/>
  <c r="U17" i="7"/>
  <c r="V17" i="7"/>
  <c r="W17" i="7"/>
  <c r="AA17" i="7" s="1"/>
  <c r="U33" i="7"/>
  <c r="V33" i="7"/>
  <c r="W33" i="7"/>
  <c r="AA58" i="7" s="1"/>
  <c r="U41" i="7"/>
  <c r="V41" i="7"/>
  <c r="W41" i="7"/>
  <c r="U58" i="7"/>
  <c r="V58" i="7"/>
  <c r="W58" i="7"/>
  <c r="AA44" i="7" s="1"/>
  <c r="W45" i="7"/>
  <c r="U45" i="7"/>
  <c r="V45" i="7"/>
  <c r="W61" i="7"/>
  <c r="U61" i="7"/>
  <c r="V61" i="7"/>
  <c r="W10" i="7"/>
  <c r="V10" i="7"/>
  <c r="U10" i="7"/>
  <c r="W42" i="7"/>
  <c r="AA63" i="7" s="1"/>
  <c r="V42" i="7"/>
  <c r="U42" i="7"/>
  <c r="U15" i="7"/>
  <c r="V15" i="7"/>
  <c r="W15" i="7"/>
  <c r="AA26" i="7" s="1"/>
  <c r="U39" i="7"/>
  <c r="V39" i="7"/>
  <c r="W39" i="7"/>
  <c r="AA56" i="7" s="1"/>
  <c r="U62" i="7"/>
  <c r="W62" i="7"/>
  <c r="V62" i="7"/>
  <c r="W57" i="7"/>
  <c r="AA31" i="7" s="1"/>
  <c r="V57" i="7"/>
  <c r="U57" i="7"/>
  <c r="W14" i="7"/>
  <c r="AA28" i="7" s="1"/>
  <c r="V14" i="7"/>
  <c r="U14" i="7"/>
  <c r="W22" i="7"/>
  <c r="V22" i="7"/>
  <c r="U22" i="7"/>
  <c r="W30" i="7"/>
  <c r="V30" i="7"/>
  <c r="U30" i="7"/>
  <c r="W38" i="7"/>
  <c r="AA66" i="7" s="1"/>
  <c r="V38" i="7"/>
  <c r="U38" i="7"/>
  <c r="W47" i="7"/>
  <c r="AA55" i="7" s="1"/>
  <c r="V47" i="7"/>
  <c r="U47" i="7"/>
  <c r="W63" i="7"/>
  <c r="V63" i="7"/>
  <c r="U63" i="7"/>
  <c r="U19" i="7"/>
  <c r="V19" i="7"/>
  <c r="W19" i="7"/>
  <c r="U27" i="7"/>
  <c r="V27" i="7"/>
  <c r="W27" i="7"/>
  <c r="U35" i="7"/>
  <c r="V35" i="7"/>
  <c r="W35" i="7"/>
  <c r="AA53" i="7" s="1"/>
  <c r="W43" i="7"/>
  <c r="U43" i="7"/>
  <c r="V43" i="7"/>
  <c r="W59" i="7"/>
  <c r="U59" i="7"/>
  <c r="V59" i="7"/>
  <c r="U52" i="7"/>
  <c r="V52" i="7"/>
  <c r="W52" i="7"/>
  <c r="U69" i="7"/>
  <c r="W69" i="7"/>
  <c r="AA37" i="7" s="1"/>
  <c r="V69" i="7"/>
  <c r="W17" i="2"/>
  <c r="U17" i="2"/>
  <c r="V17" i="2"/>
  <c r="W58" i="2"/>
  <c r="U58" i="2"/>
  <c r="V58" i="2"/>
  <c r="W15" i="2"/>
  <c r="V15" i="2"/>
  <c r="U15" i="2"/>
  <c r="V45" i="2"/>
  <c r="U60" i="2"/>
  <c r="V46" i="2"/>
  <c r="V34" i="2"/>
  <c r="W34" i="2"/>
  <c r="AA52" i="2" s="1"/>
  <c r="W25" i="2"/>
  <c r="V25" i="2"/>
  <c r="U25" i="2"/>
  <c r="W50" i="2"/>
  <c r="U50" i="2"/>
  <c r="V50" i="2"/>
  <c r="W43" i="2"/>
  <c r="U43" i="2"/>
  <c r="V43" i="2"/>
  <c r="W35" i="2"/>
  <c r="AA61" i="2" s="1"/>
  <c r="U35" i="2"/>
  <c r="V35" i="2"/>
  <c r="W27" i="2"/>
  <c r="U27" i="2"/>
  <c r="V27" i="2"/>
  <c r="W19" i="2"/>
  <c r="AA42" i="2" s="1"/>
  <c r="V19" i="2"/>
  <c r="U19" i="2"/>
  <c r="W11" i="2"/>
  <c r="AA30" i="2" s="1"/>
  <c r="V11" i="2"/>
  <c r="U11" i="2"/>
  <c r="V32" i="2"/>
  <c r="W32" i="2"/>
  <c r="V16" i="2"/>
  <c r="W16" i="2"/>
  <c r="W31" i="2"/>
  <c r="U31" i="2"/>
  <c r="V31" i="2"/>
  <c r="V69" i="2"/>
  <c r="W41" i="2"/>
  <c r="AA62" i="2" s="1"/>
  <c r="U41" i="2"/>
  <c r="V41" i="2"/>
  <c r="W9" i="2"/>
  <c r="U9" i="2"/>
  <c r="V9" i="2"/>
  <c r="U57" i="2"/>
  <c r="V57" i="2"/>
  <c r="W57" i="2"/>
  <c r="V40" i="2"/>
  <c r="W40" i="2"/>
  <c r="V24" i="2"/>
  <c r="W24" i="2"/>
  <c r="W33" i="2"/>
  <c r="AA60" i="2" s="1"/>
  <c r="V33" i="2"/>
  <c r="U33" i="2"/>
  <c r="U49" i="2"/>
  <c r="V49" i="2"/>
  <c r="W49" i="2"/>
  <c r="AA59" i="2" s="1"/>
  <c r="V10" i="2"/>
  <c r="W10" i="2"/>
  <c r="AA37" i="2" s="1"/>
  <c r="V26" i="2"/>
  <c r="W26" i="2"/>
  <c r="AA33" i="2" s="1"/>
  <c r="V36" i="2"/>
  <c r="W36" i="2"/>
  <c r="AA54" i="2" s="1"/>
  <c r="V28" i="2"/>
  <c r="W28" i="2"/>
  <c r="AA28" i="2" s="1"/>
  <c r="V20" i="2"/>
  <c r="W20" i="2"/>
  <c r="AA20" i="2" s="1"/>
  <c r="V12" i="2"/>
  <c r="W12" i="2"/>
  <c r="AA34" i="2" s="1"/>
  <c r="W39" i="2"/>
  <c r="V39" i="2"/>
  <c r="U39" i="2"/>
  <c r="W23" i="2"/>
  <c r="U23" i="2"/>
  <c r="V23" i="2"/>
  <c r="V18" i="2"/>
  <c r="W18" i="2"/>
  <c r="W64" i="2"/>
  <c r="AA69" i="2" s="1"/>
  <c r="U64" i="2"/>
  <c r="V64" i="2"/>
  <c r="W56" i="2"/>
  <c r="U56" i="2"/>
  <c r="V56" i="2"/>
  <c r="W48" i="2"/>
  <c r="AA45" i="2" s="1"/>
  <c r="U48" i="2"/>
  <c r="V48" i="2"/>
  <c r="W66" i="2"/>
  <c r="AA13" i="2" s="1"/>
  <c r="V66" i="2"/>
  <c r="U66" i="2"/>
  <c r="U65" i="2"/>
  <c r="W65" i="2"/>
  <c r="V65" i="2"/>
  <c r="U63" i="2"/>
  <c r="V63" i="2"/>
  <c r="W63" i="2"/>
  <c r="AA24" i="2" s="1"/>
  <c r="U55" i="2"/>
  <c r="V55" i="2"/>
  <c r="W55" i="2"/>
  <c r="AA25" i="2" s="1"/>
  <c r="U47" i="2"/>
  <c r="V47" i="2"/>
  <c r="W47" i="2"/>
  <c r="S8" i="1"/>
  <c r="D72" i="14" l="1"/>
  <c r="AD7" i="14"/>
  <c r="AP7" i="14" s="1"/>
  <c r="D76" i="15"/>
  <c r="AO7" i="15"/>
  <c r="D74" i="15"/>
  <c r="AM7" i="15"/>
  <c r="AK7" i="15"/>
  <c r="D75" i="13"/>
  <c r="AK7" i="13"/>
  <c r="D73" i="13"/>
  <c r="AO7" i="13"/>
  <c r="AM7" i="13"/>
  <c r="D74" i="12"/>
  <c r="D76" i="12"/>
  <c r="AO7" i="12"/>
  <c r="AM7" i="12"/>
  <c r="AK7" i="12"/>
  <c r="AL7" i="14"/>
  <c r="AA31" i="2"/>
  <c r="AA66" i="2"/>
  <c r="AA58" i="2"/>
  <c r="AA57" i="2"/>
  <c r="AA67" i="2"/>
  <c r="AA22" i="2"/>
  <c r="AA36" i="7"/>
  <c r="AA49" i="7"/>
  <c r="AA10" i="7"/>
  <c r="AA51" i="7"/>
  <c r="AA11" i="8"/>
  <c r="AA17" i="8"/>
  <c r="AA47" i="8"/>
  <c r="AA51" i="10"/>
  <c r="AA60" i="10"/>
  <c r="AA31" i="10"/>
  <c r="AA14" i="10"/>
  <c r="AA61" i="10"/>
  <c r="AA49" i="10"/>
  <c r="AA68" i="10"/>
  <c r="AA14" i="11"/>
  <c r="AA47" i="2"/>
  <c r="AA58" i="8"/>
  <c r="AA15" i="7"/>
  <c r="AA30" i="7"/>
  <c r="AA62" i="7"/>
  <c r="AA44" i="8"/>
  <c r="AA39" i="8"/>
  <c r="AA14" i="8"/>
  <c r="AA31" i="8"/>
  <c r="AA12" i="8"/>
  <c r="AA18" i="11"/>
  <c r="AA63" i="9"/>
  <c r="AA35" i="9"/>
  <c r="AA23" i="9"/>
  <c r="AA36" i="11"/>
  <c r="AA24" i="11"/>
  <c r="AA17" i="11"/>
  <c r="AA48" i="8"/>
  <c r="AA30" i="10"/>
  <c r="AA28" i="10"/>
  <c r="AA62" i="8"/>
  <c r="AA68" i="2"/>
  <c r="AA38" i="11"/>
  <c r="AA57" i="9"/>
  <c r="AA56" i="2"/>
  <c r="AA59" i="7"/>
  <c r="AA19" i="7"/>
  <c r="AA25" i="7"/>
  <c r="AA12" i="7"/>
  <c r="AA16" i="7"/>
  <c r="AA26" i="8"/>
  <c r="AA10" i="8"/>
  <c r="AA23" i="11"/>
  <c r="AA45" i="9"/>
  <c r="AA27" i="10"/>
  <c r="AA11" i="10"/>
  <c r="AA35" i="10"/>
  <c r="AA26" i="10"/>
  <c r="AA41" i="11"/>
  <c r="AA40" i="7"/>
  <c r="AA64" i="10"/>
  <c r="AA65" i="8"/>
  <c r="AA27" i="8"/>
  <c r="AA25" i="8"/>
  <c r="AA20" i="8"/>
  <c r="AA9" i="8"/>
  <c r="AA36" i="8"/>
  <c r="AA66" i="8"/>
  <c r="AA64" i="8"/>
  <c r="AA69" i="8"/>
  <c r="AA21" i="8"/>
  <c r="AA35" i="8"/>
  <c r="AA19" i="8"/>
  <c r="AA45" i="8"/>
  <c r="AA50" i="8"/>
  <c r="AA49" i="8"/>
  <c r="AA33" i="8"/>
  <c r="AA46" i="8"/>
  <c r="AA56" i="8"/>
  <c r="AA15" i="8"/>
  <c r="AA40" i="8"/>
  <c r="AA23" i="8"/>
  <c r="AA32" i="8"/>
  <c r="AA29" i="8"/>
  <c r="AA53" i="8"/>
  <c r="AA60" i="8"/>
  <c r="AA37" i="8"/>
  <c r="AA38" i="7"/>
  <c r="AA33" i="7"/>
  <c r="AA29" i="7"/>
  <c r="AA60" i="7"/>
  <c r="AA22" i="7"/>
  <c r="AA57" i="7"/>
  <c r="AA61" i="7"/>
  <c r="AA35" i="7"/>
  <c r="AA41" i="7"/>
  <c r="AA43" i="7"/>
  <c r="AA23" i="7"/>
  <c r="AA13" i="7"/>
  <c r="AA9" i="7"/>
  <c r="AA34" i="7"/>
  <c r="AA50" i="7"/>
  <c r="AA47" i="7"/>
  <c r="AA69" i="7"/>
  <c r="AA39" i="7"/>
  <c r="AA65" i="7"/>
  <c r="AA46" i="7"/>
  <c r="AA54" i="7"/>
  <c r="AA42" i="7"/>
  <c r="AA45" i="7"/>
  <c r="AA52" i="7"/>
  <c r="AA21" i="7"/>
  <c r="AA14" i="7"/>
  <c r="AA32" i="7"/>
  <c r="AA9" i="10"/>
  <c r="AA41" i="10"/>
  <c r="AA34" i="10"/>
  <c r="AA62" i="10"/>
  <c r="AA65" i="10"/>
  <c r="AA48" i="10"/>
  <c r="AA37" i="10"/>
  <c r="AA23" i="10"/>
  <c r="AA38" i="10"/>
  <c r="AA19" i="10"/>
  <c r="AA42" i="10"/>
  <c r="AA40" i="10"/>
  <c r="AA50" i="10"/>
  <c r="AA24" i="10"/>
  <c r="AA21" i="10"/>
  <c r="AA17" i="10"/>
  <c r="AA29" i="10"/>
  <c r="AA32" i="10"/>
  <c r="AA22" i="10"/>
  <c r="AA53" i="10"/>
  <c r="AA58" i="10"/>
  <c r="AA66" i="10"/>
  <c r="AA20" i="10"/>
  <c r="AA36" i="10"/>
  <c r="AA25" i="10"/>
  <c r="AA57" i="10"/>
  <c r="AA44" i="10"/>
  <c r="AA33" i="10"/>
  <c r="AA13" i="10"/>
  <c r="AA39" i="10"/>
  <c r="AA66" i="9"/>
  <c r="AA50" i="9"/>
  <c r="AA40" i="9"/>
  <c r="AA39" i="9"/>
  <c r="AA34" i="9"/>
  <c r="AA41" i="9"/>
  <c r="AA31" i="9"/>
  <c r="AA24" i="9"/>
  <c r="AA17" i="9"/>
  <c r="AA55" i="9"/>
  <c r="AA64" i="9"/>
  <c r="AA19" i="9"/>
  <c r="AA43" i="9"/>
  <c r="AA32" i="9"/>
  <c r="AA47" i="9"/>
  <c r="AA48" i="9"/>
  <c r="AA53" i="9"/>
  <c r="AA30" i="9"/>
  <c r="AA67" i="9"/>
  <c r="AA11" i="9"/>
  <c r="AA25" i="9"/>
  <c r="AA27" i="9"/>
  <c r="AA36" i="9"/>
  <c r="AA65" i="9"/>
  <c r="AA18" i="9"/>
  <c r="AA33" i="9"/>
  <c r="AA51" i="9"/>
  <c r="AA12" i="9"/>
  <c r="AA23" i="2"/>
  <c r="AA19" i="2"/>
  <c r="AA40" i="2"/>
  <c r="AA39" i="2"/>
  <c r="AA35" i="2"/>
  <c r="AA43" i="2"/>
  <c r="AA17" i="2"/>
  <c r="AA9" i="2"/>
  <c r="AA16" i="2"/>
  <c r="AA15" i="2"/>
  <c r="AA63" i="2"/>
  <c r="AA50" i="2"/>
  <c r="AA49" i="2"/>
  <c r="AA36" i="2"/>
  <c r="AA48" i="2"/>
  <c r="AA64" i="2"/>
  <c r="AA51" i="2"/>
  <c r="AA12" i="2"/>
  <c r="AA65" i="2"/>
  <c r="AA32" i="2"/>
  <c r="AA11" i="2"/>
  <c r="AA55" i="2"/>
  <c r="AA10" i="2"/>
  <c r="AK7" i="2" s="1"/>
  <c r="AA26" i="2"/>
  <c r="AA41" i="2"/>
  <c r="AA27" i="2"/>
  <c r="AA18" i="2"/>
  <c r="AA26" i="11"/>
  <c r="AA13" i="11"/>
  <c r="AA15" i="11"/>
  <c r="AA40" i="11"/>
  <c r="AA29" i="11"/>
  <c r="AA33" i="11"/>
  <c r="AA34" i="11"/>
  <c r="AA10" i="11"/>
  <c r="AA12" i="11"/>
  <c r="AA20" i="11"/>
  <c r="AA22" i="11"/>
  <c r="AA32" i="11"/>
  <c r="AA31" i="11"/>
  <c r="AA28" i="11"/>
  <c r="AA42" i="11"/>
  <c r="AA30" i="11"/>
  <c r="AF7" i="11"/>
  <c r="AI7" i="11"/>
  <c r="AE7" i="11"/>
  <c r="S47" i="11"/>
  <c r="S46" i="11"/>
  <c r="AG7" i="11"/>
  <c r="S73" i="10"/>
  <c r="S72" i="10"/>
  <c r="AI7" i="10"/>
  <c r="AE7" i="10"/>
  <c r="AF7" i="10"/>
  <c r="AA10" i="10"/>
  <c r="AG7" i="10"/>
  <c r="AE7" i="9"/>
  <c r="AI7" i="9"/>
  <c r="AG7" i="9"/>
  <c r="AA49" i="9"/>
  <c r="AF7" i="9"/>
  <c r="S72" i="9"/>
  <c r="S73" i="9"/>
  <c r="S74" i="8"/>
  <c r="S73" i="8"/>
  <c r="AI7" i="8"/>
  <c r="AE7" i="8"/>
  <c r="AF7" i="8"/>
  <c r="AG7" i="8"/>
  <c r="AA57" i="8"/>
  <c r="S74" i="7"/>
  <c r="S73" i="7"/>
  <c r="AA27" i="7"/>
  <c r="AG7" i="7"/>
  <c r="AF7" i="7"/>
  <c r="AE7" i="7"/>
  <c r="AI7" i="7"/>
  <c r="AE7" i="2"/>
  <c r="S73" i="2"/>
  <c r="S74" i="2"/>
  <c r="AF7" i="2"/>
  <c r="AG7" i="2"/>
  <c r="AI7" i="2"/>
  <c r="T12" i="1"/>
  <c r="W12" i="1" s="1"/>
  <c r="T14" i="1"/>
  <c r="W14" i="1" s="1"/>
  <c r="T16" i="1"/>
  <c r="W16" i="1" s="1"/>
  <c r="T18" i="1"/>
  <c r="W18" i="1" s="1"/>
  <c r="T20" i="1"/>
  <c r="W20" i="1" s="1"/>
  <c r="T22" i="1"/>
  <c r="W22" i="1" s="1"/>
  <c r="AA18" i="1" s="1"/>
  <c r="T24" i="1"/>
  <c r="W24" i="1" s="1"/>
  <c r="T26" i="1"/>
  <c r="W26" i="1" s="1"/>
  <c r="T28" i="1"/>
  <c r="W28" i="1" s="1"/>
  <c r="T30" i="1"/>
  <c r="W30" i="1" s="1"/>
  <c r="T32" i="1"/>
  <c r="W32" i="1" s="1"/>
  <c r="T34" i="1"/>
  <c r="T36" i="1"/>
  <c r="W36" i="1" s="1"/>
  <c r="T38" i="1"/>
  <c r="W38" i="1" s="1"/>
  <c r="AA26" i="1" s="1"/>
  <c r="T40" i="1"/>
  <c r="W40" i="1" s="1"/>
  <c r="T42" i="1"/>
  <c r="W42" i="1" s="1"/>
  <c r="T44" i="1"/>
  <c r="W44" i="1" s="1"/>
  <c r="T46" i="1"/>
  <c r="W46" i="1" s="1"/>
  <c r="AA39" i="1" s="1"/>
  <c r="T48" i="1"/>
  <c r="W48" i="1" s="1"/>
  <c r="T50" i="1"/>
  <c r="W50" i="1" s="1"/>
  <c r="T52" i="1"/>
  <c r="W52" i="1" s="1"/>
  <c r="T54" i="1"/>
  <c r="W54" i="1" s="1"/>
  <c r="AA66" i="1" s="1"/>
  <c r="T56" i="1"/>
  <c r="W56" i="1" s="1"/>
  <c r="AA42" i="1" s="1"/>
  <c r="T58" i="1"/>
  <c r="W58" i="1" s="1"/>
  <c r="T60" i="1"/>
  <c r="W60" i="1" s="1"/>
  <c r="T62" i="1"/>
  <c r="W62" i="1" s="1"/>
  <c r="AA63" i="1" s="1"/>
  <c r="T64" i="1"/>
  <c r="W64" i="1" s="1"/>
  <c r="T66" i="1"/>
  <c r="W66" i="1" s="1"/>
  <c r="T68" i="1"/>
  <c r="W68" i="1" s="1"/>
  <c r="T9" i="1"/>
  <c r="W9" i="1" s="1"/>
  <c r="T11" i="1"/>
  <c r="W11" i="1" s="1"/>
  <c r="T13" i="1"/>
  <c r="W13" i="1" s="1"/>
  <c r="T15" i="1"/>
  <c r="W15" i="1" s="1"/>
  <c r="T17" i="1"/>
  <c r="W17" i="1" s="1"/>
  <c r="AA30" i="1" s="1"/>
  <c r="T19" i="1"/>
  <c r="W19" i="1" s="1"/>
  <c r="AA19" i="1" s="1"/>
  <c r="T21" i="1"/>
  <c r="W21" i="1" s="1"/>
  <c r="T23" i="1"/>
  <c r="W23" i="1" s="1"/>
  <c r="T25" i="1"/>
  <c r="W25" i="1" s="1"/>
  <c r="AA28" i="1" s="1"/>
  <c r="T27" i="1"/>
  <c r="W27" i="1" s="1"/>
  <c r="AA27" i="1" s="1"/>
  <c r="T29" i="1"/>
  <c r="W29" i="1" s="1"/>
  <c r="T31" i="1"/>
  <c r="W31" i="1" s="1"/>
  <c r="T33" i="1"/>
  <c r="W33" i="1" s="1"/>
  <c r="T35" i="1"/>
  <c r="W35" i="1" s="1"/>
  <c r="AA24" i="1" s="1"/>
  <c r="T37" i="1"/>
  <c r="W37" i="1" s="1"/>
  <c r="T39" i="1"/>
  <c r="W39" i="1" s="1"/>
  <c r="T41" i="1"/>
  <c r="W41" i="1" s="1"/>
  <c r="AA60" i="1" s="1"/>
  <c r="T43" i="1"/>
  <c r="W43" i="1" s="1"/>
  <c r="T45" i="1"/>
  <c r="W45" i="1" s="1"/>
  <c r="T47" i="1"/>
  <c r="W47" i="1" s="1"/>
  <c r="T49" i="1"/>
  <c r="W49" i="1" s="1"/>
  <c r="AA45" i="1" s="1"/>
  <c r="T51" i="1"/>
  <c r="W51" i="1" s="1"/>
  <c r="AA53" i="1" s="1"/>
  <c r="T53" i="1"/>
  <c r="W53" i="1" s="1"/>
  <c r="T55" i="1"/>
  <c r="W55" i="1" s="1"/>
  <c r="T57" i="1"/>
  <c r="W57" i="1" s="1"/>
  <c r="AA46" i="1" s="1"/>
  <c r="T59" i="1"/>
  <c r="W59" i="1" s="1"/>
  <c r="T61" i="1"/>
  <c r="W61" i="1" s="1"/>
  <c r="T63" i="1"/>
  <c r="W63" i="1" s="1"/>
  <c r="AA47" i="1" s="1"/>
  <c r="T65" i="1"/>
  <c r="W65" i="1" s="1"/>
  <c r="T67" i="1"/>
  <c r="W67" i="1" s="1"/>
  <c r="AA59" i="1" s="1"/>
  <c r="T10" i="1"/>
  <c r="W10" i="1" s="1"/>
  <c r="AA34" i="1" s="1"/>
  <c r="AC7" i="1"/>
  <c r="AB7" i="1"/>
  <c r="AJ7" i="14" l="1"/>
  <c r="AN7" i="14"/>
  <c r="AN7" i="12"/>
  <c r="AD7" i="12"/>
  <c r="AP7" i="12" s="1"/>
  <c r="S71" i="14"/>
  <c r="D71" i="14"/>
  <c r="AH7" i="14"/>
  <c r="D73" i="12"/>
  <c r="AD7" i="13"/>
  <c r="AL7" i="13" s="1"/>
  <c r="D73" i="15"/>
  <c r="D72" i="13"/>
  <c r="AD7" i="15"/>
  <c r="AL7" i="15" s="1"/>
  <c r="AA43" i="1"/>
  <c r="AA11" i="1"/>
  <c r="AA16" i="1"/>
  <c r="AA35" i="1"/>
  <c r="AO7" i="11"/>
  <c r="D46" i="11" s="1"/>
  <c r="AA62" i="1"/>
  <c r="AA36" i="1"/>
  <c r="AA68" i="1"/>
  <c r="AA15" i="1"/>
  <c r="D49" i="11"/>
  <c r="AA55" i="1"/>
  <c r="AA12" i="1"/>
  <c r="AA38" i="1"/>
  <c r="AA23" i="1"/>
  <c r="AA44" i="1"/>
  <c r="AA52" i="1"/>
  <c r="AA20" i="1"/>
  <c r="AM7" i="2"/>
  <c r="AK7" i="9"/>
  <c r="AO7" i="2"/>
  <c r="D73" i="2" s="1"/>
  <c r="D76" i="2"/>
  <c r="D74" i="2"/>
  <c r="AA33" i="1"/>
  <c r="AA56" i="1"/>
  <c r="AA58" i="1"/>
  <c r="AA13" i="1"/>
  <c r="AA31" i="1"/>
  <c r="AA21" i="1"/>
  <c r="AA41" i="1"/>
  <c r="AA40" i="1"/>
  <c r="AA57" i="1"/>
  <c r="AA48" i="1"/>
  <c r="AA9" i="1"/>
  <c r="AA14" i="1"/>
  <c r="AA29" i="1"/>
  <c r="AA22" i="1"/>
  <c r="AA51" i="1"/>
  <c r="AA25" i="1"/>
  <c r="AA37" i="1"/>
  <c r="AA17" i="1"/>
  <c r="AA49" i="1"/>
  <c r="AA54" i="1"/>
  <c r="AA50" i="1"/>
  <c r="AA10" i="1"/>
  <c r="AA32" i="1"/>
  <c r="AA67" i="1"/>
  <c r="AA64" i="1"/>
  <c r="AA65" i="1"/>
  <c r="AA61" i="1"/>
  <c r="AK7" i="11"/>
  <c r="AD7" i="11" s="1"/>
  <c r="AN7" i="11" s="1"/>
  <c r="D47" i="11"/>
  <c r="AM7" i="11"/>
  <c r="AM7" i="9"/>
  <c r="AO7" i="9"/>
  <c r="D72" i="9" s="1"/>
  <c r="D75" i="9"/>
  <c r="D75" i="10"/>
  <c r="D73" i="10"/>
  <c r="AM7" i="10"/>
  <c r="AK7" i="10"/>
  <c r="AO7" i="10"/>
  <c r="D73" i="9"/>
  <c r="D76" i="8"/>
  <c r="D74" i="8"/>
  <c r="AM7" i="8"/>
  <c r="AK7" i="8"/>
  <c r="AO7" i="8"/>
  <c r="D76" i="7"/>
  <c r="D74" i="7"/>
  <c r="AO7" i="7"/>
  <c r="AK7" i="7"/>
  <c r="AM7" i="7"/>
  <c r="V65" i="1"/>
  <c r="U65" i="1"/>
  <c r="V61" i="1"/>
  <c r="U61" i="1"/>
  <c r="V57" i="1"/>
  <c r="U57" i="1"/>
  <c r="V53" i="1"/>
  <c r="U53" i="1"/>
  <c r="V49" i="1"/>
  <c r="U49" i="1"/>
  <c r="V45" i="1"/>
  <c r="U45" i="1"/>
  <c r="V41" i="1"/>
  <c r="U41" i="1"/>
  <c r="V37" i="1"/>
  <c r="U37" i="1"/>
  <c r="V33" i="1"/>
  <c r="U33" i="1"/>
  <c r="V29" i="1"/>
  <c r="U29" i="1"/>
  <c r="V25" i="1"/>
  <c r="U25" i="1"/>
  <c r="V21" i="1"/>
  <c r="U21" i="1"/>
  <c r="V17" i="1"/>
  <c r="U17" i="1"/>
  <c r="V13" i="1"/>
  <c r="U13" i="1"/>
  <c r="U9" i="1"/>
  <c r="V9" i="1"/>
  <c r="V68" i="1"/>
  <c r="U68" i="1"/>
  <c r="V64" i="1"/>
  <c r="U64" i="1"/>
  <c r="V60" i="1"/>
  <c r="U60" i="1"/>
  <c r="V56" i="1"/>
  <c r="U56" i="1"/>
  <c r="V52" i="1"/>
  <c r="U52" i="1"/>
  <c r="V48" i="1"/>
  <c r="U48" i="1"/>
  <c r="V44" i="1"/>
  <c r="U44" i="1"/>
  <c r="V40" i="1"/>
  <c r="U40" i="1"/>
  <c r="V36" i="1"/>
  <c r="U36" i="1"/>
  <c r="V32" i="1"/>
  <c r="U32" i="1"/>
  <c r="V28" i="1"/>
  <c r="U28" i="1"/>
  <c r="V24" i="1"/>
  <c r="U24" i="1"/>
  <c r="V20" i="1"/>
  <c r="U20" i="1"/>
  <c r="V16" i="1"/>
  <c r="U16" i="1"/>
  <c r="V12" i="1"/>
  <c r="U12" i="1"/>
  <c r="U10" i="1"/>
  <c r="V10" i="1"/>
  <c r="V67" i="1"/>
  <c r="U67" i="1"/>
  <c r="V63" i="1"/>
  <c r="U63" i="1"/>
  <c r="V59" i="1"/>
  <c r="U59" i="1"/>
  <c r="V55" i="1"/>
  <c r="U55" i="1"/>
  <c r="V51" i="1"/>
  <c r="U51" i="1"/>
  <c r="V47" i="1"/>
  <c r="U47" i="1"/>
  <c r="V43" i="1"/>
  <c r="U43" i="1"/>
  <c r="V39" i="1"/>
  <c r="U39" i="1"/>
  <c r="V35" i="1"/>
  <c r="U35" i="1"/>
  <c r="V31" i="1"/>
  <c r="U31" i="1"/>
  <c r="V27" i="1"/>
  <c r="U27" i="1"/>
  <c r="V23" i="1"/>
  <c r="U23" i="1"/>
  <c r="V19" i="1"/>
  <c r="U19" i="1"/>
  <c r="V15" i="1"/>
  <c r="U15" i="1"/>
  <c r="V11" i="1"/>
  <c r="U11" i="1"/>
  <c r="V66" i="1"/>
  <c r="U66" i="1"/>
  <c r="V62" i="1"/>
  <c r="U62" i="1"/>
  <c r="V58" i="1"/>
  <c r="U58" i="1"/>
  <c r="V54" i="1"/>
  <c r="U54" i="1"/>
  <c r="V50" i="1"/>
  <c r="U50" i="1"/>
  <c r="V46" i="1"/>
  <c r="U46" i="1"/>
  <c r="V42" i="1"/>
  <c r="U42" i="1"/>
  <c r="V38" i="1"/>
  <c r="U38" i="1"/>
  <c r="V34" i="1"/>
  <c r="U34" i="1"/>
  <c r="V30" i="1"/>
  <c r="U30" i="1"/>
  <c r="V26" i="1"/>
  <c r="U26" i="1"/>
  <c r="V22" i="1"/>
  <c r="U22" i="1"/>
  <c r="V18" i="1"/>
  <c r="U18" i="1"/>
  <c r="V14" i="1"/>
  <c r="U14" i="1"/>
  <c r="AP7" i="13" l="1"/>
  <c r="AN7" i="13"/>
  <c r="AN7" i="15"/>
  <c r="AL7" i="12"/>
  <c r="AP7" i="15"/>
  <c r="S72" i="15"/>
  <c r="D72" i="15"/>
  <c r="AH7" i="15"/>
  <c r="AJ7" i="15"/>
  <c r="S71" i="13"/>
  <c r="D71" i="13"/>
  <c r="AH7" i="13"/>
  <c r="AJ7" i="13"/>
  <c r="D72" i="12"/>
  <c r="S72" i="12"/>
  <c r="AH7" i="12"/>
  <c r="AJ7" i="12"/>
  <c r="AD7" i="2"/>
  <c r="AN7" i="2" s="1"/>
  <c r="AD7" i="9"/>
  <c r="AP7" i="9" s="1"/>
  <c r="S45" i="11"/>
  <c r="D45" i="11"/>
  <c r="AH7" i="11"/>
  <c r="AJ7" i="11"/>
  <c r="AL7" i="11"/>
  <c r="AP7" i="11"/>
  <c r="D72" i="10"/>
  <c r="AD7" i="10"/>
  <c r="AL7" i="10" s="1"/>
  <c r="AD7" i="8"/>
  <c r="AN7" i="8" s="1"/>
  <c r="D73" i="8"/>
  <c r="D73" i="7"/>
  <c r="AD7" i="7"/>
  <c r="AL7" i="7" s="1"/>
  <c r="S72" i="2"/>
  <c r="AF7" i="1"/>
  <c r="AG7" i="1"/>
  <c r="AE7" i="1"/>
  <c r="S73" i="1"/>
  <c r="AI7" i="1"/>
  <c r="S72" i="1"/>
  <c r="AO7" i="1"/>
  <c r="D72" i="1" s="1"/>
  <c r="D75" i="1"/>
  <c r="D73" i="1"/>
  <c r="AM7" i="1"/>
  <c r="AK7" i="1"/>
  <c r="AL7" i="2" l="1"/>
  <c r="AP7" i="2"/>
  <c r="AH7" i="2"/>
  <c r="AJ7" i="2"/>
  <c r="D72" i="2"/>
  <c r="AJ7" i="9"/>
  <c r="AH7" i="9"/>
  <c r="AL7" i="9"/>
  <c r="AN7" i="9"/>
  <c r="D71" i="9"/>
  <c r="S71" i="9"/>
  <c r="AN7" i="7"/>
  <c r="AP7" i="10"/>
  <c r="AN7" i="10"/>
  <c r="S71" i="10"/>
  <c r="D71" i="10"/>
  <c r="AH7" i="10"/>
  <c r="AJ7" i="10"/>
  <c r="S72" i="8"/>
  <c r="D72" i="8"/>
  <c r="AJ7" i="8"/>
  <c r="AH7" i="8"/>
  <c r="AP7" i="8"/>
  <c r="AL7" i="8"/>
  <c r="S72" i="7"/>
  <c r="D72" i="7"/>
  <c r="AJ7" i="7"/>
  <c r="AH7" i="7"/>
  <c r="AP7" i="7"/>
  <c r="AD7" i="1"/>
  <c r="AN7" i="1" l="1"/>
  <c r="S71" i="1"/>
  <c r="D71" i="1"/>
  <c r="AJ7" i="1"/>
  <c r="AP7" i="1"/>
  <c r="AH7" i="1"/>
  <c r="AL7" i="1"/>
</calcChain>
</file>

<file path=xl/sharedStrings.xml><?xml version="1.0" encoding="utf-8"?>
<sst xmlns="http://schemas.openxmlformats.org/spreadsheetml/2006/main" count="7810" uniqueCount="1729">
  <si>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</si>
  <si>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</si>
  <si>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</si>
  <si>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</si>
  <si>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</si>
  <si>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</si>
  <si>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</si>
  <si>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</si>
  <si>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</si>
  <si>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</si>
  <si>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</si>
  <si>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</si>
  <si>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</si>
  <si>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</si>
  <si>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</si>
  <si>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</si>
  <si>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</si>
  <si>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</si>
  <si>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</si>
  <si>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</si>
  <si>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</si>
  <si>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</si>
  <si>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</si>
  <si>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</si>
  <si>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</si>
  <si>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</si>
  <si>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</si>
  <si>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</si>
  <si>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</si>
  <si>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</si>
  <si>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</si>
  <si>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</si>
  <si>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</si>
  <si>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</si>
  <si>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</si>
  <si>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</si>
  <si>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</si>
  <si>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</si>
  <si>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</si>
  <si>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</si>
  <si>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</si>
  <si>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</si>
  <si>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 xml:space="preserve">Ngày thi: </t>
  </si>
  <si>
    <t>Thi lần 1 học kỳ II năm học 2017 - 2018</t>
  </si>
  <si>
    <t>MaMH</t>
  </si>
  <si>
    <t>NhomThi</t>
  </si>
  <si>
    <t>NgayThi1</t>
  </si>
  <si>
    <t>GioThi</t>
  </si>
  <si>
    <t>MaPH</t>
  </si>
  <si>
    <t>TenMH</t>
  </si>
  <si>
    <t>SoTinChi</t>
  </si>
  <si>
    <t>B16DCCN016</t>
  </si>
  <si>
    <t>Võ Hoàng</t>
  </si>
  <si>
    <t>Anh</t>
  </si>
  <si>
    <t>14/10/1996</t>
  </si>
  <si>
    <t>D16CQCN08-B</t>
  </si>
  <si>
    <t>INT1359</t>
  </si>
  <si>
    <t>D16-137_01</t>
  </si>
  <si>
    <t>08:00</t>
  </si>
  <si>
    <t>B16DCAT004</t>
  </si>
  <si>
    <t>Ngô Tuấn</t>
  </si>
  <si>
    <t>13/01/1998</t>
  </si>
  <si>
    <t>D16CQAT04-B</t>
  </si>
  <si>
    <t>B16DCCN011</t>
  </si>
  <si>
    <t>Nguyễn Trọng Đức</t>
  </si>
  <si>
    <t>01/08/1998</t>
  </si>
  <si>
    <t>D16CQCN03-B</t>
  </si>
  <si>
    <t>B16DCCN012</t>
  </si>
  <si>
    <t>Nguyễn Tuấn</t>
  </si>
  <si>
    <t>15/05/1998</t>
  </si>
  <si>
    <t>D16CQCN04-B</t>
  </si>
  <si>
    <t>B16DCAT010</t>
  </si>
  <si>
    <t>Trịnh Phú</t>
  </si>
  <si>
    <t>Ba</t>
  </si>
  <si>
    <t>09/05/1998</t>
  </si>
  <si>
    <t>D16CQAT02-B</t>
  </si>
  <si>
    <t>B16DCCN040</t>
  </si>
  <si>
    <t>Chử Mạnh</t>
  </si>
  <si>
    <t>Cường</t>
  </si>
  <si>
    <t>13/03/1998</t>
  </si>
  <si>
    <t>B16DCCN041</t>
  </si>
  <si>
    <t>Đinh Mạnh</t>
  </si>
  <si>
    <t>19/09/1998</t>
  </si>
  <si>
    <t>D16CQCN01-B</t>
  </si>
  <si>
    <t>B16DCCN093</t>
  </si>
  <si>
    <t>Mai Anh</t>
  </si>
  <si>
    <t>Dũng</t>
  </si>
  <si>
    <t>21/11/1996</t>
  </si>
  <si>
    <t>D16CQCN05-B</t>
  </si>
  <si>
    <t>B16DCCN100</t>
  </si>
  <si>
    <t>Bùi Thị</t>
  </si>
  <si>
    <t>Dương</t>
  </si>
  <si>
    <t>B16DCCN072</t>
  </si>
  <si>
    <t>Nguyễn Hữu</t>
  </si>
  <si>
    <t>Điệp</t>
  </si>
  <si>
    <t>16/02/1998</t>
  </si>
  <si>
    <t>B16DCAT034</t>
  </si>
  <si>
    <t>Bùi Văn</t>
  </si>
  <si>
    <t>Đình</t>
  </si>
  <si>
    <t>12/09/1998</t>
  </si>
  <si>
    <t>B16DCAT036</t>
  </si>
  <si>
    <t>Nguyễn Minh</t>
  </si>
  <si>
    <t>Đức</t>
  </si>
  <si>
    <t>20/12/1998</t>
  </si>
  <si>
    <t>B16DCCN087</t>
  </si>
  <si>
    <t>Trần Minh</t>
  </si>
  <si>
    <t>15/08/1998</t>
  </si>
  <si>
    <t>D16CQCN07-B</t>
  </si>
  <si>
    <t>B16DCCN116</t>
  </si>
  <si>
    <t>Phùng Thị</t>
  </si>
  <si>
    <t>Giang</t>
  </si>
  <si>
    <t>B16DCCN129</t>
  </si>
  <si>
    <t>Nguyễn Thị Hồng</t>
  </si>
  <si>
    <t>Hạnh</t>
  </si>
  <si>
    <t>26/10/1998</t>
  </si>
  <si>
    <t>B16DCCN143</t>
  </si>
  <si>
    <t>Hiếu</t>
  </si>
  <si>
    <t>29/07/1998</t>
  </si>
  <si>
    <t>B16DCAT059</t>
  </si>
  <si>
    <t>Nguyễn Văn</t>
  </si>
  <si>
    <t>Hòa</t>
  </si>
  <si>
    <t>03/01/1997</t>
  </si>
  <si>
    <t>D16CQAT03-B</t>
  </si>
  <si>
    <t>B16DCAT072</t>
  </si>
  <si>
    <t>Phạm Văn</t>
  </si>
  <si>
    <t>Hùng</t>
  </si>
  <si>
    <t>29/11/1998</t>
  </si>
  <si>
    <t>B15DCCN263</t>
  </si>
  <si>
    <t>Nguyễn Vĩnh</t>
  </si>
  <si>
    <t>Hưng</t>
  </si>
  <si>
    <t>11/09/1997</t>
  </si>
  <si>
    <t>D15CQCN10-B</t>
  </si>
  <si>
    <t>B16DCAT097</t>
  </si>
  <si>
    <t>Nguyễn Thế Thăng</t>
  </si>
  <si>
    <t>Long</t>
  </si>
  <si>
    <t>D16CQAT01-B</t>
  </si>
  <si>
    <t>B16DCAT100</t>
  </si>
  <si>
    <t>Trần Xuân</t>
  </si>
  <si>
    <t>Lương</t>
  </si>
  <si>
    <t>14/09/1998</t>
  </si>
  <si>
    <t>B16DCAT104</t>
  </si>
  <si>
    <t>Mai Thị Hồng</t>
  </si>
  <si>
    <t>Mây</t>
  </si>
  <si>
    <t>13/07/1998</t>
  </si>
  <si>
    <t>B16DCAT119</t>
  </si>
  <si>
    <t>Vũ Văn</t>
  </si>
  <si>
    <t>Ninh</t>
  </si>
  <si>
    <t>21/01/1998</t>
  </si>
  <si>
    <t>B12DCCN099</t>
  </si>
  <si>
    <t>Suliseng</t>
  </si>
  <si>
    <t>Noraseng</t>
  </si>
  <si>
    <t>19/11/1993</t>
  </si>
  <si>
    <t>D12HTTT2</t>
  </si>
  <si>
    <t>B16DCAT126</t>
  </si>
  <si>
    <t>Nguyễn Kim</t>
  </si>
  <si>
    <t>Quân</t>
  </si>
  <si>
    <t>17/10/1998</t>
  </si>
  <si>
    <t>B16DCAT140</t>
  </si>
  <si>
    <t>Phạm Hải</t>
  </si>
  <si>
    <t>Sơn</t>
  </si>
  <si>
    <t>12/10/1998</t>
  </si>
  <si>
    <t>B16DCAT161</t>
  </si>
  <si>
    <t>Trường</t>
  </si>
  <si>
    <t>15/01/1998</t>
  </si>
  <si>
    <t>B16DCAT164</t>
  </si>
  <si>
    <t>Nhữ Đình</t>
  </si>
  <si>
    <t>Tú</t>
  </si>
  <si>
    <t>10/11/1998</t>
  </si>
  <si>
    <t>B16DCAT167</t>
  </si>
  <si>
    <t>Ngô Văn</t>
  </si>
  <si>
    <t>Tuấn</t>
  </si>
  <si>
    <t>03/09/1998</t>
  </si>
  <si>
    <t>B16DCAT176</t>
  </si>
  <si>
    <t>Lê Tiến</t>
  </si>
  <si>
    <t>Việt</t>
  </si>
  <si>
    <t>30/10/1998</t>
  </si>
  <si>
    <t>B16DCCN535</t>
  </si>
  <si>
    <t>Lưu Tiến</t>
  </si>
  <si>
    <t>12/12/1998</t>
  </si>
  <si>
    <t>D16CQCN09-B</t>
  </si>
  <si>
    <t>B17LDCN001</t>
  </si>
  <si>
    <t>Nguyễn Đình</t>
  </si>
  <si>
    <t>Đăng</t>
  </si>
  <si>
    <t>21/06/1996</t>
  </si>
  <si>
    <t>L17CN</t>
  </si>
  <si>
    <t>B16DCCN524</t>
  </si>
  <si>
    <t>Lê Trung</t>
  </si>
  <si>
    <t>17/08/1998</t>
  </si>
  <si>
    <t>B16DCCN158</t>
  </si>
  <si>
    <t>Phạm Minh</t>
  </si>
  <si>
    <t>Hoàng</t>
  </si>
  <si>
    <t>20/03/1997</t>
  </si>
  <si>
    <t>D16CQCN06-B</t>
  </si>
  <si>
    <t>B16DCCN177</t>
  </si>
  <si>
    <t>Lê Văn</t>
  </si>
  <si>
    <t>Huy</t>
  </si>
  <si>
    <t>04/09/1997</t>
  </si>
  <si>
    <t>B16DCCN185</t>
  </si>
  <si>
    <t>Nguyễn Thu</t>
  </si>
  <si>
    <t>Huyền</t>
  </si>
  <si>
    <t>25/05/1998</t>
  </si>
  <si>
    <t>B16DCCN163</t>
  </si>
  <si>
    <t>Hoàng Đỗ Việt</t>
  </si>
  <si>
    <t>30/01/1998</t>
  </si>
  <si>
    <t>B16DCCN513</t>
  </si>
  <si>
    <t>Nguyễn Hoàng</t>
  </si>
  <si>
    <t>B16DCCN172</t>
  </si>
  <si>
    <t>Nguyễn Thị</t>
  </si>
  <si>
    <t>Hường</t>
  </si>
  <si>
    <t>20/02/1998</t>
  </si>
  <si>
    <t>B16DCCN205</t>
  </si>
  <si>
    <t>Phạm Tùng</t>
  </si>
  <si>
    <t>Lâm</t>
  </si>
  <si>
    <t>B16DCCN211</t>
  </si>
  <si>
    <t>Nguyễn Quang</t>
  </si>
  <si>
    <t>Linh</t>
  </si>
  <si>
    <t>26/04/1998</t>
  </si>
  <si>
    <t>B16DCCN219</t>
  </si>
  <si>
    <t>Nguyễn Tiến</t>
  </si>
  <si>
    <t>Lực</t>
  </si>
  <si>
    <t>08/10/1998</t>
  </si>
  <si>
    <t>B16DCCN233</t>
  </si>
  <si>
    <t>Minh</t>
  </si>
  <si>
    <t>25/02/1997</t>
  </si>
  <si>
    <t>B16DCCN239</t>
  </si>
  <si>
    <t>Nam</t>
  </si>
  <si>
    <t>18/02/1998</t>
  </si>
  <si>
    <t>B16DCCN240</t>
  </si>
  <si>
    <t>Phạm Duy</t>
  </si>
  <si>
    <t>13/12/1998</t>
  </si>
  <si>
    <t>B16DCCN269</t>
  </si>
  <si>
    <t>Phúc</t>
  </si>
  <si>
    <t>08/04/1998</t>
  </si>
  <si>
    <t>B16DCCN270</t>
  </si>
  <si>
    <t>17/12/1998</t>
  </si>
  <si>
    <t>B16DCCN284</t>
  </si>
  <si>
    <t>Đỗ Thanh</t>
  </si>
  <si>
    <t>Quang</t>
  </si>
  <si>
    <t>03/11/1998</t>
  </si>
  <si>
    <t>B16DCCN297</t>
  </si>
  <si>
    <t>Đặng Hoàng</t>
  </si>
  <si>
    <t>20/03/1998</t>
  </si>
  <si>
    <t>B16DCCN300</t>
  </si>
  <si>
    <t>29/09/1998</t>
  </si>
  <si>
    <t>B16DCCN308</t>
  </si>
  <si>
    <t>Trần Văn</t>
  </si>
  <si>
    <t>Tâm</t>
  </si>
  <si>
    <t>12/06/1998</t>
  </si>
  <si>
    <t>B16DCCN310</t>
  </si>
  <si>
    <t>Đỗ Duy</t>
  </si>
  <si>
    <t>Tân</t>
  </si>
  <si>
    <t>01/04/1998</t>
  </si>
  <si>
    <t>B16DCCN324</t>
  </si>
  <si>
    <t>Trần Sỹ</t>
  </si>
  <si>
    <t>Thắng</t>
  </si>
  <si>
    <t>22/08/1996</t>
  </si>
  <si>
    <t>B16DCCN363</t>
  </si>
  <si>
    <t>Nguyễn Công</t>
  </si>
  <si>
    <t>Trí</t>
  </si>
  <si>
    <t>30/06/1998</t>
  </si>
  <si>
    <t>B16DCCN372</t>
  </si>
  <si>
    <t>Lê Mạnh</t>
  </si>
  <si>
    <t>15/12/1998</t>
  </si>
  <si>
    <t>B16DCCN381</t>
  </si>
  <si>
    <t>Đoàn Anh</t>
  </si>
  <si>
    <t>11/11/1991</t>
  </si>
  <si>
    <t>B16DCCN388</t>
  </si>
  <si>
    <t>Tạ Anh</t>
  </si>
  <si>
    <t>B16DCCN408</t>
  </si>
  <si>
    <t>Trần Công</t>
  </si>
  <si>
    <t>Viên</t>
  </si>
  <si>
    <t>11/01/1998</t>
  </si>
  <si>
    <t>B16DCCN409</t>
  </si>
  <si>
    <t>Hoàng Quốc</t>
  </si>
  <si>
    <t>19/05/1998</t>
  </si>
  <si>
    <t>B16DCCN410</t>
  </si>
  <si>
    <t>Lê Nguyễn Ngọc</t>
  </si>
  <si>
    <t>24/06/1997</t>
  </si>
  <si>
    <t>D16CQCN02-B</t>
  </si>
  <si>
    <t>705-A2</t>
  </si>
  <si>
    <t>505-A2</t>
  </si>
  <si>
    <t>Toán rời rạc 2</t>
  </si>
  <si>
    <t>B15DCCN032</t>
  </si>
  <si>
    <t>Nguyễn Hoàng Việt</t>
  </si>
  <si>
    <t>06/10/1997</t>
  </si>
  <si>
    <t>D16-138_02</t>
  </si>
  <si>
    <t>B16DCAT024</t>
  </si>
  <si>
    <t>Trịnh Tuấn</t>
  </si>
  <si>
    <t>24/12/1998</t>
  </si>
  <si>
    <t>B16DCAT039</t>
  </si>
  <si>
    <t>Cao Ngọc</t>
  </si>
  <si>
    <t>24/01/1998</t>
  </si>
  <si>
    <t>B16DCAT051</t>
  </si>
  <si>
    <t>Đào Minh</t>
  </si>
  <si>
    <t>Hiển</t>
  </si>
  <si>
    <t>09/11/1998</t>
  </si>
  <si>
    <t>B16DCAT058</t>
  </si>
  <si>
    <t>Phan Trung</t>
  </si>
  <si>
    <t>14/12/1997</t>
  </si>
  <si>
    <t>B16DCAT066</t>
  </si>
  <si>
    <t>21/04/1998</t>
  </si>
  <si>
    <t>B16DCAT075</t>
  </si>
  <si>
    <t>Bùi Xuân</t>
  </si>
  <si>
    <t>05/07/1998</t>
  </si>
  <si>
    <t>B16DCAT080</t>
  </si>
  <si>
    <t>12/05/1998</t>
  </si>
  <si>
    <t>B16DCAT088</t>
  </si>
  <si>
    <t>Nguyễn Ngọc</t>
  </si>
  <si>
    <t>Kiểm</t>
  </si>
  <si>
    <t>18/10/1998</t>
  </si>
  <si>
    <t>B16DCAT091</t>
  </si>
  <si>
    <t>Hà Vũ</t>
  </si>
  <si>
    <t>B16DCAT093</t>
  </si>
  <si>
    <t>Nguyễn Hải</t>
  </si>
  <si>
    <t>08/12/1997</t>
  </si>
  <si>
    <t>B16DCAT094</t>
  </si>
  <si>
    <t>Lộc</t>
  </si>
  <si>
    <t>14/10/1998</t>
  </si>
  <si>
    <t>B16DCAT101</t>
  </si>
  <si>
    <t>Lượng</t>
  </si>
  <si>
    <t>22/06/1998</t>
  </si>
  <si>
    <t>B16DCAT102</t>
  </si>
  <si>
    <t>Đỗ Thị Kiều</t>
  </si>
  <si>
    <t>Ly</t>
  </si>
  <si>
    <t>18/11/1997</t>
  </si>
  <si>
    <t>B16DCAT109</t>
  </si>
  <si>
    <t>Phan Quang</t>
  </si>
  <si>
    <t>03/12/1998</t>
  </si>
  <si>
    <t>B16DCAT129</t>
  </si>
  <si>
    <t>Khuất Minh</t>
  </si>
  <si>
    <t>31/01/1998</t>
  </si>
  <si>
    <t>B16DCAT130</t>
  </si>
  <si>
    <t>Nguyễn Khắc</t>
  </si>
  <si>
    <t>28/07/1998</t>
  </si>
  <si>
    <t>B14DCAT142</t>
  </si>
  <si>
    <t>Đỗ Minh</t>
  </si>
  <si>
    <t>Quyền</t>
  </si>
  <si>
    <t>14/06/1996</t>
  </si>
  <si>
    <t>D14CQAT02-B</t>
  </si>
  <si>
    <t>B16DCAT137</t>
  </si>
  <si>
    <t>Sinh</t>
  </si>
  <si>
    <t>18/10/1996</t>
  </si>
  <si>
    <t>B16DCAT142</t>
  </si>
  <si>
    <t>Phan Văn</t>
  </si>
  <si>
    <t>Sỹ</t>
  </si>
  <si>
    <t>B14DCAT193</t>
  </si>
  <si>
    <t>Cù Văn</t>
  </si>
  <si>
    <t>10/03/1995</t>
  </si>
  <si>
    <t>D14CQAT03-B</t>
  </si>
  <si>
    <t>B16DCCN014</t>
  </si>
  <si>
    <t>Phạm Việt</t>
  </si>
  <si>
    <t>01/09/1998</t>
  </si>
  <si>
    <t>B16DCCN029</t>
  </si>
  <si>
    <t>Chiến</t>
  </si>
  <si>
    <t>01/01/1998</t>
  </si>
  <si>
    <t>B16DCCN038</t>
  </si>
  <si>
    <t>Nguyễn Bá</t>
  </si>
  <si>
    <t>Cương</t>
  </si>
  <si>
    <t>27/11/1998</t>
  </si>
  <si>
    <t>B16DCCN051</t>
  </si>
  <si>
    <t>Dân</t>
  </si>
  <si>
    <t>25/12/1998</t>
  </si>
  <si>
    <t>B16DCCN094</t>
  </si>
  <si>
    <t>Mai Danh</t>
  </si>
  <si>
    <t>14/03/1997</t>
  </si>
  <si>
    <t>B16DCCN097</t>
  </si>
  <si>
    <t>25/11/1998</t>
  </si>
  <si>
    <t>B16DCCN110</t>
  </si>
  <si>
    <t>Duy</t>
  </si>
  <si>
    <t>13/10/1998</t>
  </si>
  <si>
    <t>B16DCCN049</t>
  </si>
  <si>
    <t>Ngô Thành</t>
  </si>
  <si>
    <t>Đại</t>
  </si>
  <si>
    <t>17/04/1998</t>
  </si>
  <si>
    <t>B16DCCN064</t>
  </si>
  <si>
    <t>Nguyễn Sỹ</t>
  </si>
  <si>
    <t>Đạt</t>
  </si>
  <si>
    <t>22/09/1998</t>
  </si>
  <si>
    <t>B16DCCN069</t>
  </si>
  <si>
    <t>Trịnh Quốc</t>
  </si>
  <si>
    <t>11/02/1998</t>
  </si>
  <si>
    <t>B16DCCN054</t>
  </si>
  <si>
    <t>22/10/1998</t>
  </si>
  <si>
    <t>B16DCCN055</t>
  </si>
  <si>
    <t>Vũ Hải</t>
  </si>
  <si>
    <t>18/07/1998</t>
  </si>
  <si>
    <t>B16DCCN085</t>
  </si>
  <si>
    <t>Phạm Ngọc</t>
  </si>
  <si>
    <t>26/05/1998</t>
  </si>
  <si>
    <t>B16DCCN118</t>
  </si>
  <si>
    <t>Giáp</t>
  </si>
  <si>
    <t>B16DCCN122</t>
  </si>
  <si>
    <t>Hoàng Đức</t>
  </si>
  <si>
    <t>Hải</t>
  </si>
  <si>
    <t>27/05/1998</t>
  </si>
  <si>
    <t>B16DCCN124</t>
  </si>
  <si>
    <t>Lưu Văn</t>
  </si>
  <si>
    <t>B16DCCN134</t>
  </si>
  <si>
    <t>Đinh Thị</t>
  </si>
  <si>
    <t>Hiền</t>
  </si>
  <si>
    <t>21/08/1998</t>
  </si>
  <si>
    <t>B16DCAT148</t>
  </si>
  <si>
    <t>Doãn Tiến</t>
  </si>
  <si>
    <t>Thành</t>
  </si>
  <si>
    <t>11/10/1998</t>
  </si>
  <si>
    <t>B16DCAT154</t>
  </si>
  <si>
    <t>Đỗ Thị</t>
  </si>
  <si>
    <t>Thương</t>
  </si>
  <si>
    <t>09/01/1998</t>
  </si>
  <si>
    <t>B16DCAT155</t>
  </si>
  <si>
    <t>Nguyễn Duy</t>
  </si>
  <si>
    <t>Tiền</t>
  </si>
  <si>
    <t>13/09/1998</t>
  </si>
  <si>
    <t>B16DCAT165</t>
  </si>
  <si>
    <t>Đậu Mạnh</t>
  </si>
  <si>
    <t>29/06/1998</t>
  </si>
  <si>
    <t>B16DCCN142</t>
  </si>
  <si>
    <t>Lê Minh</t>
  </si>
  <si>
    <t>07/10/1998</t>
  </si>
  <si>
    <t>B16DCCN153</t>
  </si>
  <si>
    <t>11/04/1997</t>
  </si>
  <si>
    <t>B16DCCN162</t>
  </si>
  <si>
    <t>Phùng Văn</t>
  </si>
  <si>
    <t>27/06/1998</t>
  </si>
  <si>
    <t>B16DCCN175</t>
  </si>
  <si>
    <t>Lã Quang</t>
  </si>
  <si>
    <t>09/07/1998</t>
  </si>
  <si>
    <t>B16DCCN180</t>
  </si>
  <si>
    <t>03/08/1998</t>
  </si>
  <si>
    <t>B16DCCN199</t>
  </si>
  <si>
    <t>Trần Minh Chính</t>
  </si>
  <si>
    <t>Kiên</t>
  </si>
  <si>
    <t>01/12/1998</t>
  </si>
  <si>
    <t>B16DCCN201</t>
  </si>
  <si>
    <t>Hà Duyên</t>
  </si>
  <si>
    <t>03/02/1998</t>
  </si>
  <si>
    <t>B16DCCN261</t>
  </si>
  <si>
    <t>Hứa Ngọc</t>
  </si>
  <si>
    <t>Oanh</t>
  </si>
  <si>
    <t>15/05/1997</t>
  </si>
  <si>
    <t>B16DCCN262</t>
  </si>
  <si>
    <t>Ngô Đức</t>
  </si>
  <si>
    <t>Phắc</t>
  </si>
  <si>
    <t>23/03/1998</t>
  </si>
  <si>
    <t>B16DCCN268</t>
  </si>
  <si>
    <t>Phú</t>
  </si>
  <si>
    <t>B16DCCN507</t>
  </si>
  <si>
    <t>Tống Nguyên</t>
  </si>
  <si>
    <t>25/09/1998</t>
  </si>
  <si>
    <t>B16DCCN301</t>
  </si>
  <si>
    <t>Nguyễn Khánh</t>
  </si>
  <si>
    <t>12/02/1998</t>
  </si>
  <si>
    <t>B16DCCN311</t>
  </si>
  <si>
    <t>Lê Duy</t>
  </si>
  <si>
    <t>09/07/1996</t>
  </si>
  <si>
    <t>B16DCCN511</t>
  </si>
  <si>
    <t>Bùi Tấn</t>
  </si>
  <si>
    <t>B16DCCN332</t>
  </si>
  <si>
    <t>Phan Tiến</t>
  </si>
  <si>
    <t>25/10/1998</t>
  </si>
  <si>
    <t>B16DCCN342</t>
  </si>
  <si>
    <t>Thịnh</t>
  </si>
  <si>
    <t>01/11/1998</t>
  </si>
  <si>
    <t>B16DCCN369</t>
  </si>
  <si>
    <t>Hà Mạnh</t>
  </si>
  <si>
    <t>Trung</t>
  </si>
  <si>
    <t>11/08/1998</t>
  </si>
  <si>
    <t>B16DCCN386</t>
  </si>
  <si>
    <t>B16DCCN394</t>
  </si>
  <si>
    <t>Hồ Diên</t>
  </si>
  <si>
    <t>Tùng</t>
  </si>
  <si>
    <t>102-A2</t>
  </si>
  <si>
    <t>203-A2</t>
  </si>
  <si>
    <t>202-A2</t>
  </si>
  <si>
    <t>26/03/1998</t>
  </si>
  <si>
    <t>10:00</t>
  </si>
  <si>
    <t>Vũ Đức</t>
  </si>
  <si>
    <t>04/07/1998</t>
  </si>
  <si>
    <t>Dung</t>
  </si>
  <si>
    <t>Đinh Văn</t>
  </si>
  <si>
    <t>28/08/1998</t>
  </si>
  <si>
    <t>20/09/1998</t>
  </si>
  <si>
    <t>17/02/1998</t>
  </si>
  <si>
    <t>Nguyễn Trung</t>
  </si>
  <si>
    <t>Nguyễn Thế</t>
  </si>
  <si>
    <t>Đinh Xuân</t>
  </si>
  <si>
    <t>18/01/1998</t>
  </si>
  <si>
    <t>10/10/1998</t>
  </si>
  <si>
    <t>16/08/1998</t>
  </si>
  <si>
    <t>Hiệp</t>
  </si>
  <si>
    <t>21/07/1998</t>
  </si>
  <si>
    <t>Nguyễn Thị Thanh</t>
  </si>
  <si>
    <t>Nguyễn Thành</t>
  </si>
  <si>
    <t>17/05/1998</t>
  </si>
  <si>
    <t>19/01/1998</t>
  </si>
  <si>
    <t>26/12/1998</t>
  </si>
  <si>
    <t>Phạm Tiến</t>
  </si>
  <si>
    <t>Phong</t>
  </si>
  <si>
    <t>23/04/1998</t>
  </si>
  <si>
    <t>02/10/1997</t>
  </si>
  <si>
    <t>12/01/1998</t>
  </si>
  <si>
    <t>Thanh</t>
  </si>
  <si>
    <t>Phạm Thị</t>
  </si>
  <si>
    <t>Thảo</t>
  </si>
  <si>
    <t>14/12/1998</t>
  </si>
  <si>
    <t>Tiến</t>
  </si>
  <si>
    <t>04/08/1998</t>
  </si>
  <si>
    <t>Hoàng Anh</t>
  </si>
  <si>
    <t>Hoàng Minh</t>
  </si>
  <si>
    <t>06/12/1998</t>
  </si>
  <si>
    <t>Nguyễn Trọng</t>
  </si>
  <si>
    <t>27/07/1998</t>
  </si>
  <si>
    <t>03/05/1998</t>
  </si>
  <si>
    <t>Bách</t>
  </si>
  <si>
    <t>Phạm Thành</t>
  </si>
  <si>
    <t>06/04/1998</t>
  </si>
  <si>
    <t>26/09/1998</t>
  </si>
  <si>
    <t>Lê Thị</t>
  </si>
  <si>
    <t>Nguyễn Mạnh</t>
  </si>
  <si>
    <t>Hoàn</t>
  </si>
  <si>
    <t>08/09/1998</t>
  </si>
  <si>
    <t>22/01/1998</t>
  </si>
  <si>
    <t>09/02/1998</t>
  </si>
  <si>
    <t>Bùi Thanh</t>
  </si>
  <si>
    <t>Lê Xuân</t>
  </si>
  <si>
    <t>16/01/1998</t>
  </si>
  <si>
    <t>Vũ Minh</t>
  </si>
  <si>
    <t>28/10/1998</t>
  </si>
  <si>
    <t>14/11/1997</t>
  </si>
  <si>
    <t>Hậu</t>
  </si>
  <si>
    <t>12/11/1998</t>
  </si>
  <si>
    <t>16/05/1998</t>
  </si>
  <si>
    <t>24/02/1998</t>
  </si>
  <si>
    <t>12/04/1998</t>
  </si>
  <si>
    <t>23/10/1998</t>
  </si>
  <si>
    <t>29/05/1998</t>
  </si>
  <si>
    <t>Trần Ngọc</t>
  </si>
  <si>
    <t>Nghĩa</t>
  </si>
  <si>
    <t>10/06/1998</t>
  </si>
  <si>
    <t>Nguyễn Hồng</t>
  </si>
  <si>
    <t>Quý</t>
  </si>
  <si>
    <t>Triều</t>
  </si>
  <si>
    <t>11/05/1998</t>
  </si>
  <si>
    <t>305-A2</t>
  </si>
  <si>
    <t>Nguyễn Thị Lan</t>
  </si>
  <si>
    <t>01/06/1998</t>
  </si>
  <si>
    <t>ánh</t>
  </si>
  <si>
    <t>21/10/1998</t>
  </si>
  <si>
    <t>Công</t>
  </si>
  <si>
    <t>Đỗ Tiến</t>
  </si>
  <si>
    <t>21/05/1998</t>
  </si>
  <si>
    <t>Lê Ngọc</t>
  </si>
  <si>
    <t>Khoa</t>
  </si>
  <si>
    <t>08/12/1998</t>
  </si>
  <si>
    <t>Quỳnh</t>
  </si>
  <si>
    <t>Trưởng</t>
  </si>
  <si>
    <t>D15CQCN01-B</t>
  </si>
  <si>
    <t>Hương</t>
  </si>
  <si>
    <t>11/12/1998</t>
  </si>
  <si>
    <t>Trịnh Thị Ngọc</t>
  </si>
  <si>
    <t>Mai</t>
  </si>
  <si>
    <t>22/12/1998</t>
  </si>
  <si>
    <t>30/07/1998</t>
  </si>
  <si>
    <t>15/10/1998</t>
  </si>
  <si>
    <t>25/07/1998</t>
  </si>
  <si>
    <t>05/09/1998</t>
  </si>
  <si>
    <t>Nguyễn Xuân</t>
  </si>
  <si>
    <t>05/03/1998</t>
  </si>
  <si>
    <t>08/06/1998</t>
  </si>
  <si>
    <t>Nguyễn Thanh</t>
  </si>
  <si>
    <t>702-A2</t>
  </si>
  <si>
    <t>10/01/1998</t>
  </si>
  <si>
    <t>18/06/1998</t>
  </si>
  <si>
    <t>Hà</t>
  </si>
  <si>
    <t>24/03/1998</t>
  </si>
  <si>
    <t>Khải</t>
  </si>
  <si>
    <t>Ngân</t>
  </si>
  <si>
    <t>27/01/1998</t>
  </si>
  <si>
    <t>Quốc</t>
  </si>
  <si>
    <t>Vũ Ngọc</t>
  </si>
  <si>
    <t>Trần Chí</t>
  </si>
  <si>
    <t>10/03/1998</t>
  </si>
  <si>
    <t>02/04/1998</t>
  </si>
  <si>
    <t>Hoa</t>
  </si>
  <si>
    <t>18/05/1998</t>
  </si>
  <si>
    <t>Khánh</t>
  </si>
  <si>
    <t>Phạm Hữu</t>
  </si>
  <si>
    <t>15/04/1998</t>
  </si>
  <si>
    <t>Nguyễn Anh</t>
  </si>
  <si>
    <t>Đồng Văn</t>
  </si>
  <si>
    <t>06/02/1998</t>
  </si>
  <si>
    <t>605-A2</t>
  </si>
  <si>
    <t>304-A2</t>
  </si>
  <si>
    <t>B16DCAT016</t>
  </si>
  <si>
    <t>Chượng</t>
  </si>
  <si>
    <t>D16-143_07</t>
  </si>
  <si>
    <t>B16DCAT017</t>
  </si>
  <si>
    <t>B13DCAT012</t>
  </si>
  <si>
    <t>Lê Hoàng</t>
  </si>
  <si>
    <t>28/09/1995</t>
  </si>
  <si>
    <t>D13CQAT01-B</t>
  </si>
  <si>
    <t>B16DCAT047</t>
  </si>
  <si>
    <t>Ngô Hoàng</t>
  </si>
  <si>
    <t>B16DCAT062</t>
  </si>
  <si>
    <t>Tống Đình</t>
  </si>
  <si>
    <t>B16DCAT064</t>
  </si>
  <si>
    <t>Đoàn Công</t>
  </si>
  <si>
    <t>10/06/1995</t>
  </si>
  <si>
    <t>B16DCAT065</t>
  </si>
  <si>
    <t>Đoàn Văn</t>
  </si>
  <si>
    <t>19/04/1997</t>
  </si>
  <si>
    <t>B16DCAT067</t>
  </si>
  <si>
    <t>B16DCAT076</t>
  </si>
  <si>
    <t>Hạ Viết</t>
  </si>
  <si>
    <t>20/07/1998</t>
  </si>
  <si>
    <t>B16DCAT079</t>
  </si>
  <si>
    <t>B16DCAT085</t>
  </si>
  <si>
    <t>Hồ Anh</t>
  </si>
  <si>
    <t>16/02/1997</t>
  </si>
  <si>
    <t>B16DCAT089</t>
  </si>
  <si>
    <t>B16DCAT092</t>
  </si>
  <si>
    <t>31/03/1998</t>
  </si>
  <si>
    <t>B16DCAT103</t>
  </si>
  <si>
    <t>Nguyễn Bùi</t>
  </si>
  <si>
    <t>B16DCAT108</t>
  </si>
  <si>
    <t>B16DCAT115</t>
  </si>
  <si>
    <t>B16DCAT120</t>
  </si>
  <si>
    <t>Bùi Đức</t>
  </si>
  <si>
    <t>Phi</t>
  </si>
  <si>
    <t>28/06/1998</t>
  </si>
  <si>
    <t>B14DCCN382</t>
  </si>
  <si>
    <t>Trần Đức</t>
  </si>
  <si>
    <t>15/04/1996</t>
  </si>
  <si>
    <t>D14HTTT1</t>
  </si>
  <si>
    <t>B15DCCN470</t>
  </si>
  <si>
    <t>11/11/1997</t>
  </si>
  <si>
    <t>D15CQCN08-B</t>
  </si>
  <si>
    <t>B16DCAT143</t>
  </si>
  <si>
    <t>Đỗ Xuân</t>
  </si>
  <si>
    <t>05/01/1998</t>
  </si>
  <si>
    <t>B16DCAT163</t>
  </si>
  <si>
    <t>Vũ Thế</t>
  </si>
  <si>
    <t>B16DCCN009</t>
  </si>
  <si>
    <t>Nguyễn Lan</t>
  </si>
  <si>
    <t>B16DCCN021</t>
  </si>
  <si>
    <t>B16DCCN022</t>
  </si>
  <si>
    <t>24/07/1998</t>
  </si>
  <si>
    <t>B16DCCN037</t>
  </si>
  <si>
    <t>Trần Tiểu</t>
  </si>
  <si>
    <t>Cúc</t>
  </si>
  <si>
    <t>B16DCCN046</t>
  </si>
  <si>
    <t>Ninh Hoàng</t>
  </si>
  <si>
    <t>07/07/1998</t>
  </si>
  <si>
    <t>B16DCCN063</t>
  </si>
  <si>
    <t>Nguyễn Huy</t>
  </si>
  <si>
    <t>10/09/1998</t>
  </si>
  <si>
    <t>B16DCCN120</t>
  </si>
  <si>
    <t>Nguyễn Bá Quang</t>
  </si>
  <si>
    <t>B16DCCN138</t>
  </si>
  <si>
    <t>03/05/1997</t>
  </si>
  <si>
    <t>B16DCCN151</t>
  </si>
  <si>
    <t>28/11/1998</t>
  </si>
  <si>
    <t>B16DCCN181</t>
  </si>
  <si>
    <t>B16DCCN182</t>
  </si>
  <si>
    <t>Trần Quang</t>
  </si>
  <si>
    <t>B16DCCN168</t>
  </si>
  <si>
    <t>Tạ Quang</t>
  </si>
  <si>
    <t>07/04/1998</t>
  </si>
  <si>
    <t>B16DCCN169</t>
  </si>
  <si>
    <t>B16DCCN170</t>
  </si>
  <si>
    <t>19/02/1998</t>
  </si>
  <si>
    <t>B16DCCN192</t>
  </si>
  <si>
    <t>Khiên</t>
  </si>
  <si>
    <t>B16DCCN215</t>
  </si>
  <si>
    <t>Hà Hoàng</t>
  </si>
  <si>
    <t>27/09/1997</t>
  </si>
  <si>
    <t>B16DCCN221</t>
  </si>
  <si>
    <t>20/04/1998</t>
  </si>
  <si>
    <t>B16DCCN228</t>
  </si>
  <si>
    <t>Miền</t>
  </si>
  <si>
    <t>05/10/1998</t>
  </si>
  <si>
    <t>B16DCCN234</t>
  </si>
  <si>
    <t>Dương Thị</t>
  </si>
  <si>
    <t>Mơ</t>
  </si>
  <si>
    <t>13/04/1997</t>
  </si>
  <si>
    <t>B16DCAT169</t>
  </si>
  <si>
    <t>Trương Ngọc</t>
  </si>
  <si>
    <t>30/09/1997</t>
  </si>
  <si>
    <t>B16DCAT172</t>
  </si>
  <si>
    <t>N12DCCN054</t>
  </si>
  <si>
    <t>Lê Đức</t>
  </si>
  <si>
    <t>29/09/1994</t>
  </si>
  <si>
    <t>D12CNPM4</t>
  </si>
  <si>
    <t>B16DCCN236</t>
  </si>
  <si>
    <t>Nguyễn Phương</t>
  </si>
  <si>
    <t>B16DCCN253</t>
  </si>
  <si>
    <t>Trần Đại</t>
  </si>
  <si>
    <t>08/03/1998</t>
  </si>
  <si>
    <t>B16DCCN255</t>
  </si>
  <si>
    <t>Ngôn</t>
  </si>
  <si>
    <t>31/08/1998</t>
  </si>
  <si>
    <t>B16DCCN259</t>
  </si>
  <si>
    <t>Đào Long</t>
  </si>
  <si>
    <t>Nhật</t>
  </si>
  <si>
    <t>B16DCCN273</t>
  </si>
  <si>
    <t>Nguyễn Hà</t>
  </si>
  <si>
    <t>Phương</t>
  </si>
  <si>
    <t>B16DCCN293</t>
  </si>
  <si>
    <t>Nguyễn Gia</t>
  </si>
  <si>
    <t>Quyến</t>
  </si>
  <si>
    <t>17/07/1997</t>
  </si>
  <si>
    <t>B16DCCN294</t>
  </si>
  <si>
    <t>Chu Minh</t>
  </si>
  <si>
    <t>Sang</t>
  </si>
  <si>
    <t>25/08/1998</t>
  </si>
  <si>
    <t>B16DCCN303</t>
  </si>
  <si>
    <t>04/08/1995</t>
  </si>
  <si>
    <t>B16DCCN514</t>
  </si>
  <si>
    <t>Nguyễn Đức</t>
  </si>
  <si>
    <t>19/03/1998</t>
  </si>
  <si>
    <t>B16DCCN333</t>
  </si>
  <si>
    <t>Đỗ Hoàng Phương</t>
  </si>
  <si>
    <t>B16DCCN336</t>
  </si>
  <si>
    <t>Trần Đình</t>
  </si>
  <si>
    <t>B16DCCN319</t>
  </si>
  <si>
    <t>20/10/1993</t>
  </si>
  <si>
    <t>B16DCCN341</t>
  </si>
  <si>
    <t>B16DCCN358</t>
  </si>
  <si>
    <t>Đinh Thị Huyền</t>
  </si>
  <si>
    <t>Trang</t>
  </si>
  <si>
    <t>29/10/1998</t>
  </si>
  <si>
    <t>B16DCCN370</t>
  </si>
  <si>
    <t>Hoàng Mậu</t>
  </si>
  <si>
    <t>B16DCCN371</t>
  </si>
  <si>
    <t>31/07/1998</t>
  </si>
  <si>
    <t>B16DCCN392</t>
  </si>
  <si>
    <t>B16DCCN415</t>
  </si>
  <si>
    <t>Đặng Thị Hoàng</t>
  </si>
  <si>
    <t>Yến</t>
  </si>
  <si>
    <t>502-A2</t>
  </si>
  <si>
    <t>402-A2</t>
  </si>
  <si>
    <t>B16DCCN006</t>
  </si>
  <si>
    <t>Đặng Quế</t>
  </si>
  <si>
    <t>D16-144_08</t>
  </si>
  <si>
    <t>B16DCCN007</t>
  </si>
  <si>
    <t>Hoàng Thị Lan</t>
  </si>
  <si>
    <t>17/03/1998</t>
  </si>
  <si>
    <t>B16DCCN030</t>
  </si>
  <si>
    <t>B16DCCN032</t>
  </si>
  <si>
    <t>Nguyễn</t>
  </si>
  <si>
    <t>Chung</t>
  </si>
  <si>
    <t>18/09/1998</t>
  </si>
  <si>
    <t>B16DCCN047</t>
  </si>
  <si>
    <t>B16DCAT032</t>
  </si>
  <si>
    <t>Lê Thành</t>
  </si>
  <si>
    <t>06/03/1997</t>
  </si>
  <si>
    <t>B16DCAT027</t>
  </si>
  <si>
    <t>29/10/1997</t>
  </si>
  <si>
    <t>B16DCAT048</t>
  </si>
  <si>
    <t>Nguyễn Đăng</t>
  </si>
  <si>
    <t>B16DCAT055</t>
  </si>
  <si>
    <t>Vũ Quang</t>
  </si>
  <si>
    <t>B16DCAT060</t>
  </si>
  <si>
    <t>Hoài</t>
  </si>
  <si>
    <t>06/06/1998</t>
  </si>
  <si>
    <t>B16DCAT068</t>
  </si>
  <si>
    <t>Nguyễn Việt</t>
  </si>
  <si>
    <t>04/03/1998</t>
  </si>
  <si>
    <t>B13DCAT022</t>
  </si>
  <si>
    <t>Lê Thế</t>
  </si>
  <si>
    <t>20/01/1995</t>
  </si>
  <si>
    <t>B14DCAT025</t>
  </si>
  <si>
    <t>12/09/1996</t>
  </si>
  <si>
    <t>D14CQAT01-B</t>
  </si>
  <si>
    <t>B16DCAT083</t>
  </si>
  <si>
    <t>02/09/1998</t>
  </si>
  <si>
    <t>B16DCAT116</t>
  </si>
  <si>
    <t>Vũ Thị Thúy</t>
  </si>
  <si>
    <t>B13DCAT037</t>
  </si>
  <si>
    <t>Lê Hữu</t>
  </si>
  <si>
    <t>01/05/1995</t>
  </si>
  <si>
    <t>B16DCAT128</t>
  </si>
  <si>
    <t>B16DCAT125</t>
  </si>
  <si>
    <t>Lưu Hải</t>
  </si>
  <si>
    <t>26/07/1997</t>
  </si>
  <si>
    <t>B16DCAT135</t>
  </si>
  <si>
    <t>Đào Thị Như</t>
  </si>
  <si>
    <t>15/08/1997</t>
  </si>
  <si>
    <t>B16DCAT147</t>
  </si>
  <si>
    <t>Trương Hữu</t>
  </si>
  <si>
    <t>05/06/1998</t>
  </si>
  <si>
    <t>B16DCAT179</t>
  </si>
  <si>
    <t>B16DCCN095</t>
  </si>
  <si>
    <t>B16DCCN099</t>
  </si>
  <si>
    <t>Trương Mạnh</t>
  </si>
  <si>
    <t>B16DCCN071</t>
  </si>
  <si>
    <t>Đỗ Khắc</t>
  </si>
  <si>
    <t>B16DCCN078</t>
  </si>
  <si>
    <t>B16DCCN082</t>
  </si>
  <si>
    <t>B16DCCN117</t>
  </si>
  <si>
    <t>Hoàng Nguyên</t>
  </si>
  <si>
    <t>B16DCCN127</t>
  </si>
  <si>
    <t>01/08/1997</t>
  </si>
  <si>
    <t>B16DCCN140</t>
  </si>
  <si>
    <t>B16DCCN146</t>
  </si>
  <si>
    <t>B16DCCN179</t>
  </si>
  <si>
    <t>Nguyễn Quốc</t>
  </si>
  <si>
    <t>B16DCCN167</t>
  </si>
  <si>
    <t>Phạm Quốc</t>
  </si>
  <si>
    <t>B16DCCN171</t>
  </si>
  <si>
    <t>14/01/1998</t>
  </si>
  <si>
    <t>B16DCCN193</t>
  </si>
  <si>
    <t>B16DCCN195</t>
  </si>
  <si>
    <t>Khuê</t>
  </si>
  <si>
    <t>09/09/1998</t>
  </si>
  <si>
    <t>B16DCCN196</t>
  </si>
  <si>
    <t>B16DCCN206</t>
  </si>
  <si>
    <t>Trần Thị</t>
  </si>
  <si>
    <t>Lanh</t>
  </si>
  <si>
    <t>19/10/1998</t>
  </si>
  <si>
    <t>B16DCCN225</t>
  </si>
  <si>
    <t>26/08/1998</t>
  </si>
  <si>
    <t>B16DCCN231</t>
  </si>
  <si>
    <t>B16DCCN232</t>
  </si>
  <si>
    <t>B16DCCN237</t>
  </si>
  <si>
    <t>B16DCCN238</t>
  </si>
  <si>
    <t>15/09/1998</t>
  </si>
  <si>
    <t>B16DCCN531</t>
  </si>
  <si>
    <t>Trần Quang Tiến</t>
  </si>
  <si>
    <t>09/10/1998</t>
  </si>
  <si>
    <t>B16LDCN001</t>
  </si>
  <si>
    <t>10/04/1994</t>
  </si>
  <si>
    <t>L16CQCN01-B</t>
  </si>
  <si>
    <t>B16DCCN508</t>
  </si>
  <si>
    <t>B16DCCN252</t>
  </si>
  <si>
    <t>Tào Trọng</t>
  </si>
  <si>
    <t>B16DCCN265</t>
  </si>
  <si>
    <t>Khổng Hoàng</t>
  </si>
  <si>
    <t>B16DCCN285</t>
  </si>
  <si>
    <t>Hà Thanh</t>
  </si>
  <si>
    <t>15/03/1997</t>
  </si>
  <si>
    <t>B16DCCN279</t>
  </si>
  <si>
    <t>04/04/1998</t>
  </si>
  <si>
    <t>B16DCCN283</t>
  </si>
  <si>
    <t>Vũ Đình</t>
  </si>
  <si>
    <t>14/02/1998</t>
  </si>
  <si>
    <t>B16DCCN326</t>
  </si>
  <si>
    <t>Lê Tuấn</t>
  </si>
  <si>
    <t>09/06/1998</t>
  </si>
  <si>
    <t>B16DCCN329</t>
  </si>
  <si>
    <t>16/06/1997</t>
  </si>
  <si>
    <t>B16DCCN334</t>
  </si>
  <si>
    <t>B16DCCN322</t>
  </si>
  <si>
    <t>18/12/1997</t>
  </si>
  <si>
    <t>B16DCCN323</t>
  </si>
  <si>
    <t>28/03/1998</t>
  </si>
  <si>
    <t>B16DCCN350</t>
  </si>
  <si>
    <t>Trần Thanh</t>
  </si>
  <si>
    <t>Thủy</t>
  </si>
  <si>
    <t>B16DCCN365</t>
  </si>
  <si>
    <t>B16DCCN366</t>
  </si>
  <si>
    <t>Cao Viết</t>
  </si>
  <si>
    <t>Trình</t>
  </si>
  <si>
    <t>04/02/1998</t>
  </si>
  <si>
    <t>B16DCCN377</t>
  </si>
  <si>
    <t>B16DCCN402</t>
  </si>
  <si>
    <t>Đào Văn</t>
  </si>
  <si>
    <t>Tuyên</t>
  </si>
  <si>
    <t>25/01/1998</t>
  </si>
  <si>
    <t>B16DCCN505</t>
  </si>
  <si>
    <t>Khampasith</t>
  </si>
  <si>
    <t>Vannisay</t>
  </si>
  <si>
    <t>28/11/1997</t>
  </si>
  <si>
    <t>602-A2</t>
  </si>
  <si>
    <t>B15DCAT008</t>
  </si>
  <si>
    <t>10/12/1997</t>
  </si>
  <si>
    <t>D15CQAT04-B</t>
  </si>
  <si>
    <t>D16-145_09</t>
  </si>
  <si>
    <t>B16DCCN013</t>
  </si>
  <si>
    <t>B16DCCN017</t>
  </si>
  <si>
    <t>Đặng Thị Ngọc</t>
  </si>
  <si>
    <t>B16DCAT014</t>
  </si>
  <si>
    <t>Cảnh</t>
  </si>
  <si>
    <t>B16DCAT015</t>
  </si>
  <si>
    <t>Vũ Quốc</t>
  </si>
  <si>
    <t>Chính</t>
  </si>
  <si>
    <t>21/04/1996</t>
  </si>
  <si>
    <t>B16DCCN034</t>
  </si>
  <si>
    <t>Chuyên</t>
  </si>
  <si>
    <t>28/02/1997</t>
  </si>
  <si>
    <t>B16DCCN042</t>
  </si>
  <si>
    <t>Dương Quốc</t>
  </si>
  <si>
    <t>B16DCAT022</t>
  </si>
  <si>
    <t>13/11/1998</t>
  </si>
  <si>
    <t>B16DCAT023</t>
  </si>
  <si>
    <t>Thạch Tuấn</t>
  </si>
  <si>
    <t>B16DCCN061</t>
  </si>
  <si>
    <t>Hoàng Văn</t>
  </si>
  <si>
    <t>10/03/1997</t>
  </si>
  <si>
    <t>B16DCCN065</t>
  </si>
  <si>
    <t>B16DCCN066</t>
  </si>
  <si>
    <t>B16DCCN075</t>
  </si>
  <si>
    <t>Độ</t>
  </si>
  <si>
    <t>06/11/1998</t>
  </si>
  <si>
    <t>B12DCCN213</t>
  </si>
  <si>
    <t>25/12/1994</t>
  </si>
  <si>
    <t>D12CNPM1</t>
  </si>
  <si>
    <t>B16DCAT045</t>
  </si>
  <si>
    <t>Đào Hoàng</t>
  </si>
  <si>
    <t>07/01/1997</t>
  </si>
  <si>
    <t>B16DCAT046</t>
  </si>
  <si>
    <t>B16DCAT050</t>
  </si>
  <si>
    <t>Hào</t>
  </si>
  <si>
    <t>23/11/1998</t>
  </si>
  <si>
    <t>B16DCAT070</t>
  </si>
  <si>
    <t>B16DCAT078</t>
  </si>
  <si>
    <t>Khương Xuân</t>
  </si>
  <si>
    <t>B16DCAT082</t>
  </si>
  <si>
    <t>Nguyễn Văn Bảo</t>
  </si>
  <si>
    <t>Khanh</t>
  </si>
  <si>
    <t>B16DCAT095</t>
  </si>
  <si>
    <t>Đinh Công</t>
  </si>
  <si>
    <t>B16DCAT106</t>
  </si>
  <si>
    <t>B16DCAT121</t>
  </si>
  <si>
    <t>B16DCAT127</t>
  </si>
  <si>
    <t>14/08/1998</t>
  </si>
  <si>
    <t>B15DCCN702</t>
  </si>
  <si>
    <t>Thern</t>
  </si>
  <si>
    <t>Thammavong</t>
  </si>
  <si>
    <t>12/04/1995</t>
  </si>
  <si>
    <t>B16DCAT150</t>
  </si>
  <si>
    <t>Trần Quý</t>
  </si>
  <si>
    <t>10/12/1998</t>
  </si>
  <si>
    <t>B16DCAT145</t>
  </si>
  <si>
    <t>B16DCAT171</t>
  </si>
  <si>
    <t>Đinh Phùng Lâm</t>
  </si>
  <si>
    <t>B16DCAT174</t>
  </si>
  <si>
    <t>Tường</t>
  </si>
  <si>
    <t>B16DCAT177</t>
  </si>
  <si>
    <t>Phạm Tuấn</t>
  </si>
  <si>
    <t>B16DCCN526</t>
  </si>
  <si>
    <t>Vũ Huy</t>
  </si>
  <si>
    <t>20/08/1998</t>
  </si>
  <si>
    <t>B16DCCN528</t>
  </si>
  <si>
    <t>B16DCCN089</t>
  </si>
  <si>
    <t>B16DCCN096</t>
  </si>
  <si>
    <t>B16DCCN080</t>
  </si>
  <si>
    <t>B16DCCN086</t>
  </si>
  <si>
    <t>B16DCCN141</t>
  </si>
  <si>
    <t>Lê Công</t>
  </si>
  <si>
    <t>B16DCCN537</t>
  </si>
  <si>
    <t>30/12/1998</t>
  </si>
  <si>
    <t>B16DCCN159</t>
  </si>
  <si>
    <t>B16DCCN176</t>
  </si>
  <si>
    <t>Lê Quốc</t>
  </si>
  <si>
    <t>02/10/1998</t>
  </si>
  <si>
    <t>B16DCCN164</t>
  </si>
  <si>
    <t>Ngô Quang</t>
  </si>
  <si>
    <t>08/07/1998</t>
  </si>
  <si>
    <t>B16DCCN187</t>
  </si>
  <si>
    <t>14/05/1998</t>
  </si>
  <si>
    <t>B16DCCN191</t>
  </si>
  <si>
    <t>Trương Văn</t>
  </si>
  <si>
    <t>19/06/1998</t>
  </si>
  <si>
    <t>B16DCCN203</t>
  </si>
  <si>
    <t>B16DCCN208</t>
  </si>
  <si>
    <t>Bùi Phương</t>
  </si>
  <si>
    <t>Liên</t>
  </si>
  <si>
    <t>B16DCCN220</t>
  </si>
  <si>
    <t>Luyến</t>
  </si>
  <si>
    <t>B16DCCN517</t>
  </si>
  <si>
    <t>Đặng Đình</t>
  </si>
  <si>
    <t>Mạnh</t>
  </si>
  <si>
    <t>B16DCCN538</t>
  </si>
  <si>
    <t>13/10/1997</t>
  </si>
  <si>
    <t>B16DCCN272</t>
  </si>
  <si>
    <t>Cao Lương Trường</t>
  </si>
  <si>
    <t>Phước</t>
  </si>
  <si>
    <t>B16DCCN274</t>
  </si>
  <si>
    <t>B16DCCN501</t>
  </si>
  <si>
    <t>Daophone</t>
  </si>
  <si>
    <t>Seangngam</t>
  </si>
  <si>
    <t>09/12/1996</t>
  </si>
  <si>
    <t>B16DCCN304</t>
  </si>
  <si>
    <t>Tạ Ngọc</t>
  </si>
  <si>
    <t>B16DCCN320</t>
  </si>
  <si>
    <t>23/08/1997</t>
  </si>
  <si>
    <t>B16DCCN343</t>
  </si>
  <si>
    <t>Đinh Tiến</t>
  </si>
  <si>
    <t>Thọ</t>
  </si>
  <si>
    <t>B16DCCN359</t>
  </si>
  <si>
    <t>B16DCCN387</t>
  </si>
  <si>
    <t>05/08/1998</t>
  </si>
  <si>
    <t>B16DCCN399</t>
  </si>
  <si>
    <t>Nguyễn Sơn</t>
  </si>
  <si>
    <t>B16DCCN380</t>
  </si>
  <si>
    <t>Tư</t>
  </si>
  <si>
    <t>B16DCCN401</t>
  </si>
  <si>
    <t>B16DCCN413</t>
  </si>
  <si>
    <t>Xuân</t>
  </si>
  <si>
    <t>B16DCAT006</t>
  </si>
  <si>
    <t>Trần Duy</t>
  </si>
  <si>
    <t>04/11/1998</t>
  </si>
  <si>
    <t>D16-146_10</t>
  </si>
  <si>
    <t>B16DCCN015</t>
  </si>
  <si>
    <t>Trịnh Thị Vân</t>
  </si>
  <si>
    <t>B16DCAT003</t>
  </si>
  <si>
    <t>Hồ Nam</t>
  </si>
  <si>
    <t>B16DCAT005</t>
  </si>
  <si>
    <t>B16DCCN024</t>
  </si>
  <si>
    <t>Trịnh Ngọc</t>
  </si>
  <si>
    <t>B16DCCN025</t>
  </si>
  <si>
    <t>Bằng</t>
  </si>
  <si>
    <t>B16DCCN036</t>
  </si>
  <si>
    <t>02/07/1998</t>
  </si>
  <si>
    <t>B16DCAT021</t>
  </si>
  <si>
    <t>28/04/1998</t>
  </si>
  <si>
    <t>B16DCAT044</t>
  </si>
  <si>
    <t>Duyên</t>
  </si>
  <si>
    <t>B16DCAT041</t>
  </si>
  <si>
    <t>Nguyễn Thùy</t>
  </si>
  <si>
    <t>B16DCAT042</t>
  </si>
  <si>
    <t>Vũ Hồng</t>
  </si>
  <si>
    <t>28/01/1998</t>
  </si>
  <si>
    <t>B16DCCN057</t>
  </si>
  <si>
    <t>Đào</t>
  </si>
  <si>
    <t>15/03/1998</t>
  </si>
  <si>
    <t>B16DCAT030</t>
  </si>
  <si>
    <t>B16DCAT035</t>
  </si>
  <si>
    <t>Lưu Huỳnh</t>
  </si>
  <si>
    <t>16/05/1997</t>
  </si>
  <si>
    <t>B16DCAT069</t>
  </si>
  <si>
    <t>Nghiêm Xuân</t>
  </si>
  <si>
    <t>Hợp</t>
  </si>
  <si>
    <t>B16DCAT077</t>
  </si>
  <si>
    <t>B16DCAT096</t>
  </si>
  <si>
    <t>03/10/1995</t>
  </si>
  <si>
    <t>B16DCAT098</t>
  </si>
  <si>
    <t>Phan Xuân</t>
  </si>
  <si>
    <t>30/11/1998</t>
  </si>
  <si>
    <t>B16DCAT099</t>
  </si>
  <si>
    <t>Hoàng Hải</t>
  </si>
  <si>
    <t>28/06/1997</t>
  </si>
  <si>
    <t>B16DCAT113</t>
  </si>
  <si>
    <t>Đặng Thị</t>
  </si>
  <si>
    <t>Nga</t>
  </si>
  <si>
    <t>B16DCAT131</t>
  </si>
  <si>
    <t>B16DCAT133</t>
  </si>
  <si>
    <t>B15DCCN461</t>
  </si>
  <si>
    <t>Ngô Thế</t>
  </si>
  <si>
    <t>06/08/1997</t>
  </si>
  <si>
    <t>B16DCAT141</t>
  </si>
  <si>
    <t>Trần Nguyễn Ngọc</t>
  </si>
  <si>
    <t>B16DCAT149</t>
  </si>
  <si>
    <t>Tạ Tất</t>
  </si>
  <si>
    <t>14/10/1997</t>
  </si>
  <si>
    <t>B16DCAT157</t>
  </si>
  <si>
    <t>Nguyễn Thị Hà</t>
  </si>
  <si>
    <t>B14DCCN328</t>
  </si>
  <si>
    <t>Trần Anh</t>
  </si>
  <si>
    <t>20/06/1996</t>
  </si>
  <si>
    <t>B15DCAT191</t>
  </si>
  <si>
    <t>29/08/1996</t>
  </si>
  <si>
    <t>D15CQAT03-B</t>
  </si>
  <si>
    <t>B16DCAT173</t>
  </si>
  <si>
    <t>Phạm Thanh</t>
  </si>
  <si>
    <t>B16DCAT178</t>
  </si>
  <si>
    <t>Nguyễn Ngọc Phi</t>
  </si>
  <si>
    <t>B16DCCN502</t>
  </si>
  <si>
    <t>Somphou</t>
  </si>
  <si>
    <t>Douangpaseu</t>
  </si>
  <si>
    <t>17/06/1995</t>
  </si>
  <si>
    <t>B16DCCN091</t>
  </si>
  <si>
    <t>Giáp Mạnh</t>
  </si>
  <si>
    <t>B16DCCN102</t>
  </si>
  <si>
    <t>B16DCCN104</t>
  </si>
  <si>
    <t>Nguyễn Nam</t>
  </si>
  <si>
    <t>B16DCCN067</t>
  </si>
  <si>
    <t>Tạ Khắc</t>
  </si>
  <si>
    <t>02/03/1998</t>
  </si>
  <si>
    <t>B16DCCN108</t>
  </si>
  <si>
    <t>Thái Khắc</t>
  </si>
  <si>
    <t>Đường</t>
  </si>
  <si>
    <t>02/01/1998</t>
  </si>
  <si>
    <t>B16DCCN115</t>
  </si>
  <si>
    <t>Phạm Đức</t>
  </si>
  <si>
    <t>B16DCCN119</t>
  </si>
  <si>
    <t>Cung Quang</t>
  </si>
  <si>
    <t>06/09/1998</t>
  </si>
  <si>
    <t>B16DCCN416</t>
  </si>
  <si>
    <t>23/08/1996</t>
  </si>
  <si>
    <t>B16DCCN132</t>
  </si>
  <si>
    <t>B16DCCN144</t>
  </si>
  <si>
    <t>01/10/1998</t>
  </si>
  <si>
    <t>B16DCCN174</t>
  </si>
  <si>
    <t>B16DCCN188</t>
  </si>
  <si>
    <t>B16DCCN189</t>
  </si>
  <si>
    <t>22/11/1998</t>
  </si>
  <si>
    <t>B16DCCN202</t>
  </si>
  <si>
    <t>Hà Tùng</t>
  </si>
  <si>
    <t>21/09/1998</t>
  </si>
  <si>
    <t>B16DCCN516</t>
  </si>
  <si>
    <t>Đào Phúc</t>
  </si>
  <si>
    <t>B16DCCN248</t>
  </si>
  <si>
    <t>Nông Thị Bích</t>
  </si>
  <si>
    <t>Ngà</t>
  </si>
  <si>
    <t>18/07/1997</t>
  </si>
  <si>
    <t>B16DCCN249</t>
  </si>
  <si>
    <t>Châu Văn</t>
  </si>
  <si>
    <t>Nghị</t>
  </si>
  <si>
    <t>03/01/1998</t>
  </si>
  <si>
    <t>B16DCCN271</t>
  </si>
  <si>
    <t>31/10/1998</t>
  </si>
  <si>
    <t>B16DCCN275</t>
  </si>
  <si>
    <t>Nguyễn Thị Minh</t>
  </si>
  <si>
    <t>B16DCCN307</t>
  </si>
  <si>
    <t>B16DCCN527</t>
  </si>
  <si>
    <t>Lê Huy</t>
  </si>
  <si>
    <t>B16DCCN337</t>
  </si>
  <si>
    <t>Thiên</t>
  </si>
  <si>
    <t>B16DCCN338</t>
  </si>
  <si>
    <t>Thiện</t>
  </si>
  <si>
    <t>16/11/1998</t>
  </si>
  <si>
    <t>B16DCCN347</t>
  </si>
  <si>
    <t>Quách Quang</t>
  </si>
  <si>
    <t>Thuận</t>
  </si>
  <si>
    <t>23/06/1996</t>
  </si>
  <si>
    <t>B16DCCN360</t>
  </si>
  <si>
    <t>B16DCCN375</t>
  </si>
  <si>
    <t>B16DCCN385</t>
  </si>
  <si>
    <t>B16DCCN396</t>
  </si>
  <si>
    <t>Hoàng Thế</t>
  </si>
  <si>
    <t>31/12/1998</t>
  </si>
  <si>
    <t>B16DCCN512</t>
  </si>
  <si>
    <t>Vinh</t>
  </si>
  <si>
    <t>B15DCVT010</t>
  </si>
  <si>
    <t>Phùng Đức</t>
  </si>
  <si>
    <t>15/10/1997</t>
  </si>
  <si>
    <t>E16CN</t>
  </si>
  <si>
    <t>E16-007_11</t>
  </si>
  <si>
    <t>B16DCAT009</t>
  </si>
  <si>
    <t>23/01/1998</t>
  </si>
  <si>
    <t>B16DCAT012</t>
  </si>
  <si>
    <t>B16DCCN103</t>
  </si>
  <si>
    <t>Lê Bình</t>
  </si>
  <si>
    <t>B16DCCN105</t>
  </si>
  <si>
    <t>10/08/1998</t>
  </si>
  <si>
    <t>B16DCAT031</t>
  </si>
  <si>
    <t>Chu Thành</t>
  </si>
  <si>
    <t>06/07/1998</t>
  </si>
  <si>
    <t>B16DCCN079</t>
  </si>
  <si>
    <t>19/08/1998</t>
  </si>
  <si>
    <t>B16DCAT052</t>
  </si>
  <si>
    <t>Nguyễn Vũ</t>
  </si>
  <si>
    <t>06/01/1998</t>
  </si>
  <si>
    <t>B16DCCN150</t>
  </si>
  <si>
    <t>Hiệu</t>
  </si>
  <si>
    <t>B16DCCN226</t>
  </si>
  <si>
    <t>B16DCCN276</t>
  </si>
  <si>
    <t>16/12/1998</t>
  </si>
  <si>
    <t>B16DCCN289</t>
  </si>
  <si>
    <t>B16DCCN313</t>
  </si>
  <si>
    <t>Đoàn Thế</t>
  </si>
  <si>
    <t>Tạo</t>
  </si>
  <si>
    <t>28/09/1998</t>
  </si>
  <si>
    <t>B16DCAT146</t>
  </si>
  <si>
    <t>Nguyên Tất</t>
  </si>
  <si>
    <t>B16DCCN352</t>
  </si>
  <si>
    <t>Kim Xuân</t>
  </si>
  <si>
    <t>B16DCCN391</t>
  </si>
  <si>
    <t>B16DCCN397</t>
  </si>
  <si>
    <t>B16DCVT015</t>
  </si>
  <si>
    <t>Phạm Hữu Việt</t>
  </si>
  <si>
    <t>B16DCDT045</t>
  </si>
  <si>
    <t>B16DCDT050</t>
  </si>
  <si>
    <t>B16DCVT130</t>
  </si>
  <si>
    <t>Nguyễn Trọng Huy</t>
  </si>
  <si>
    <t>B16DCVT139</t>
  </si>
  <si>
    <t>B16DCDT095</t>
  </si>
  <si>
    <t>B16DCDT112</t>
  </si>
  <si>
    <t>B16DCDT102</t>
  </si>
  <si>
    <t>Trịnh Đức</t>
  </si>
  <si>
    <t>B16DCVT172</t>
  </si>
  <si>
    <t>Lê Duy Hưng</t>
  </si>
  <si>
    <t>B16DCDT125</t>
  </si>
  <si>
    <t>Hoàng Trung</t>
  </si>
  <si>
    <t>B16DCDT134</t>
  </si>
  <si>
    <t>Vũ Tuấn</t>
  </si>
  <si>
    <t>B16DCDT137</t>
  </si>
  <si>
    <t>23/08/1998</t>
  </si>
  <si>
    <t>B16DCVT226</t>
  </si>
  <si>
    <t>Kiều Hoàng</t>
  </si>
  <si>
    <t>Nghiệp</t>
  </si>
  <si>
    <t>B16DCDT171</t>
  </si>
  <si>
    <t>B16DCVT265</t>
  </si>
  <si>
    <t>Vương Vũ Bắc</t>
  </si>
  <si>
    <t>B16DCVT266</t>
  </si>
  <si>
    <t>Hoàng Tiến</t>
  </si>
  <si>
    <t>Tài</t>
  </si>
  <si>
    <t>B16DCCN403</t>
  </si>
  <si>
    <t>703-A2</t>
  </si>
  <si>
    <t>Vắng có phép</t>
  </si>
  <si>
    <t>BẢNG ĐIỂM HỌC PHẦN</t>
  </si>
  <si>
    <t>Vắng</t>
  </si>
  <si>
    <t>Hà Nội, ngày 11 tháng 7 năm 2018</t>
  </si>
  <si>
    <t>B16DCCN001</t>
  </si>
  <si>
    <t>Chu Văn</t>
  </si>
  <si>
    <t>An</t>
  </si>
  <si>
    <t>29/08/1998</t>
  </si>
  <si>
    <t>D16-142_06</t>
  </si>
  <si>
    <t>B16DCAT007</t>
  </si>
  <si>
    <t>Trần Hoàng</t>
  </si>
  <si>
    <t>B16DCAT002</t>
  </si>
  <si>
    <t>Đào Tuấn</t>
  </si>
  <si>
    <t>02/06/1998</t>
  </si>
  <si>
    <t>B16DCCN008</t>
  </si>
  <si>
    <t>Hoàng Tuấn</t>
  </si>
  <si>
    <t>23/01/1997</t>
  </si>
  <si>
    <t>B16DCAT019</t>
  </si>
  <si>
    <t>Trần Sinh</t>
  </si>
  <si>
    <t>Cung</t>
  </si>
  <si>
    <t>B15DCCN152</t>
  </si>
  <si>
    <t>Trịnh Việt</t>
  </si>
  <si>
    <t>02/09/1997</t>
  </si>
  <si>
    <t>D15CQCN09-B</t>
  </si>
  <si>
    <t>B16DCAT026</t>
  </si>
  <si>
    <t>20/06/1998</t>
  </si>
  <si>
    <t>B16DCAT037</t>
  </si>
  <si>
    <t>B12DCCN313</t>
  </si>
  <si>
    <t>Trần Thị Ngọc</t>
  </si>
  <si>
    <t>04/04/1994</t>
  </si>
  <si>
    <t>D12HTTT1</t>
  </si>
  <si>
    <t>B16DCAT053</t>
  </si>
  <si>
    <t>04/10/1998</t>
  </si>
  <si>
    <t>B16DCAT057</t>
  </si>
  <si>
    <t>20/11/1998</t>
  </si>
  <si>
    <t>B15DCCN252</t>
  </si>
  <si>
    <t>03/02/1997</t>
  </si>
  <si>
    <t>B16DCAT073</t>
  </si>
  <si>
    <t>Đinh Trọng</t>
  </si>
  <si>
    <t>B16DCAT081</t>
  </si>
  <si>
    <t>B16DCAT110</t>
  </si>
  <si>
    <t>Trịnh Đình</t>
  </si>
  <si>
    <t>17/08/1997</t>
  </si>
  <si>
    <t>B16DCAT114</t>
  </si>
  <si>
    <t>Đào Thúy</t>
  </si>
  <si>
    <t>B16DCAT123</t>
  </si>
  <si>
    <t>B16DCAT132</t>
  </si>
  <si>
    <t>Vũ Tiến</t>
  </si>
  <si>
    <t>B16DCAT144</t>
  </si>
  <si>
    <t>Hoàng Trọng</t>
  </si>
  <si>
    <t>08/05/1998</t>
  </si>
  <si>
    <t>B15DCCN573</t>
  </si>
  <si>
    <t>10/06/1997</t>
  </si>
  <si>
    <t>B16DCAT159</t>
  </si>
  <si>
    <t>B16DCCN019</t>
  </si>
  <si>
    <t>16/07/1998</t>
  </si>
  <si>
    <t>B16DCCN027</t>
  </si>
  <si>
    <t>Bảo</t>
  </si>
  <si>
    <t>B16DCCN112</t>
  </si>
  <si>
    <t>Vũ Anh</t>
  </si>
  <si>
    <t>29/01/1998</t>
  </si>
  <si>
    <t>B16DCCN068</t>
  </si>
  <si>
    <t>Trần Quốc</t>
  </si>
  <si>
    <t>10/05/1998</t>
  </si>
  <si>
    <t>B16DCCN070</t>
  </si>
  <si>
    <t>B16DCCN052</t>
  </si>
  <si>
    <t>B16DCCN073</t>
  </si>
  <si>
    <t>30/03/1998</t>
  </si>
  <si>
    <t>B16DCCN125</t>
  </si>
  <si>
    <t>30/09/1998</t>
  </si>
  <si>
    <t>B16DCCN137</t>
  </si>
  <si>
    <t>B16DCCN148</t>
  </si>
  <si>
    <t>Tạ Duy</t>
  </si>
  <si>
    <t>01/02/1998</t>
  </si>
  <si>
    <t>B16DCCN149</t>
  </si>
  <si>
    <t>Trần Trung</t>
  </si>
  <si>
    <t>02/12/1998</t>
  </si>
  <si>
    <t>B16DCCN152</t>
  </si>
  <si>
    <t>29/12/1997</t>
  </si>
  <si>
    <t>B16DCCN161</t>
  </si>
  <si>
    <t>B16DCCN184</t>
  </si>
  <si>
    <t>B16DCCN190</t>
  </si>
  <si>
    <t>B16DCCN198</t>
  </si>
  <si>
    <t>B16DCCN212</t>
  </si>
  <si>
    <t>02/08/1998</t>
  </si>
  <si>
    <t>B16DCCN216</t>
  </si>
  <si>
    <t>B16DCCN235</t>
  </si>
  <si>
    <t>Đỗ Hữu Hoàng</t>
  </si>
  <si>
    <t>06/10/1998</t>
  </si>
  <si>
    <t>B16DCCN244</t>
  </si>
  <si>
    <t>Trần Khắc</t>
  </si>
  <si>
    <t>B16DCCN257</t>
  </si>
  <si>
    <t>Nhân</t>
  </si>
  <si>
    <t>B16DCCN529</t>
  </si>
  <si>
    <t>05/09/1996</t>
  </si>
  <si>
    <t>B16DCCN521</t>
  </si>
  <si>
    <t>Phạm Gia Tuấn</t>
  </si>
  <si>
    <t>B16DCCN534</t>
  </si>
  <si>
    <t>23/07/1998</t>
  </si>
  <si>
    <t>B16DCCN536</t>
  </si>
  <si>
    <t>Triệu Quang</t>
  </si>
  <si>
    <t>B16DCCN542</t>
  </si>
  <si>
    <t>Anousit</t>
  </si>
  <si>
    <t>Malavong</t>
  </si>
  <si>
    <t>13/02/1998</t>
  </si>
  <si>
    <t>B16DCCN515</t>
  </si>
  <si>
    <t>11/06/1998</t>
  </si>
  <si>
    <t>B16DCCN264</t>
  </si>
  <si>
    <t>01/03/1997</t>
  </si>
  <si>
    <t>B16DCCN277</t>
  </si>
  <si>
    <t>Phượng</t>
  </si>
  <si>
    <t>B16DCCN286</t>
  </si>
  <si>
    <t>Lê Hồng</t>
  </si>
  <si>
    <t>06/05/1998</t>
  </si>
  <si>
    <t>B16DCCN292</t>
  </si>
  <si>
    <t>B16DCCN296</t>
  </si>
  <si>
    <t>Bùi Quang</t>
  </si>
  <si>
    <t>B16DCCN523</t>
  </si>
  <si>
    <t>Thái</t>
  </si>
  <si>
    <t>21/11/1998</t>
  </si>
  <si>
    <t>B16DCCN331</t>
  </si>
  <si>
    <t>B16DCCN344</t>
  </si>
  <si>
    <t>Thu</t>
  </si>
  <si>
    <t>B16DCCN348</t>
  </si>
  <si>
    <t>Thuật</t>
  </si>
  <si>
    <t>B16DCCN389</t>
  </si>
  <si>
    <t>Vương Anh</t>
  </si>
  <si>
    <t>14/06/1998</t>
  </si>
  <si>
    <t>B16DCCN390</t>
  </si>
  <si>
    <t>Trần Cao</t>
  </si>
  <si>
    <t>Tuệ</t>
  </si>
  <si>
    <t>B16DCCN407</t>
  </si>
  <si>
    <t>Vĩ</t>
  </si>
  <si>
    <t>27/09/1998</t>
  </si>
  <si>
    <t>B16DCCN530</t>
  </si>
  <si>
    <t>Yên Văn</t>
  </si>
  <si>
    <t>Vũ</t>
  </si>
  <si>
    <t>Hà Nội, ngày 23 tháng 7 năm 2018</t>
  </si>
  <si>
    <t>B16DCCN010</t>
  </si>
  <si>
    <t>D16-141_05</t>
  </si>
  <si>
    <t>B16DCCN018</t>
  </si>
  <si>
    <t>Hoàng Ngọc</t>
  </si>
  <si>
    <t>27/12/1997</t>
  </si>
  <si>
    <t>B16DCCN020</t>
  </si>
  <si>
    <t>B16DCAT011</t>
  </si>
  <si>
    <t>Bắc</t>
  </si>
  <si>
    <t>04/06/1998</t>
  </si>
  <si>
    <t>B16DCCN028</t>
  </si>
  <si>
    <t>Châu</t>
  </si>
  <si>
    <t>B16DCCN035</t>
  </si>
  <si>
    <t>B16DCAT018</t>
  </si>
  <si>
    <t>Phùng Chí</t>
  </si>
  <si>
    <t>12/07/1998</t>
  </si>
  <si>
    <t>B16DCAT020</t>
  </si>
  <si>
    <t>B16DCCN045</t>
  </si>
  <si>
    <t>24/11/1998</t>
  </si>
  <si>
    <t>B16DCAT043</t>
  </si>
  <si>
    <t>Lưu Hoàng</t>
  </si>
  <si>
    <t>29/04/1998</t>
  </si>
  <si>
    <t>B16DCCN059</t>
  </si>
  <si>
    <t>Đào Quốc</t>
  </si>
  <si>
    <t>22/08/1998</t>
  </si>
  <si>
    <t>B16DCCN062</t>
  </si>
  <si>
    <t>B16DCCN083</t>
  </si>
  <si>
    <t>B16DCCN113</t>
  </si>
  <si>
    <t>Kim Bằng</t>
  </si>
  <si>
    <t>B16DCCN114</t>
  </si>
  <si>
    <t>Ngô Trường</t>
  </si>
  <si>
    <t>26/10/1995</t>
  </si>
  <si>
    <t>B16DCCN133</t>
  </si>
  <si>
    <t>Hiên</t>
  </si>
  <si>
    <t>B16DCCN139</t>
  </si>
  <si>
    <t>Đặng Minh</t>
  </si>
  <si>
    <t>B16DCCN145</t>
  </si>
  <si>
    <t>B16DCCN186</t>
  </si>
  <si>
    <t>Nhữ Thị</t>
  </si>
  <si>
    <t>B16DCAT086</t>
  </si>
  <si>
    <t>03/10/1998</t>
  </si>
  <si>
    <t>B16DCCN194</t>
  </si>
  <si>
    <t>Trần Đăng</t>
  </si>
  <si>
    <t>B16DCAT087</t>
  </si>
  <si>
    <t>Lê Đắc</t>
  </si>
  <si>
    <t>Khoản</t>
  </si>
  <si>
    <t>20/01/1998</t>
  </si>
  <si>
    <t>B16DCCN209</t>
  </si>
  <si>
    <t>Lường Quang</t>
  </si>
  <si>
    <t>16/09/1996</t>
  </si>
  <si>
    <t>B16DCCN217</t>
  </si>
  <si>
    <t>B16DCCN218</t>
  </si>
  <si>
    <t>Lụa</t>
  </si>
  <si>
    <t>B16DCAT111</t>
  </si>
  <si>
    <t>B16DCAT136</t>
  </si>
  <si>
    <t>09/03/1998</t>
  </si>
  <si>
    <t>B16DCAT162</t>
  </si>
  <si>
    <t>Vũ Mạnh</t>
  </si>
  <si>
    <t>B12DCCN094</t>
  </si>
  <si>
    <t>Nguyễn Khoa</t>
  </si>
  <si>
    <t>Văn</t>
  </si>
  <si>
    <t>24/11/1993</t>
  </si>
  <si>
    <t>D12ATTTM</t>
  </si>
  <si>
    <t>B15DCCN665</t>
  </si>
  <si>
    <t>Vongxay</t>
  </si>
  <si>
    <t>Volavongsa</t>
  </si>
  <si>
    <t>B16DCCN532</t>
  </si>
  <si>
    <t>21/06/1998</t>
  </si>
  <si>
    <t>403-A2</t>
  </si>
  <si>
    <t>B16DCCN509</t>
  </si>
  <si>
    <t>Đặng Thị Diệu</t>
  </si>
  <si>
    <t>B16DCCN533</t>
  </si>
  <si>
    <t>Lân</t>
  </si>
  <si>
    <t>B16DCCN224</t>
  </si>
  <si>
    <t>Ngô Nhật</t>
  </si>
  <si>
    <t>B16DCCN230</t>
  </si>
  <si>
    <t>B16DCCN506</t>
  </si>
  <si>
    <t>Khamphien</t>
  </si>
  <si>
    <t>Oudomsin</t>
  </si>
  <si>
    <t>09/12/1995</t>
  </si>
  <si>
    <t>B16DCCN520</t>
  </si>
  <si>
    <t>20/05/1998</t>
  </si>
  <si>
    <t>B16DCCN288</t>
  </si>
  <si>
    <t>B16DCCN290</t>
  </si>
  <si>
    <t>Quảng</t>
  </si>
  <si>
    <t>B16DCCN282</t>
  </si>
  <si>
    <t>27/03/1998</t>
  </si>
  <si>
    <t>B16DCCN503</t>
  </si>
  <si>
    <t>Linda</t>
  </si>
  <si>
    <t>Sipaseuth</t>
  </si>
  <si>
    <t>B16DCCN298</t>
  </si>
  <si>
    <t>Hàn Hồng</t>
  </si>
  <si>
    <t>23/09/1998</t>
  </si>
  <si>
    <t>B16DCCN299</t>
  </si>
  <si>
    <t>Hoàng Anh Vĩ</t>
  </si>
  <si>
    <t>B16DCCN306</t>
  </si>
  <si>
    <t>B16DCCN309</t>
  </si>
  <si>
    <t>Trịnh Thị</t>
  </si>
  <si>
    <t>B16DCCN312</t>
  </si>
  <si>
    <t>Lưu Quang</t>
  </si>
  <si>
    <t>B16DCCN522</t>
  </si>
  <si>
    <t>Trần Tiến</t>
  </si>
  <si>
    <t>13/12/1997</t>
  </si>
  <si>
    <t>B16DCCN314</t>
  </si>
  <si>
    <t>Thận</t>
  </si>
  <si>
    <t>B16DCCN349</t>
  </si>
  <si>
    <t>Thụy</t>
  </si>
  <si>
    <t>B16DCCN351</t>
  </si>
  <si>
    <t>Đàm Đình</t>
  </si>
  <si>
    <t>B16DCCN357</t>
  </si>
  <si>
    <t>Toàn</t>
  </si>
  <si>
    <t>07/01/1998</t>
  </si>
  <si>
    <t>B16DCCN362</t>
  </si>
  <si>
    <t>Tráng</t>
  </si>
  <si>
    <t>30/08/1998</t>
  </si>
  <si>
    <t>B16DCCN378</t>
  </si>
  <si>
    <t>Phạm Viết</t>
  </si>
  <si>
    <t>B16DCCN379</t>
  </si>
  <si>
    <t>Thái Phúc</t>
  </si>
  <si>
    <t>01/03/1998</t>
  </si>
  <si>
    <t>B16DCCN395</t>
  </si>
  <si>
    <t>Hoàng Mạnh</t>
  </si>
  <si>
    <t>B16DCCN398</t>
  </si>
  <si>
    <t>25/06/1998</t>
  </si>
  <si>
    <t>B16DCCN518</t>
  </si>
  <si>
    <t>Phạm Sơn</t>
  </si>
  <si>
    <t>22/02/1998</t>
  </si>
  <si>
    <t>B16DCCN405</t>
  </si>
  <si>
    <t>Đoàn Thu</t>
  </si>
  <si>
    <t>Vân</t>
  </si>
  <si>
    <t>B16DCCN411</t>
  </si>
  <si>
    <t>Thiều Văn</t>
  </si>
  <si>
    <t>Vĩnh</t>
  </si>
  <si>
    <t>25/01/1997</t>
  </si>
  <si>
    <t>B16DCCN414</t>
  </si>
  <si>
    <t>Xuyên</t>
  </si>
  <si>
    <t>25/04/1998</t>
  </si>
  <si>
    <t>B16DCCN003</t>
  </si>
  <si>
    <t>D16-140_04</t>
  </si>
  <si>
    <t>B16DCCN004</t>
  </si>
  <si>
    <t>B16DCCN005</t>
  </si>
  <si>
    <t>Bành Tuấn</t>
  </si>
  <si>
    <t>B16DCCN023</t>
  </si>
  <si>
    <t>18/02/1997</t>
  </si>
  <si>
    <t>B16DCCN033</t>
  </si>
  <si>
    <t>Cao Minh</t>
  </si>
  <si>
    <t>Chúng</t>
  </si>
  <si>
    <t>09/08/1998</t>
  </si>
  <si>
    <t>B16DCAT029</t>
  </si>
  <si>
    <t>Lê Đỗ Bá</t>
  </si>
  <si>
    <t>Danh</t>
  </si>
  <si>
    <t>07/12/1998</t>
  </si>
  <si>
    <t>B16DCCN090</t>
  </si>
  <si>
    <t>Đỗ Trọng</t>
  </si>
  <si>
    <t>B16DCCN098</t>
  </si>
  <si>
    <t>25/11/1997</t>
  </si>
  <si>
    <t>B16DCCN101</t>
  </si>
  <si>
    <t>Cao Nam</t>
  </si>
  <si>
    <t>09/12/1998</t>
  </si>
  <si>
    <t>B16DCCN107</t>
  </si>
  <si>
    <t>Bùi Thọ</t>
  </si>
  <si>
    <t>Dưỡng</t>
  </si>
  <si>
    <t>27/08/1998</t>
  </si>
  <si>
    <t>B16DCAT033</t>
  </si>
  <si>
    <t>B16DCAT028</t>
  </si>
  <si>
    <t>Tạ Hải</t>
  </si>
  <si>
    <t>18/03/1998</t>
  </si>
  <si>
    <t>B16DCCN074</t>
  </si>
  <si>
    <t>Định</t>
  </si>
  <si>
    <t>B16DCCN088</t>
  </si>
  <si>
    <t>Vũ Trung</t>
  </si>
  <si>
    <t>B16DCCN121</t>
  </si>
  <si>
    <t>Chu Xuân</t>
  </si>
  <si>
    <t>05/12/1998</t>
  </si>
  <si>
    <t>B15DCCN187</t>
  </si>
  <si>
    <t>Lê Quang</t>
  </si>
  <si>
    <t>27/06/1997</t>
  </si>
  <si>
    <t>D15CQCN11-B</t>
  </si>
  <si>
    <t>B16DCCN126</t>
  </si>
  <si>
    <t>07/02/1996</t>
  </si>
  <si>
    <t>B16DCCN128</t>
  </si>
  <si>
    <t>11/04/1998</t>
  </si>
  <si>
    <t>B16DCAT054</t>
  </si>
  <si>
    <t>B16DCAT061</t>
  </si>
  <si>
    <t>03/08/1997</t>
  </si>
  <si>
    <t>B16DCAT063</t>
  </si>
  <si>
    <t>Bùi Hữu</t>
  </si>
  <si>
    <t>B16DCAT074</t>
  </si>
  <si>
    <t>B16DCAT107</t>
  </si>
  <si>
    <t>B16DCAT122</t>
  </si>
  <si>
    <t>Đặng Anh</t>
  </si>
  <si>
    <t>14/11/1998</t>
  </si>
  <si>
    <t>B16DCAT134</t>
  </si>
  <si>
    <t>Đỗ Nhân</t>
  </si>
  <si>
    <t>B16DCAT138</t>
  </si>
  <si>
    <t>24/06/1998</t>
  </si>
  <si>
    <t>B16DCAT152</t>
  </si>
  <si>
    <t>17/12/1997</t>
  </si>
  <si>
    <t>B16DCAT168</t>
  </si>
  <si>
    <t>Phạm Anh</t>
  </si>
  <si>
    <t>B16DCAT170</t>
  </si>
  <si>
    <t>B16DCAT175</t>
  </si>
  <si>
    <t>B16DCCN130</t>
  </si>
  <si>
    <t>B16DCCN131</t>
  </si>
  <si>
    <t>24/08/1998</t>
  </si>
  <si>
    <t>B16DCCN147</t>
  </si>
  <si>
    <t>Phan Đức</t>
  </si>
  <si>
    <t>B16DCCN154</t>
  </si>
  <si>
    <t>Đoàn Mạnh</t>
  </si>
  <si>
    <t>B16DCCN155</t>
  </si>
  <si>
    <t>Hà Duy</t>
  </si>
  <si>
    <t>B16DCCN156</t>
  </si>
  <si>
    <t>Nguyễn Nhật</t>
  </si>
  <si>
    <t>B16DCCN157</t>
  </si>
  <si>
    <t>Phạm Huy</t>
  </si>
  <si>
    <t>B16DCCN197</t>
  </si>
  <si>
    <t>05/02/1998</t>
  </si>
  <si>
    <t>B16DCCN210</t>
  </si>
  <si>
    <t>29/12/1998</t>
  </si>
  <si>
    <t>B16DCCN213</t>
  </si>
  <si>
    <t>B16DCCN519</t>
  </si>
  <si>
    <t>Trần Nhật</t>
  </si>
  <si>
    <t>B16DCCN241</t>
  </si>
  <si>
    <t>B16DCCN245</t>
  </si>
  <si>
    <t>B16DCCN250</t>
  </si>
  <si>
    <t>Hồ Hiếu</t>
  </si>
  <si>
    <t>B16DCCN251</t>
  </si>
  <si>
    <t>Lê Trọng</t>
  </si>
  <si>
    <t>18/11/1998</t>
  </si>
  <si>
    <t>B16DCCN256</t>
  </si>
  <si>
    <t>Đỗ Bảo</t>
  </si>
  <si>
    <t>Nguyên</t>
  </si>
  <si>
    <t>B16DCCN258</t>
  </si>
  <si>
    <t>Đỗ Đình</t>
  </si>
  <si>
    <t>Nhất</t>
  </si>
  <si>
    <t>B16DCCN260</t>
  </si>
  <si>
    <t>Phạm Quang</t>
  </si>
  <si>
    <t>B16DCCN280</t>
  </si>
  <si>
    <t>07/02/1998</t>
  </si>
  <si>
    <t>B16DCCN281</t>
  </si>
  <si>
    <t>21/12/1997</t>
  </si>
  <si>
    <t>B16DCCN291</t>
  </si>
  <si>
    <t>Đoàn Lê</t>
  </si>
  <si>
    <t>28/02/1998</t>
  </si>
  <si>
    <t>B16DCCN321</t>
  </si>
  <si>
    <t>Nguyễn Như</t>
  </si>
  <si>
    <t>28/12/1998</t>
  </si>
  <si>
    <t>B16DCCN346</t>
  </si>
  <si>
    <t>Thư</t>
  </si>
  <si>
    <t>21/12/1998</t>
  </si>
  <si>
    <t>B16DCCN353</t>
  </si>
  <si>
    <t>25/03/1997</t>
  </si>
  <si>
    <t>B16DCCN356</t>
  </si>
  <si>
    <t>Ngô Tiến</t>
  </si>
  <si>
    <t>B16DCCN364</t>
  </si>
  <si>
    <t>B16DCCN368</t>
  </si>
  <si>
    <t>Trọng</t>
  </si>
  <si>
    <t>30/12/1997</t>
  </si>
  <si>
    <t>B16DCCN374</t>
  </si>
  <si>
    <t>Vũ Xuân</t>
  </si>
  <si>
    <t>B16DCCN376</t>
  </si>
  <si>
    <t>Hà Ngọc</t>
  </si>
  <si>
    <t>05/04/1998</t>
  </si>
  <si>
    <t>B16DCCN384</t>
  </si>
  <si>
    <t>B16DCAT008</t>
  </si>
  <si>
    <t>Trần Việt</t>
  </si>
  <si>
    <t>D16-139_03</t>
  </si>
  <si>
    <t>B16DCAT013</t>
  </si>
  <si>
    <t>Ngọ Quang</t>
  </si>
  <si>
    <t>16/04/1998</t>
  </si>
  <si>
    <t>B16DCCN031</t>
  </si>
  <si>
    <t>B16DCCN039</t>
  </si>
  <si>
    <t>B16DCCN056</t>
  </si>
  <si>
    <t>B16DCAT025</t>
  </si>
  <si>
    <t>12/07/1993</t>
  </si>
  <si>
    <t>B16DCAT038</t>
  </si>
  <si>
    <t>Bạch Thị Phương</t>
  </si>
  <si>
    <t>B16DCCN092</t>
  </si>
  <si>
    <t>Lã Văn</t>
  </si>
  <si>
    <t>B16DCCN048</t>
  </si>
  <si>
    <t>B16DCCN058</t>
  </si>
  <si>
    <t>Đạo</t>
  </si>
  <si>
    <t>B16DCCN053</t>
  </si>
  <si>
    <t>B16DCCN084</t>
  </si>
  <si>
    <t>26/12/1997</t>
  </si>
  <si>
    <t>B16DCAT084</t>
  </si>
  <si>
    <t>Khiêm</t>
  </si>
  <si>
    <t>B16DCAT105</t>
  </si>
  <si>
    <t>11/09/1998</t>
  </si>
  <si>
    <t>B16DCAT118</t>
  </si>
  <si>
    <t>Phạm Đình</t>
  </si>
  <si>
    <t>B14DCCN116</t>
  </si>
  <si>
    <t>01/09/1996</t>
  </si>
  <si>
    <t>D14HTTT3</t>
  </si>
  <si>
    <t>B16DCAT139</t>
  </si>
  <si>
    <t>10/07/1998</t>
  </si>
  <si>
    <t>B14DCCN571</t>
  </si>
  <si>
    <t>Neutmixay</t>
  </si>
  <si>
    <t>Thomvilay</t>
  </si>
  <si>
    <t>09/06/1992</t>
  </si>
  <si>
    <t>D14HTTT2</t>
  </si>
  <si>
    <t>B16DCAT153</t>
  </si>
  <si>
    <t>Thuần</t>
  </si>
  <si>
    <t>B16DCAT158</t>
  </si>
  <si>
    <t>18/04/1998</t>
  </si>
  <si>
    <t>B16DCAT166</t>
  </si>
  <si>
    <t>Lê Anh</t>
  </si>
  <si>
    <t>B16DCCN109</t>
  </si>
  <si>
    <t>B16DCCN111</t>
  </si>
  <si>
    <t>B16DCCN135</t>
  </si>
  <si>
    <t>Đoàn Trọng</t>
  </si>
  <si>
    <t>B16DCCN136</t>
  </si>
  <si>
    <t>Nguyễn Danh</t>
  </si>
  <si>
    <t>B16DCCN160</t>
  </si>
  <si>
    <t>Cao Thị</t>
  </si>
  <si>
    <t>Huệ</t>
  </si>
  <si>
    <t>B16DCCN178</t>
  </si>
  <si>
    <t>B16DCCN183</t>
  </si>
  <si>
    <t>B16DCCN166</t>
  </si>
  <si>
    <t>B16DCCN173</t>
  </si>
  <si>
    <t>Tạ Thị</t>
  </si>
  <si>
    <t>B16DCCN200</t>
  </si>
  <si>
    <t>Đặng Đình Tùng</t>
  </si>
  <si>
    <t>14/07/1997</t>
  </si>
  <si>
    <t>B16DCCN207</t>
  </si>
  <si>
    <t>Ngô Thị</t>
  </si>
  <si>
    <t>Lệ</t>
  </si>
  <si>
    <t>B16DCCN223</t>
  </si>
  <si>
    <t>Vũ Thị Khánh</t>
  </si>
  <si>
    <t>B16DCCN227</t>
  </si>
  <si>
    <t>Hoàng Thị</t>
  </si>
  <si>
    <t>Mến</t>
  </si>
  <si>
    <t>15/07/1998</t>
  </si>
  <si>
    <t>B16DCCN229</t>
  </si>
  <si>
    <t>B16DCCN246</t>
  </si>
  <si>
    <t>Trịnh Hoài</t>
  </si>
  <si>
    <t>01/07/1998</t>
  </si>
  <si>
    <t>B16DCCN254</t>
  </si>
  <si>
    <t>Bùi Viết</t>
  </si>
  <si>
    <t>Ngọc</t>
  </si>
  <si>
    <t>15/11/1998</t>
  </si>
  <si>
    <t>B16DCCN263</t>
  </si>
  <si>
    <t>Phát</t>
  </si>
  <si>
    <t>B16DCCN266</t>
  </si>
  <si>
    <t>B16DCCN267</t>
  </si>
  <si>
    <t>Trương Thanh</t>
  </si>
  <si>
    <t>B16DCCN287</t>
  </si>
  <si>
    <t>19/11/1997</t>
  </si>
  <si>
    <t>B16DCCN278</t>
  </si>
  <si>
    <t>Đỗ Hồng</t>
  </si>
  <si>
    <t>B16DCCN540</t>
  </si>
  <si>
    <t>Nguyễn Thái</t>
  </si>
  <si>
    <t>Bình</t>
  </si>
  <si>
    <t>B16DCCN525</t>
  </si>
  <si>
    <t>B16DCCN504</t>
  </si>
  <si>
    <t>Vilasinh</t>
  </si>
  <si>
    <t>Phanakhone</t>
  </si>
  <si>
    <t>28/12/1997</t>
  </si>
  <si>
    <t>B16DCCN500</t>
  </si>
  <si>
    <t>Sompadthana</t>
  </si>
  <si>
    <t>Sonevixianh</t>
  </si>
  <si>
    <t>21/05/1996</t>
  </si>
  <si>
    <t>B16DCCN327</t>
  </si>
  <si>
    <t>B16DCCN328</t>
  </si>
  <si>
    <t>B16DCCN330</t>
  </si>
  <si>
    <t>B16DCCN335</t>
  </si>
  <si>
    <t>B16DCCN317</t>
  </si>
  <si>
    <t>Đinh Đức</t>
  </si>
  <si>
    <t>B16DCCN325</t>
  </si>
  <si>
    <t>Vũ Viết</t>
  </si>
  <si>
    <t>B16DCCN340</t>
  </si>
  <si>
    <t>Nghiêm Phú</t>
  </si>
  <si>
    <t>Thiết</t>
  </si>
  <si>
    <t>B16DCCN354</t>
  </si>
  <si>
    <t>Trần Thế</t>
  </si>
  <si>
    <t>B16DCCN355</t>
  </si>
  <si>
    <t>Tiệp</t>
  </si>
  <si>
    <t>B16DCCN373</t>
  </si>
  <si>
    <t>Phùng Ngọc</t>
  </si>
  <si>
    <t>26/11/1998</t>
  </si>
  <si>
    <t>B16DCCN382</t>
  </si>
  <si>
    <t>27/12/1998</t>
  </si>
  <si>
    <t>B16DCCN383</t>
  </si>
  <si>
    <t>B16DCCN400</t>
  </si>
  <si>
    <t>Vũ Thanh</t>
  </si>
  <si>
    <t>26/01/1998</t>
  </si>
  <si>
    <t>B16DCCN404</t>
  </si>
  <si>
    <t>Hoàng Thị Thu</t>
  </si>
  <si>
    <t>Uyên</t>
  </si>
  <si>
    <t>B16DCCN406</t>
  </si>
  <si>
    <t>Ngô Thùy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</si>
</sst>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4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17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49" fontId="23" fillId="0" borderId="0" xfId="0" applyNumberFormat="1" applyFont="1"/>
    <xf numFmtId="49" fontId="0" fillId="0" borderId="0" xfId="0" applyNumberFormat="1"/>
    <xf numFmtId="14" fontId="0" fillId="0" borderId="0" xfId="0" applyNumberFormat="1"/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14" fontId="10" fillId="0" borderId="0" xfId="0" applyNumberFormat="1" applyFont="1" applyFill="1" applyAlignment="1" applyProtection="1">
      <alignment horizontal="left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10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"/>
  <sheetViews>
    <sheetView zoomScale="115" zoomScaleNormal="115" workbookViewId="0">
      <pane ySplit="2" topLeftCell="A71" activePane="bottomLeft" state="frozen"/>
      <selection activeCell="AA1" sqref="AA1:AA1048576"/>
      <selection pane="bottomLeft" activeCell="A78" sqref="A78:XFD9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3.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87"/>
      <c r="I1" s="87"/>
      <c r="J1" s="87"/>
      <c r="K1" s="87"/>
      <c r="L1" s="87"/>
      <c r="M1" s="87"/>
      <c r="N1" s="8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88"/>
      <c r="I2" s="88"/>
      <c r="J2" s="88"/>
      <c r="K2" s="88"/>
      <c r="L2" s="88"/>
      <c r="M2" s="88"/>
      <c r="N2" s="8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D16-142_06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10:00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D16-142_06</v>
      </c>
      <c r="AD7" s="58">
        <f>+$AM$7+$AO$7+$AK$7</f>
        <v>61</v>
      </c>
      <c r="AE7" s="52">
        <f>COUNTIF($W$8:$W$90,"Khiển trách")</f>
        <v>0</v>
      </c>
      <c r="AF7" s="52">
        <f>COUNTIF($W$8:$W$90,"Cảnh cáo")</f>
        <v>0</v>
      </c>
      <c r="AG7" s="52">
        <f>COUNTIF($W$8:$W$90,"Đình chỉ thi")</f>
        <v>0</v>
      </c>
      <c r="AH7" s="59">
        <f>+($AE$7+$AF$7+$AG$7)/$AD$7*100%</f>
        <v>0</v>
      </c>
      <c r="AI7" s="52">
        <f>SUM(COUNTIF($W$8:$W$88,"Vắng"),COUNTIF($W$8:$W$88,"Vắng có phép"))</f>
        <v>4</v>
      </c>
      <c r="AJ7" s="60">
        <f>+$AI$7/$AD$7</f>
        <v>6.5573770491803282E-2</v>
      </c>
      <c r="AK7" s="61">
        <f>COUNTIF($AA$8:$AA$88,"Thi lại")</f>
        <v>0</v>
      </c>
      <c r="AL7" s="60">
        <f>+$AK$7/$AD$7</f>
        <v>0</v>
      </c>
      <c r="AM7" s="61">
        <f>COUNTIF($AA$8:$AA$89,"Học lại")</f>
        <v>14</v>
      </c>
      <c r="AN7" s="60">
        <f>+$AM$7/$AD$7</f>
        <v>0.22950819672131148</v>
      </c>
      <c r="AO7" s="52">
        <f>COUNTIF($AA$9:$AA$89,"Đạt")</f>
        <v>47</v>
      </c>
      <c r="AP7" s="59">
        <f>+$AO$7/$AD$7</f>
        <v>0.77049180327868849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85"/>
      <c r="I8" s="85"/>
      <c r="J8" s="85"/>
      <c r="K8" s="85"/>
      <c r="L8" s="85"/>
      <c r="M8" s="85"/>
      <c r="N8" s="85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1205</v>
      </c>
      <c r="D9" s="13" t="s">
        <v>1206</v>
      </c>
      <c r="E9" s="14" t="s">
        <v>1207</v>
      </c>
      <c r="F9" s="15" t="s">
        <v>1208</v>
      </c>
      <c r="G9" s="12" t="s">
        <v>83</v>
      </c>
      <c r="H9" s="80" t="s">
        <v>56</v>
      </c>
      <c r="I9" s="81" t="s">
        <v>1209</v>
      </c>
      <c r="J9" s="82">
        <v>43269</v>
      </c>
      <c r="K9" s="81" t="s">
        <v>475</v>
      </c>
      <c r="L9" s="81" t="s">
        <v>279</v>
      </c>
      <c r="M9" s="81" t="s">
        <v>281</v>
      </c>
      <c r="N9">
        <v>3</v>
      </c>
      <c r="O9" s="16">
        <v>10</v>
      </c>
      <c r="P9" s="16">
        <v>9</v>
      </c>
      <c r="Q9" s="16" t="s">
        <v>25</v>
      </c>
      <c r="R9" s="16">
        <v>8</v>
      </c>
      <c r="S9" s="17">
        <v>7.5</v>
      </c>
      <c r="T9" s="18">
        <f>ROUND(SUMPRODUCT(O9:S9,$O$8:$S$8)/100,1)</f>
        <v>8</v>
      </c>
      <c r="U9" s="19" t="str">
        <f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B+</v>
      </c>
      <c r="V9" s="19" t="str">
        <f>IF($T9&lt;4,"Kém",IF(AND($T9&gt;=4,$T9&lt;=5.4),"Trung bình yếu",IF(AND($T9&gt;=5.5,$T9&lt;=6.9),"Trung bình",IF(AND($T9&gt;=7,$T9&lt;=8.4),"Khá",IF(AND($T9&gt;=8.5,$T9&lt;=10),"Giỏi","")))))</f>
        <v>Khá</v>
      </c>
      <c r="W9" s="31" t="str">
        <f>+IF(OR($O9=0,$P9=0,$Q9=0,$R9=0),"Không đủ ĐKDT",IF(AND(S9=0,T9&gt;=4),"Không đạt",""))</f>
        <v/>
      </c>
      <c r="X9" s="20" t="str">
        <f>+L9</f>
        <v>705-A2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1210</v>
      </c>
      <c r="D10" s="24" t="s">
        <v>1211</v>
      </c>
      <c r="E10" s="25" t="s">
        <v>53</v>
      </c>
      <c r="F10" s="26" t="s">
        <v>571</v>
      </c>
      <c r="G10" s="23" t="s">
        <v>122</v>
      </c>
      <c r="H10" s="80" t="s">
        <v>56</v>
      </c>
      <c r="I10" s="81" t="s">
        <v>1209</v>
      </c>
      <c r="J10" s="82">
        <v>43269</v>
      </c>
      <c r="K10" s="81" t="s">
        <v>475</v>
      </c>
      <c r="L10" s="81" t="s">
        <v>279</v>
      </c>
      <c r="M10" s="81" t="s">
        <v>281</v>
      </c>
      <c r="N10">
        <v>3</v>
      </c>
      <c r="O10" s="27">
        <v>8</v>
      </c>
      <c r="P10" s="27">
        <v>7</v>
      </c>
      <c r="Q10" s="27" t="s">
        <v>25</v>
      </c>
      <c r="R10" s="27">
        <v>7</v>
      </c>
      <c r="S10" s="71">
        <v>3</v>
      </c>
      <c r="T10" s="28">
        <f>ROUND(SUMPRODUCT(O10:S10,$O$8:$S$8)/100,1)</f>
        <v>4.3</v>
      </c>
      <c r="U10" s="29" t="str">
        <f>IF(AND($T10&gt;=9,$T10&lt;=10),"A+","")&amp;IF(AND($T10&gt;=8.5,$T10&lt;=8.9),"A","")&amp;IF(AND($T10&gt;=8,$T10&lt;=8.4),"B+","")&amp;IF(AND($T10&gt;=7,$T10&lt;=7.9),"B","")&amp;IF(AND($T10&gt;=6.5,$T10&lt;=6.9),"C+","")&amp;IF(AND($T10&gt;=5.5,$T10&lt;=6.4),"C","")&amp;IF(AND($T10&gt;=5,$T10&lt;=5.4),"D+","")&amp;IF(AND($T10&gt;=4,$T10&lt;=4.9),"D","")&amp;IF(AND($T10&lt;4),"F","")</f>
        <v>D</v>
      </c>
      <c r="V10" s="30" t="str">
        <f>IF($T10&lt;4,"Kém",IF(AND($T10&gt;=4,$T10&lt;=5.4),"Trung bình yếu",IF(AND($T10&gt;=5.5,$T10&lt;=6.9),"Trung bình",IF(AND($T10&gt;=7,$T10&lt;=8.4),"Khá",IF(AND($T10&gt;=8.5,$T10&lt;=10),"Giỏi","")))))</f>
        <v>Trung bình yếu</v>
      </c>
      <c r="W10" s="31" t="str">
        <f>+IF(OR($O10=0,$P10=0,$Q10=0,$R10=0),"Không đủ ĐKDT",IF(AND(S10=0,T10&gt;=4),"Không đạt",""))</f>
        <v/>
      </c>
      <c r="X10" s="32" t="str">
        <f>+L10</f>
        <v>705-A2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Đạt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2:42" ht="18.75" customHeight="1" x14ac:dyDescent="0.25">
      <c r="B11" s="22">
        <v>3</v>
      </c>
      <c r="C11" s="23" t="s">
        <v>1212</v>
      </c>
      <c r="D11" s="24" t="s">
        <v>1213</v>
      </c>
      <c r="E11" s="25" t="s">
        <v>53</v>
      </c>
      <c r="F11" s="26" t="s">
        <v>1214</v>
      </c>
      <c r="G11" s="23" t="s">
        <v>75</v>
      </c>
      <c r="H11" s="80" t="s">
        <v>56</v>
      </c>
      <c r="I11" s="81" t="s">
        <v>1209</v>
      </c>
      <c r="J11" s="82">
        <v>43269</v>
      </c>
      <c r="K11" s="81" t="s">
        <v>475</v>
      </c>
      <c r="L11" s="81" t="s">
        <v>279</v>
      </c>
      <c r="M11" s="81" t="s">
        <v>281</v>
      </c>
      <c r="N11">
        <v>3</v>
      </c>
      <c r="O11" s="27">
        <v>9</v>
      </c>
      <c r="P11" s="27">
        <v>9</v>
      </c>
      <c r="Q11" s="27" t="s">
        <v>25</v>
      </c>
      <c r="R11" s="27">
        <v>8</v>
      </c>
      <c r="S11" s="71">
        <v>7</v>
      </c>
      <c r="T11" s="28">
        <f>ROUND(SUMPRODUCT(O11:S11,$O$8:$S$8)/100,1)</f>
        <v>7.5</v>
      </c>
      <c r="U11" s="29" t="str">
        <f>IF(AND($T11&gt;=9,$T11&lt;=10),"A+","")&amp;IF(AND($T11&gt;=8.5,$T11&lt;=8.9),"A","")&amp;IF(AND($T11&gt;=8,$T11&lt;=8.4),"B+","")&amp;IF(AND($T11&gt;=7,$T11&lt;=7.9),"B","")&amp;IF(AND($T11&gt;=6.5,$T11&lt;=6.9),"C+","")&amp;IF(AND($T11&gt;=5.5,$T11&lt;=6.4),"C","")&amp;IF(AND($T11&gt;=5,$T11&lt;=5.4),"D+","")&amp;IF(AND($T11&gt;=4,$T11&lt;=4.9),"D","")&amp;IF(AND($T11&lt;4),"F","")</f>
        <v>B</v>
      </c>
      <c r="V11" s="30" t="str">
        <f>IF($T11&lt;4,"Kém",IF(AND($T11&gt;=4,$T11&lt;=5.4),"Trung bình yếu",IF(AND($T11&gt;=5.5,$T11&lt;=6.9),"Trung bình",IF(AND($T11&gt;=7,$T11&lt;=8.4),"Khá",IF(AND($T11&gt;=8.5,$T11&lt;=10),"Giỏi","")))))</f>
        <v>Khá</v>
      </c>
      <c r="W11" s="31" t="str">
        <f>+IF(OR($O11=0,$P11=0,$Q11=0,$R11=0),"Không đủ ĐKDT",IF(AND(S11=0,T11&gt;=4),"Không đạt",""))</f>
        <v/>
      </c>
      <c r="X11" s="32" t="str">
        <f>+L11</f>
        <v>705-A2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1215</v>
      </c>
      <c r="D12" s="24" t="s">
        <v>1216</v>
      </c>
      <c r="E12" s="25" t="s">
        <v>53</v>
      </c>
      <c r="F12" s="26" t="s">
        <v>1217</v>
      </c>
      <c r="G12" s="23" t="s">
        <v>55</v>
      </c>
      <c r="H12" s="80" t="s">
        <v>56</v>
      </c>
      <c r="I12" s="81" t="s">
        <v>1209</v>
      </c>
      <c r="J12" s="82">
        <v>43269</v>
      </c>
      <c r="K12" s="81" t="s">
        <v>475</v>
      </c>
      <c r="L12" s="81" t="s">
        <v>279</v>
      </c>
      <c r="M12" s="81" t="s">
        <v>281</v>
      </c>
      <c r="N12">
        <v>3</v>
      </c>
      <c r="O12" s="27">
        <v>0</v>
      </c>
      <c r="P12" s="27" t="s">
        <v>25</v>
      </c>
      <c r="Q12" s="27" t="s">
        <v>25</v>
      </c>
      <c r="R12" s="27" t="s">
        <v>25</v>
      </c>
      <c r="S12" s="71" t="s">
        <v>25</v>
      </c>
      <c r="T12" s="28">
        <f>ROUND(SUMPRODUCT(O12:S12,$O$8:$S$8)/100,1)</f>
        <v>0</v>
      </c>
      <c r="U12" s="29" t="str">
        <f>IF(AND($T12&gt;=9,$T12&lt;=10),"A+","")&amp;IF(AND($T12&gt;=8.5,$T12&lt;=8.9),"A","")&amp;IF(AND($T12&gt;=8,$T12&lt;=8.4),"B+","")&amp;IF(AND($T12&gt;=7,$T12&lt;=7.9),"B","")&amp;IF(AND($T12&gt;=6.5,$T12&lt;=6.9),"C+","")&amp;IF(AND($T12&gt;=5.5,$T12&lt;=6.4),"C","")&amp;IF(AND($T12&gt;=5,$T12&lt;=5.4),"D+","")&amp;IF(AND($T12&gt;=4,$T12&lt;=4.9),"D","")&amp;IF(AND($T12&lt;4),"F","")</f>
        <v>F</v>
      </c>
      <c r="V12" s="30" t="str">
        <f>IF($T12&lt;4,"Kém",IF(AND($T12&gt;=4,$T12&lt;=5.4),"Trung bình yếu",IF(AND($T12&gt;=5.5,$T12&lt;=6.9),"Trung bình",IF(AND($T12&gt;=7,$T12&lt;=8.4),"Khá",IF(AND($T12&gt;=8.5,$T12&lt;=10),"Giỏi","")))))</f>
        <v>Kém</v>
      </c>
      <c r="W12" s="31" t="str">
        <f>+IF(OR($O12=0,$P12=0,$Q12=0,$R12=0),"Không đủ ĐKDT",IF(AND(S12=0,T12&gt;=4),"Không đạt",""))</f>
        <v>Không đủ ĐKDT</v>
      </c>
      <c r="X12" s="32" t="str">
        <f>+L12</f>
        <v>705-A2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Học lại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1218</v>
      </c>
      <c r="D13" s="24" t="s">
        <v>1219</v>
      </c>
      <c r="E13" s="25" t="s">
        <v>1220</v>
      </c>
      <c r="F13" s="26" t="s">
        <v>274</v>
      </c>
      <c r="G13" s="23" t="s">
        <v>122</v>
      </c>
      <c r="H13" s="80" t="s">
        <v>56</v>
      </c>
      <c r="I13" s="81" t="s">
        <v>1209</v>
      </c>
      <c r="J13" s="82">
        <v>43269</v>
      </c>
      <c r="K13" s="81" t="s">
        <v>475</v>
      </c>
      <c r="L13" s="81" t="s">
        <v>279</v>
      </c>
      <c r="M13" s="81" t="s">
        <v>281</v>
      </c>
      <c r="N13">
        <v>3</v>
      </c>
      <c r="O13" s="27">
        <v>10</v>
      </c>
      <c r="P13" s="27">
        <v>7</v>
      </c>
      <c r="Q13" s="27" t="s">
        <v>25</v>
      </c>
      <c r="R13" s="27">
        <v>7</v>
      </c>
      <c r="S13" s="71">
        <v>6.5</v>
      </c>
      <c r="T13" s="28">
        <f>ROUND(SUMPRODUCT(O13:S13,$O$8:$S$8)/100,1)</f>
        <v>7</v>
      </c>
      <c r="U13" s="29" t="str">
        <f>IF(AND($T13&gt;=9,$T13&lt;=10),"A+","")&amp;IF(AND($T13&gt;=8.5,$T13&lt;=8.9),"A","")&amp;IF(AND($T13&gt;=8,$T13&lt;=8.4),"B+","")&amp;IF(AND($T13&gt;=7,$T13&lt;=7.9),"B","")&amp;IF(AND($T13&gt;=6.5,$T13&lt;=6.9),"C+","")&amp;IF(AND($T13&gt;=5.5,$T13&lt;=6.4),"C","")&amp;IF(AND($T13&gt;=5,$T13&lt;=5.4),"D+","")&amp;IF(AND($T13&gt;=4,$T13&lt;=4.9),"D","")&amp;IF(AND($T13&lt;4),"F","")</f>
        <v>B</v>
      </c>
      <c r="V13" s="30" t="str">
        <f>IF($T13&lt;4,"Kém",IF(AND($T13&gt;=4,$T13&lt;=5.4),"Trung bình yếu",IF(AND($T13&gt;=5.5,$T13&lt;=6.9),"Trung bình",IF(AND($T13&gt;=7,$T13&lt;=8.4),"Khá",IF(AND($T13&gt;=8.5,$T13&lt;=10),"Giỏi","")))))</f>
        <v>Khá</v>
      </c>
      <c r="W13" s="31" t="str">
        <f>+IF(OR($O13=0,$P13=0,$Q13=0,$R13=0),"Không đủ ĐKDT",IF(AND(S13=0,T13&gt;=4),"Không đạt",""))</f>
        <v/>
      </c>
      <c r="X13" s="32" t="str">
        <f>+L13</f>
        <v>705-A2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1221</v>
      </c>
      <c r="D14" s="24" t="s">
        <v>1222</v>
      </c>
      <c r="E14" s="25" t="s">
        <v>86</v>
      </c>
      <c r="F14" s="26" t="s">
        <v>1223</v>
      </c>
      <c r="G14" s="23" t="s">
        <v>1224</v>
      </c>
      <c r="H14" s="80" t="s">
        <v>56</v>
      </c>
      <c r="I14" s="81" t="s">
        <v>1209</v>
      </c>
      <c r="J14" s="82">
        <v>43269</v>
      </c>
      <c r="K14" s="81" t="s">
        <v>475</v>
      </c>
      <c r="L14" s="81" t="s">
        <v>279</v>
      </c>
      <c r="M14" s="81" t="s">
        <v>281</v>
      </c>
      <c r="N14">
        <v>3</v>
      </c>
      <c r="O14" s="27">
        <v>8</v>
      </c>
      <c r="P14" s="27">
        <v>7</v>
      </c>
      <c r="Q14" s="27" t="s">
        <v>25</v>
      </c>
      <c r="R14" s="27">
        <v>7</v>
      </c>
      <c r="S14" s="71">
        <v>0</v>
      </c>
      <c r="T14" s="28">
        <f>ROUND(SUMPRODUCT(O14:S14,$O$8:$S$8)/100,1)</f>
        <v>2.2000000000000002</v>
      </c>
      <c r="U14" s="29" t="str">
        <f>IF(AND($T14&gt;=9,$T14&lt;=10),"A+","")&amp;IF(AND($T14&gt;=8.5,$T14&lt;=8.9),"A","")&amp;IF(AND($T14&gt;=8,$T14&lt;=8.4),"B+","")&amp;IF(AND($T14&gt;=7,$T14&lt;=7.9),"B","")&amp;IF(AND($T14&gt;=6.5,$T14&lt;=6.9),"C+","")&amp;IF(AND($T14&gt;=5.5,$T14&lt;=6.4),"C","")&amp;IF(AND($T14&gt;=5,$T14&lt;=5.4),"D+","")&amp;IF(AND($T14&gt;=4,$T14&lt;=4.9),"D","")&amp;IF(AND($T14&lt;4),"F","")</f>
        <v>F</v>
      </c>
      <c r="V14" s="30" t="str">
        <f>IF($T14&lt;4,"Kém",IF(AND($T14&gt;=4,$T14&lt;=5.4),"Trung bình yếu",IF(AND($T14&gt;=5.5,$T14&lt;=6.9),"Trung bình",IF(AND($T14&gt;=7,$T14&lt;=8.4),"Khá",IF(AND($T14&gt;=8.5,$T14&lt;=10),"Giỏi","")))))</f>
        <v>Kém</v>
      </c>
      <c r="W14" s="31" t="s">
        <v>1203</v>
      </c>
      <c r="X14" s="32" t="str">
        <f>+L14</f>
        <v>705-A2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Học lại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1225</v>
      </c>
      <c r="D15" s="24" t="s">
        <v>313</v>
      </c>
      <c r="E15" s="25" t="s">
        <v>182</v>
      </c>
      <c r="F15" s="26" t="s">
        <v>1226</v>
      </c>
      <c r="G15" s="23" t="s">
        <v>75</v>
      </c>
      <c r="H15" s="80" t="s">
        <v>56</v>
      </c>
      <c r="I15" s="81" t="s">
        <v>1209</v>
      </c>
      <c r="J15" s="82">
        <v>43269</v>
      </c>
      <c r="K15" s="81" t="s">
        <v>475</v>
      </c>
      <c r="L15" s="81" t="s">
        <v>279</v>
      </c>
      <c r="M15" s="81" t="s">
        <v>281</v>
      </c>
      <c r="N15">
        <v>3</v>
      </c>
      <c r="O15" s="27">
        <v>9</v>
      </c>
      <c r="P15" s="27">
        <v>10</v>
      </c>
      <c r="Q15" s="27" t="s">
        <v>25</v>
      </c>
      <c r="R15" s="27">
        <v>9</v>
      </c>
      <c r="S15" s="71">
        <v>3.5</v>
      </c>
      <c r="T15" s="28">
        <f>ROUND(SUMPRODUCT(O15:S15,$O$8:$S$8)/100,1)</f>
        <v>5.3</v>
      </c>
      <c r="U15" s="29" t="str">
        <f>IF(AND($T15&gt;=9,$T15&lt;=10),"A+","")&amp;IF(AND($T15&gt;=8.5,$T15&lt;=8.9),"A","")&amp;IF(AND($T15&gt;=8,$T15&lt;=8.4),"B+","")&amp;IF(AND($T15&gt;=7,$T15&lt;=7.9),"B","")&amp;IF(AND($T15&gt;=6.5,$T15&lt;=6.9),"C+","")&amp;IF(AND($T15&gt;=5.5,$T15&lt;=6.4),"C","")&amp;IF(AND($T15&gt;=5,$T15&lt;=5.4),"D+","")&amp;IF(AND($T15&gt;=4,$T15&lt;=4.9),"D","")&amp;IF(AND($T15&lt;4),"F","")</f>
        <v>D+</v>
      </c>
      <c r="V15" s="30" t="str">
        <f>IF($T15&lt;4,"Kém",IF(AND($T15&gt;=4,$T15&lt;=5.4),"Trung bình yếu",IF(AND($T15&gt;=5.5,$T15&lt;=6.9),"Trung bình",IF(AND($T15&gt;=7,$T15&lt;=8.4),"Khá",IF(AND($T15&gt;=8.5,$T15&lt;=10),"Giỏi","")))))</f>
        <v>Trung bình yếu</v>
      </c>
      <c r="W15" s="31" t="str">
        <f>+IF(OR($O15=0,$P15=0,$Q15=0,$R15=0),"Không đủ ĐKDT",IF(AND(S15=0,T15&gt;=4),"Không đạt",""))</f>
        <v/>
      </c>
      <c r="X15" s="32" t="str">
        <f>+L15</f>
        <v>705-A2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1227</v>
      </c>
      <c r="D16" s="24" t="s">
        <v>245</v>
      </c>
      <c r="E16" s="25" t="s">
        <v>102</v>
      </c>
      <c r="F16" s="26" t="s">
        <v>572</v>
      </c>
      <c r="G16" s="23" t="s">
        <v>135</v>
      </c>
      <c r="H16" s="80" t="s">
        <v>56</v>
      </c>
      <c r="I16" s="81" t="s">
        <v>1209</v>
      </c>
      <c r="J16" s="82">
        <v>43269</v>
      </c>
      <c r="K16" s="81" t="s">
        <v>475</v>
      </c>
      <c r="L16" s="81" t="s">
        <v>279</v>
      </c>
      <c r="M16" s="81" t="s">
        <v>281</v>
      </c>
      <c r="N16">
        <v>3</v>
      </c>
      <c r="O16" s="27">
        <v>10</v>
      </c>
      <c r="P16" s="27">
        <v>9</v>
      </c>
      <c r="Q16" s="27" t="s">
        <v>25</v>
      </c>
      <c r="R16" s="27">
        <v>8</v>
      </c>
      <c r="S16" s="71">
        <v>0</v>
      </c>
      <c r="T16" s="28">
        <f>ROUND(SUMPRODUCT(O16:S16,$O$8:$S$8)/100,1)</f>
        <v>2.7</v>
      </c>
      <c r="U16" s="29" t="str">
        <f>IF(AND($T16&gt;=9,$T16&lt;=10),"A+","")&amp;IF(AND($T16&gt;=8.5,$T16&lt;=8.9),"A","")&amp;IF(AND($T16&gt;=8,$T16&lt;=8.4),"B+","")&amp;IF(AND($T16&gt;=7,$T16&lt;=7.9),"B","")&amp;IF(AND($T16&gt;=6.5,$T16&lt;=6.9),"C+","")&amp;IF(AND($T16&gt;=5.5,$T16&lt;=6.4),"C","")&amp;IF(AND($T16&gt;=5,$T16&lt;=5.4),"D+","")&amp;IF(AND($T16&gt;=4,$T16&lt;=4.9),"D","")&amp;IF(AND($T16&lt;4),"F","")</f>
        <v>F</v>
      </c>
      <c r="V16" s="30" t="str">
        <f>IF($T16&lt;4,"Kém",IF(AND($T16&gt;=4,$T16&lt;=5.4),"Trung bình yếu",IF(AND($T16&gt;=5.5,$T16&lt;=6.9),"Trung bình",IF(AND($T16&gt;=7,$T16&lt;=8.4),"Khá",IF(AND($T16&gt;=8.5,$T16&lt;=10),"Giỏi","")))))</f>
        <v>Kém</v>
      </c>
      <c r="W16" s="31" t="str">
        <f>+IF(OR($O16=0,$P16=0,$Q16=0,$R16=0),"Không đủ ĐKDT",IF(AND(S16=0,T16&gt;=4),"Không đạt",""))</f>
        <v/>
      </c>
      <c r="X16" s="32" t="str">
        <f>+L16</f>
        <v>705-A2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Học lại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1228</v>
      </c>
      <c r="D17" s="24" t="s">
        <v>1229</v>
      </c>
      <c r="E17" s="25" t="s">
        <v>573</v>
      </c>
      <c r="F17" s="26" t="s">
        <v>1230</v>
      </c>
      <c r="G17" s="23" t="s">
        <v>1231</v>
      </c>
      <c r="H17" s="80" t="s">
        <v>56</v>
      </c>
      <c r="I17" s="81" t="s">
        <v>1209</v>
      </c>
      <c r="J17" s="82">
        <v>43269</v>
      </c>
      <c r="K17" s="81" t="s">
        <v>475</v>
      </c>
      <c r="L17" s="81" t="s">
        <v>279</v>
      </c>
      <c r="M17" s="81" t="s">
        <v>281</v>
      </c>
      <c r="N17">
        <v>3</v>
      </c>
      <c r="O17" s="27">
        <v>10</v>
      </c>
      <c r="P17" s="27">
        <v>10</v>
      </c>
      <c r="Q17" s="27" t="s">
        <v>25</v>
      </c>
      <c r="R17" s="27">
        <v>9</v>
      </c>
      <c r="S17" s="71">
        <v>4.5</v>
      </c>
      <c r="T17" s="28">
        <f>ROUND(SUMPRODUCT(O17:S17,$O$8:$S$8)/100,1)</f>
        <v>6.1</v>
      </c>
      <c r="U17" s="29" t="str">
        <f>IF(AND($T17&gt;=9,$T17&lt;=10),"A+","")&amp;IF(AND($T17&gt;=8.5,$T17&lt;=8.9),"A","")&amp;IF(AND($T17&gt;=8,$T17&lt;=8.4),"B+","")&amp;IF(AND($T17&gt;=7,$T17&lt;=7.9),"B","")&amp;IF(AND($T17&gt;=6.5,$T17&lt;=6.9),"C+","")&amp;IF(AND($T17&gt;=5.5,$T17&lt;=6.4),"C","")&amp;IF(AND($T17&gt;=5,$T17&lt;=5.4),"D+","")&amp;IF(AND($T17&gt;=4,$T17&lt;=4.9),"D","")&amp;IF(AND($T17&lt;4),"F","")</f>
        <v>C</v>
      </c>
      <c r="V17" s="30" t="str">
        <f>IF($T17&lt;4,"Kém",IF(AND($T17&gt;=4,$T17&lt;=5.4),"Trung bình yếu",IF(AND($T17&gt;=5.5,$T17&lt;=6.9),"Trung bình",IF(AND($T17&gt;=7,$T17&lt;=8.4),"Khá",IF(AND($T17&gt;=8.5,$T17&lt;=10),"Giỏi","")))))</f>
        <v>Trung bình</v>
      </c>
      <c r="W17" s="31" t="str">
        <f>+IF(OR($O17=0,$P17=0,$Q17=0,$R17=0),"Không đủ ĐKDT",IF(AND(S17=0,T17&gt;=4),"Không đạt",""))</f>
        <v/>
      </c>
      <c r="X17" s="32" t="str">
        <f>+L17</f>
        <v>705-A2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1232</v>
      </c>
      <c r="D18" s="24" t="s">
        <v>332</v>
      </c>
      <c r="E18" s="25" t="s">
        <v>489</v>
      </c>
      <c r="F18" s="26" t="s">
        <v>1233</v>
      </c>
      <c r="G18" s="23" t="s">
        <v>135</v>
      </c>
      <c r="H18" s="80" t="s">
        <v>56</v>
      </c>
      <c r="I18" s="81" t="s">
        <v>1209</v>
      </c>
      <c r="J18" s="82">
        <v>43269</v>
      </c>
      <c r="K18" s="81" t="s">
        <v>475</v>
      </c>
      <c r="L18" s="81" t="s">
        <v>279</v>
      </c>
      <c r="M18" s="81" t="s">
        <v>281</v>
      </c>
      <c r="N18">
        <v>3</v>
      </c>
      <c r="O18" s="27">
        <v>10</v>
      </c>
      <c r="P18" s="27">
        <v>7</v>
      </c>
      <c r="Q18" s="27" t="s">
        <v>25</v>
      </c>
      <c r="R18" s="27">
        <v>8</v>
      </c>
      <c r="S18" s="71">
        <v>1.5</v>
      </c>
      <c r="T18" s="28">
        <f>ROUND(SUMPRODUCT(O18:S18,$O$8:$S$8)/100,1)</f>
        <v>3.6</v>
      </c>
      <c r="U18" s="29" t="str">
        <f>IF(AND($T18&gt;=9,$T18&lt;=10),"A+","")&amp;IF(AND($T18&gt;=8.5,$T18&lt;=8.9),"A","")&amp;IF(AND($T18&gt;=8,$T18&lt;=8.4),"B+","")&amp;IF(AND($T18&gt;=7,$T18&lt;=7.9),"B","")&amp;IF(AND($T18&gt;=6.5,$T18&lt;=6.9),"C+","")&amp;IF(AND($T18&gt;=5.5,$T18&lt;=6.4),"C","")&amp;IF(AND($T18&gt;=5,$T18&lt;=5.4),"D+","")&amp;IF(AND($T18&gt;=4,$T18&lt;=4.9),"D","")&amp;IF(AND($T18&lt;4),"F","")</f>
        <v>F</v>
      </c>
      <c r="V18" s="30" t="str">
        <f>IF($T18&lt;4,"Kém",IF(AND($T18&gt;=4,$T18&lt;=5.4),"Trung bình yếu",IF(AND($T18&gt;=5.5,$T18&lt;=6.9),"Trung bình",IF(AND($T18&gt;=7,$T18&lt;=8.4),"Khá",IF(AND($T18&gt;=8.5,$T18&lt;=10),"Giỏi","")))))</f>
        <v>Kém</v>
      </c>
      <c r="W18" s="31" t="str">
        <f>+IF(OR($O18=0,$P18=0,$Q18=0,$R18=0),"Không đủ ĐKDT",IF(AND(S18=0,T18&gt;=4),"Không đạt",""))</f>
        <v/>
      </c>
      <c r="X18" s="32" t="str">
        <f>+L18</f>
        <v>705-A2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Học lại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1234</v>
      </c>
      <c r="D19" s="24" t="s">
        <v>101</v>
      </c>
      <c r="E19" s="25" t="s">
        <v>116</v>
      </c>
      <c r="F19" s="26" t="s">
        <v>1235</v>
      </c>
      <c r="G19" s="23" t="s">
        <v>135</v>
      </c>
      <c r="H19" s="80" t="s">
        <v>56</v>
      </c>
      <c r="I19" s="81" t="s">
        <v>1209</v>
      </c>
      <c r="J19" s="82">
        <v>43269</v>
      </c>
      <c r="K19" s="81" t="s">
        <v>475</v>
      </c>
      <c r="L19" s="81" t="s">
        <v>279</v>
      </c>
      <c r="M19" s="81" t="s">
        <v>281</v>
      </c>
      <c r="N19">
        <v>3</v>
      </c>
      <c r="O19" s="27">
        <v>10</v>
      </c>
      <c r="P19" s="27">
        <v>9</v>
      </c>
      <c r="Q19" s="27" t="s">
        <v>25</v>
      </c>
      <c r="R19" s="27">
        <v>8</v>
      </c>
      <c r="S19" s="71">
        <v>5.5</v>
      </c>
      <c r="T19" s="28">
        <f>ROUND(SUMPRODUCT(O19:S19,$O$8:$S$8)/100,1)</f>
        <v>6.6</v>
      </c>
      <c r="U19" s="29" t="str">
        <f>IF(AND($T19&gt;=9,$T19&lt;=10),"A+","")&amp;IF(AND($T19&gt;=8.5,$T19&lt;=8.9),"A","")&amp;IF(AND($T19&gt;=8,$T19&lt;=8.4),"B+","")&amp;IF(AND($T19&gt;=7,$T19&lt;=7.9),"B","")&amp;IF(AND($T19&gt;=6.5,$T19&lt;=6.9),"C+","")&amp;IF(AND($T19&gt;=5.5,$T19&lt;=6.4),"C","")&amp;IF(AND($T19&gt;=5,$T19&lt;=5.4),"D+","")&amp;IF(AND($T19&gt;=4,$T19&lt;=4.9),"D","")&amp;IF(AND($T19&lt;4),"F","")</f>
        <v>C+</v>
      </c>
      <c r="V19" s="30" t="str">
        <f>IF($T19&lt;4,"Kém",IF(AND($T19&gt;=4,$T19&lt;=5.4),"Trung bình yếu",IF(AND($T19&gt;=5.5,$T19&lt;=6.9),"Trung bình",IF(AND($T19&gt;=7,$T19&lt;=8.4),"Khá",IF(AND($T19&gt;=8.5,$T19&lt;=10),"Giỏi","")))))</f>
        <v>Trung bình</v>
      </c>
      <c r="W19" s="31" t="str">
        <f>+IF(OR($O19=0,$P19=0,$Q19=0,$R19=0),"Không đủ ĐKDT",IF(AND(S19=0,T19&gt;=4),"Không đạt",""))</f>
        <v/>
      </c>
      <c r="X19" s="32" t="str">
        <f>+L19</f>
        <v>705-A2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1236</v>
      </c>
      <c r="D20" s="24" t="s">
        <v>518</v>
      </c>
      <c r="E20" s="25" t="s">
        <v>125</v>
      </c>
      <c r="F20" s="26" t="s">
        <v>1237</v>
      </c>
      <c r="G20" s="23" t="s">
        <v>131</v>
      </c>
      <c r="H20" s="80" t="s">
        <v>56</v>
      </c>
      <c r="I20" s="81" t="s">
        <v>1209</v>
      </c>
      <c r="J20" s="82">
        <v>43269</v>
      </c>
      <c r="K20" s="81" t="s">
        <v>475</v>
      </c>
      <c r="L20" s="81" t="s">
        <v>279</v>
      </c>
      <c r="M20" s="81" t="s">
        <v>281</v>
      </c>
      <c r="N20">
        <v>3</v>
      </c>
      <c r="O20" s="27">
        <v>10</v>
      </c>
      <c r="P20" s="27">
        <v>10</v>
      </c>
      <c r="Q20" s="27" t="s">
        <v>25</v>
      </c>
      <c r="R20" s="27">
        <v>9</v>
      </c>
      <c r="S20" s="71">
        <v>5</v>
      </c>
      <c r="T20" s="28">
        <f>ROUND(SUMPRODUCT(O20:S20,$O$8:$S$8)/100,1)</f>
        <v>6.4</v>
      </c>
      <c r="U20" s="29" t="str">
        <f>IF(AND($T20&gt;=9,$T20&lt;=10),"A+","")&amp;IF(AND($T20&gt;=8.5,$T20&lt;=8.9),"A","")&amp;IF(AND($T20&gt;=8,$T20&lt;=8.4),"B+","")&amp;IF(AND($T20&gt;=7,$T20&lt;=7.9),"B","")&amp;IF(AND($T20&gt;=6.5,$T20&lt;=6.9),"C+","")&amp;IF(AND($T20&gt;=5.5,$T20&lt;=6.4),"C","")&amp;IF(AND($T20&gt;=5,$T20&lt;=5.4),"D+","")&amp;IF(AND($T20&gt;=4,$T20&lt;=4.9),"D","")&amp;IF(AND($T20&lt;4),"F","")</f>
        <v>C</v>
      </c>
      <c r="V20" s="30" t="str">
        <f>IF($T20&lt;4,"Kém",IF(AND($T20&gt;=4,$T20&lt;=5.4),"Trung bình yếu",IF(AND($T20&gt;=5.5,$T20&lt;=6.9),"Trung bình",IF(AND($T20&gt;=7,$T20&lt;=8.4),"Khá",IF(AND($T20&gt;=8.5,$T20&lt;=10),"Giỏi","")))))</f>
        <v>Trung bình</v>
      </c>
      <c r="W20" s="31" t="str">
        <f>+IF(OR($O20=0,$P20=0,$Q20=0,$R20=0),"Không đủ ĐKDT",IF(AND(S20=0,T20&gt;=4),"Không đạt",""))</f>
        <v/>
      </c>
      <c r="X20" s="32" t="str">
        <f>+L20</f>
        <v>705-A2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1238</v>
      </c>
      <c r="D21" s="24" t="s">
        <v>1239</v>
      </c>
      <c r="E21" s="25" t="s">
        <v>129</v>
      </c>
      <c r="F21" s="26" t="s">
        <v>574</v>
      </c>
      <c r="G21" s="23" t="s">
        <v>135</v>
      </c>
      <c r="H21" s="80" t="s">
        <v>56</v>
      </c>
      <c r="I21" s="81" t="s">
        <v>1209</v>
      </c>
      <c r="J21" s="82">
        <v>43269</v>
      </c>
      <c r="K21" s="81" t="s">
        <v>475</v>
      </c>
      <c r="L21" s="81" t="s">
        <v>279</v>
      </c>
      <c r="M21" s="81" t="s">
        <v>281</v>
      </c>
      <c r="N21">
        <v>3</v>
      </c>
      <c r="O21" s="27">
        <v>9</v>
      </c>
      <c r="P21" s="27">
        <v>7</v>
      </c>
      <c r="Q21" s="27" t="s">
        <v>25</v>
      </c>
      <c r="R21" s="27">
        <v>6</v>
      </c>
      <c r="S21" s="71">
        <v>4.5</v>
      </c>
      <c r="T21" s="28">
        <f>ROUND(SUMPRODUCT(O21:S21,$O$8:$S$8)/100,1)</f>
        <v>5.4</v>
      </c>
      <c r="U21" s="29" t="str">
        <f>IF(AND($T21&gt;=9,$T21&lt;=10),"A+","")&amp;IF(AND($T21&gt;=8.5,$T21&lt;=8.9),"A","")&amp;IF(AND($T21&gt;=8,$T21&lt;=8.4),"B+","")&amp;IF(AND($T21&gt;=7,$T21&lt;=7.9),"B","")&amp;IF(AND($T21&gt;=6.5,$T21&lt;=6.9),"C+","")&amp;IF(AND($T21&gt;=5.5,$T21&lt;=6.4),"C","")&amp;IF(AND($T21&gt;=5,$T21&lt;=5.4),"D+","")&amp;IF(AND($T21&gt;=4,$T21&lt;=4.9),"D","")&amp;IF(AND($T21&lt;4),"F","")</f>
        <v>D+</v>
      </c>
      <c r="V21" s="30" t="str">
        <f>IF($T21&lt;4,"Kém",IF(AND($T21&gt;=4,$T21&lt;=5.4),"Trung bình yếu",IF(AND($T21&gt;=5.5,$T21&lt;=6.9),"Trung bình",IF(AND($T21&gt;=7,$T21&lt;=8.4),"Khá",IF(AND($T21&gt;=8.5,$T21&lt;=10),"Giỏi","")))))</f>
        <v>Trung bình yếu</v>
      </c>
      <c r="W21" s="31" t="str">
        <f>+IF(OR($O21=0,$P21=0,$Q21=0,$R21=0),"Không đủ ĐKDT",IF(AND(S21=0,T21&gt;=4),"Không đạt",""))</f>
        <v/>
      </c>
      <c r="X21" s="32" t="str">
        <f>+L21</f>
        <v>705-A2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1240</v>
      </c>
      <c r="D22" s="24" t="s">
        <v>245</v>
      </c>
      <c r="E22" s="25" t="s">
        <v>575</v>
      </c>
      <c r="F22" s="26" t="s">
        <v>530</v>
      </c>
      <c r="G22" s="23" t="s">
        <v>135</v>
      </c>
      <c r="H22" s="80" t="s">
        <v>56</v>
      </c>
      <c r="I22" s="81" t="s">
        <v>1209</v>
      </c>
      <c r="J22" s="82">
        <v>43269</v>
      </c>
      <c r="K22" s="81" t="s">
        <v>475</v>
      </c>
      <c r="L22" s="81" t="s">
        <v>279</v>
      </c>
      <c r="M22" s="81" t="s">
        <v>281</v>
      </c>
      <c r="N22">
        <v>3</v>
      </c>
      <c r="O22" s="27">
        <v>10</v>
      </c>
      <c r="P22" s="27">
        <v>9</v>
      </c>
      <c r="Q22" s="27" t="s">
        <v>25</v>
      </c>
      <c r="R22" s="27">
        <v>8</v>
      </c>
      <c r="S22" s="71">
        <v>3.5</v>
      </c>
      <c r="T22" s="28">
        <f>ROUND(SUMPRODUCT(O22:S22,$O$8:$S$8)/100,1)</f>
        <v>5.2</v>
      </c>
      <c r="U22" s="29" t="str">
        <f>IF(AND($T22&gt;=9,$T22&lt;=10),"A+","")&amp;IF(AND($T22&gt;=8.5,$T22&lt;=8.9),"A","")&amp;IF(AND($T22&gt;=8,$T22&lt;=8.4),"B+","")&amp;IF(AND($T22&gt;=7,$T22&lt;=7.9),"B","")&amp;IF(AND($T22&gt;=6.5,$T22&lt;=6.9),"C+","")&amp;IF(AND($T22&gt;=5.5,$T22&lt;=6.4),"C","")&amp;IF(AND($T22&gt;=5,$T22&lt;=5.4),"D+","")&amp;IF(AND($T22&gt;=4,$T22&lt;=4.9),"D","")&amp;IF(AND($T22&lt;4),"F","")</f>
        <v>D+</v>
      </c>
      <c r="V22" s="30" t="str">
        <f>IF($T22&lt;4,"Kém",IF(AND($T22&gt;=4,$T22&lt;=5.4),"Trung bình yếu",IF(AND($T22&gt;=5.5,$T22&lt;=6.9),"Trung bình",IF(AND($T22&gt;=7,$T22&lt;=8.4),"Khá",IF(AND($T22&gt;=8.5,$T22&lt;=10),"Giỏi","")))))</f>
        <v>Trung bình yếu</v>
      </c>
      <c r="W22" s="31" t="str">
        <f>+IF(OR($O22=0,$P22=0,$Q22=0,$R22=0),"Không đủ ĐKDT",IF(AND(S22=0,T22&gt;=4),"Không đạt",""))</f>
        <v/>
      </c>
      <c r="X22" s="32" t="str">
        <f>+L22</f>
        <v>705-A2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1241</v>
      </c>
      <c r="D23" s="24" t="s">
        <v>1242</v>
      </c>
      <c r="E23" s="25" t="s">
        <v>222</v>
      </c>
      <c r="F23" s="26" t="s">
        <v>1243</v>
      </c>
      <c r="G23" s="23" t="s">
        <v>75</v>
      </c>
      <c r="H23" s="80" t="s">
        <v>56</v>
      </c>
      <c r="I23" s="81" t="s">
        <v>1209</v>
      </c>
      <c r="J23" s="82">
        <v>43269</v>
      </c>
      <c r="K23" s="81" t="s">
        <v>475</v>
      </c>
      <c r="L23" s="81" t="s">
        <v>279</v>
      </c>
      <c r="M23" s="81" t="s">
        <v>281</v>
      </c>
      <c r="N23">
        <v>3</v>
      </c>
      <c r="O23" s="27">
        <v>10</v>
      </c>
      <c r="P23" s="27">
        <v>10</v>
      </c>
      <c r="Q23" s="27" t="s">
        <v>25</v>
      </c>
      <c r="R23" s="27">
        <v>8</v>
      </c>
      <c r="S23" s="71">
        <v>4.5</v>
      </c>
      <c r="T23" s="28">
        <f>ROUND(SUMPRODUCT(O23:S23,$O$8:$S$8)/100,1)</f>
        <v>6</v>
      </c>
      <c r="U23" s="29" t="str">
        <f>IF(AND($T23&gt;=9,$T23&lt;=10),"A+","")&amp;IF(AND($T23&gt;=8.5,$T23&lt;=8.9),"A","")&amp;IF(AND($T23&gt;=8,$T23&lt;=8.4),"B+","")&amp;IF(AND($T23&gt;=7,$T23&lt;=7.9),"B","")&amp;IF(AND($T23&gt;=6.5,$T23&lt;=6.9),"C+","")&amp;IF(AND($T23&gt;=5.5,$T23&lt;=6.4),"C","")&amp;IF(AND($T23&gt;=5,$T23&lt;=5.4),"D+","")&amp;IF(AND($T23&gt;=4,$T23&lt;=4.9),"D","")&amp;IF(AND($T23&lt;4),"F","")</f>
        <v>C</v>
      </c>
      <c r="V23" s="30" t="str">
        <f>IF($T23&lt;4,"Kém",IF(AND($T23&gt;=4,$T23&lt;=5.4),"Trung bình yếu",IF(AND($T23&gt;=5.5,$T23&lt;=6.9),"Trung bình",IF(AND($T23&gt;=7,$T23&lt;=8.4),"Khá",IF(AND($T23&gt;=8.5,$T23&lt;=10),"Giỏi","")))))</f>
        <v>Trung bình</v>
      </c>
      <c r="W23" s="31" t="str">
        <f>+IF(OR($O23=0,$P23=0,$Q23=0,$R23=0),"Không đủ ĐKDT",IF(AND(S23=0,T23&gt;=4),"Không đạt",""))</f>
        <v/>
      </c>
      <c r="X23" s="32" t="str">
        <f>+L23</f>
        <v>705-A2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1244</v>
      </c>
      <c r="D24" s="24" t="s">
        <v>1245</v>
      </c>
      <c r="E24" s="25" t="s">
        <v>576</v>
      </c>
      <c r="F24" s="26" t="s">
        <v>577</v>
      </c>
      <c r="G24" s="23" t="s">
        <v>75</v>
      </c>
      <c r="H24" s="80" t="s">
        <v>56</v>
      </c>
      <c r="I24" s="81" t="s">
        <v>1209</v>
      </c>
      <c r="J24" s="82">
        <v>43269</v>
      </c>
      <c r="K24" s="81" t="s">
        <v>475</v>
      </c>
      <c r="L24" s="81" t="s">
        <v>279</v>
      </c>
      <c r="M24" s="81" t="s">
        <v>281</v>
      </c>
      <c r="N24">
        <v>3</v>
      </c>
      <c r="O24" s="27">
        <v>10</v>
      </c>
      <c r="P24" s="27">
        <v>10</v>
      </c>
      <c r="Q24" s="27" t="s">
        <v>25</v>
      </c>
      <c r="R24" s="27">
        <v>9</v>
      </c>
      <c r="S24" s="71">
        <v>6.5</v>
      </c>
      <c r="T24" s="28">
        <f>ROUND(SUMPRODUCT(O24:S24,$O$8:$S$8)/100,1)</f>
        <v>7.5</v>
      </c>
      <c r="U24" s="29" t="str">
        <f>IF(AND($T24&gt;=9,$T24&lt;=10),"A+","")&amp;IF(AND($T24&gt;=8.5,$T24&lt;=8.9),"A","")&amp;IF(AND($T24&gt;=8,$T24&lt;=8.4),"B+","")&amp;IF(AND($T24&gt;=7,$T24&lt;=7.9),"B","")&amp;IF(AND($T24&gt;=6.5,$T24&lt;=6.9),"C+","")&amp;IF(AND($T24&gt;=5.5,$T24&lt;=6.4),"C","")&amp;IF(AND($T24&gt;=5,$T24&lt;=5.4),"D+","")&amp;IF(AND($T24&gt;=4,$T24&lt;=4.9),"D","")&amp;IF(AND($T24&lt;4),"F","")</f>
        <v>B</v>
      </c>
      <c r="V24" s="30" t="str">
        <f>IF($T24&lt;4,"Kém",IF(AND($T24&gt;=4,$T24&lt;=5.4),"Trung bình yếu",IF(AND($T24&gt;=5.5,$T24&lt;=6.9),"Trung bình",IF(AND($T24&gt;=7,$T24&lt;=8.4),"Khá",IF(AND($T24&gt;=8.5,$T24&lt;=10),"Giỏi","")))))</f>
        <v>Khá</v>
      </c>
      <c r="W24" s="31" t="str">
        <f>+IF(OR($O24=0,$P24=0,$Q24=0,$R24=0),"Không đủ ĐKDT",IF(AND(S24=0,T24&gt;=4),"Không đạt",""))</f>
        <v/>
      </c>
      <c r="X24" s="32" t="str">
        <f>+L24</f>
        <v>705-A2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1246</v>
      </c>
      <c r="D25" s="24" t="s">
        <v>181</v>
      </c>
      <c r="E25" s="25" t="s">
        <v>445</v>
      </c>
      <c r="F25" s="26" t="s">
        <v>243</v>
      </c>
      <c r="G25" s="23" t="s">
        <v>122</v>
      </c>
      <c r="H25" s="80" t="s">
        <v>56</v>
      </c>
      <c r="I25" s="81" t="s">
        <v>1209</v>
      </c>
      <c r="J25" s="82">
        <v>43269</v>
      </c>
      <c r="K25" s="81" t="s">
        <v>475</v>
      </c>
      <c r="L25" s="81" t="s">
        <v>279</v>
      </c>
      <c r="M25" s="81" t="s">
        <v>281</v>
      </c>
      <c r="N25">
        <v>3</v>
      </c>
      <c r="O25" s="27">
        <v>10</v>
      </c>
      <c r="P25" s="27">
        <v>8</v>
      </c>
      <c r="Q25" s="27" t="s">
        <v>25</v>
      </c>
      <c r="R25" s="27">
        <v>6</v>
      </c>
      <c r="S25" s="71">
        <v>4.5</v>
      </c>
      <c r="T25" s="28">
        <f>ROUND(SUMPRODUCT(O25:S25,$O$8:$S$8)/100,1)</f>
        <v>5.6</v>
      </c>
      <c r="U25" s="29" t="str">
        <f>IF(AND($T25&gt;=9,$T25&lt;=10),"A+","")&amp;IF(AND($T25&gt;=8.5,$T25&lt;=8.9),"A","")&amp;IF(AND($T25&gt;=8,$T25&lt;=8.4),"B+","")&amp;IF(AND($T25&gt;=7,$T25&lt;=7.9),"B","")&amp;IF(AND($T25&gt;=6.5,$T25&lt;=6.9),"C+","")&amp;IF(AND($T25&gt;=5.5,$T25&lt;=6.4),"C","")&amp;IF(AND($T25&gt;=5,$T25&lt;=5.4),"D+","")&amp;IF(AND($T25&gt;=4,$T25&lt;=4.9),"D","")&amp;IF(AND($T25&lt;4),"F","")</f>
        <v>C</v>
      </c>
      <c r="V25" s="30" t="str">
        <f>IF($T25&lt;4,"Kém",IF(AND($T25&gt;=4,$T25&lt;=5.4),"Trung bình yếu",IF(AND($T25&gt;=5.5,$T25&lt;=6.9),"Trung bình",IF(AND($T25&gt;=7,$T25&lt;=8.4),"Khá",IF(AND($T25&gt;=8.5,$T25&lt;=10),"Giỏi","")))))</f>
        <v>Trung bình</v>
      </c>
      <c r="W25" s="31" t="str">
        <f>+IF(OR($O25=0,$P25=0,$Q25=0,$R25=0),"Không đủ ĐKDT",IF(AND(S25=0,T25&gt;=4),"Không đạt",""))</f>
        <v/>
      </c>
      <c r="X25" s="32" t="str">
        <f>+L25</f>
        <v>705-A2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1247</v>
      </c>
      <c r="D26" s="24" t="s">
        <v>1248</v>
      </c>
      <c r="E26" s="25" t="s">
        <v>578</v>
      </c>
      <c r="F26" s="26" t="s">
        <v>563</v>
      </c>
      <c r="G26" s="23" t="s">
        <v>62</v>
      </c>
      <c r="H26" s="80" t="s">
        <v>56</v>
      </c>
      <c r="I26" s="81" t="s">
        <v>1209</v>
      </c>
      <c r="J26" s="82">
        <v>43269</v>
      </c>
      <c r="K26" s="81" t="s">
        <v>475</v>
      </c>
      <c r="L26" s="81" t="s">
        <v>279</v>
      </c>
      <c r="M26" s="81" t="s">
        <v>281</v>
      </c>
      <c r="N26">
        <v>3</v>
      </c>
      <c r="O26" s="27">
        <v>9</v>
      </c>
      <c r="P26" s="27">
        <v>8</v>
      </c>
      <c r="Q26" s="27" t="s">
        <v>25</v>
      </c>
      <c r="R26" s="27">
        <v>8</v>
      </c>
      <c r="S26" s="71">
        <v>5</v>
      </c>
      <c r="T26" s="28">
        <f>ROUND(SUMPRODUCT(O26:S26,$O$8:$S$8)/100,1)</f>
        <v>6</v>
      </c>
      <c r="U26" s="29" t="str">
        <f>IF(AND($T26&gt;=9,$T26&lt;=10),"A+","")&amp;IF(AND($T26&gt;=8.5,$T26&lt;=8.9),"A","")&amp;IF(AND($T26&gt;=8,$T26&lt;=8.4),"B+","")&amp;IF(AND($T26&gt;=7,$T26&lt;=7.9),"B","")&amp;IF(AND($T26&gt;=6.5,$T26&lt;=6.9),"C+","")&amp;IF(AND($T26&gt;=5.5,$T26&lt;=6.4),"C","")&amp;IF(AND($T26&gt;=5,$T26&lt;=5.4),"D+","")&amp;IF(AND($T26&gt;=4,$T26&lt;=4.9),"D","")&amp;IF(AND($T26&lt;4),"F","")</f>
        <v>C</v>
      </c>
      <c r="V26" s="30" t="str">
        <f>IF($T26&lt;4,"Kém",IF(AND($T26&gt;=4,$T26&lt;=5.4),"Trung bình yếu",IF(AND($T26&gt;=5.5,$T26&lt;=6.9),"Trung bình",IF(AND($T26&gt;=7,$T26&lt;=8.4),"Khá",IF(AND($T26&gt;=8.5,$T26&lt;=10),"Giỏi","")))))</f>
        <v>Trung bình</v>
      </c>
      <c r="W26" s="31" t="str">
        <f>+IF(OR($O26=0,$P26=0,$Q26=0,$R26=0),"Không đủ ĐKDT",IF(AND(S26=0,T26&gt;=4),"Không đạt",""))</f>
        <v/>
      </c>
      <c r="X26" s="32" t="str">
        <f>+L26</f>
        <v>705-A2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1249</v>
      </c>
      <c r="D27" s="24" t="s">
        <v>1250</v>
      </c>
      <c r="E27" s="25" t="s">
        <v>254</v>
      </c>
      <c r="F27" s="26" t="s">
        <v>1251</v>
      </c>
      <c r="G27" s="23" t="s">
        <v>62</v>
      </c>
      <c r="H27" s="80" t="s">
        <v>56</v>
      </c>
      <c r="I27" s="81" t="s">
        <v>1209</v>
      </c>
      <c r="J27" s="82">
        <v>43269</v>
      </c>
      <c r="K27" s="81" t="s">
        <v>475</v>
      </c>
      <c r="L27" s="81" t="s">
        <v>279</v>
      </c>
      <c r="M27" s="81" t="s">
        <v>281</v>
      </c>
      <c r="N27">
        <v>3</v>
      </c>
      <c r="O27" s="27">
        <v>9</v>
      </c>
      <c r="P27" s="27">
        <v>7</v>
      </c>
      <c r="Q27" s="27" t="s">
        <v>25</v>
      </c>
      <c r="R27" s="27">
        <v>8</v>
      </c>
      <c r="S27" s="71">
        <v>4</v>
      </c>
      <c r="T27" s="28">
        <f>ROUND(SUMPRODUCT(O27:S27,$O$8:$S$8)/100,1)</f>
        <v>5.2</v>
      </c>
      <c r="U27" s="29" t="str">
        <f>IF(AND($T27&gt;=9,$T27&lt;=10),"A+","")&amp;IF(AND($T27&gt;=8.5,$T27&lt;=8.9),"A","")&amp;IF(AND($T27&gt;=8,$T27&lt;=8.4),"B+","")&amp;IF(AND($T27&gt;=7,$T27&lt;=7.9),"B","")&amp;IF(AND($T27&gt;=6.5,$T27&lt;=6.9),"C+","")&amp;IF(AND($T27&gt;=5.5,$T27&lt;=6.4),"C","")&amp;IF(AND($T27&gt;=5,$T27&lt;=5.4),"D+","")&amp;IF(AND($T27&gt;=4,$T27&lt;=4.9),"D","")&amp;IF(AND($T27&lt;4),"F","")</f>
        <v>D+</v>
      </c>
      <c r="V27" s="30" t="str">
        <f>IF($T27&lt;4,"Kém",IF(AND($T27&gt;=4,$T27&lt;=5.4),"Trung bình yếu",IF(AND($T27&gt;=5.5,$T27&lt;=6.9),"Trung bình",IF(AND($T27&gt;=7,$T27&lt;=8.4),"Khá",IF(AND($T27&gt;=8.5,$T27&lt;=10),"Giỏi","")))))</f>
        <v>Trung bình yếu</v>
      </c>
      <c r="W27" s="31" t="str">
        <f>+IF(OR($O27=0,$P27=0,$Q27=0,$R27=0),"Không đủ ĐKDT",IF(AND(S27=0,T27&gt;=4),"Không đạt",""))</f>
        <v/>
      </c>
      <c r="X27" s="32" t="str">
        <f>+L27</f>
        <v>705-A2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1252</v>
      </c>
      <c r="D28" s="24" t="s">
        <v>492</v>
      </c>
      <c r="E28" s="25" t="s">
        <v>465</v>
      </c>
      <c r="F28" s="26" t="s">
        <v>1253</v>
      </c>
      <c r="G28" s="23" t="s">
        <v>556</v>
      </c>
      <c r="H28" s="80" t="s">
        <v>56</v>
      </c>
      <c r="I28" s="81" t="s">
        <v>1209</v>
      </c>
      <c r="J28" s="82">
        <v>43269</v>
      </c>
      <c r="K28" s="81" t="s">
        <v>475</v>
      </c>
      <c r="L28" s="81" t="s">
        <v>279</v>
      </c>
      <c r="M28" s="81" t="s">
        <v>281</v>
      </c>
      <c r="N28">
        <v>3</v>
      </c>
      <c r="O28" s="27">
        <v>10</v>
      </c>
      <c r="P28" s="27">
        <v>8</v>
      </c>
      <c r="Q28" s="27" t="s">
        <v>25</v>
      </c>
      <c r="R28" s="27">
        <v>7</v>
      </c>
      <c r="S28" s="71">
        <v>0</v>
      </c>
      <c r="T28" s="28">
        <f>ROUND(SUMPRODUCT(O28:S28,$O$8:$S$8)/100,1)</f>
        <v>2.5</v>
      </c>
      <c r="U28" s="29" t="str">
        <f>IF(AND($T28&gt;=9,$T28&lt;=10),"A+","")&amp;IF(AND($T28&gt;=8.5,$T28&lt;=8.9),"A","")&amp;IF(AND($T28&gt;=8,$T28&lt;=8.4),"B+","")&amp;IF(AND($T28&gt;=7,$T28&lt;=7.9),"B","")&amp;IF(AND($T28&gt;=6.5,$T28&lt;=6.9),"C+","")&amp;IF(AND($T28&gt;=5.5,$T28&lt;=6.4),"C","")&amp;IF(AND($T28&gt;=5,$T28&lt;=5.4),"D+","")&amp;IF(AND($T28&gt;=4,$T28&lt;=4.9),"D","")&amp;IF(AND($T28&lt;4),"F","")</f>
        <v>F</v>
      </c>
      <c r="V28" s="30" t="str">
        <f>IF($T28&lt;4,"Kém",IF(AND($T28&gt;=4,$T28&lt;=5.4),"Trung bình yếu",IF(AND($T28&gt;=5.5,$T28&lt;=6.9),"Trung bình",IF(AND($T28&gt;=7,$T28&lt;=8.4),"Khá",IF(AND($T28&gt;=8.5,$T28&lt;=10),"Giỏi","")))))</f>
        <v>Kém</v>
      </c>
      <c r="W28" s="31" t="str">
        <f>+IF(OR($O28=0,$P28=0,$Q28=0,$R28=0),"Không đủ ĐKDT",IF(AND(S28=0,T28&gt;=4),"Không đạt",""))</f>
        <v/>
      </c>
      <c r="X28" s="32" t="str">
        <f>+L28</f>
        <v>705-A2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Học lại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1254</v>
      </c>
      <c r="D29" s="24" t="s">
        <v>579</v>
      </c>
      <c r="E29" s="25" t="s">
        <v>465</v>
      </c>
      <c r="F29" s="26" t="s">
        <v>428</v>
      </c>
      <c r="G29" s="23" t="s">
        <v>122</v>
      </c>
      <c r="H29" s="80" t="s">
        <v>56</v>
      </c>
      <c r="I29" s="81" t="s">
        <v>1209</v>
      </c>
      <c r="J29" s="82">
        <v>43269</v>
      </c>
      <c r="K29" s="81" t="s">
        <v>475</v>
      </c>
      <c r="L29" s="81" t="s">
        <v>279</v>
      </c>
      <c r="M29" s="81" t="s">
        <v>281</v>
      </c>
      <c r="N29">
        <v>3</v>
      </c>
      <c r="O29" s="27">
        <v>9</v>
      </c>
      <c r="P29" s="27">
        <v>7</v>
      </c>
      <c r="Q29" s="27" t="s">
        <v>25</v>
      </c>
      <c r="R29" s="27">
        <v>7</v>
      </c>
      <c r="S29" s="71">
        <v>1</v>
      </c>
      <c r="T29" s="28">
        <f>ROUND(SUMPRODUCT(O29:S29,$O$8:$S$8)/100,1)</f>
        <v>3</v>
      </c>
      <c r="U29" s="29" t="str">
        <f>IF(AND($T29&gt;=9,$T29&lt;=10),"A+","")&amp;IF(AND($T29&gt;=8.5,$T29&lt;=8.9),"A","")&amp;IF(AND($T29&gt;=8,$T29&lt;=8.4),"B+","")&amp;IF(AND($T29&gt;=7,$T29&lt;=7.9),"B","")&amp;IF(AND($T29&gt;=6.5,$T29&lt;=6.9),"C+","")&amp;IF(AND($T29&gt;=5.5,$T29&lt;=6.4),"C","")&amp;IF(AND($T29&gt;=5,$T29&lt;=5.4),"D+","")&amp;IF(AND($T29&gt;=4,$T29&lt;=4.9),"D","")&amp;IF(AND($T29&lt;4),"F","")</f>
        <v>F</v>
      </c>
      <c r="V29" s="30" t="str">
        <f>IF($T29&lt;4,"Kém",IF(AND($T29&gt;=4,$T29&lt;=5.4),"Trung bình yếu",IF(AND($T29&gt;=5.5,$T29&lt;=6.9),"Trung bình",IF(AND($T29&gt;=7,$T29&lt;=8.4),"Khá",IF(AND($T29&gt;=8.5,$T29&lt;=10),"Giỏi","")))))</f>
        <v>Kém</v>
      </c>
      <c r="W29" s="31" t="str">
        <f>+IF(OR($O29=0,$P29=0,$Q29=0,$R29=0),"Không đủ ĐKDT",IF(AND(S29=0,T29&gt;=4),"Không đạt",""))</f>
        <v/>
      </c>
      <c r="X29" s="32" t="str">
        <f>+L29</f>
        <v>705-A2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Học lại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1255</v>
      </c>
      <c r="D30" s="24" t="s">
        <v>207</v>
      </c>
      <c r="E30" s="25" t="s">
        <v>546</v>
      </c>
      <c r="F30" s="26" t="s">
        <v>1256</v>
      </c>
      <c r="G30" s="23" t="s">
        <v>66</v>
      </c>
      <c r="H30" s="80" t="s">
        <v>56</v>
      </c>
      <c r="I30" s="81" t="s">
        <v>1209</v>
      </c>
      <c r="J30" s="82">
        <v>43269</v>
      </c>
      <c r="K30" s="81" t="s">
        <v>475</v>
      </c>
      <c r="L30" s="81" t="s">
        <v>591</v>
      </c>
      <c r="M30" s="81" t="s">
        <v>281</v>
      </c>
      <c r="N30">
        <v>3</v>
      </c>
      <c r="O30" s="27">
        <v>10</v>
      </c>
      <c r="P30" s="27">
        <v>10</v>
      </c>
      <c r="Q30" s="27" t="s">
        <v>25</v>
      </c>
      <c r="R30" s="27">
        <v>9</v>
      </c>
      <c r="S30" s="71">
        <v>9.5</v>
      </c>
      <c r="T30" s="28">
        <f>ROUND(SUMPRODUCT(O30:S30,$O$8:$S$8)/100,1)</f>
        <v>9.6</v>
      </c>
      <c r="U30" s="29" t="str">
        <f>IF(AND($T30&gt;=9,$T30&lt;=10),"A+","")&amp;IF(AND($T30&gt;=8.5,$T30&lt;=8.9),"A","")&amp;IF(AND($T30&gt;=8,$T30&lt;=8.4),"B+","")&amp;IF(AND($T30&gt;=7,$T30&lt;=7.9),"B","")&amp;IF(AND($T30&gt;=6.5,$T30&lt;=6.9),"C+","")&amp;IF(AND($T30&gt;=5.5,$T30&lt;=6.4),"C","")&amp;IF(AND($T30&gt;=5,$T30&lt;=5.4),"D+","")&amp;IF(AND($T30&gt;=4,$T30&lt;=4.9),"D","")&amp;IF(AND($T30&lt;4),"F","")</f>
        <v>A+</v>
      </c>
      <c r="V30" s="30" t="str">
        <f>IF($T30&lt;4,"Kém",IF(AND($T30&gt;=4,$T30&lt;=5.4),"Trung bình yếu",IF(AND($T30&gt;=5.5,$T30&lt;=6.9),"Trung bình",IF(AND($T30&gt;=7,$T30&lt;=8.4),"Khá",IF(AND($T30&gt;=8.5,$T30&lt;=10),"Giỏi","")))))</f>
        <v>Giỏi</v>
      </c>
      <c r="W30" s="31" t="str">
        <f>+IF(OR($O30=0,$P30=0,$Q30=0,$R30=0),"Không đủ ĐKDT",IF(AND(S30=0,T30&gt;=4),"Không đạt",""))</f>
        <v/>
      </c>
      <c r="X30" s="32" t="str">
        <f>+L30</f>
        <v>605-A2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1257</v>
      </c>
      <c r="D31" s="24" t="s">
        <v>580</v>
      </c>
      <c r="E31" s="25" t="s">
        <v>1258</v>
      </c>
      <c r="F31" s="26" t="s">
        <v>82</v>
      </c>
      <c r="G31" s="23" t="s">
        <v>66</v>
      </c>
      <c r="H31" s="80" t="s">
        <v>56</v>
      </c>
      <c r="I31" s="81" t="s">
        <v>1209</v>
      </c>
      <c r="J31" s="82">
        <v>43269</v>
      </c>
      <c r="K31" s="81" t="s">
        <v>475</v>
      </c>
      <c r="L31" s="81" t="s">
        <v>591</v>
      </c>
      <c r="M31" s="81" t="s">
        <v>281</v>
      </c>
      <c r="N31">
        <v>3</v>
      </c>
      <c r="O31" s="27">
        <v>10</v>
      </c>
      <c r="P31" s="27">
        <v>10</v>
      </c>
      <c r="Q31" s="27" t="s">
        <v>25</v>
      </c>
      <c r="R31" s="27">
        <v>9</v>
      </c>
      <c r="S31" s="71">
        <v>7.5</v>
      </c>
      <c r="T31" s="28">
        <f>ROUND(SUMPRODUCT(O31:S31,$O$8:$S$8)/100,1)</f>
        <v>8.1999999999999993</v>
      </c>
      <c r="U31" s="29" t="str">
        <f>IF(AND($T31&gt;=9,$T31&lt;=10),"A+","")&amp;IF(AND($T31&gt;=8.5,$T31&lt;=8.9),"A","")&amp;IF(AND($T31&gt;=8,$T31&lt;=8.4),"B+","")&amp;IF(AND($T31&gt;=7,$T31&lt;=7.9),"B","")&amp;IF(AND($T31&gt;=6.5,$T31&lt;=6.9),"C+","")&amp;IF(AND($T31&gt;=5.5,$T31&lt;=6.4),"C","")&amp;IF(AND($T31&gt;=5,$T31&lt;=5.4),"D+","")&amp;IF(AND($T31&gt;=4,$T31&lt;=4.9),"D","")&amp;IF(AND($T31&lt;4),"F","")</f>
        <v>B+</v>
      </c>
      <c r="V31" s="30" t="str">
        <f>IF($T31&lt;4,"Kém",IF(AND($T31&gt;=4,$T31&lt;=5.4),"Trung bình yếu",IF(AND($T31&gt;=5.5,$T31&lt;=6.9),"Trung bình",IF(AND($T31&gt;=7,$T31&lt;=8.4),"Khá",IF(AND($T31&gt;=8.5,$T31&lt;=10),"Giỏi","")))))</f>
        <v>Khá</v>
      </c>
      <c r="W31" s="31" t="str">
        <f>+IF(OR($O31=0,$P31=0,$Q31=0,$R31=0),"Không đủ ĐKDT",IF(AND(S31=0,T31&gt;=4),"Không đạt",""))</f>
        <v/>
      </c>
      <c r="X31" s="32" t="str">
        <f>+L31</f>
        <v>605-A2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1259</v>
      </c>
      <c r="D32" s="24" t="s">
        <v>1260</v>
      </c>
      <c r="E32" s="25" t="s">
        <v>368</v>
      </c>
      <c r="F32" s="26" t="s">
        <v>1261</v>
      </c>
      <c r="G32" s="23" t="s">
        <v>55</v>
      </c>
      <c r="H32" s="80" t="s">
        <v>56</v>
      </c>
      <c r="I32" s="81" t="s">
        <v>1209</v>
      </c>
      <c r="J32" s="82">
        <v>43269</v>
      </c>
      <c r="K32" s="81" t="s">
        <v>475</v>
      </c>
      <c r="L32" s="81" t="s">
        <v>591</v>
      </c>
      <c r="M32" s="81" t="s">
        <v>281</v>
      </c>
      <c r="N32">
        <v>3</v>
      </c>
      <c r="O32" s="27">
        <v>10</v>
      </c>
      <c r="P32" s="27">
        <v>10</v>
      </c>
      <c r="Q32" s="27" t="s">
        <v>25</v>
      </c>
      <c r="R32" s="27">
        <v>8</v>
      </c>
      <c r="S32" s="71">
        <v>2.5</v>
      </c>
      <c r="T32" s="28">
        <f>ROUND(SUMPRODUCT(O32:S32,$O$8:$S$8)/100,1)</f>
        <v>4.5999999999999996</v>
      </c>
      <c r="U32" s="29" t="str">
        <f>IF(AND($T32&gt;=9,$T32&lt;=10),"A+","")&amp;IF(AND($T32&gt;=8.5,$T32&lt;=8.9),"A","")&amp;IF(AND($T32&gt;=8,$T32&lt;=8.4),"B+","")&amp;IF(AND($T32&gt;=7,$T32&lt;=7.9),"B","")&amp;IF(AND($T32&gt;=6.5,$T32&lt;=6.9),"C+","")&amp;IF(AND($T32&gt;=5.5,$T32&lt;=6.4),"C","")&amp;IF(AND($T32&gt;=5,$T32&lt;=5.4),"D+","")&amp;IF(AND($T32&gt;=4,$T32&lt;=4.9),"D","")&amp;IF(AND($T32&lt;4),"F","")</f>
        <v>D</v>
      </c>
      <c r="V32" s="30" t="str">
        <f>IF($T32&lt;4,"Kém",IF(AND($T32&gt;=4,$T32&lt;=5.4),"Trung bình yếu",IF(AND($T32&gt;=5.5,$T32&lt;=6.9),"Trung bình",IF(AND($T32&gt;=7,$T32&lt;=8.4),"Khá",IF(AND($T32&gt;=8.5,$T32&lt;=10),"Giỏi","")))))</f>
        <v>Trung bình yếu</v>
      </c>
      <c r="W32" s="31" t="str">
        <f>+IF(OR($O32=0,$P32=0,$Q32=0,$R32=0),"Không đủ ĐKDT",IF(AND(S32=0,T32&gt;=4),"Không đạt",""))</f>
        <v/>
      </c>
      <c r="X32" s="32" t="str">
        <f>+L32</f>
        <v>605-A2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62"/>
      <c r="AC32" s="62"/>
      <c r="AD32" s="62"/>
      <c r="AE32" s="54"/>
      <c r="AF32" s="54"/>
      <c r="AG32" s="54"/>
      <c r="AH32" s="54"/>
      <c r="AI32" s="53"/>
      <c r="AJ32" s="54"/>
      <c r="AK32" s="54"/>
      <c r="AL32" s="54"/>
      <c r="AM32" s="54"/>
      <c r="AN32" s="54"/>
      <c r="AO32" s="54"/>
      <c r="AP32" s="55"/>
    </row>
    <row r="33" spans="2:42" ht="18.75" customHeight="1" x14ac:dyDescent="0.25">
      <c r="B33" s="22">
        <v>25</v>
      </c>
      <c r="C33" s="23" t="s">
        <v>1262</v>
      </c>
      <c r="D33" s="24" t="s">
        <v>1263</v>
      </c>
      <c r="E33" s="25" t="s">
        <v>376</v>
      </c>
      <c r="F33" s="26" t="s">
        <v>1264</v>
      </c>
      <c r="G33" s="23" t="s">
        <v>70</v>
      </c>
      <c r="H33" s="80" t="s">
        <v>56</v>
      </c>
      <c r="I33" s="81" t="s">
        <v>1209</v>
      </c>
      <c r="J33" s="82">
        <v>43269</v>
      </c>
      <c r="K33" s="81" t="s">
        <v>475</v>
      </c>
      <c r="L33" s="81" t="s">
        <v>591</v>
      </c>
      <c r="M33" s="81" t="s">
        <v>281</v>
      </c>
      <c r="N33">
        <v>3</v>
      </c>
      <c r="O33" s="27">
        <v>10</v>
      </c>
      <c r="P33" s="27">
        <v>10</v>
      </c>
      <c r="Q33" s="27" t="s">
        <v>25</v>
      </c>
      <c r="R33" s="27">
        <v>8</v>
      </c>
      <c r="S33" s="71">
        <v>9</v>
      </c>
      <c r="T33" s="28">
        <f>ROUND(SUMPRODUCT(O33:S33,$O$8:$S$8)/100,1)</f>
        <v>9.1</v>
      </c>
      <c r="U33" s="29" t="str">
        <f>IF(AND($T33&gt;=9,$T33&lt;=10),"A+","")&amp;IF(AND($T33&gt;=8.5,$T33&lt;=8.9),"A","")&amp;IF(AND($T33&gt;=8,$T33&lt;=8.4),"B+","")&amp;IF(AND($T33&gt;=7,$T33&lt;=7.9),"B","")&amp;IF(AND($T33&gt;=6.5,$T33&lt;=6.9),"C+","")&amp;IF(AND($T33&gt;=5.5,$T33&lt;=6.4),"C","")&amp;IF(AND($T33&gt;=5,$T33&lt;=5.4),"D+","")&amp;IF(AND($T33&gt;=4,$T33&lt;=4.9),"D","")&amp;IF(AND($T33&lt;4),"F","")</f>
        <v>A+</v>
      </c>
      <c r="V33" s="30" t="str">
        <f>IF($T33&lt;4,"Kém",IF(AND($T33&gt;=4,$T33&lt;=5.4),"Trung bình yếu",IF(AND($T33&gt;=5.5,$T33&lt;=6.9),"Trung bình",IF(AND($T33&gt;=7,$T33&lt;=8.4),"Khá",IF(AND($T33&gt;=8.5,$T33&lt;=10),"Giỏi","")))))</f>
        <v>Giỏi</v>
      </c>
      <c r="W33" s="31" t="str">
        <f>+IF(OR($O33=0,$P33=0,$Q33=0,$R33=0),"Không đủ ĐKDT",IF(AND(S33=0,T33&gt;=4),"Không đạt",""))</f>
        <v/>
      </c>
      <c r="X33" s="32" t="str">
        <f>+L33</f>
        <v>605-A2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1265</v>
      </c>
      <c r="D34" s="24" t="s">
        <v>145</v>
      </c>
      <c r="E34" s="25" t="s">
        <v>376</v>
      </c>
      <c r="F34" s="26" t="s">
        <v>488</v>
      </c>
      <c r="G34" s="23" t="s">
        <v>192</v>
      </c>
      <c r="H34" s="80" t="s">
        <v>56</v>
      </c>
      <c r="I34" s="81" t="s">
        <v>1209</v>
      </c>
      <c r="J34" s="82">
        <v>43269</v>
      </c>
      <c r="K34" s="81" t="s">
        <v>475</v>
      </c>
      <c r="L34" s="81" t="s">
        <v>591</v>
      </c>
      <c r="M34" s="81" t="s">
        <v>281</v>
      </c>
      <c r="N34">
        <v>3</v>
      </c>
      <c r="O34" s="27">
        <v>10</v>
      </c>
      <c r="P34" s="27">
        <v>9</v>
      </c>
      <c r="Q34" s="27" t="s">
        <v>25</v>
      </c>
      <c r="R34" s="27">
        <v>8</v>
      </c>
      <c r="S34" s="71">
        <v>8.5</v>
      </c>
      <c r="T34" s="28">
        <f>ROUND(SUMPRODUCT(O34:S34,$O$8:$S$8)/100,1)</f>
        <v>8.6999999999999993</v>
      </c>
      <c r="U34" s="29" t="str">
        <f>IF(AND($T34&gt;=9,$T34&lt;=10),"A+","")&amp;IF(AND($T34&gt;=8.5,$T34&lt;=8.9),"A","")&amp;IF(AND($T34&gt;=8,$T34&lt;=8.4),"B+","")&amp;IF(AND($T34&gt;=7,$T34&lt;=7.9),"B","")&amp;IF(AND($T34&gt;=6.5,$T34&lt;=6.9),"C+","")&amp;IF(AND($T34&gt;=5.5,$T34&lt;=6.4),"C","")&amp;IF(AND($T34&gt;=5,$T34&lt;=5.4),"D+","")&amp;IF(AND($T34&gt;=4,$T34&lt;=4.9),"D","")&amp;IF(AND($T34&lt;4),"F","")</f>
        <v>A</v>
      </c>
      <c r="V34" s="30" t="str">
        <f>IF($T34&lt;4,"Kém",IF(AND($T34&gt;=4,$T34&lt;=5.4),"Trung bình yếu",IF(AND($T34&gt;=5.5,$T34&lt;=6.9),"Trung bình",IF(AND($T34&gt;=7,$T34&lt;=8.4),"Khá",IF(AND($T34&gt;=8.5,$T34&lt;=10),"Giỏi","")))))</f>
        <v>Giỏi</v>
      </c>
      <c r="W34" s="31" t="str">
        <f>+IF(OR($O34=0,$P34=0,$Q34=0,$R34=0),"Không đủ ĐKDT",IF(AND(S34=0,T34&gt;=4),"Không đạt",""))</f>
        <v/>
      </c>
      <c r="X34" s="32" t="str">
        <f>+L34</f>
        <v>605-A2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1266</v>
      </c>
      <c r="D35" s="24" t="s">
        <v>1206</v>
      </c>
      <c r="E35" s="25" t="s">
        <v>182</v>
      </c>
      <c r="F35" s="26" t="s">
        <v>581</v>
      </c>
      <c r="G35" s="23" t="s">
        <v>70</v>
      </c>
      <c r="H35" s="80" t="s">
        <v>56</v>
      </c>
      <c r="I35" s="81" t="s">
        <v>1209</v>
      </c>
      <c r="J35" s="82">
        <v>43269</v>
      </c>
      <c r="K35" s="81" t="s">
        <v>475</v>
      </c>
      <c r="L35" s="81" t="s">
        <v>591</v>
      </c>
      <c r="M35" s="81" t="s">
        <v>281</v>
      </c>
      <c r="N35">
        <v>3</v>
      </c>
      <c r="O35" s="27">
        <v>10</v>
      </c>
      <c r="P35" s="27">
        <v>10</v>
      </c>
      <c r="Q35" s="27" t="s">
        <v>25</v>
      </c>
      <c r="R35" s="27">
        <v>8</v>
      </c>
      <c r="S35" s="71">
        <v>9.5</v>
      </c>
      <c r="T35" s="28">
        <f>ROUND(SUMPRODUCT(O35:S35,$O$8:$S$8)/100,1)</f>
        <v>9.5</v>
      </c>
      <c r="U35" s="29" t="str">
        <f>IF(AND($T35&gt;=9,$T35&lt;=10),"A+","")&amp;IF(AND($T35&gt;=8.5,$T35&lt;=8.9),"A","")&amp;IF(AND($T35&gt;=8,$T35&lt;=8.4),"B+","")&amp;IF(AND($T35&gt;=7,$T35&lt;=7.9),"B","")&amp;IF(AND($T35&gt;=6.5,$T35&lt;=6.9),"C+","")&amp;IF(AND($T35&gt;=5.5,$T35&lt;=6.4),"C","")&amp;IF(AND($T35&gt;=5,$T35&lt;=5.4),"D+","")&amp;IF(AND($T35&gt;=4,$T35&lt;=4.9),"D","")&amp;IF(AND($T35&lt;4),"F","")</f>
        <v>A+</v>
      </c>
      <c r="V35" s="30" t="str">
        <f>IF($T35&lt;4,"Kém",IF(AND($T35&gt;=4,$T35&lt;=5.4),"Trung bình yếu",IF(AND($T35&gt;=5.5,$T35&lt;=6.9),"Trung bình",IF(AND($T35&gt;=7,$T35&lt;=8.4),"Khá",IF(AND($T35&gt;=8.5,$T35&lt;=10),"Giỏi","")))))</f>
        <v>Giỏi</v>
      </c>
      <c r="W35" s="31" t="str">
        <f>+IF(OR($O35=0,$P35=0,$Q35=0,$R35=0),"Không đủ ĐKDT",IF(AND(S35=0,T35&gt;=4),"Không đạt",""))</f>
        <v/>
      </c>
      <c r="X35" s="32" t="str">
        <f>+L35</f>
        <v>605-A2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1267</v>
      </c>
      <c r="D36" s="24" t="s">
        <v>518</v>
      </c>
      <c r="E36" s="25" t="s">
        <v>98</v>
      </c>
      <c r="F36" s="26" t="s">
        <v>1268</v>
      </c>
      <c r="G36" s="23" t="s">
        <v>83</v>
      </c>
      <c r="H36" s="80" t="s">
        <v>56</v>
      </c>
      <c r="I36" s="81" t="s">
        <v>1209</v>
      </c>
      <c r="J36" s="82">
        <v>43269</v>
      </c>
      <c r="K36" s="81" t="s">
        <v>475</v>
      </c>
      <c r="L36" s="81" t="s">
        <v>591</v>
      </c>
      <c r="M36" s="81" t="s">
        <v>281</v>
      </c>
      <c r="N36">
        <v>3</v>
      </c>
      <c r="O36" s="27">
        <v>9</v>
      </c>
      <c r="P36" s="27">
        <v>7</v>
      </c>
      <c r="Q36" s="27" t="s">
        <v>25</v>
      </c>
      <c r="R36" s="27">
        <v>8</v>
      </c>
      <c r="S36" s="71">
        <v>5</v>
      </c>
      <c r="T36" s="28">
        <f>ROUND(SUMPRODUCT(O36:S36,$O$8:$S$8)/100,1)</f>
        <v>5.9</v>
      </c>
      <c r="U36" s="29" t="str">
        <f>IF(AND($T36&gt;=9,$T36&lt;=10),"A+","")&amp;IF(AND($T36&gt;=8.5,$T36&lt;=8.9),"A","")&amp;IF(AND($T36&gt;=8,$T36&lt;=8.4),"B+","")&amp;IF(AND($T36&gt;=7,$T36&lt;=7.9),"B","")&amp;IF(AND($T36&gt;=6.5,$T36&lt;=6.9),"C+","")&amp;IF(AND($T36&gt;=5.5,$T36&lt;=6.4),"C","")&amp;IF(AND($T36&gt;=5,$T36&lt;=5.4),"D+","")&amp;IF(AND($T36&gt;=4,$T36&lt;=4.9),"D","")&amp;IF(AND($T36&lt;4),"F","")</f>
        <v>C</v>
      </c>
      <c r="V36" s="30" t="str">
        <f>IF($T36&lt;4,"Kém",IF(AND($T36&gt;=4,$T36&lt;=5.4),"Trung bình yếu",IF(AND($T36&gt;=5.5,$T36&lt;=6.9),"Trung bình",IF(AND($T36&gt;=7,$T36&lt;=8.4),"Khá",IF(AND($T36&gt;=8.5,$T36&lt;=10),"Giỏi","")))))</f>
        <v>Trung bình</v>
      </c>
      <c r="W36" s="31" t="str">
        <f>+IF(OR($O36=0,$P36=0,$Q36=0,$R36=0),"Không đủ ĐKDT",IF(AND(S36=0,T36&gt;=4),"Không đạt",""))</f>
        <v/>
      </c>
      <c r="X36" s="32" t="str">
        <f>+L36</f>
        <v>605-A2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1269</v>
      </c>
      <c r="D37" s="24" t="s">
        <v>539</v>
      </c>
      <c r="E37" s="25" t="s">
        <v>393</v>
      </c>
      <c r="F37" s="26" t="s">
        <v>1270</v>
      </c>
      <c r="G37" s="23" t="s">
        <v>88</v>
      </c>
      <c r="H37" s="80" t="s">
        <v>56</v>
      </c>
      <c r="I37" s="81" t="s">
        <v>1209</v>
      </c>
      <c r="J37" s="82">
        <v>43269</v>
      </c>
      <c r="K37" s="81" t="s">
        <v>475</v>
      </c>
      <c r="L37" s="81" t="s">
        <v>591</v>
      </c>
      <c r="M37" s="81" t="s">
        <v>281</v>
      </c>
      <c r="N37">
        <v>3</v>
      </c>
      <c r="O37" s="27">
        <v>10</v>
      </c>
      <c r="P37" s="27">
        <v>10</v>
      </c>
      <c r="Q37" s="27" t="s">
        <v>25</v>
      </c>
      <c r="R37" s="27">
        <v>9</v>
      </c>
      <c r="S37" s="71">
        <v>6</v>
      </c>
      <c r="T37" s="28">
        <f>ROUND(SUMPRODUCT(O37:S37,$O$8:$S$8)/100,1)</f>
        <v>7.1</v>
      </c>
      <c r="U37" s="29" t="str">
        <f>IF(AND($T37&gt;=9,$T37&lt;=10),"A+","")&amp;IF(AND($T37&gt;=8.5,$T37&lt;=8.9),"A","")&amp;IF(AND($T37&gt;=8,$T37&lt;=8.4),"B+","")&amp;IF(AND($T37&gt;=7,$T37&lt;=7.9),"B","")&amp;IF(AND($T37&gt;=6.5,$T37&lt;=6.9),"C+","")&amp;IF(AND($T37&gt;=5.5,$T37&lt;=6.4),"C","")&amp;IF(AND($T37&gt;=5,$T37&lt;=5.4),"D+","")&amp;IF(AND($T37&gt;=4,$T37&lt;=4.9),"D","")&amp;IF(AND($T37&lt;4),"F","")</f>
        <v>B</v>
      </c>
      <c r="V37" s="30" t="str">
        <f>IF($T37&lt;4,"Kém",IF(AND($T37&gt;=4,$T37&lt;=5.4),"Trung bình yếu",IF(AND($T37&gt;=5.5,$T37&lt;=6.9),"Trung bình",IF(AND($T37&gt;=7,$T37&lt;=8.4),"Khá",IF(AND($T37&gt;=8.5,$T37&lt;=10),"Giỏi","")))))</f>
        <v>Khá</v>
      </c>
      <c r="W37" s="31" t="str">
        <f>+IF(OR($O37=0,$P37=0,$Q37=0,$R37=0),"Không đủ ĐKDT",IF(AND(S37=0,T37&gt;=4),"Không đạt",""))</f>
        <v/>
      </c>
      <c r="X37" s="32" t="str">
        <f>+L37</f>
        <v>605-A2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1271</v>
      </c>
      <c r="D38" s="24" t="s">
        <v>205</v>
      </c>
      <c r="E38" s="25" t="s">
        <v>489</v>
      </c>
      <c r="F38" s="26" t="s">
        <v>582</v>
      </c>
      <c r="G38" s="23" t="s">
        <v>83</v>
      </c>
      <c r="H38" s="80" t="s">
        <v>56</v>
      </c>
      <c r="I38" s="81" t="s">
        <v>1209</v>
      </c>
      <c r="J38" s="82">
        <v>43269</v>
      </c>
      <c r="K38" s="81" t="s">
        <v>475</v>
      </c>
      <c r="L38" s="81" t="s">
        <v>591</v>
      </c>
      <c r="M38" s="81" t="s">
        <v>281</v>
      </c>
      <c r="N38">
        <v>3</v>
      </c>
      <c r="O38" s="27">
        <v>9</v>
      </c>
      <c r="P38" s="27">
        <v>7</v>
      </c>
      <c r="Q38" s="27" t="s">
        <v>25</v>
      </c>
      <c r="R38" s="27">
        <v>8</v>
      </c>
      <c r="S38" s="71">
        <v>4.5</v>
      </c>
      <c r="T38" s="28">
        <f>ROUND(SUMPRODUCT(O38:S38,$O$8:$S$8)/100,1)</f>
        <v>5.6</v>
      </c>
      <c r="U38" s="29" t="str">
        <f>IF(AND($T38&gt;=9,$T38&lt;=10),"A+","")&amp;IF(AND($T38&gt;=8.5,$T38&lt;=8.9),"A","")&amp;IF(AND($T38&gt;=8,$T38&lt;=8.4),"B+","")&amp;IF(AND($T38&gt;=7,$T38&lt;=7.9),"B","")&amp;IF(AND($T38&gt;=6.5,$T38&lt;=6.9),"C+","")&amp;IF(AND($T38&gt;=5.5,$T38&lt;=6.4),"C","")&amp;IF(AND($T38&gt;=5,$T38&lt;=5.4),"D+","")&amp;IF(AND($T38&gt;=4,$T38&lt;=4.9),"D","")&amp;IF(AND($T38&lt;4),"F","")</f>
        <v>C</v>
      </c>
      <c r="V38" s="30" t="str">
        <f>IF($T38&lt;4,"Kém",IF(AND($T38&gt;=4,$T38&lt;=5.4),"Trung bình yếu",IF(AND($T38&gt;=5.5,$T38&lt;=6.9),"Trung bình",IF(AND($T38&gt;=7,$T38&lt;=8.4),"Khá",IF(AND($T38&gt;=8.5,$T38&lt;=10),"Giỏi","")))))</f>
        <v>Trung bình</v>
      </c>
      <c r="W38" s="31" t="str">
        <f>+IF(OR($O38=0,$P38=0,$Q38=0,$R38=0),"Không đủ ĐKDT",IF(AND(S38=0,T38&gt;=4),"Không đạt",""))</f>
        <v/>
      </c>
      <c r="X38" s="32" t="str">
        <f>+L38</f>
        <v>605-A2</v>
      </c>
      <c r="Y38" s="3"/>
      <c r="Z38" s="21"/>
      <c r="AA38" s="73" t="str">
        <f>IF(W38="Không đủ ĐKDT","Học lại",IF(W38="Đình chỉ thi","Học lại",IF(AND(MID(G38,2,2)&lt;"12",W38="Vắng"),"Thi lại",IF(W38="Vắng có phép", "Thi lại",IF(AND((MID(G38,2,2)&lt;"12"),T38&lt;4.5),"Thi lại",IF(AND((MID(G38,2,2)&lt;"18"),T38&lt;4),"Học lại",IF(AND((MID(G38,2,2)&gt;"17"),T38&lt;4),"Thi lại",IF(AND(MID(G38,2,2)&gt;"17",S38=0),"Thi lại",IF(AND((MID(G38,2,2)&lt;"12"),S38=0),"Thi lại",IF(AND((MID(G38,2,2)&lt;"18"),(MID(G38,2,2)&gt;"11"),S38=0),"Học lại","Đạt"))))))))))</f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1272</v>
      </c>
      <c r="D39" s="24" t="s">
        <v>1273</v>
      </c>
      <c r="E39" s="25" t="s">
        <v>116</v>
      </c>
      <c r="F39" s="26" t="s">
        <v>1274</v>
      </c>
      <c r="G39" s="23" t="s">
        <v>70</v>
      </c>
      <c r="H39" s="80" t="s">
        <v>56</v>
      </c>
      <c r="I39" s="81" t="s">
        <v>1209</v>
      </c>
      <c r="J39" s="82">
        <v>43269</v>
      </c>
      <c r="K39" s="81" t="s">
        <v>475</v>
      </c>
      <c r="L39" s="81" t="s">
        <v>591</v>
      </c>
      <c r="M39" s="81" t="s">
        <v>281</v>
      </c>
      <c r="N39">
        <v>3</v>
      </c>
      <c r="O39" s="27">
        <v>10</v>
      </c>
      <c r="P39" s="27">
        <v>10</v>
      </c>
      <c r="Q39" s="27" t="s">
        <v>25</v>
      </c>
      <c r="R39" s="27">
        <v>9</v>
      </c>
      <c r="S39" s="71">
        <v>9</v>
      </c>
      <c r="T39" s="28">
        <f>ROUND(SUMPRODUCT(O39:S39,$O$8:$S$8)/100,1)</f>
        <v>9.1999999999999993</v>
      </c>
      <c r="U39" s="29" t="str">
        <f>IF(AND($T39&gt;=9,$T39&lt;=10),"A+","")&amp;IF(AND($T39&gt;=8.5,$T39&lt;=8.9),"A","")&amp;IF(AND($T39&gt;=8,$T39&lt;=8.4),"B+","")&amp;IF(AND($T39&gt;=7,$T39&lt;=7.9),"B","")&amp;IF(AND($T39&gt;=6.5,$T39&lt;=6.9),"C+","")&amp;IF(AND($T39&gt;=5.5,$T39&lt;=6.4),"C","")&amp;IF(AND($T39&gt;=5,$T39&lt;=5.4),"D+","")&amp;IF(AND($T39&gt;=4,$T39&lt;=4.9),"D","")&amp;IF(AND($T39&lt;4),"F","")</f>
        <v>A+</v>
      </c>
      <c r="V39" s="30" t="str">
        <f>IF($T39&lt;4,"Kém",IF(AND($T39&gt;=4,$T39&lt;=5.4),"Trung bình yếu",IF(AND($T39&gt;=5.5,$T39&lt;=6.9),"Trung bình",IF(AND($T39&gt;=7,$T39&lt;=8.4),"Khá",IF(AND($T39&gt;=8.5,$T39&lt;=10),"Giỏi","")))))</f>
        <v>Giỏi</v>
      </c>
      <c r="W39" s="31" t="str">
        <f>+IF(OR($O39=0,$P39=0,$Q39=0,$R39=0),"Không đủ ĐKDT",IF(AND(S39=0,T39&gt;=4),"Không đạt",""))</f>
        <v/>
      </c>
      <c r="X39" s="32" t="str">
        <f>+L39</f>
        <v>605-A2</v>
      </c>
      <c r="Y39" s="3"/>
      <c r="Z39" s="21"/>
      <c r="AA39" s="73" t="str">
        <f>IF(W39="Không đủ ĐKDT","Học lại",IF(W39="Đình chỉ thi","Học lại",IF(AND(MID(G39,2,2)&lt;"12",W39="Vắng"),"Thi lại",IF(W39="Vắng có phép", "Thi lại",IF(AND((MID(G39,2,2)&lt;"12"),T39&lt;4.5),"Thi lại",IF(AND((MID(G39,2,2)&lt;"18"),T39&lt;4),"Học lại",IF(AND((MID(G39,2,2)&gt;"17"),T39&lt;4),"Thi lại",IF(AND(MID(G39,2,2)&gt;"17",S39=0),"Thi lại",IF(AND((MID(G39,2,2)&lt;"12"),S39=0),"Thi lại",IF(AND((MID(G39,2,2)&lt;"18"),(MID(G39,2,2)&gt;"11"),S39=0),"Học lại","Đạt"))))))))))</f>
        <v>Đạt</v>
      </c>
      <c r="AB39" s="63"/>
      <c r="AC39" s="63"/>
      <c r="AD39" s="86"/>
      <c r="AE39" s="53"/>
      <c r="AF39" s="53"/>
      <c r="AG39" s="53"/>
      <c r="AH39" s="64"/>
      <c r="AI39" s="53"/>
      <c r="AJ39" s="65"/>
      <c r="AK39" s="66"/>
      <c r="AL39" s="65"/>
      <c r="AM39" s="66"/>
      <c r="AN39" s="65"/>
      <c r="AO39" s="53"/>
      <c r="AP39" s="64"/>
    </row>
    <row r="40" spans="2:42" ht="18.75" customHeight="1" x14ac:dyDescent="0.25">
      <c r="B40" s="22">
        <v>32</v>
      </c>
      <c r="C40" s="23" t="s">
        <v>1275</v>
      </c>
      <c r="D40" s="24" t="s">
        <v>1276</v>
      </c>
      <c r="E40" s="25" t="s">
        <v>116</v>
      </c>
      <c r="F40" s="26" t="s">
        <v>1277</v>
      </c>
      <c r="G40" s="23" t="s">
        <v>88</v>
      </c>
      <c r="H40" s="80" t="s">
        <v>56</v>
      </c>
      <c r="I40" s="81" t="s">
        <v>1209</v>
      </c>
      <c r="J40" s="82">
        <v>43269</v>
      </c>
      <c r="K40" s="81" t="s">
        <v>475</v>
      </c>
      <c r="L40" s="81" t="s">
        <v>591</v>
      </c>
      <c r="M40" s="81" t="s">
        <v>281</v>
      </c>
      <c r="N40">
        <v>3</v>
      </c>
      <c r="O40" s="27">
        <v>10</v>
      </c>
      <c r="P40" s="27">
        <v>10</v>
      </c>
      <c r="Q40" s="27" t="s">
        <v>25</v>
      </c>
      <c r="R40" s="27">
        <v>9</v>
      </c>
      <c r="S40" s="71">
        <v>8.5</v>
      </c>
      <c r="T40" s="28">
        <f>ROUND(SUMPRODUCT(O40:S40,$O$8:$S$8)/100,1)</f>
        <v>8.9</v>
      </c>
      <c r="U40" s="29" t="str">
        <f>IF(AND($T40&gt;=9,$T40&lt;=10),"A+","")&amp;IF(AND($T40&gt;=8.5,$T40&lt;=8.9),"A","")&amp;IF(AND($T40&gt;=8,$T40&lt;=8.4),"B+","")&amp;IF(AND($T40&gt;=7,$T40&lt;=7.9),"B","")&amp;IF(AND($T40&gt;=6.5,$T40&lt;=6.9),"C+","")&amp;IF(AND($T40&gt;=5.5,$T40&lt;=6.4),"C","")&amp;IF(AND($T40&gt;=5,$T40&lt;=5.4),"D+","")&amp;IF(AND($T40&gt;=4,$T40&lt;=4.9),"D","")&amp;IF(AND($T40&lt;4),"F","")</f>
        <v>A</v>
      </c>
      <c r="V40" s="30" t="str">
        <f>IF($T40&lt;4,"Kém",IF(AND($T40&gt;=4,$T40&lt;=5.4),"Trung bình yếu",IF(AND($T40&gt;=5.5,$T40&lt;=6.9),"Trung bình",IF(AND($T40&gt;=7,$T40&lt;=8.4),"Khá",IF(AND($T40&gt;=8.5,$T40&lt;=10),"Giỏi","")))))</f>
        <v>Giỏi</v>
      </c>
      <c r="W40" s="31" t="str">
        <f>+IF(OR($O40=0,$P40=0,$Q40=0,$R40=0),"Không đủ ĐKDT",IF(AND(S40=0,T40&gt;=4),"Không đạt",""))</f>
        <v/>
      </c>
      <c r="X40" s="32" t="str">
        <f>+L40</f>
        <v>605-A2</v>
      </c>
      <c r="Y40" s="3"/>
      <c r="Z40" s="21"/>
      <c r="AA40" s="73" t="str">
        <f>IF(W40="Không đủ ĐKDT","Học lại",IF(W40="Đình chỉ thi","Học lại",IF(AND(MID(G40,2,2)&lt;"12",W40="Vắng"),"Thi lại",IF(W40="Vắng có phép", "Thi lại",IF(AND((MID(G40,2,2)&lt;"12"),T40&lt;4.5),"Thi lại",IF(AND((MID(G40,2,2)&lt;"18"),T40&lt;4),"Học lại",IF(AND((MID(G40,2,2)&gt;"17"),T40&lt;4),"Thi lại",IF(AND(MID(G40,2,2)&gt;"17",S40=0),"Thi lại",IF(AND((MID(G40,2,2)&lt;"12"),S40=0),"Thi lại",IF(AND((MID(G40,2,2)&lt;"18"),(MID(G40,2,2)&gt;"11"),S40=0),"Học lại","Đạt"))))))))))</f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1278</v>
      </c>
      <c r="D41" s="24" t="s">
        <v>207</v>
      </c>
      <c r="E41" s="25" t="s">
        <v>583</v>
      </c>
      <c r="F41" s="26" t="s">
        <v>1279</v>
      </c>
      <c r="G41" s="23" t="s">
        <v>55</v>
      </c>
      <c r="H41" s="80" t="s">
        <v>56</v>
      </c>
      <c r="I41" s="81" t="s">
        <v>1209</v>
      </c>
      <c r="J41" s="82">
        <v>43269</v>
      </c>
      <c r="K41" s="81" t="s">
        <v>475</v>
      </c>
      <c r="L41" s="81" t="s">
        <v>591</v>
      </c>
      <c r="M41" s="81" t="s">
        <v>281</v>
      </c>
      <c r="N41">
        <v>3</v>
      </c>
      <c r="O41" s="27">
        <v>10</v>
      </c>
      <c r="P41" s="27">
        <v>10</v>
      </c>
      <c r="Q41" s="27" t="s">
        <v>25</v>
      </c>
      <c r="R41" s="27">
        <v>9</v>
      </c>
      <c r="S41" s="71">
        <v>0</v>
      </c>
      <c r="T41" s="28">
        <f>ROUND(SUMPRODUCT(O41:S41,$O$8:$S$8)/100,1)</f>
        <v>2.9</v>
      </c>
      <c r="U41" s="29" t="str">
        <f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F</v>
      </c>
      <c r="V41" s="30" t="str">
        <f>IF($T41&lt;4,"Kém",IF(AND($T41&gt;=4,$T41&lt;=5.4),"Trung bình yếu",IF(AND($T41&gt;=5.5,$T41&lt;=6.9),"Trung bình",IF(AND($T41&gt;=7,$T41&lt;=8.4),"Khá",IF(AND($T41&gt;=8.5,$T41&lt;=10),"Giỏi","")))))</f>
        <v>Kém</v>
      </c>
      <c r="W41" s="31" t="s">
        <v>1203</v>
      </c>
      <c r="X41" s="32" t="str">
        <f>+L41</f>
        <v>605-A2</v>
      </c>
      <c r="Y41" s="3"/>
      <c r="Z41" s="21"/>
      <c r="AA41" s="73" t="str">
        <f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Học lại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1280</v>
      </c>
      <c r="D42" s="24" t="s">
        <v>479</v>
      </c>
      <c r="E42" s="25" t="s">
        <v>125</v>
      </c>
      <c r="F42" s="26" t="s">
        <v>584</v>
      </c>
      <c r="G42" s="23" t="s">
        <v>83</v>
      </c>
      <c r="H42" s="80" t="s">
        <v>56</v>
      </c>
      <c r="I42" s="81" t="s">
        <v>1209</v>
      </c>
      <c r="J42" s="82">
        <v>43269</v>
      </c>
      <c r="K42" s="81" t="s">
        <v>475</v>
      </c>
      <c r="L42" s="81" t="s">
        <v>591</v>
      </c>
      <c r="M42" s="81" t="s">
        <v>281</v>
      </c>
      <c r="N42">
        <v>3</v>
      </c>
      <c r="O42" s="27">
        <v>10</v>
      </c>
      <c r="P42" s="27">
        <v>10</v>
      </c>
      <c r="Q42" s="27" t="s">
        <v>25</v>
      </c>
      <c r="R42" s="27">
        <v>9</v>
      </c>
      <c r="S42" s="71">
        <v>8.5</v>
      </c>
      <c r="T42" s="28">
        <f>ROUND(SUMPRODUCT(O42:S42,$O$8:$S$8)/100,1)</f>
        <v>8.9</v>
      </c>
      <c r="U42" s="29" t="str">
        <f>IF(AND($T42&gt;=9,$T42&lt;=10),"A+","")&amp;IF(AND($T42&gt;=8.5,$T42&lt;=8.9),"A","")&amp;IF(AND($T42&gt;=8,$T42&lt;=8.4),"B+","")&amp;IF(AND($T42&gt;=7,$T42&lt;=7.9),"B","")&amp;IF(AND($T42&gt;=6.5,$T42&lt;=6.9),"C+","")&amp;IF(AND($T42&gt;=5.5,$T42&lt;=6.4),"C","")&amp;IF(AND($T42&gt;=5,$T42&lt;=5.4),"D+","")&amp;IF(AND($T42&gt;=4,$T42&lt;=4.9),"D","")&amp;IF(AND($T42&lt;4),"F","")</f>
        <v>A</v>
      </c>
      <c r="V42" s="30" t="str">
        <f>IF($T42&lt;4,"Kém",IF(AND($T42&gt;=4,$T42&lt;=5.4),"Trung bình yếu",IF(AND($T42&gt;=5.5,$T42&lt;=6.9),"Trung bình",IF(AND($T42&gt;=7,$T42&lt;=8.4),"Khá",IF(AND($T42&gt;=8.5,$T42&lt;=10),"Giỏi","")))))</f>
        <v>Giỏi</v>
      </c>
      <c r="W42" s="31" t="str">
        <f>+IF(OR($O42=0,$P42=0,$Q42=0,$R42=0),"Không đủ ĐKDT",IF(AND(S42=0,T42&gt;=4),"Không đạt",""))</f>
        <v/>
      </c>
      <c r="X42" s="32" t="str">
        <f>+L42</f>
        <v>605-A2</v>
      </c>
      <c r="Y42" s="3"/>
      <c r="Z42" s="21"/>
      <c r="AA42" s="73" t="str">
        <f>IF(W42="Không đủ ĐKDT","Học lại",IF(W42="Đình chỉ thi","Học lại",IF(AND(MID(G42,2,2)&lt;"12",W42="Vắng"),"Thi lại",IF(W42="Vắng có phép", "Thi lại",IF(AND((MID(G42,2,2)&lt;"12"),T42&lt;4.5),"Thi lại",IF(AND((MID(G42,2,2)&lt;"18"),T42&lt;4),"Học lại",IF(AND((MID(G42,2,2)&gt;"17"),T42&lt;4),"Thi lại",IF(AND(MID(G42,2,2)&gt;"17",S42=0),"Thi lại",IF(AND((MID(G42,2,2)&lt;"12"),S42=0),"Thi lại",IF(AND((MID(G42,2,2)&lt;"18"),(MID(G42,2,2)&gt;"11"),S42=0),"Học lại","Đạt"))))))))))</f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1281</v>
      </c>
      <c r="D43" s="24" t="s">
        <v>198</v>
      </c>
      <c r="E43" s="25" t="s">
        <v>199</v>
      </c>
      <c r="F43" s="26" t="s">
        <v>459</v>
      </c>
      <c r="G43" s="23" t="s">
        <v>55</v>
      </c>
      <c r="H43" s="80" t="s">
        <v>56</v>
      </c>
      <c r="I43" s="81" t="s">
        <v>1209</v>
      </c>
      <c r="J43" s="82">
        <v>43269</v>
      </c>
      <c r="K43" s="81" t="s">
        <v>475</v>
      </c>
      <c r="L43" s="81" t="s">
        <v>591</v>
      </c>
      <c r="M43" s="81" t="s">
        <v>281</v>
      </c>
      <c r="N43">
        <v>3</v>
      </c>
      <c r="O43" s="27">
        <v>10</v>
      </c>
      <c r="P43" s="27">
        <v>10</v>
      </c>
      <c r="Q43" s="27" t="s">
        <v>25</v>
      </c>
      <c r="R43" s="27">
        <v>9</v>
      </c>
      <c r="S43" s="71">
        <v>5</v>
      </c>
      <c r="T43" s="28">
        <f>ROUND(SUMPRODUCT(O43:S43,$O$8:$S$8)/100,1)</f>
        <v>6.4</v>
      </c>
      <c r="U43" s="29" t="str">
        <f>IF(AND($T43&gt;=9,$T43&lt;=10),"A+","")&amp;IF(AND($T43&gt;=8.5,$T43&lt;=8.9),"A","")&amp;IF(AND($T43&gt;=8,$T43&lt;=8.4),"B+","")&amp;IF(AND($T43&gt;=7,$T43&lt;=7.9),"B","")&amp;IF(AND($T43&gt;=6.5,$T43&lt;=6.9),"C+","")&amp;IF(AND($T43&gt;=5.5,$T43&lt;=6.4),"C","")&amp;IF(AND($T43&gt;=5,$T43&lt;=5.4),"D+","")&amp;IF(AND($T43&gt;=4,$T43&lt;=4.9),"D","")&amp;IF(AND($T43&lt;4),"F","")</f>
        <v>C</v>
      </c>
      <c r="V43" s="30" t="str">
        <f>IF($T43&lt;4,"Kém",IF(AND($T43&gt;=4,$T43&lt;=5.4),"Trung bình yếu",IF(AND($T43&gt;=5.5,$T43&lt;=6.9),"Trung bình",IF(AND($T43&gt;=7,$T43&lt;=8.4),"Khá",IF(AND($T43&gt;=8.5,$T43&lt;=10),"Giỏi","")))))</f>
        <v>Trung bình</v>
      </c>
      <c r="W43" s="31" t="str">
        <f>+IF(OR($O43=0,$P43=0,$Q43=0,$R43=0),"Không đủ ĐKDT",IF(AND(S43=0,T43&gt;=4),"Không đạt",""))</f>
        <v/>
      </c>
      <c r="X43" s="32" t="str">
        <f>+L43</f>
        <v>605-A2</v>
      </c>
      <c r="Y43" s="3"/>
      <c r="Z43" s="21"/>
      <c r="AA43" s="73" t="str">
        <f>IF(W43="Không đủ ĐKDT","Học lại",IF(W43="Đình chỉ thi","Học lại",IF(AND(MID(G43,2,2)&lt;"12",W43="Vắng"),"Thi lại",IF(W43="Vắng có phép", "Thi lại",IF(AND((MID(G43,2,2)&lt;"12"),T43&lt;4.5),"Thi lại",IF(AND((MID(G43,2,2)&lt;"18"),T43&lt;4),"Học lại",IF(AND((MID(G43,2,2)&gt;"17"),T43&lt;4),"Thi lại",IF(AND(MID(G43,2,2)&gt;"17",S43=0),"Thi lại",IF(AND((MID(G43,2,2)&lt;"12"),S43=0),"Thi lại",IF(AND((MID(G43,2,2)&lt;"18"),(MID(G43,2,2)&gt;"11"),S43=0),"Học lại","Đạt"))))))))))</f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1282</v>
      </c>
      <c r="D44" s="24" t="s">
        <v>249</v>
      </c>
      <c r="E44" s="25" t="s">
        <v>585</v>
      </c>
      <c r="F44" s="26" t="s">
        <v>532</v>
      </c>
      <c r="G44" s="23" t="s">
        <v>192</v>
      </c>
      <c r="H44" s="80" t="s">
        <v>56</v>
      </c>
      <c r="I44" s="81" t="s">
        <v>1209</v>
      </c>
      <c r="J44" s="82">
        <v>43269</v>
      </c>
      <c r="K44" s="81" t="s">
        <v>475</v>
      </c>
      <c r="L44" s="81" t="s">
        <v>591</v>
      </c>
      <c r="M44" s="81" t="s">
        <v>281</v>
      </c>
      <c r="N44">
        <v>3</v>
      </c>
      <c r="O44" s="27">
        <v>10</v>
      </c>
      <c r="P44" s="27">
        <v>8</v>
      </c>
      <c r="Q44" s="27" t="s">
        <v>25</v>
      </c>
      <c r="R44" s="27">
        <v>8</v>
      </c>
      <c r="S44" s="71">
        <v>8</v>
      </c>
      <c r="T44" s="28">
        <f>ROUND(SUMPRODUCT(O44:S44,$O$8:$S$8)/100,1)</f>
        <v>8.1999999999999993</v>
      </c>
      <c r="U44" s="29" t="str">
        <f>IF(AND($T44&gt;=9,$T44&lt;=10),"A+","")&amp;IF(AND($T44&gt;=8.5,$T44&lt;=8.9),"A","")&amp;IF(AND($T44&gt;=8,$T44&lt;=8.4),"B+","")&amp;IF(AND($T44&gt;=7,$T44&lt;=7.9),"B","")&amp;IF(AND($T44&gt;=6.5,$T44&lt;=6.9),"C+","")&amp;IF(AND($T44&gt;=5.5,$T44&lt;=6.4),"C","")&amp;IF(AND($T44&gt;=5,$T44&lt;=5.4),"D+","")&amp;IF(AND($T44&gt;=4,$T44&lt;=4.9),"D","")&amp;IF(AND($T44&lt;4),"F","")</f>
        <v>B+</v>
      </c>
      <c r="V44" s="30" t="str">
        <f>IF($T44&lt;4,"Kém",IF(AND($T44&gt;=4,$T44&lt;=5.4),"Trung bình yếu",IF(AND($T44&gt;=5.5,$T44&lt;=6.9),"Trung bình",IF(AND($T44&gt;=7,$T44&lt;=8.4),"Khá",IF(AND($T44&gt;=8.5,$T44&lt;=10),"Giỏi","")))))</f>
        <v>Khá</v>
      </c>
      <c r="W44" s="31" t="str">
        <f>+IF(OR($O44=0,$P44=0,$Q44=0,$R44=0),"Không đủ ĐKDT",IF(AND(S44=0,T44&gt;=4),"Không đạt",""))</f>
        <v/>
      </c>
      <c r="X44" s="32" t="str">
        <f>+L44</f>
        <v>605-A2</v>
      </c>
      <c r="Y44" s="3"/>
      <c r="Z44" s="21"/>
      <c r="AA44" s="73" t="str">
        <f>IF(W44="Không đủ ĐKDT","Học lại",IF(W44="Đình chỉ thi","Học lại",IF(AND(MID(G44,2,2)&lt;"12",W44="Vắng"),"Thi lại",IF(W44="Vắng có phép", "Thi lại",IF(AND((MID(G44,2,2)&lt;"12"),T44&lt;4.5),"Thi lại",IF(AND((MID(G44,2,2)&lt;"18"),T44&lt;4),"Học lại",IF(AND((MID(G44,2,2)&gt;"17"),T44&lt;4),"Thi lại",IF(AND(MID(G44,2,2)&gt;"17",S44=0),"Thi lại",IF(AND((MID(G44,2,2)&lt;"12"),S44=0),"Thi lại",IF(AND((MID(G44,2,2)&lt;"18"),(MID(G44,2,2)&gt;"11"),S44=0),"Học lại","Đạt"))))))))))</f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1283</v>
      </c>
      <c r="D45" s="24" t="s">
        <v>586</v>
      </c>
      <c r="E45" s="25" t="s">
        <v>431</v>
      </c>
      <c r="F45" s="26" t="s">
        <v>95</v>
      </c>
      <c r="G45" s="23" t="s">
        <v>192</v>
      </c>
      <c r="H45" s="80" t="s">
        <v>56</v>
      </c>
      <c r="I45" s="81" t="s">
        <v>1209</v>
      </c>
      <c r="J45" s="82">
        <v>43269</v>
      </c>
      <c r="K45" s="81" t="s">
        <v>475</v>
      </c>
      <c r="L45" s="81" t="s">
        <v>591</v>
      </c>
      <c r="M45" s="81" t="s">
        <v>281</v>
      </c>
      <c r="N45">
        <v>3</v>
      </c>
      <c r="O45" s="27">
        <v>10</v>
      </c>
      <c r="P45" s="27">
        <v>9</v>
      </c>
      <c r="Q45" s="27" t="s">
        <v>25</v>
      </c>
      <c r="R45" s="27">
        <v>8</v>
      </c>
      <c r="S45" s="71">
        <v>8.5</v>
      </c>
      <c r="T45" s="28">
        <f>ROUND(SUMPRODUCT(O45:S45,$O$8:$S$8)/100,1)</f>
        <v>8.6999999999999993</v>
      </c>
      <c r="U45" s="29" t="str">
        <f>IF(AND($T45&gt;=9,$T45&lt;=10),"A+","")&amp;IF(AND($T45&gt;=8.5,$T45&lt;=8.9),"A","")&amp;IF(AND($T45&gt;=8,$T45&lt;=8.4),"B+","")&amp;IF(AND($T45&gt;=7,$T45&lt;=7.9),"B","")&amp;IF(AND($T45&gt;=6.5,$T45&lt;=6.9),"C+","")&amp;IF(AND($T45&gt;=5.5,$T45&lt;=6.4),"C","")&amp;IF(AND($T45&gt;=5,$T45&lt;=5.4),"D+","")&amp;IF(AND($T45&gt;=4,$T45&lt;=4.9),"D","")&amp;IF(AND($T45&lt;4),"F","")</f>
        <v>A</v>
      </c>
      <c r="V45" s="30" t="str">
        <f>IF($T45&lt;4,"Kém",IF(AND($T45&gt;=4,$T45&lt;=5.4),"Trung bình yếu",IF(AND($T45&gt;=5.5,$T45&lt;=6.9),"Trung bình",IF(AND($T45&gt;=7,$T45&lt;=8.4),"Khá",IF(AND($T45&gt;=8.5,$T45&lt;=10),"Giỏi","")))))</f>
        <v>Giỏi</v>
      </c>
      <c r="W45" s="31" t="str">
        <f>+IF(OR($O45=0,$P45=0,$Q45=0,$R45=0),"Không đủ ĐKDT",IF(AND(S45=0,T45&gt;=4),"Không đạt",""))</f>
        <v/>
      </c>
      <c r="X45" s="32" t="str">
        <f>+L45</f>
        <v>605-A2</v>
      </c>
      <c r="Y45" s="3"/>
      <c r="Z45" s="21"/>
      <c r="AA45" s="73" t="str">
        <f>IF(W45="Không đủ ĐKDT","Học lại",IF(W45="Đình chỉ thi","Học lại",IF(AND(MID(G45,2,2)&lt;"12",W45="Vắng"),"Thi lại",IF(W45="Vắng có phép", "Thi lại",IF(AND((MID(G45,2,2)&lt;"12"),T45&lt;4.5),"Thi lại",IF(AND((MID(G45,2,2)&lt;"18"),T45&lt;4),"Học lại",IF(AND((MID(G45,2,2)&gt;"17"),T45&lt;4),"Thi lại",IF(AND(MID(G45,2,2)&gt;"17",S45=0),"Thi lại",IF(AND((MID(G45,2,2)&lt;"12"),S45=0),"Thi lại",IF(AND((MID(G45,2,2)&lt;"18"),(MID(G45,2,2)&gt;"11"),S45=0),"Học lại","Đạt"))))))))))</f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1284</v>
      </c>
      <c r="D46" s="24" t="s">
        <v>214</v>
      </c>
      <c r="E46" s="25" t="s">
        <v>215</v>
      </c>
      <c r="F46" s="26" t="s">
        <v>1285</v>
      </c>
      <c r="G46" s="23" t="s">
        <v>70</v>
      </c>
      <c r="H46" s="80" t="s">
        <v>56</v>
      </c>
      <c r="I46" s="81" t="s">
        <v>1209</v>
      </c>
      <c r="J46" s="82">
        <v>43269</v>
      </c>
      <c r="K46" s="81" t="s">
        <v>475</v>
      </c>
      <c r="L46" s="81" t="s">
        <v>591</v>
      </c>
      <c r="M46" s="81" t="s">
        <v>281</v>
      </c>
      <c r="N46">
        <v>3</v>
      </c>
      <c r="O46" s="27">
        <v>10</v>
      </c>
      <c r="P46" s="27">
        <v>10</v>
      </c>
      <c r="Q46" s="27" t="s">
        <v>25</v>
      </c>
      <c r="R46" s="27">
        <v>7</v>
      </c>
      <c r="S46" s="71">
        <v>7</v>
      </c>
      <c r="T46" s="28">
        <f>ROUND(SUMPRODUCT(O46:S46,$O$8:$S$8)/100,1)</f>
        <v>7.6</v>
      </c>
      <c r="U46" s="29" t="str">
        <f>IF(AND($T46&gt;=9,$T46&lt;=10),"A+","")&amp;IF(AND($T46&gt;=8.5,$T46&lt;=8.9),"A","")&amp;IF(AND($T46&gt;=8,$T46&lt;=8.4),"B+","")&amp;IF(AND($T46&gt;=7,$T46&lt;=7.9),"B","")&amp;IF(AND($T46&gt;=6.5,$T46&lt;=6.9),"C+","")&amp;IF(AND($T46&gt;=5.5,$T46&lt;=6.4),"C","")&amp;IF(AND($T46&gt;=5,$T46&lt;=5.4),"D+","")&amp;IF(AND($T46&gt;=4,$T46&lt;=4.9),"D","")&amp;IF(AND($T46&lt;4),"F","")</f>
        <v>B</v>
      </c>
      <c r="V46" s="30" t="str">
        <f>IF($T46&lt;4,"Kém",IF(AND($T46&gt;=4,$T46&lt;=5.4),"Trung bình yếu",IF(AND($T46&gt;=5.5,$T46&lt;=6.9),"Trung bình",IF(AND($T46&gt;=7,$T46&lt;=8.4),"Khá",IF(AND($T46&gt;=8.5,$T46&lt;=10),"Giỏi","")))))</f>
        <v>Khá</v>
      </c>
      <c r="W46" s="31" t="str">
        <f>+IF(OR($O46=0,$P46=0,$Q46=0,$R46=0),"Không đủ ĐKDT",IF(AND(S46=0,T46&gt;=4),"Không đạt",""))</f>
        <v/>
      </c>
      <c r="X46" s="32" t="str">
        <f>+L46</f>
        <v>605-A2</v>
      </c>
      <c r="Y46" s="3"/>
      <c r="Z46" s="21"/>
      <c r="AA46" s="73" t="str">
        <f>IF(W46="Không đủ ĐKDT","Học lại",IF(W46="Đình chỉ thi","Học lại",IF(AND(MID(G46,2,2)&lt;"12",W46="Vắng"),"Thi lại",IF(W46="Vắng có phép", "Thi lại",IF(AND((MID(G46,2,2)&lt;"12"),T46&lt;4.5),"Thi lại",IF(AND((MID(G46,2,2)&lt;"18"),T46&lt;4),"Học lại",IF(AND((MID(G46,2,2)&gt;"17"),T46&lt;4),"Thi lại",IF(AND(MID(G46,2,2)&gt;"17",S46=0),"Thi lại",IF(AND((MID(G46,2,2)&lt;"12"),S46=0),"Thi lại",IF(AND((MID(G46,2,2)&lt;"18"),(MID(G46,2,2)&gt;"11"),S46=0),"Học lại","Đạt"))))))))))</f>
        <v>Đạt</v>
      </c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</row>
    <row r="47" spans="2:42" ht="18.75" customHeight="1" x14ac:dyDescent="0.25">
      <c r="B47" s="22">
        <v>39</v>
      </c>
      <c r="C47" s="23" t="s">
        <v>1286</v>
      </c>
      <c r="D47" s="24" t="s">
        <v>492</v>
      </c>
      <c r="E47" s="25" t="s">
        <v>134</v>
      </c>
      <c r="F47" s="26" t="s">
        <v>587</v>
      </c>
      <c r="G47" s="23" t="s">
        <v>55</v>
      </c>
      <c r="H47" s="80" t="s">
        <v>56</v>
      </c>
      <c r="I47" s="81" t="s">
        <v>1209</v>
      </c>
      <c r="J47" s="82">
        <v>43269</v>
      </c>
      <c r="K47" s="81" t="s">
        <v>475</v>
      </c>
      <c r="L47" s="81" t="s">
        <v>591</v>
      </c>
      <c r="M47" s="81" t="s">
        <v>281</v>
      </c>
      <c r="N47">
        <v>3</v>
      </c>
      <c r="O47" s="27">
        <v>10</v>
      </c>
      <c r="P47" s="27">
        <v>10</v>
      </c>
      <c r="Q47" s="27" t="s">
        <v>25</v>
      </c>
      <c r="R47" s="27">
        <v>9</v>
      </c>
      <c r="S47" s="71">
        <v>7</v>
      </c>
      <c r="T47" s="28">
        <f>ROUND(SUMPRODUCT(O47:S47,$O$8:$S$8)/100,1)</f>
        <v>7.8</v>
      </c>
      <c r="U47" s="29" t="str">
        <f>IF(AND($T47&gt;=9,$T47&lt;=10),"A+","")&amp;IF(AND($T47&gt;=8.5,$T47&lt;=8.9),"A","")&amp;IF(AND($T47&gt;=8,$T47&lt;=8.4),"B+","")&amp;IF(AND($T47&gt;=7,$T47&lt;=7.9),"B","")&amp;IF(AND($T47&gt;=6.5,$T47&lt;=6.9),"C+","")&amp;IF(AND($T47&gt;=5.5,$T47&lt;=6.4),"C","")&amp;IF(AND($T47&gt;=5,$T47&lt;=5.4),"D+","")&amp;IF(AND($T47&gt;=4,$T47&lt;=4.9),"D","")&amp;IF(AND($T47&lt;4),"F","")</f>
        <v>B</v>
      </c>
      <c r="V47" s="30" t="str">
        <f>IF($T47&lt;4,"Kém",IF(AND($T47&gt;=4,$T47&lt;=5.4),"Trung bình yếu",IF(AND($T47&gt;=5.5,$T47&lt;=6.9),"Trung bình",IF(AND($T47&gt;=7,$T47&lt;=8.4),"Khá",IF(AND($T47&gt;=8.5,$T47&lt;=10),"Giỏi","")))))</f>
        <v>Khá</v>
      </c>
      <c r="W47" s="31" t="str">
        <f>+IF(OR($O47=0,$P47=0,$Q47=0,$R47=0),"Không đủ ĐKDT",IF(AND(S47=0,T47&gt;=4),"Không đạt",""))</f>
        <v/>
      </c>
      <c r="X47" s="32" t="str">
        <f>+L47</f>
        <v>605-A2</v>
      </c>
      <c r="Y47" s="3"/>
      <c r="Z47" s="21"/>
      <c r="AA47" s="73" t="str">
        <f>IF(W47="Không đủ ĐKDT","Học lại",IF(W47="Đình chỉ thi","Học lại",IF(AND(MID(G47,2,2)&lt;"12",W47="Vắng"),"Thi lại",IF(W47="Vắng có phép", "Thi lại",IF(AND((MID(G47,2,2)&lt;"12"),T47&lt;4.5),"Thi lại",IF(AND((MID(G47,2,2)&lt;"18"),T47&lt;4),"Học lại",IF(AND((MID(G47,2,2)&gt;"17"),T47&lt;4),"Thi lại",IF(AND(MID(G47,2,2)&gt;"17",S47=0),"Thi lại",IF(AND((MID(G47,2,2)&lt;"12"),S47=0),"Thi lại",IF(AND((MID(G47,2,2)&lt;"18"),(MID(G47,2,2)&gt;"11"),S47=0),"Học lại","Đạt"))))))))))</f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1287</v>
      </c>
      <c r="D48" s="24" t="s">
        <v>1288</v>
      </c>
      <c r="E48" s="25" t="s">
        <v>225</v>
      </c>
      <c r="F48" s="26" t="s">
        <v>1289</v>
      </c>
      <c r="G48" s="23" t="s">
        <v>66</v>
      </c>
      <c r="H48" s="80" t="s">
        <v>56</v>
      </c>
      <c r="I48" s="81" t="s">
        <v>1209</v>
      </c>
      <c r="J48" s="82">
        <v>43269</v>
      </c>
      <c r="K48" s="81" t="s">
        <v>475</v>
      </c>
      <c r="L48" s="81" t="s">
        <v>591</v>
      </c>
      <c r="M48" s="81" t="s">
        <v>281</v>
      </c>
      <c r="N48">
        <v>3</v>
      </c>
      <c r="O48" s="27">
        <v>10</v>
      </c>
      <c r="P48" s="27">
        <v>7</v>
      </c>
      <c r="Q48" s="27" t="s">
        <v>25</v>
      </c>
      <c r="R48" s="27">
        <v>8</v>
      </c>
      <c r="S48" s="71">
        <v>5.5</v>
      </c>
      <c r="T48" s="28">
        <f>ROUND(SUMPRODUCT(O48:S48,$O$8:$S$8)/100,1)</f>
        <v>6.4</v>
      </c>
      <c r="U48" s="29" t="str">
        <f>IF(AND($T48&gt;=9,$T48&lt;=10),"A+","")&amp;IF(AND($T48&gt;=8.5,$T48&lt;=8.9),"A","")&amp;IF(AND($T48&gt;=8,$T48&lt;=8.4),"B+","")&amp;IF(AND($T48&gt;=7,$T48&lt;=7.9),"B","")&amp;IF(AND($T48&gt;=6.5,$T48&lt;=6.9),"C+","")&amp;IF(AND($T48&gt;=5.5,$T48&lt;=6.4),"C","")&amp;IF(AND($T48&gt;=5,$T48&lt;=5.4),"D+","")&amp;IF(AND($T48&gt;=4,$T48&lt;=4.9),"D","")&amp;IF(AND($T48&lt;4),"F","")</f>
        <v>C</v>
      </c>
      <c r="V48" s="30" t="str">
        <f>IF($T48&lt;4,"Kém",IF(AND($T48&gt;=4,$T48&lt;=5.4),"Trung bình yếu",IF(AND($T48&gt;=5.5,$T48&lt;=6.9),"Trung bình",IF(AND($T48&gt;=7,$T48&lt;=8.4),"Khá",IF(AND($T48&gt;=8.5,$T48&lt;=10),"Giỏi","")))))</f>
        <v>Trung bình</v>
      </c>
      <c r="W48" s="31" t="str">
        <f>+IF(OR($O48=0,$P48=0,$Q48=0,$R48=0),"Không đủ ĐKDT",IF(AND(S48=0,T48&gt;=4),"Không đạt",""))</f>
        <v/>
      </c>
      <c r="X48" s="32" t="str">
        <f>+L48</f>
        <v>605-A2</v>
      </c>
      <c r="Y48" s="3"/>
      <c r="Z48" s="21"/>
      <c r="AA48" s="73" t="str">
        <f>IF(W48="Không đủ ĐKDT","Học lại",IF(W48="Đình chỉ thi","Học lại",IF(AND(MID(G48,2,2)&lt;"12",W48="Vắng"),"Thi lại",IF(W48="Vắng có phép", "Thi lại",IF(AND((MID(G48,2,2)&lt;"12"),T48&lt;4.5),"Thi lại",IF(AND((MID(G48,2,2)&lt;"18"),T48&lt;4),"Học lại",IF(AND((MID(G48,2,2)&gt;"17"),T48&lt;4),"Thi lại",IF(AND(MID(G48,2,2)&gt;"17",S48=0),"Thi lại",IF(AND((MID(G48,2,2)&lt;"12"),S48=0),"Thi lại",IF(AND((MID(G48,2,2)&lt;"18"),(MID(G48,2,2)&gt;"11"),S48=0),"Học lại","Đạt"))))))))))</f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1290</v>
      </c>
      <c r="D49" s="24" t="s">
        <v>1291</v>
      </c>
      <c r="E49" s="25" t="s">
        <v>225</v>
      </c>
      <c r="F49" s="26" t="s">
        <v>259</v>
      </c>
      <c r="G49" s="23" t="s">
        <v>70</v>
      </c>
      <c r="H49" s="80" t="s">
        <v>56</v>
      </c>
      <c r="I49" s="81" t="s">
        <v>1209</v>
      </c>
      <c r="J49" s="82">
        <v>43269</v>
      </c>
      <c r="K49" s="81" t="s">
        <v>475</v>
      </c>
      <c r="L49" s="81" t="s">
        <v>591</v>
      </c>
      <c r="M49" s="81" t="s">
        <v>281</v>
      </c>
      <c r="N49">
        <v>3</v>
      </c>
      <c r="O49" s="27">
        <v>10</v>
      </c>
      <c r="P49" s="27">
        <v>5</v>
      </c>
      <c r="Q49" s="27" t="s">
        <v>25</v>
      </c>
      <c r="R49" s="27">
        <v>7</v>
      </c>
      <c r="S49" s="71">
        <v>6</v>
      </c>
      <c r="T49" s="28">
        <f>ROUND(SUMPRODUCT(O49:S49,$O$8:$S$8)/100,1)</f>
        <v>6.4</v>
      </c>
      <c r="U49" s="29" t="str">
        <f>IF(AND($T49&gt;=9,$T49&lt;=10),"A+","")&amp;IF(AND($T49&gt;=8.5,$T49&lt;=8.9),"A","")&amp;IF(AND($T49&gt;=8,$T49&lt;=8.4),"B+","")&amp;IF(AND($T49&gt;=7,$T49&lt;=7.9),"B","")&amp;IF(AND($T49&gt;=6.5,$T49&lt;=6.9),"C+","")&amp;IF(AND($T49&gt;=5.5,$T49&lt;=6.4),"C","")&amp;IF(AND($T49&gt;=5,$T49&lt;=5.4),"D+","")&amp;IF(AND($T49&gt;=4,$T49&lt;=4.9),"D","")&amp;IF(AND($T49&lt;4),"F","")</f>
        <v>C</v>
      </c>
      <c r="V49" s="30" t="str">
        <f>IF($T49&lt;4,"Kém",IF(AND($T49&gt;=4,$T49&lt;=5.4),"Trung bình yếu",IF(AND($T49&gt;=5.5,$T49&lt;=6.9),"Trung bình",IF(AND($T49&gt;=7,$T49&lt;=8.4),"Khá",IF(AND($T49&gt;=8.5,$T49&lt;=10),"Giỏi","")))))</f>
        <v>Trung bình</v>
      </c>
      <c r="W49" s="31" t="str">
        <f>+IF(OR($O49=0,$P49=0,$Q49=0,$R49=0),"Không đủ ĐKDT",IF(AND(S49=0,T49&gt;=4),"Không đạt",""))</f>
        <v/>
      </c>
      <c r="X49" s="32" t="str">
        <f>+L49</f>
        <v>605-A2</v>
      </c>
      <c r="Y49" s="3"/>
      <c r="Z49" s="21"/>
      <c r="AA49" s="73" t="str">
        <f>IF(W49="Không đủ ĐKDT","Học lại",IF(W49="Đình chỉ thi","Học lại",IF(AND(MID(G49,2,2)&lt;"12",W49="Vắng"),"Thi lại",IF(W49="Vắng có phép", "Thi lại",IF(AND((MID(G49,2,2)&lt;"12"),T49&lt;4.5),"Thi lại",IF(AND((MID(G49,2,2)&lt;"18"),T49&lt;4),"Học lại",IF(AND((MID(G49,2,2)&gt;"17"),T49&lt;4),"Thi lại",IF(AND(MID(G49,2,2)&gt;"17",S49=0),"Thi lại",IF(AND((MID(G49,2,2)&lt;"12"),S49=0),"Thi lại",IF(AND((MID(G49,2,2)&lt;"18"),(MID(G49,2,2)&gt;"11"),S49=0),"Học lại","Đạt"))))))))))</f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1292</v>
      </c>
      <c r="D50" s="24" t="s">
        <v>588</v>
      </c>
      <c r="E50" s="25" t="s">
        <v>1293</v>
      </c>
      <c r="F50" s="26" t="s">
        <v>330</v>
      </c>
      <c r="G50" s="23" t="s">
        <v>83</v>
      </c>
      <c r="H50" s="80" t="s">
        <v>56</v>
      </c>
      <c r="I50" s="81" t="s">
        <v>1209</v>
      </c>
      <c r="J50" s="82">
        <v>43269</v>
      </c>
      <c r="K50" s="81" t="s">
        <v>475</v>
      </c>
      <c r="L50" s="81" t="s">
        <v>591</v>
      </c>
      <c r="M50" s="81" t="s">
        <v>281</v>
      </c>
      <c r="N50">
        <v>3</v>
      </c>
      <c r="O50" s="27">
        <v>10</v>
      </c>
      <c r="P50" s="27">
        <v>7</v>
      </c>
      <c r="Q50" s="27" t="s">
        <v>25</v>
      </c>
      <c r="R50" s="27">
        <v>8</v>
      </c>
      <c r="S50" s="71">
        <v>6.5</v>
      </c>
      <c r="T50" s="28">
        <f>ROUND(SUMPRODUCT(O50:S50,$O$8:$S$8)/100,1)</f>
        <v>7.1</v>
      </c>
      <c r="U50" s="29" t="str">
        <f>IF(AND($T50&gt;=9,$T50&lt;=10),"A+","")&amp;IF(AND($T50&gt;=8.5,$T50&lt;=8.9),"A","")&amp;IF(AND($T50&gt;=8,$T50&lt;=8.4),"B+","")&amp;IF(AND($T50&gt;=7,$T50&lt;=7.9),"B","")&amp;IF(AND($T50&gt;=6.5,$T50&lt;=6.9),"C+","")&amp;IF(AND($T50&gt;=5.5,$T50&lt;=6.4),"C","")&amp;IF(AND($T50&gt;=5,$T50&lt;=5.4),"D+","")&amp;IF(AND($T50&gt;=4,$T50&lt;=4.9),"D","")&amp;IF(AND($T50&lt;4),"F","")</f>
        <v>B</v>
      </c>
      <c r="V50" s="30" t="str">
        <f>IF($T50&lt;4,"Kém",IF(AND($T50&gt;=4,$T50&lt;=5.4),"Trung bình yếu",IF(AND($T50&gt;=5.5,$T50&lt;=6.9),"Trung bình",IF(AND($T50&gt;=7,$T50&lt;=8.4),"Khá",IF(AND($T50&gt;=8.5,$T50&lt;=10),"Giỏi","")))))</f>
        <v>Khá</v>
      </c>
      <c r="W50" s="31" t="str">
        <f>+IF(OR($O50=0,$P50=0,$Q50=0,$R50=0),"Không đủ ĐKDT",IF(AND(S50=0,T50&gt;=4),"Không đạt",""))</f>
        <v/>
      </c>
      <c r="X50" s="32" t="str">
        <f>+L50</f>
        <v>605-A2</v>
      </c>
      <c r="Y50" s="3"/>
      <c r="Z50" s="21"/>
      <c r="AA50" s="73" t="str">
        <f>IF(W50="Không đủ ĐKDT","Học lại",IF(W50="Đình chỉ thi","Học lại",IF(AND(MID(G50,2,2)&lt;"12",W50="Vắng"),"Thi lại",IF(W50="Vắng có phép", "Thi lại",IF(AND((MID(G50,2,2)&lt;"12"),T50&lt;4.5),"Thi lại",IF(AND((MID(G50,2,2)&lt;"18"),T50&lt;4),"Học lại",IF(AND((MID(G50,2,2)&gt;"17"),T50&lt;4),"Thi lại",IF(AND(MID(G50,2,2)&gt;"17",S50=0),"Thi lại",IF(AND((MID(G50,2,2)&lt;"12"),S50=0),"Thi lại",IF(AND((MID(G50,2,2)&lt;"18"),(MID(G50,2,2)&gt;"11"),S50=0),"Học lại","Đạt"))))))))))</f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1294</v>
      </c>
      <c r="D51" s="24" t="s">
        <v>307</v>
      </c>
      <c r="E51" s="25" t="s">
        <v>73</v>
      </c>
      <c r="F51" s="26" t="s">
        <v>1295</v>
      </c>
      <c r="G51" s="23" t="s">
        <v>179</v>
      </c>
      <c r="H51" s="80" t="s">
        <v>56</v>
      </c>
      <c r="I51" s="81" t="s">
        <v>1209</v>
      </c>
      <c r="J51" s="82">
        <v>43269</v>
      </c>
      <c r="K51" s="81" t="s">
        <v>475</v>
      </c>
      <c r="L51" s="81" t="s">
        <v>592</v>
      </c>
      <c r="M51" s="81" t="s">
        <v>281</v>
      </c>
      <c r="N51">
        <v>3</v>
      </c>
      <c r="O51" s="27">
        <v>10</v>
      </c>
      <c r="P51" s="27">
        <v>10</v>
      </c>
      <c r="Q51" s="27" t="s">
        <v>25</v>
      </c>
      <c r="R51" s="27">
        <v>8</v>
      </c>
      <c r="S51" s="71">
        <v>5</v>
      </c>
      <c r="T51" s="28">
        <f>ROUND(SUMPRODUCT(O51:S51,$O$8:$S$8)/100,1)</f>
        <v>6.3</v>
      </c>
      <c r="U51" s="29" t="str">
        <f>IF(AND($T51&gt;=9,$T51&lt;=10),"A+","")&amp;IF(AND($T51&gt;=8.5,$T51&lt;=8.9),"A","")&amp;IF(AND($T51&gt;=8,$T51&lt;=8.4),"B+","")&amp;IF(AND($T51&gt;=7,$T51&lt;=7.9),"B","")&amp;IF(AND($T51&gt;=6.5,$T51&lt;=6.9),"C+","")&amp;IF(AND($T51&gt;=5.5,$T51&lt;=6.4),"C","")&amp;IF(AND($T51&gt;=5,$T51&lt;=5.4),"D+","")&amp;IF(AND($T51&gt;=4,$T51&lt;=4.9),"D","")&amp;IF(AND($T51&lt;4),"F","")</f>
        <v>C</v>
      </c>
      <c r="V51" s="30" t="str">
        <f>IF($T51&lt;4,"Kém",IF(AND($T51&gt;=4,$T51&lt;=5.4),"Trung bình yếu",IF(AND($T51&gt;=5.5,$T51&lt;=6.9),"Trung bình",IF(AND($T51&gt;=7,$T51&lt;=8.4),"Khá",IF(AND($T51&gt;=8.5,$T51&lt;=10),"Giỏi","")))))</f>
        <v>Trung bình</v>
      </c>
      <c r="W51" s="31" t="str">
        <f>+IF(OR($O51=0,$P51=0,$Q51=0,$R51=0),"Không đủ ĐKDT",IF(AND(S51=0,T51&gt;=4),"Không đạt",""))</f>
        <v/>
      </c>
      <c r="X51" s="32" t="str">
        <f>+L51</f>
        <v>304-A2</v>
      </c>
      <c r="Y51" s="3"/>
      <c r="Z51" s="21"/>
      <c r="AA51" s="73" t="str">
        <f>IF(W51="Không đủ ĐKDT","Học lại",IF(W51="Đình chỉ thi","Học lại",IF(AND(MID(G51,2,2)&lt;"12",W51="Vắng"),"Thi lại",IF(W51="Vắng có phép", "Thi lại",IF(AND((MID(G51,2,2)&lt;"12"),T51&lt;4.5),"Thi lại",IF(AND((MID(G51,2,2)&lt;"18"),T51&lt;4),"Học lại",IF(AND((MID(G51,2,2)&gt;"17"),T51&lt;4),"Thi lại",IF(AND(MID(G51,2,2)&gt;"17",S51=0),"Thi lại",IF(AND((MID(G51,2,2)&lt;"12"),S51=0),"Thi lại",IF(AND((MID(G51,2,2)&lt;"18"),(MID(G51,2,2)&gt;"11"),S51=0),"Học lại","Đạt"))))))))))</f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1296</v>
      </c>
      <c r="D52" s="24" t="s">
        <v>1297</v>
      </c>
      <c r="E52" s="25" t="s">
        <v>86</v>
      </c>
      <c r="F52" s="26" t="s">
        <v>587</v>
      </c>
      <c r="G52" s="23" t="s">
        <v>179</v>
      </c>
      <c r="H52" s="80" t="s">
        <v>56</v>
      </c>
      <c r="I52" s="81" t="s">
        <v>1209</v>
      </c>
      <c r="J52" s="82">
        <v>43269</v>
      </c>
      <c r="K52" s="81" t="s">
        <v>475</v>
      </c>
      <c r="L52" s="81" t="s">
        <v>592</v>
      </c>
      <c r="M52" s="81" t="s">
        <v>281</v>
      </c>
      <c r="N52">
        <v>3</v>
      </c>
      <c r="O52" s="27">
        <v>0</v>
      </c>
      <c r="P52" s="27" t="s">
        <v>25</v>
      </c>
      <c r="Q52" s="27" t="s">
        <v>25</v>
      </c>
      <c r="R52" s="27"/>
      <c r="S52" s="71" t="s">
        <v>25</v>
      </c>
      <c r="T52" s="28">
        <f>ROUND(SUMPRODUCT(O52:S52,$O$8:$S$8)/100,1)</f>
        <v>0</v>
      </c>
      <c r="U52" s="29" t="str">
        <f>IF(AND($T52&gt;=9,$T52&lt;=10),"A+","")&amp;IF(AND($T52&gt;=8.5,$T52&lt;=8.9),"A","")&amp;IF(AND($T52&gt;=8,$T52&lt;=8.4),"B+","")&amp;IF(AND($T52&gt;=7,$T52&lt;=7.9),"B","")&amp;IF(AND($T52&gt;=6.5,$T52&lt;=6.9),"C+","")&amp;IF(AND($T52&gt;=5.5,$T52&lt;=6.4),"C","")&amp;IF(AND($T52&gt;=5,$T52&lt;=5.4),"D+","")&amp;IF(AND($T52&gt;=4,$T52&lt;=4.9),"D","")&amp;IF(AND($T52&lt;4),"F","")</f>
        <v>F</v>
      </c>
      <c r="V52" s="30" t="str">
        <f>IF($T52&lt;4,"Kém",IF(AND($T52&gt;=4,$T52&lt;=5.4),"Trung bình yếu",IF(AND($T52&gt;=5.5,$T52&lt;=6.9),"Trung bình",IF(AND($T52&gt;=7,$T52&lt;=8.4),"Khá",IF(AND($T52&gt;=8.5,$T52&lt;=10),"Giỏi","")))))</f>
        <v>Kém</v>
      </c>
      <c r="W52" s="31" t="str">
        <f>+IF(OR($O52=0,$P52=0,$Q52=0,$R52=0),"Không đủ ĐKDT",IF(AND(S52=0,T52&gt;=4),"Không đạt",""))</f>
        <v>Không đủ ĐKDT</v>
      </c>
      <c r="X52" s="32" t="str">
        <f>+L52</f>
        <v>304-A2</v>
      </c>
      <c r="Y52" s="3"/>
      <c r="Z52" s="21"/>
      <c r="AA52" s="73" t="str">
        <f>IF(W52="Không đủ ĐKDT","Học lại",IF(W52="Đình chỉ thi","Học lại",IF(AND(MID(G52,2,2)&lt;"12",W52="Vắng"),"Thi lại",IF(W52="Vắng có phép", "Thi lại",IF(AND((MID(G52,2,2)&lt;"12"),T52&lt;4.5),"Thi lại",IF(AND((MID(G52,2,2)&lt;"18"),T52&lt;4),"Học lại",IF(AND((MID(G52,2,2)&gt;"17"),T52&lt;4),"Thi lại",IF(AND(MID(G52,2,2)&gt;"17",S52=0),"Thi lại",IF(AND((MID(G52,2,2)&lt;"12"),S52=0),"Thi lại",IF(AND((MID(G52,2,2)&lt;"18"),(MID(G52,2,2)&gt;"11"),S52=0),"Học lại","Đạt"))))))))))</f>
        <v>Học lại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1298</v>
      </c>
      <c r="D53" s="24" t="s">
        <v>510</v>
      </c>
      <c r="E53" s="25" t="s">
        <v>116</v>
      </c>
      <c r="F53" s="26" t="s">
        <v>1299</v>
      </c>
      <c r="G53" s="23" t="s">
        <v>179</v>
      </c>
      <c r="H53" s="80" t="s">
        <v>56</v>
      </c>
      <c r="I53" s="81" t="s">
        <v>1209</v>
      </c>
      <c r="J53" s="82">
        <v>43269</v>
      </c>
      <c r="K53" s="81" t="s">
        <v>475</v>
      </c>
      <c r="L53" s="81" t="s">
        <v>592</v>
      </c>
      <c r="M53" s="81" t="s">
        <v>281</v>
      </c>
      <c r="N53">
        <v>3</v>
      </c>
      <c r="O53" s="27">
        <v>10</v>
      </c>
      <c r="P53" s="27">
        <v>10</v>
      </c>
      <c r="Q53" s="27" t="s">
        <v>25</v>
      </c>
      <c r="R53" s="27">
        <v>8</v>
      </c>
      <c r="S53" s="71">
        <v>1</v>
      </c>
      <c r="T53" s="28">
        <f>ROUND(SUMPRODUCT(O53:S53,$O$8:$S$8)/100,1)</f>
        <v>3.5</v>
      </c>
      <c r="U53" s="29" t="str">
        <f>IF(AND($T53&gt;=9,$T53&lt;=10),"A+","")&amp;IF(AND($T53&gt;=8.5,$T53&lt;=8.9),"A","")&amp;IF(AND($T53&gt;=8,$T53&lt;=8.4),"B+","")&amp;IF(AND($T53&gt;=7,$T53&lt;=7.9),"B","")&amp;IF(AND($T53&gt;=6.5,$T53&lt;=6.9),"C+","")&amp;IF(AND($T53&gt;=5.5,$T53&lt;=6.4),"C","")&amp;IF(AND($T53&gt;=5,$T53&lt;=5.4),"D+","")&amp;IF(AND($T53&gt;=4,$T53&lt;=4.9),"D","")&amp;IF(AND($T53&lt;4),"F","")</f>
        <v>F</v>
      </c>
      <c r="V53" s="30" t="str">
        <f>IF($T53&lt;4,"Kém",IF(AND($T53&gt;=4,$T53&lt;=5.4),"Trung bình yếu",IF(AND($T53&gt;=5.5,$T53&lt;=6.9),"Trung bình",IF(AND($T53&gt;=7,$T53&lt;=8.4),"Khá",IF(AND($T53&gt;=8.5,$T53&lt;=10),"Giỏi","")))))</f>
        <v>Kém</v>
      </c>
      <c r="W53" s="31" t="str">
        <f>+IF(OR($O53=0,$P53=0,$Q53=0,$R53=0),"Không đủ ĐKDT",IF(AND(S53=0,T53&gt;=4),"Không đạt",""))</f>
        <v/>
      </c>
      <c r="X53" s="32" t="str">
        <f>+L53</f>
        <v>304-A2</v>
      </c>
      <c r="Y53" s="3"/>
      <c r="Z53" s="21"/>
      <c r="AA53" s="73" t="str">
        <f>IF(W53="Không đủ ĐKDT","Học lại",IF(W53="Đình chỉ thi","Học lại",IF(AND(MID(G53,2,2)&lt;"12",W53="Vắng"),"Thi lại",IF(W53="Vắng có phép", "Thi lại",IF(AND((MID(G53,2,2)&lt;"12"),T53&lt;4.5),"Thi lại",IF(AND((MID(G53,2,2)&lt;"18"),T53&lt;4),"Học lại",IF(AND((MID(G53,2,2)&gt;"17"),T53&lt;4),"Thi lại",IF(AND(MID(G53,2,2)&gt;"17",S53=0),"Thi lại",IF(AND((MID(G53,2,2)&lt;"12"),S53=0),"Thi lại",IF(AND((MID(G53,2,2)&lt;"18"),(MID(G53,2,2)&gt;"11"),S53=0),"Học lại","Đạt"))))))))))</f>
        <v>Học lại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1300</v>
      </c>
      <c r="D54" s="24" t="s">
        <v>1301</v>
      </c>
      <c r="E54" s="25" t="s">
        <v>195</v>
      </c>
      <c r="F54" s="26" t="s">
        <v>534</v>
      </c>
      <c r="G54" s="23" t="s">
        <v>179</v>
      </c>
      <c r="H54" s="80" t="s">
        <v>56</v>
      </c>
      <c r="I54" s="81" t="s">
        <v>1209</v>
      </c>
      <c r="J54" s="82">
        <v>43269</v>
      </c>
      <c r="K54" s="81" t="s">
        <v>475</v>
      </c>
      <c r="L54" s="81" t="s">
        <v>592</v>
      </c>
      <c r="M54" s="81" t="s">
        <v>281</v>
      </c>
      <c r="N54">
        <v>3</v>
      </c>
      <c r="O54" s="27">
        <v>9</v>
      </c>
      <c r="P54" s="27">
        <v>10</v>
      </c>
      <c r="Q54" s="27" t="s">
        <v>25</v>
      </c>
      <c r="R54" s="27">
        <v>8</v>
      </c>
      <c r="S54" s="71">
        <v>0</v>
      </c>
      <c r="T54" s="28">
        <f>ROUND(SUMPRODUCT(O54:S54,$O$8:$S$8)/100,1)</f>
        <v>2.7</v>
      </c>
      <c r="U54" s="29" t="str">
        <f>IF(AND($T54&gt;=9,$T54&lt;=10),"A+","")&amp;IF(AND($T54&gt;=8.5,$T54&lt;=8.9),"A","")&amp;IF(AND($T54&gt;=8,$T54&lt;=8.4),"B+","")&amp;IF(AND($T54&gt;=7,$T54&lt;=7.9),"B","")&amp;IF(AND($T54&gt;=6.5,$T54&lt;=6.9),"C+","")&amp;IF(AND($T54&gt;=5.5,$T54&lt;=6.4),"C","")&amp;IF(AND($T54&gt;=5,$T54&lt;=5.4),"D+","")&amp;IF(AND($T54&gt;=4,$T54&lt;=4.9),"D","")&amp;IF(AND($T54&lt;4),"F","")</f>
        <v>F</v>
      </c>
      <c r="V54" s="30" t="str">
        <f>IF($T54&lt;4,"Kém",IF(AND($T54&gt;=4,$T54&lt;=5.4),"Trung bình yếu",IF(AND($T54&gt;=5.5,$T54&lt;=6.9),"Trung bình",IF(AND($T54&gt;=7,$T54&lt;=8.4),"Khá",IF(AND($T54&gt;=8.5,$T54&lt;=10),"Giỏi","")))))</f>
        <v>Kém</v>
      </c>
      <c r="W54" s="31" t="str">
        <f>+IF(OR($O54=0,$P54=0,$Q54=0,$R54=0),"Không đủ ĐKDT",IF(AND(S54=0,T54&gt;=4),"Không đạt",""))</f>
        <v/>
      </c>
      <c r="X54" s="32" t="str">
        <f>+L54</f>
        <v>304-A2</v>
      </c>
      <c r="Y54" s="3"/>
      <c r="Z54" s="21"/>
      <c r="AA54" s="73" t="str">
        <f>IF(W54="Không đủ ĐKDT","Học lại",IF(W54="Đình chỉ thi","Học lại",IF(AND(MID(G54,2,2)&lt;"12",W54="Vắng"),"Thi lại",IF(W54="Vắng có phép", "Thi lại",IF(AND((MID(G54,2,2)&lt;"12"),T54&lt;4.5),"Thi lại",IF(AND((MID(G54,2,2)&lt;"18"),T54&lt;4),"Học lại",IF(AND((MID(G54,2,2)&gt;"17"),T54&lt;4),"Thi lại",IF(AND(MID(G54,2,2)&gt;"17",S54=0),"Thi lại",IF(AND((MID(G54,2,2)&lt;"12"),S54=0),"Thi lại",IF(AND((MID(G54,2,2)&lt;"18"),(MID(G54,2,2)&gt;"11"),S54=0),"Học lại","Đạt"))))))))))</f>
        <v>Học lại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1302</v>
      </c>
      <c r="D55" s="24" t="s">
        <v>1303</v>
      </c>
      <c r="E55" s="25" t="s">
        <v>1304</v>
      </c>
      <c r="F55" s="26" t="s">
        <v>1305</v>
      </c>
      <c r="G55" s="23" t="s">
        <v>55</v>
      </c>
      <c r="H55" s="80" t="s">
        <v>56</v>
      </c>
      <c r="I55" s="81" t="s">
        <v>1209</v>
      </c>
      <c r="J55" s="82">
        <v>43269</v>
      </c>
      <c r="K55" s="81" t="s">
        <v>475</v>
      </c>
      <c r="L55" s="81" t="s">
        <v>592</v>
      </c>
      <c r="M55" s="81" t="s">
        <v>281</v>
      </c>
      <c r="N55">
        <v>3</v>
      </c>
      <c r="O55" s="27">
        <v>9</v>
      </c>
      <c r="P55" s="27">
        <v>3</v>
      </c>
      <c r="Q55" s="27" t="s">
        <v>25</v>
      </c>
      <c r="R55" s="27">
        <v>7</v>
      </c>
      <c r="S55" s="71">
        <v>1</v>
      </c>
      <c r="T55" s="28">
        <f>ROUND(SUMPRODUCT(O55:S55,$O$8:$S$8)/100,1)</f>
        <v>2.6</v>
      </c>
      <c r="U55" s="29" t="str">
        <f>IF(AND($T55&gt;=9,$T55&lt;=10),"A+","")&amp;IF(AND($T55&gt;=8.5,$T55&lt;=8.9),"A","")&amp;IF(AND($T55&gt;=8,$T55&lt;=8.4),"B+","")&amp;IF(AND($T55&gt;=7,$T55&lt;=7.9),"B","")&amp;IF(AND($T55&gt;=6.5,$T55&lt;=6.9),"C+","")&amp;IF(AND($T55&gt;=5.5,$T55&lt;=6.4),"C","")&amp;IF(AND($T55&gt;=5,$T55&lt;=5.4),"D+","")&amp;IF(AND($T55&gt;=4,$T55&lt;=4.9),"D","")&amp;IF(AND($T55&lt;4),"F","")</f>
        <v>F</v>
      </c>
      <c r="V55" s="30" t="str">
        <f>IF($T55&lt;4,"Kém",IF(AND($T55&gt;=4,$T55&lt;=5.4),"Trung bình yếu",IF(AND($T55&gt;=5.5,$T55&lt;=6.9),"Trung bình",IF(AND($T55&gt;=7,$T55&lt;=8.4),"Khá",IF(AND($T55&gt;=8.5,$T55&lt;=10),"Giỏi","")))))</f>
        <v>Kém</v>
      </c>
      <c r="W55" s="31" t="str">
        <f>+IF(OR($O55=0,$P55=0,$Q55=0,$R55=0),"Không đủ ĐKDT",IF(AND(S55=0,T55&gt;=4),"Không đạt",""))</f>
        <v/>
      </c>
      <c r="X55" s="32" t="str">
        <f>+L55</f>
        <v>304-A2</v>
      </c>
      <c r="Y55" s="3"/>
      <c r="Z55" s="21"/>
      <c r="AA55" s="73" t="str">
        <f>IF(W55="Không đủ ĐKDT","Học lại",IF(W55="Đình chỉ thi","Học lại",IF(AND(MID(G55,2,2)&lt;"12",W55="Vắng"),"Thi lại",IF(W55="Vắng có phép", "Thi lại",IF(AND((MID(G55,2,2)&lt;"12"),T55&lt;4.5),"Thi lại",IF(AND((MID(G55,2,2)&lt;"18"),T55&lt;4),"Học lại",IF(AND((MID(G55,2,2)&gt;"17"),T55&lt;4),"Thi lại",IF(AND(MID(G55,2,2)&gt;"17",S55=0),"Thi lại",IF(AND((MID(G55,2,2)&lt;"12"),S55=0),"Thi lại",IF(AND((MID(G55,2,2)&lt;"18"),(MID(G55,2,2)&gt;"11"),S55=0),"Học lại","Đạt"))))))))))</f>
        <v>Học lại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1306</v>
      </c>
      <c r="D56" s="24" t="s">
        <v>119</v>
      </c>
      <c r="E56" s="25" t="s">
        <v>222</v>
      </c>
      <c r="F56" s="26" t="s">
        <v>1307</v>
      </c>
      <c r="G56" s="23" t="s">
        <v>179</v>
      </c>
      <c r="H56" s="80" t="s">
        <v>56</v>
      </c>
      <c r="I56" s="81" t="s">
        <v>1209</v>
      </c>
      <c r="J56" s="82">
        <v>43269</v>
      </c>
      <c r="K56" s="81" t="s">
        <v>475</v>
      </c>
      <c r="L56" s="81" t="s">
        <v>592</v>
      </c>
      <c r="M56" s="81" t="s">
        <v>281</v>
      </c>
      <c r="N56">
        <v>3</v>
      </c>
      <c r="O56" s="27">
        <v>10</v>
      </c>
      <c r="P56" s="27">
        <v>10</v>
      </c>
      <c r="Q56" s="27" t="s">
        <v>25</v>
      </c>
      <c r="R56" s="27">
        <v>7</v>
      </c>
      <c r="S56" s="71">
        <v>0</v>
      </c>
      <c r="T56" s="28">
        <f>ROUND(SUMPRODUCT(O56:S56,$O$8:$S$8)/100,1)</f>
        <v>2.7</v>
      </c>
      <c r="U56" s="29" t="str">
        <f>IF(AND($T56&gt;=9,$T56&lt;=10),"A+","")&amp;IF(AND($T56&gt;=8.5,$T56&lt;=8.9),"A","")&amp;IF(AND($T56&gt;=8,$T56&lt;=8.4),"B+","")&amp;IF(AND($T56&gt;=7,$T56&lt;=7.9),"B","")&amp;IF(AND($T56&gt;=6.5,$T56&lt;=6.9),"C+","")&amp;IF(AND($T56&gt;=5.5,$T56&lt;=6.4),"C","")&amp;IF(AND($T56&gt;=5,$T56&lt;=5.4),"D+","")&amp;IF(AND($T56&gt;=4,$T56&lt;=4.9),"D","")&amp;IF(AND($T56&lt;4),"F","")</f>
        <v>F</v>
      </c>
      <c r="V56" s="30" t="str">
        <f>IF($T56&lt;4,"Kém",IF(AND($T56&gt;=4,$T56&lt;=5.4),"Trung bình yếu",IF(AND($T56&gt;=5.5,$T56&lt;=6.9),"Trung bình",IF(AND($T56&gt;=7,$T56&lt;=8.4),"Khá",IF(AND($T56&gt;=8.5,$T56&lt;=10),"Giỏi","")))))</f>
        <v>Kém</v>
      </c>
      <c r="W56" s="31" t="s">
        <v>1203</v>
      </c>
      <c r="X56" s="32" t="str">
        <f>+L56</f>
        <v>304-A2</v>
      </c>
      <c r="Y56" s="3"/>
      <c r="Z56" s="21"/>
      <c r="AA56" s="73" t="str">
        <f>IF(W56="Không đủ ĐKDT","Học lại",IF(W56="Đình chỉ thi","Học lại",IF(AND(MID(G56,2,2)&lt;"12",W56="Vắng"),"Thi lại",IF(W56="Vắng có phép", "Thi lại",IF(AND((MID(G56,2,2)&lt;"12"),T56&lt;4.5),"Thi lại",IF(AND((MID(G56,2,2)&lt;"18"),T56&lt;4),"Học lại",IF(AND((MID(G56,2,2)&gt;"17"),T56&lt;4),"Thi lại",IF(AND(MID(G56,2,2)&gt;"17",S56=0),"Thi lại",IF(AND((MID(G56,2,2)&lt;"12"),S56=0),"Thi lại",IF(AND((MID(G56,2,2)&lt;"18"),(MID(G56,2,2)&gt;"11"),S56=0),"Học lại","Đạt"))))))))))</f>
        <v>Học lại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1308</v>
      </c>
      <c r="D57" s="24" t="s">
        <v>589</v>
      </c>
      <c r="E57" s="25" t="s">
        <v>497</v>
      </c>
      <c r="F57" s="26" t="s">
        <v>1309</v>
      </c>
      <c r="G57" s="23" t="s">
        <v>55</v>
      </c>
      <c r="H57" s="80" t="s">
        <v>56</v>
      </c>
      <c r="I57" s="81" t="s">
        <v>1209</v>
      </c>
      <c r="J57" s="82">
        <v>43269</v>
      </c>
      <c r="K57" s="81" t="s">
        <v>475</v>
      </c>
      <c r="L57" s="81" t="s">
        <v>592</v>
      </c>
      <c r="M57" s="81" t="s">
        <v>281</v>
      </c>
      <c r="N57">
        <v>3</v>
      </c>
      <c r="O57" s="27">
        <v>10</v>
      </c>
      <c r="P57" s="27">
        <v>10</v>
      </c>
      <c r="Q57" s="27" t="s">
        <v>25</v>
      </c>
      <c r="R57" s="27">
        <v>9</v>
      </c>
      <c r="S57" s="71">
        <v>4</v>
      </c>
      <c r="T57" s="28">
        <f>ROUND(SUMPRODUCT(O57:S57,$O$8:$S$8)/100,1)</f>
        <v>5.7</v>
      </c>
      <c r="U57" s="29" t="str">
        <f>IF(AND($T57&gt;=9,$T57&lt;=10),"A+","")&amp;IF(AND($T57&gt;=8.5,$T57&lt;=8.9),"A","")&amp;IF(AND($T57&gt;=8,$T57&lt;=8.4),"B+","")&amp;IF(AND($T57&gt;=7,$T57&lt;=7.9),"B","")&amp;IF(AND($T57&gt;=6.5,$T57&lt;=6.9),"C+","")&amp;IF(AND($T57&gt;=5.5,$T57&lt;=6.4),"C","")&amp;IF(AND($T57&gt;=5,$T57&lt;=5.4),"D+","")&amp;IF(AND($T57&gt;=4,$T57&lt;=4.9),"D","")&amp;IF(AND($T57&lt;4),"F","")</f>
        <v>C</v>
      </c>
      <c r="V57" s="30" t="str">
        <f>IF($T57&lt;4,"Kém",IF(AND($T57&gt;=4,$T57&lt;=5.4),"Trung bình yếu",IF(AND($T57&gt;=5.5,$T57&lt;=6.9),"Trung bình",IF(AND($T57&gt;=7,$T57&lt;=8.4),"Khá",IF(AND($T57&gt;=8.5,$T57&lt;=10),"Giỏi","")))))</f>
        <v>Trung bình</v>
      </c>
      <c r="W57" s="31" t="str">
        <f>+IF(OR($O57=0,$P57=0,$Q57=0,$R57=0),"Không đủ ĐKDT",IF(AND(S57=0,T57&gt;=4),"Không đạt",""))</f>
        <v/>
      </c>
      <c r="X57" s="32" t="str">
        <f>+L57</f>
        <v>304-A2</v>
      </c>
      <c r="Y57" s="3"/>
      <c r="Z57" s="21"/>
      <c r="AA57" s="73" t="str">
        <f>IF(W57="Không đủ ĐKDT","Học lại",IF(W57="Đình chỉ thi","Học lại",IF(AND(MID(G57,2,2)&lt;"12",W57="Vắng"),"Thi lại",IF(W57="Vắng có phép", "Thi lại",IF(AND((MID(G57,2,2)&lt;"12"),T57&lt;4.5),"Thi lại",IF(AND((MID(G57,2,2)&lt;"18"),T57&lt;4),"Học lại",IF(AND((MID(G57,2,2)&gt;"17"),T57&lt;4),"Thi lại",IF(AND(MID(G57,2,2)&gt;"17",S57=0),"Thi lại",IF(AND((MID(G57,2,2)&lt;"12"),S57=0),"Thi lại",IF(AND((MID(G57,2,2)&lt;"18"),(MID(G57,2,2)&gt;"11"),S57=0),"Học lại","Đạt"))))))))))</f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1310</v>
      </c>
      <c r="D58" s="24" t="s">
        <v>119</v>
      </c>
      <c r="E58" s="25" t="s">
        <v>1311</v>
      </c>
      <c r="F58" s="26" t="s">
        <v>590</v>
      </c>
      <c r="G58" s="23" t="s">
        <v>88</v>
      </c>
      <c r="H58" s="80" t="s">
        <v>56</v>
      </c>
      <c r="I58" s="81" t="s">
        <v>1209</v>
      </c>
      <c r="J58" s="82">
        <v>43269</v>
      </c>
      <c r="K58" s="81" t="s">
        <v>475</v>
      </c>
      <c r="L58" s="81" t="s">
        <v>592</v>
      </c>
      <c r="M58" s="81" t="s">
        <v>281</v>
      </c>
      <c r="N58">
        <v>3</v>
      </c>
      <c r="O58" s="27">
        <v>10</v>
      </c>
      <c r="P58" s="27">
        <v>8</v>
      </c>
      <c r="Q58" s="27" t="s">
        <v>25</v>
      </c>
      <c r="R58" s="27">
        <v>8</v>
      </c>
      <c r="S58" s="71">
        <v>6</v>
      </c>
      <c r="T58" s="28">
        <f>ROUND(SUMPRODUCT(O58:S58,$O$8:$S$8)/100,1)</f>
        <v>6.8</v>
      </c>
      <c r="U58" s="29" t="str">
        <f>IF(AND($T58&gt;=9,$T58&lt;=10),"A+","")&amp;IF(AND($T58&gt;=8.5,$T58&lt;=8.9),"A","")&amp;IF(AND($T58&gt;=8,$T58&lt;=8.4),"B+","")&amp;IF(AND($T58&gt;=7,$T58&lt;=7.9),"B","")&amp;IF(AND($T58&gt;=6.5,$T58&lt;=6.9),"C+","")&amp;IF(AND($T58&gt;=5.5,$T58&lt;=6.4),"C","")&amp;IF(AND($T58&gt;=5,$T58&lt;=5.4),"D+","")&amp;IF(AND($T58&gt;=4,$T58&lt;=4.9),"D","")&amp;IF(AND($T58&lt;4),"F","")</f>
        <v>C+</v>
      </c>
      <c r="V58" s="30" t="str">
        <f>IF($T58&lt;4,"Kém",IF(AND($T58&gt;=4,$T58&lt;=5.4),"Trung bình yếu",IF(AND($T58&gt;=5.5,$T58&lt;=6.9),"Trung bình",IF(AND($T58&gt;=7,$T58&lt;=8.4),"Khá",IF(AND($T58&gt;=8.5,$T58&lt;=10),"Giỏi","")))))</f>
        <v>Trung bình</v>
      </c>
      <c r="W58" s="31" t="str">
        <f>+IF(OR($O58=0,$P58=0,$Q58=0,$R58=0),"Không đủ ĐKDT",IF(AND(S58=0,T58&gt;=4),"Không đạt",""))</f>
        <v/>
      </c>
      <c r="X58" s="32" t="str">
        <f>+L58</f>
        <v>304-A2</v>
      </c>
      <c r="Y58" s="3"/>
      <c r="Z58" s="21"/>
      <c r="AA58" s="73" t="str">
        <f>IF(W58="Không đủ ĐKDT","Học lại",IF(W58="Đình chỉ thi","Học lại",IF(AND(MID(G58,2,2)&lt;"12",W58="Vắng"),"Thi lại",IF(W58="Vắng có phép", "Thi lại",IF(AND((MID(G58,2,2)&lt;"12"),T58&lt;4.5),"Thi lại",IF(AND((MID(G58,2,2)&lt;"18"),T58&lt;4),"Học lại",IF(AND((MID(G58,2,2)&gt;"17"),T58&lt;4),"Thi lại",IF(AND(MID(G58,2,2)&gt;"17",S58=0),"Thi lại",IF(AND((MID(G58,2,2)&lt;"12"),S58=0),"Thi lại",IF(AND((MID(G58,2,2)&lt;"18"),(MID(G58,2,2)&gt;"11"),S58=0),"Học lại","Đạt"))))))))))</f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1312</v>
      </c>
      <c r="D59" s="24" t="s">
        <v>1313</v>
      </c>
      <c r="E59" s="25" t="s">
        <v>237</v>
      </c>
      <c r="F59" s="26" t="s">
        <v>1314</v>
      </c>
      <c r="G59" s="23" t="s">
        <v>192</v>
      </c>
      <c r="H59" s="80" t="s">
        <v>56</v>
      </c>
      <c r="I59" s="81" t="s">
        <v>1209</v>
      </c>
      <c r="J59" s="82">
        <v>43269</v>
      </c>
      <c r="K59" s="81" t="s">
        <v>475</v>
      </c>
      <c r="L59" s="81" t="s">
        <v>592</v>
      </c>
      <c r="M59" s="81" t="s">
        <v>281</v>
      </c>
      <c r="N59">
        <v>3</v>
      </c>
      <c r="O59" s="27">
        <v>10</v>
      </c>
      <c r="P59" s="27">
        <v>9</v>
      </c>
      <c r="Q59" s="27" t="s">
        <v>25</v>
      </c>
      <c r="R59" s="27">
        <v>9</v>
      </c>
      <c r="S59" s="71">
        <v>8.5</v>
      </c>
      <c r="T59" s="28">
        <f>ROUND(SUMPRODUCT(O59:S59,$O$8:$S$8)/100,1)</f>
        <v>8.8000000000000007</v>
      </c>
      <c r="U59" s="29" t="str">
        <f>IF(AND($T59&gt;=9,$T59&lt;=10),"A+","")&amp;IF(AND($T59&gt;=8.5,$T59&lt;=8.9),"A","")&amp;IF(AND($T59&gt;=8,$T59&lt;=8.4),"B+","")&amp;IF(AND($T59&gt;=7,$T59&lt;=7.9),"B","")&amp;IF(AND($T59&gt;=6.5,$T59&lt;=6.9),"C+","")&amp;IF(AND($T59&gt;=5.5,$T59&lt;=6.4),"C","")&amp;IF(AND($T59&gt;=5,$T59&lt;=5.4),"D+","")&amp;IF(AND($T59&gt;=4,$T59&lt;=4.9),"D","")&amp;IF(AND($T59&lt;4),"F","")</f>
        <v>A</v>
      </c>
      <c r="V59" s="30" t="str">
        <f>IF($T59&lt;4,"Kém",IF(AND($T59&gt;=4,$T59&lt;=5.4),"Trung bình yếu",IF(AND($T59&gt;=5.5,$T59&lt;=6.9),"Trung bình",IF(AND($T59&gt;=7,$T59&lt;=8.4),"Khá",IF(AND($T59&gt;=8.5,$T59&lt;=10),"Giỏi","")))))</f>
        <v>Giỏi</v>
      </c>
      <c r="W59" s="31" t="str">
        <f>+IF(OR($O59=0,$P59=0,$Q59=0,$R59=0),"Không đủ ĐKDT",IF(AND(S59=0,T59&gt;=4),"Không đạt",""))</f>
        <v/>
      </c>
      <c r="X59" s="32" t="str">
        <f>+L59</f>
        <v>304-A2</v>
      </c>
      <c r="Y59" s="3"/>
      <c r="Z59" s="21"/>
      <c r="AA59" s="73" t="str">
        <f>IF(W59="Không đủ ĐKDT","Học lại",IF(W59="Đình chỉ thi","Học lại",IF(AND(MID(G59,2,2)&lt;"12",W59="Vắng"),"Thi lại",IF(W59="Vắng có phép", "Thi lại",IF(AND((MID(G59,2,2)&lt;"12"),T59&lt;4.5),"Thi lại",IF(AND((MID(G59,2,2)&lt;"18"),T59&lt;4),"Học lại",IF(AND((MID(G59,2,2)&gt;"17"),T59&lt;4),"Thi lại",IF(AND(MID(G59,2,2)&gt;"17",S59=0),"Thi lại",IF(AND((MID(G59,2,2)&lt;"12"),S59=0),"Thi lại",IF(AND((MID(G59,2,2)&lt;"18"),(MID(G59,2,2)&gt;"11"),S59=0),"Học lại","Đạt"))))))))))</f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1315</v>
      </c>
      <c r="D60" s="24" t="s">
        <v>579</v>
      </c>
      <c r="E60" s="25" t="s">
        <v>540</v>
      </c>
      <c r="F60" s="26" t="s">
        <v>577</v>
      </c>
      <c r="G60" s="23" t="s">
        <v>70</v>
      </c>
      <c r="H60" s="80" t="s">
        <v>56</v>
      </c>
      <c r="I60" s="81" t="s">
        <v>1209</v>
      </c>
      <c r="J60" s="82">
        <v>43269</v>
      </c>
      <c r="K60" s="81" t="s">
        <v>475</v>
      </c>
      <c r="L60" s="81" t="s">
        <v>592</v>
      </c>
      <c r="M60" s="81" t="s">
        <v>281</v>
      </c>
      <c r="N60">
        <v>3</v>
      </c>
      <c r="O60" s="27">
        <v>10</v>
      </c>
      <c r="P60" s="27">
        <v>10</v>
      </c>
      <c r="Q60" s="27" t="s">
        <v>25</v>
      </c>
      <c r="R60" s="27">
        <v>9</v>
      </c>
      <c r="S60" s="71">
        <v>8</v>
      </c>
      <c r="T60" s="28">
        <f>ROUND(SUMPRODUCT(O60:S60,$O$8:$S$8)/100,1)</f>
        <v>8.5</v>
      </c>
      <c r="U60" s="29" t="str">
        <f>IF(AND($T60&gt;=9,$T60&lt;=10),"A+","")&amp;IF(AND($T60&gt;=8.5,$T60&lt;=8.9),"A","")&amp;IF(AND($T60&gt;=8,$T60&lt;=8.4),"B+","")&amp;IF(AND($T60&gt;=7,$T60&lt;=7.9),"B","")&amp;IF(AND($T60&gt;=6.5,$T60&lt;=6.9),"C+","")&amp;IF(AND($T60&gt;=5.5,$T60&lt;=6.4),"C","")&amp;IF(AND($T60&gt;=5,$T60&lt;=5.4),"D+","")&amp;IF(AND($T60&gt;=4,$T60&lt;=4.9),"D","")&amp;IF(AND($T60&lt;4),"F","")</f>
        <v>A</v>
      </c>
      <c r="V60" s="30" t="str">
        <f>IF($T60&lt;4,"Kém",IF(AND($T60&gt;=4,$T60&lt;=5.4),"Trung bình yếu",IF(AND($T60&gt;=5.5,$T60&lt;=6.9),"Trung bình",IF(AND($T60&gt;=7,$T60&lt;=8.4),"Khá",IF(AND($T60&gt;=8.5,$T60&lt;=10),"Giỏi","")))))</f>
        <v>Giỏi</v>
      </c>
      <c r="W60" s="31" t="str">
        <f>+IF(OR($O60=0,$P60=0,$Q60=0,$R60=0),"Không đủ ĐKDT",IF(AND(S60=0,T60&gt;=4),"Không đạt",""))</f>
        <v/>
      </c>
      <c r="X60" s="32" t="str">
        <f>+L60</f>
        <v>304-A2</v>
      </c>
      <c r="Y60" s="3"/>
      <c r="Z60" s="21"/>
      <c r="AA60" s="73" t="str">
        <f>IF(W60="Không đủ ĐKDT","Học lại",IF(W60="Đình chỉ thi","Học lại",IF(AND(MID(G60,2,2)&lt;"12",W60="Vắng"),"Thi lại",IF(W60="Vắng có phép", "Thi lại",IF(AND((MID(G60,2,2)&lt;"12"),T60&lt;4.5),"Thi lại",IF(AND((MID(G60,2,2)&lt;"18"),T60&lt;4),"Học lại",IF(AND((MID(G60,2,2)&gt;"17"),T60&lt;4),"Thi lại",IF(AND(MID(G60,2,2)&gt;"17",S60=0),"Thi lại",IF(AND((MID(G60,2,2)&lt;"12"),S60=0),"Thi lại",IF(AND((MID(G60,2,2)&lt;"18"),(MID(G60,2,2)&gt;"11"),S60=0),"Học lại","Đạt"))))))))))</f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1316</v>
      </c>
      <c r="D61" s="24" t="s">
        <v>1317</v>
      </c>
      <c r="E61" s="25" t="s">
        <v>159</v>
      </c>
      <c r="F61" s="26" t="s">
        <v>82</v>
      </c>
      <c r="G61" s="23" t="s">
        <v>55</v>
      </c>
      <c r="H61" s="80" t="s">
        <v>56</v>
      </c>
      <c r="I61" s="81" t="s">
        <v>1209</v>
      </c>
      <c r="J61" s="82">
        <v>43269</v>
      </c>
      <c r="K61" s="81" t="s">
        <v>475</v>
      </c>
      <c r="L61" s="81" t="s">
        <v>592</v>
      </c>
      <c r="M61" s="81" t="s">
        <v>281</v>
      </c>
      <c r="N61">
        <v>3</v>
      </c>
      <c r="O61" s="27">
        <v>10</v>
      </c>
      <c r="P61" s="27">
        <v>10</v>
      </c>
      <c r="Q61" s="27" t="s">
        <v>25</v>
      </c>
      <c r="R61" s="27">
        <v>7</v>
      </c>
      <c r="S61" s="71">
        <v>8</v>
      </c>
      <c r="T61" s="28">
        <f>ROUND(SUMPRODUCT(O61:S61,$O$8:$S$8)/100,1)</f>
        <v>8.3000000000000007</v>
      </c>
      <c r="U61" s="29" t="str">
        <f>IF(AND($T61&gt;=9,$T61&lt;=10),"A+","")&amp;IF(AND($T61&gt;=8.5,$T61&lt;=8.9),"A","")&amp;IF(AND($T61&gt;=8,$T61&lt;=8.4),"B+","")&amp;IF(AND($T61&gt;=7,$T61&lt;=7.9),"B","")&amp;IF(AND($T61&gt;=6.5,$T61&lt;=6.9),"C+","")&amp;IF(AND($T61&gt;=5.5,$T61&lt;=6.4),"C","")&amp;IF(AND($T61&gt;=5,$T61&lt;=5.4),"D+","")&amp;IF(AND($T61&gt;=4,$T61&lt;=4.9),"D","")&amp;IF(AND($T61&lt;4),"F","")</f>
        <v>B+</v>
      </c>
      <c r="V61" s="30" t="str">
        <f>IF($T61&lt;4,"Kém",IF(AND($T61&gt;=4,$T61&lt;=5.4),"Trung bình yếu",IF(AND($T61&gt;=5.5,$T61&lt;=6.9),"Trung bình",IF(AND($T61&gt;=7,$T61&lt;=8.4),"Khá",IF(AND($T61&gt;=8.5,$T61&lt;=10),"Giỏi","")))))</f>
        <v>Khá</v>
      </c>
      <c r="W61" s="31" t="str">
        <f>+IF(OR($O61=0,$P61=0,$Q61=0,$R61=0),"Không đủ ĐKDT",IF(AND(S61=0,T61&gt;=4),"Không đạt",""))</f>
        <v/>
      </c>
      <c r="X61" s="32" t="str">
        <f>+L61</f>
        <v>304-A2</v>
      </c>
      <c r="Y61" s="3"/>
      <c r="Z61" s="21"/>
      <c r="AA61" s="73" t="str">
        <f>IF(W61="Không đủ ĐKDT","Học lại",IF(W61="Đình chỉ thi","Học lại",IF(AND(MID(G61,2,2)&lt;"12",W61="Vắng"),"Thi lại",IF(W61="Vắng có phép", "Thi lại",IF(AND((MID(G61,2,2)&lt;"12"),T61&lt;4.5),"Thi lại",IF(AND((MID(G61,2,2)&lt;"18"),T61&lt;4),"Học lại",IF(AND((MID(G61,2,2)&gt;"17"),T61&lt;4),"Thi lại",IF(AND(MID(G61,2,2)&gt;"17",S61=0),"Thi lại",IF(AND((MID(G61,2,2)&lt;"12"),S61=0),"Thi lại",IF(AND((MID(G61,2,2)&lt;"18"),(MID(G61,2,2)&gt;"11"),S61=0),"Học lại","Đạt"))))))))))</f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1318</v>
      </c>
      <c r="D62" s="24" t="s">
        <v>492</v>
      </c>
      <c r="E62" s="25" t="s">
        <v>1319</v>
      </c>
      <c r="F62" s="26" t="s">
        <v>1320</v>
      </c>
      <c r="G62" s="23" t="s">
        <v>179</v>
      </c>
      <c r="H62" s="80" t="s">
        <v>56</v>
      </c>
      <c r="I62" s="81" t="s">
        <v>1209</v>
      </c>
      <c r="J62" s="82">
        <v>43269</v>
      </c>
      <c r="K62" s="81" t="s">
        <v>475</v>
      </c>
      <c r="L62" s="81" t="s">
        <v>592</v>
      </c>
      <c r="M62" s="81" t="s">
        <v>281</v>
      </c>
      <c r="N62">
        <v>3</v>
      </c>
      <c r="O62" s="27">
        <v>10</v>
      </c>
      <c r="P62" s="27">
        <v>10</v>
      </c>
      <c r="Q62" s="27" t="s">
        <v>25</v>
      </c>
      <c r="R62" s="27">
        <v>8</v>
      </c>
      <c r="S62" s="71">
        <v>0</v>
      </c>
      <c r="T62" s="28">
        <f>ROUND(SUMPRODUCT(O62:S62,$O$8:$S$8)/100,1)</f>
        <v>2.8</v>
      </c>
      <c r="U62" s="29" t="str">
        <f>IF(AND($T62&gt;=9,$T62&lt;=10),"A+","")&amp;IF(AND($T62&gt;=8.5,$T62&lt;=8.9),"A","")&amp;IF(AND($T62&gt;=8,$T62&lt;=8.4),"B+","")&amp;IF(AND($T62&gt;=7,$T62&lt;=7.9),"B","")&amp;IF(AND($T62&gt;=6.5,$T62&lt;=6.9),"C+","")&amp;IF(AND($T62&gt;=5.5,$T62&lt;=6.4),"C","")&amp;IF(AND($T62&gt;=5,$T62&lt;=5.4),"D+","")&amp;IF(AND($T62&gt;=4,$T62&lt;=4.9),"D","")&amp;IF(AND($T62&lt;4),"F","")</f>
        <v>F</v>
      </c>
      <c r="V62" s="30" t="str">
        <f>IF($T62&lt;4,"Kém",IF(AND($T62&gt;=4,$T62&lt;=5.4),"Trung bình yếu",IF(AND($T62&gt;=5.5,$T62&lt;=6.9),"Trung bình",IF(AND($T62&gt;=7,$T62&lt;=8.4),"Khá",IF(AND($T62&gt;=8.5,$T62&lt;=10),"Giỏi","")))))</f>
        <v>Kém</v>
      </c>
      <c r="W62" s="31" t="s">
        <v>1203</v>
      </c>
      <c r="X62" s="32" t="str">
        <f>+L62</f>
        <v>304-A2</v>
      </c>
      <c r="Y62" s="3"/>
      <c r="Z62" s="21"/>
      <c r="AA62" s="73" t="str">
        <f>IF(W62="Không đủ ĐKDT","Học lại",IF(W62="Đình chỉ thi","Học lại",IF(AND(MID(G62,2,2)&lt;"12",W62="Vắng"),"Thi lại",IF(W62="Vắng có phép", "Thi lại",IF(AND((MID(G62,2,2)&lt;"12"),T62&lt;4.5),"Thi lại",IF(AND((MID(G62,2,2)&lt;"18"),T62&lt;4),"Học lại",IF(AND((MID(G62,2,2)&gt;"17"),T62&lt;4),"Thi lại",IF(AND(MID(G62,2,2)&gt;"17",S62=0),"Thi lại",IF(AND((MID(G62,2,2)&lt;"12"),S62=0),"Thi lại",IF(AND((MID(G62,2,2)&lt;"18"),(MID(G62,2,2)&gt;"11"),S62=0),"Học lại","Đạt"))))))))))</f>
        <v>Học lại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1321</v>
      </c>
      <c r="D63" s="24" t="s">
        <v>326</v>
      </c>
      <c r="E63" s="25" t="s">
        <v>403</v>
      </c>
      <c r="F63" s="26" t="s">
        <v>482</v>
      </c>
      <c r="G63" s="23" t="s">
        <v>66</v>
      </c>
      <c r="H63" s="80" t="s">
        <v>56</v>
      </c>
      <c r="I63" s="81" t="s">
        <v>1209</v>
      </c>
      <c r="J63" s="82">
        <v>43269</v>
      </c>
      <c r="K63" s="81" t="s">
        <v>475</v>
      </c>
      <c r="L63" s="81" t="s">
        <v>592</v>
      </c>
      <c r="M63" s="81" t="s">
        <v>281</v>
      </c>
      <c r="N63">
        <v>3</v>
      </c>
      <c r="O63" s="27">
        <v>10</v>
      </c>
      <c r="P63" s="27">
        <v>8</v>
      </c>
      <c r="Q63" s="27" t="s">
        <v>25</v>
      </c>
      <c r="R63" s="27">
        <v>7</v>
      </c>
      <c r="S63" s="71">
        <v>8</v>
      </c>
      <c r="T63" s="28">
        <f>ROUND(SUMPRODUCT(O63:S63,$O$8:$S$8)/100,1)</f>
        <v>8.1</v>
      </c>
      <c r="U63" s="29" t="str">
        <f>IF(AND($T63&gt;=9,$T63&lt;=10),"A+","")&amp;IF(AND($T63&gt;=8.5,$T63&lt;=8.9),"A","")&amp;IF(AND($T63&gt;=8,$T63&lt;=8.4),"B+","")&amp;IF(AND($T63&gt;=7,$T63&lt;=7.9),"B","")&amp;IF(AND($T63&gt;=6.5,$T63&lt;=6.9),"C+","")&amp;IF(AND($T63&gt;=5.5,$T63&lt;=6.4),"C","")&amp;IF(AND($T63&gt;=5,$T63&lt;=5.4),"D+","")&amp;IF(AND($T63&gt;=4,$T63&lt;=4.9),"D","")&amp;IF(AND($T63&lt;4),"F","")</f>
        <v>B+</v>
      </c>
      <c r="V63" s="30" t="str">
        <f>IF($T63&lt;4,"Kém",IF(AND($T63&gt;=4,$T63&lt;=5.4),"Trung bình yếu",IF(AND($T63&gt;=5.5,$T63&lt;=6.9),"Trung bình",IF(AND($T63&gt;=7,$T63&lt;=8.4),"Khá",IF(AND($T63&gt;=8.5,$T63&lt;=10),"Giỏi","")))))</f>
        <v>Khá</v>
      </c>
      <c r="W63" s="31" t="str">
        <f>+IF(OR($O63=0,$P63=0,$Q63=0,$R63=0),"Không đủ ĐKDT",IF(AND(S63=0,T63&gt;=4),"Không đạt",""))</f>
        <v/>
      </c>
      <c r="X63" s="32" t="str">
        <f>+L63</f>
        <v>304-A2</v>
      </c>
      <c r="Y63" s="3"/>
      <c r="Z63" s="21"/>
      <c r="AA63" s="73" t="str">
        <f>IF(W63="Không đủ ĐKDT","Học lại",IF(W63="Đình chỉ thi","Học lại",IF(AND(MID(G63,2,2)&lt;"12",W63="Vắng"),"Thi lại",IF(W63="Vắng có phép", "Thi lại",IF(AND((MID(G63,2,2)&lt;"12"),T63&lt;4.5),"Thi lại",IF(AND((MID(G63,2,2)&lt;"18"),T63&lt;4),"Học lại",IF(AND((MID(G63,2,2)&gt;"17"),T63&lt;4),"Thi lại",IF(AND(MID(G63,2,2)&gt;"17",S63=0),"Thi lại",IF(AND((MID(G63,2,2)&lt;"12"),S63=0),"Thi lại",IF(AND((MID(G63,2,2)&lt;"18"),(MID(G63,2,2)&gt;"11"),S63=0),"Học lại","Đạt"))))))))))</f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1322</v>
      </c>
      <c r="D64" s="24" t="s">
        <v>207</v>
      </c>
      <c r="E64" s="25" t="s">
        <v>1323</v>
      </c>
      <c r="F64" s="26" t="s">
        <v>525</v>
      </c>
      <c r="G64" s="23" t="s">
        <v>55</v>
      </c>
      <c r="H64" s="80" t="s">
        <v>56</v>
      </c>
      <c r="I64" s="81" t="s">
        <v>1209</v>
      </c>
      <c r="J64" s="82">
        <v>43269</v>
      </c>
      <c r="K64" s="81" t="s">
        <v>475</v>
      </c>
      <c r="L64" s="81" t="s">
        <v>592</v>
      </c>
      <c r="M64" s="81" t="s">
        <v>281</v>
      </c>
      <c r="N64">
        <v>3</v>
      </c>
      <c r="O64" s="27">
        <v>10</v>
      </c>
      <c r="P64" s="27">
        <v>10</v>
      </c>
      <c r="Q64" s="27" t="s">
        <v>25</v>
      </c>
      <c r="R64" s="27">
        <v>9</v>
      </c>
      <c r="S64" s="71">
        <v>9</v>
      </c>
      <c r="T64" s="28">
        <f>ROUND(SUMPRODUCT(O64:S64,$O$8:$S$8)/100,1)</f>
        <v>9.1999999999999993</v>
      </c>
      <c r="U64" s="29" t="str">
        <f>IF(AND($T64&gt;=9,$T64&lt;=10),"A+","")&amp;IF(AND($T64&gt;=8.5,$T64&lt;=8.9),"A","")&amp;IF(AND($T64&gt;=8,$T64&lt;=8.4),"B+","")&amp;IF(AND($T64&gt;=7,$T64&lt;=7.9),"B","")&amp;IF(AND($T64&gt;=6.5,$T64&lt;=6.9),"C+","")&amp;IF(AND($T64&gt;=5.5,$T64&lt;=6.4),"C","")&amp;IF(AND($T64&gt;=5,$T64&lt;=5.4),"D+","")&amp;IF(AND($T64&gt;=4,$T64&lt;=4.9),"D","")&amp;IF(AND($T64&lt;4),"F","")</f>
        <v>A+</v>
      </c>
      <c r="V64" s="30" t="str">
        <f>IF($T64&lt;4,"Kém",IF(AND($T64&gt;=4,$T64&lt;=5.4),"Trung bình yếu",IF(AND($T64&gt;=5.5,$T64&lt;=6.9),"Trung bình",IF(AND($T64&gt;=7,$T64&lt;=8.4),"Khá",IF(AND($T64&gt;=8.5,$T64&lt;=10),"Giỏi","")))))</f>
        <v>Giỏi</v>
      </c>
      <c r="W64" s="31" t="str">
        <f>+IF(OR($O64=0,$P64=0,$Q64=0,$R64=0),"Không đủ ĐKDT",IF(AND(S64=0,T64&gt;=4),"Không đạt",""))</f>
        <v/>
      </c>
      <c r="X64" s="32" t="str">
        <f>+L64</f>
        <v>304-A2</v>
      </c>
      <c r="Y64" s="3"/>
      <c r="Z64" s="21"/>
      <c r="AA64" s="73" t="str">
        <f>IF(W64="Không đủ ĐKDT","Học lại",IF(W64="Đình chỉ thi","Học lại",IF(AND(MID(G64,2,2)&lt;"12",W64="Vắng"),"Thi lại",IF(W64="Vắng có phép", "Thi lại",IF(AND((MID(G64,2,2)&lt;"12"),T64&lt;4.5),"Thi lại",IF(AND((MID(G64,2,2)&lt;"18"),T64&lt;4),"Học lại",IF(AND((MID(G64,2,2)&gt;"17"),T64&lt;4),"Thi lại",IF(AND(MID(G64,2,2)&gt;"17",S64=0),"Thi lại",IF(AND((MID(G64,2,2)&lt;"12"),S64=0),"Thi lại",IF(AND((MID(G64,2,2)&lt;"18"),(MID(G64,2,2)&gt;"11"),S64=0),"Học lại","Đạt"))))))))))</f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1324</v>
      </c>
      <c r="D65" s="24" t="s">
        <v>218</v>
      </c>
      <c r="E65" s="25" t="s">
        <v>1325</v>
      </c>
      <c r="F65" s="26" t="s">
        <v>333</v>
      </c>
      <c r="G65" s="23" t="s">
        <v>70</v>
      </c>
      <c r="H65" s="80" t="s">
        <v>56</v>
      </c>
      <c r="I65" s="81" t="s">
        <v>1209</v>
      </c>
      <c r="J65" s="82">
        <v>43269</v>
      </c>
      <c r="K65" s="81" t="s">
        <v>475</v>
      </c>
      <c r="L65" s="81" t="s">
        <v>592</v>
      </c>
      <c r="M65" s="81" t="s">
        <v>281</v>
      </c>
      <c r="N65">
        <v>3</v>
      </c>
      <c r="O65" s="27">
        <v>8</v>
      </c>
      <c r="P65" s="27">
        <v>9</v>
      </c>
      <c r="Q65" s="27" t="s">
        <v>25</v>
      </c>
      <c r="R65" s="27">
        <v>7</v>
      </c>
      <c r="S65" s="71">
        <v>4</v>
      </c>
      <c r="T65" s="28">
        <f>ROUND(SUMPRODUCT(O65:S65,$O$8:$S$8)/100,1)</f>
        <v>5.2</v>
      </c>
      <c r="U65" s="29" t="str">
        <f>IF(AND($T65&gt;=9,$T65&lt;=10),"A+","")&amp;IF(AND($T65&gt;=8.5,$T65&lt;=8.9),"A","")&amp;IF(AND($T65&gt;=8,$T65&lt;=8.4),"B+","")&amp;IF(AND($T65&gt;=7,$T65&lt;=7.9),"B","")&amp;IF(AND($T65&gt;=6.5,$T65&lt;=6.9),"C+","")&amp;IF(AND($T65&gt;=5.5,$T65&lt;=6.4),"C","")&amp;IF(AND($T65&gt;=5,$T65&lt;=5.4),"D+","")&amp;IF(AND($T65&gt;=4,$T65&lt;=4.9),"D","")&amp;IF(AND($T65&lt;4),"F","")</f>
        <v>D+</v>
      </c>
      <c r="V65" s="30" t="str">
        <f>IF($T65&lt;4,"Kém",IF(AND($T65&gt;=4,$T65&lt;=5.4),"Trung bình yếu",IF(AND($T65&gt;=5.5,$T65&lt;=6.9),"Trung bình",IF(AND($T65&gt;=7,$T65&lt;=8.4),"Khá",IF(AND($T65&gt;=8.5,$T65&lt;=10),"Giỏi","")))))</f>
        <v>Trung bình yếu</v>
      </c>
      <c r="W65" s="31" t="str">
        <f>+IF(OR($O65=0,$P65=0,$Q65=0,$R65=0),"Không đủ ĐKDT",IF(AND(S65=0,T65&gt;=4),"Không đạt",""))</f>
        <v/>
      </c>
      <c r="X65" s="32" t="str">
        <f>+L65</f>
        <v>304-A2</v>
      </c>
      <c r="Y65" s="3"/>
      <c r="Z65" s="21"/>
      <c r="AA65" s="73" t="str">
        <f>IF(W65="Không đủ ĐKDT","Học lại",IF(W65="Đình chỉ thi","Học lại",IF(AND(MID(G65,2,2)&lt;"12",W65="Vắng"),"Thi lại",IF(W65="Vắng có phép", "Thi lại",IF(AND((MID(G65,2,2)&lt;"12"),T65&lt;4.5),"Thi lại",IF(AND((MID(G65,2,2)&lt;"18"),T65&lt;4),"Học lại",IF(AND((MID(G65,2,2)&gt;"17"),T65&lt;4),"Thi lại",IF(AND(MID(G65,2,2)&gt;"17",S65=0),"Thi lại",IF(AND((MID(G65,2,2)&lt;"12"),S65=0),"Thi lại",IF(AND((MID(G65,2,2)&lt;"18"),(MID(G65,2,2)&gt;"11"),S65=0),"Học lại","Đạt"))))))))))</f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1326</v>
      </c>
      <c r="D66" s="24" t="s">
        <v>1327</v>
      </c>
      <c r="E66" s="25" t="s">
        <v>170</v>
      </c>
      <c r="F66" s="26" t="s">
        <v>1328</v>
      </c>
      <c r="G66" s="23" t="s">
        <v>88</v>
      </c>
      <c r="H66" s="80" t="s">
        <v>56</v>
      </c>
      <c r="I66" s="81" t="s">
        <v>1209</v>
      </c>
      <c r="J66" s="82">
        <v>43269</v>
      </c>
      <c r="K66" s="81" t="s">
        <v>475</v>
      </c>
      <c r="L66" s="81" t="s">
        <v>592</v>
      </c>
      <c r="M66" s="81" t="s">
        <v>281</v>
      </c>
      <c r="N66">
        <v>3</v>
      </c>
      <c r="O66" s="27">
        <v>8</v>
      </c>
      <c r="P66" s="27">
        <v>8</v>
      </c>
      <c r="Q66" s="27" t="s">
        <v>25</v>
      </c>
      <c r="R66" s="27">
        <v>8</v>
      </c>
      <c r="S66" s="71">
        <v>8</v>
      </c>
      <c r="T66" s="28">
        <f>ROUND(SUMPRODUCT(O66:S66,$O$8:$S$8)/100,1)</f>
        <v>8</v>
      </c>
      <c r="U66" s="29" t="str">
        <f>IF(AND($T66&gt;=9,$T66&lt;=10),"A+","")&amp;IF(AND($T66&gt;=8.5,$T66&lt;=8.9),"A","")&amp;IF(AND($T66&gt;=8,$T66&lt;=8.4),"B+","")&amp;IF(AND($T66&gt;=7,$T66&lt;=7.9),"B","")&amp;IF(AND($T66&gt;=6.5,$T66&lt;=6.9),"C+","")&amp;IF(AND($T66&gt;=5.5,$T66&lt;=6.4),"C","")&amp;IF(AND($T66&gt;=5,$T66&lt;=5.4),"D+","")&amp;IF(AND($T66&gt;=4,$T66&lt;=4.9),"D","")&amp;IF(AND($T66&lt;4),"F","")</f>
        <v>B+</v>
      </c>
      <c r="V66" s="30" t="str">
        <f>IF($T66&lt;4,"Kém",IF(AND($T66&gt;=4,$T66&lt;=5.4),"Trung bình yếu",IF(AND($T66&gt;=5.5,$T66&lt;=6.9),"Trung bình",IF(AND($T66&gt;=7,$T66&lt;=8.4),"Khá",IF(AND($T66&gt;=8.5,$T66&lt;=10),"Giỏi","")))))</f>
        <v>Khá</v>
      </c>
      <c r="W66" s="31" t="str">
        <f>+IF(OR($O66=0,$P66=0,$Q66=0,$R66=0),"Không đủ ĐKDT",IF(AND(S66=0,T66&gt;=4),"Không đạt",""))</f>
        <v/>
      </c>
      <c r="X66" s="32" t="str">
        <f>+L66</f>
        <v>304-A2</v>
      </c>
      <c r="Y66" s="3"/>
      <c r="Z66" s="21"/>
      <c r="AA66" s="73" t="str">
        <f>IF(W66="Không đủ ĐKDT","Học lại",IF(W66="Đình chỉ thi","Học lại",IF(AND(MID(G66,2,2)&lt;"12",W66="Vắng"),"Thi lại",IF(W66="Vắng có phép", "Thi lại",IF(AND((MID(G66,2,2)&lt;"12"),T66&lt;4.5),"Thi lại",IF(AND((MID(G66,2,2)&lt;"18"),T66&lt;4),"Học lại",IF(AND((MID(G66,2,2)&gt;"17"),T66&lt;4),"Thi lại",IF(AND(MID(G66,2,2)&gt;"17",S66=0),"Thi lại",IF(AND((MID(G66,2,2)&lt;"12"),S66=0),"Thi lại",IF(AND((MID(G66,2,2)&lt;"18"),(MID(G66,2,2)&gt;"11"),S66=0),"Học lại","Đạt"))))))))))</f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1329</v>
      </c>
      <c r="D67" s="24" t="s">
        <v>1330</v>
      </c>
      <c r="E67" s="25" t="s">
        <v>1331</v>
      </c>
      <c r="F67" s="26" t="s">
        <v>385</v>
      </c>
      <c r="G67" s="23" t="s">
        <v>192</v>
      </c>
      <c r="H67" s="80" t="s">
        <v>56</v>
      </c>
      <c r="I67" s="81" t="s">
        <v>1209</v>
      </c>
      <c r="J67" s="82">
        <v>43269</v>
      </c>
      <c r="K67" s="81" t="s">
        <v>475</v>
      </c>
      <c r="L67" s="81" t="s">
        <v>592</v>
      </c>
      <c r="M67" s="81" t="s">
        <v>281</v>
      </c>
      <c r="N67">
        <v>3</v>
      </c>
      <c r="O67" s="27">
        <v>10</v>
      </c>
      <c r="P67" s="27">
        <v>7</v>
      </c>
      <c r="Q67" s="27" t="s">
        <v>25</v>
      </c>
      <c r="R67" s="27">
        <v>7</v>
      </c>
      <c r="S67" s="71">
        <v>7</v>
      </c>
      <c r="T67" s="28">
        <f>ROUND(SUMPRODUCT(O67:S67,$O$8:$S$8)/100,1)</f>
        <v>7.3</v>
      </c>
      <c r="U67" s="29" t="str">
        <f>IF(AND($T67&gt;=9,$T67&lt;=10),"A+","")&amp;IF(AND($T67&gt;=8.5,$T67&lt;=8.9),"A","")&amp;IF(AND($T67&gt;=8,$T67&lt;=8.4),"B+","")&amp;IF(AND($T67&gt;=7,$T67&lt;=7.9),"B","")&amp;IF(AND($T67&gt;=6.5,$T67&lt;=6.9),"C+","")&amp;IF(AND($T67&gt;=5.5,$T67&lt;=6.4),"C","")&amp;IF(AND($T67&gt;=5,$T67&lt;=5.4),"D+","")&amp;IF(AND($T67&gt;=4,$T67&lt;=4.9),"D","")&amp;IF(AND($T67&lt;4),"F","")</f>
        <v>B</v>
      </c>
      <c r="V67" s="30" t="str">
        <f>IF($T67&lt;4,"Kém",IF(AND($T67&gt;=4,$T67&lt;=5.4),"Trung bình yếu",IF(AND($T67&gt;=5.5,$T67&lt;=6.9),"Trung bình",IF(AND($T67&gt;=7,$T67&lt;=8.4),"Khá",IF(AND($T67&gt;=8.5,$T67&lt;=10),"Giỏi","")))))</f>
        <v>Khá</v>
      </c>
      <c r="W67" s="31" t="str">
        <f>+IF(OR($O67=0,$P67=0,$Q67=0,$R67=0),"Không đủ ĐKDT",IF(AND(S67=0,T67&gt;=4),"Không đạt",""))</f>
        <v/>
      </c>
      <c r="X67" s="32" t="str">
        <f>+L67</f>
        <v>304-A2</v>
      </c>
      <c r="Y67" s="3"/>
      <c r="Z67" s="21"/>
      <c r="AA67" s="73" t="str">
        <f>IF(W67="Không đủ ĐKDT","Học lại",IF(W67="Đình chỉ thi","Học lại",IF(AND(MID(G67,2,2)&lt;"12",W67="Vắng"),"Thi lại",IF(W67="Vắng có phép", "Thi lại",IF(AND((MID(G67,2,2)&lt;"12"),T67&lt;4.5),"Thi lại",IF(AND((MID(G67,2,2)&lt;"18"),T67&lt;4),"Học lại",IF(AND((MID(G67,2,2)&gt;"17"),T67&lt;4),"Thi lại",IF(AND(MID(G67,2,2)&gt;"17",S67=0),"Thi lại",IF(AND((MID(G67,2,2)&lt;"12"),S67=0),"Thi lại",IF(AND((MID(G67,2,2)&lt;"18"),(MID(G67,2,2)&gt;"11"),S67=0),"Học lại","Đạt"))))))))))</f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1332</v>
      </c>
      <c r="D68" s="24" t="s">
        <v>119</v>
      </c>
      <c r="E68" s="25" t="s">
        <v>1333</v>
      </c>
      <c r="F68" s="26" t="s">
        <v>1334</v>
      </c>
      <c r="G68" s="23" t="s">
        <v>107</v>
      </c>
      <c r="H68" s="80" t="s">
        <v>56</v>
      </c>
      <c r="I68" s="81" t="s">
        <v>1209</v>
      </c>
      <c r="J68" s="82">
        <v>43269</v>
      </c>
      <c r="K68" s="81" t="s">
        <v>475</v>
      </c>
      <c r="L68" s="81" t="s">
        <v>592</v>
      </c>
      <c r="M68" s="81" t="s">
        <v>281</v>
      </c>
      <c r="N68">
        <v>3</v>
      </c>
      <c r="O68" s="27">
        <v>10</v>
      </c>
      <c r="P68" s="27">
        <v>9</v>
      </c>
      <c r="Q68" s="27" t="s">
        <v>25</v>
      </c>
      <c r="R68" s="27">
        <v>8</v>
      </c>
      <c r="S68" s="71">
        <v>5</v>
      </c>
      <c r="T68" s="28">
        <f>ROUND(SUMPRODUCT(O68:S68,$O$8:$S$8)/100,1)</f>
        <v>6.2</v>
      </c>
      <c r="U68" s="29" t="str">
        <f>IF(AND($T68&gt;=9,$T68&lt;=10),"A+","")&amp;IF(AND($T68&gt;=8.5,$T68&lt;=8.9),"A","")&amp;IF(AND($T68&gt;=8,$T68&lt;=8.4),"B+","")&amp;IF(AND($T68&gt;=7,$T68&lt;=7.9),"B","")&amp;IF(AND($T68&gt;=6.5,$T68&lt;=6.9),"C+","")&amp;IF(AND($T68&gt;=5.5,$T68&lt;=6.4),"C","")&amp;IF(AND($T68&gt;=5,$T68&lt;=5.4),"D+","")&amp;IF(AND($T68&gt;=4,$T68&lt;=4.9),"D","")&amp;IF(AND($T68&lt;4),"F","")</f>
        <v>C</v>
      </c>
      <c r="V68" s="30" t="str">
        <f>IF($T68&lt;4,"Kém",IF(AND($T68&gt;=4,$T68&lt;=5.4),"Trung bình yếu",IF(AND($T68&gt;=5.5,$T68&lt;=6.9),"Trung bình",IF(AND($T68&gt;=7,$T68&lt;=8.4),"Khá",IF(AND($T68&gt;=8.5,$T68&lt;=10),"Giỏi","")))))</f>
        <v>Trung bình</v>
      </c>
      <c r="W68" s="31" t="str">
        <f>+IF(OR($O68=0,$P68=0,$Q68=0,$R68=0),"Không đủ ĐKDT",IF(AND(S68=0,T68&gt;=4),"Không đạt",""))</f>
        <v/>
      </c>
      <c r="X68" s="32" t="str">
        <f>+L68</f>
        <v>304-A2</v>
      </c>
      <c r="Y68" s="3"/>
      <c r="Z68" s="21"/>
      <c r="AA68" s="73" t="str">
        <f>IF(W68="Không đủ ĐKDT","Học lại",IF(W68="Đình chỉ thi","Học lại",IF(AND(MID(G68,2,2)&lt;"12",W68="Vắng"),"Thi lại",IF(W68="Vắng có phép", "Thi lại",IF(AND((MID(G68,2,2)&lt;"12"),T68&lt;4.5),"Thi lại",IF(AND((MID(G68,2,2)&lt;"18"),T68&lt;4),"Học lại",IF(AND((MID(G68,2,2)&gt;"17"),T68&lt;4),"Thi lại",IF(AND(MID(G68,2,2)&gt;"17",S68=0),"Thi lại",IF(AND((MID(G68,2,2)&lt;"12"),S68=0),"Thi lại",IF(AND((MID(G68,2,2)&lt;"18"),(MID(G68,2,2)&gt;"11"),S68=0),"Học lại","Đạt"))))))))))</f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8.75" customHeight="1" x14ac:dyDescent="0.25">
      <c r="B69" s="22">
        <v>61</v>
      </c>
      <c r="C69" s="23" t="s">
        <v>1335</v>
      </c>
      <c r="D69" s="24" t="s">
        <v>1336</v>
      </c>
      <c r="E69" s="25" t="s">
        <v>1337</v>
      </c>
      <c r="F69" s="26" t="s">
        <v>167</v>
      </c>
      <c r="G69" s="23" t="s">
        <v>179</v>
      </c>
      <c r="H69" s="80" t="s">
        <v>56</v>
      </c>
      <c r="I69" s="81" t="s">
        <v>1209</v>
      </c>
      <c r="J69" s="82">
        <v>43269</v>
      </c>
      <c r="K69" s="81" t="s">
        <v>475</v>
      </c>
      <c r="L69" s="81" t="s">
        <v>592</v>
      </c>
      <c r="M69" s="81" t="s">
        <v>281</v>
      </c>
      <c r="N69">
        <v>3</v>
      </c>
      <c r="O69" s="27">
        <v>10</v>
      </c>
      <c r="P69" s="27">
        <v>10</v>
      </c>
      <c r="Q69" s="27" t="s">
        <v>25</v>
      </c>
      <c r="R69" s="27">
        <v>7</v>
      </c>
      <c r="S69" s="71">
        <v>0</v>
      </c>
      <c r="T69" s="28">
        <f>ROUND(SUMPRODUCT(O69:S69,$O$8:$S$8)/100,1)</f>
        <v>2.7</v>
      </c>
      <c r="U69" s="29" t="str">
        <f>IF(AND($T69&gt;=9,$T69&lt;=10),"A+","")&amp;IF(AND($T69&gt;=8.5,$T69&lt;=8.9),"A","")&amp;IF(AND($T69&gt;=8,$T69&lt;=8.4),"B+","")&amp;IF(AND($T69&gt;=7,$T69&lt;=7.9),"B","")&amp;IF(AND($T69&gt;=6.5,$T69&lt;=6.9),"C+","")&amp;IF(AND($T69&gt;=5.5,$T69&lt;=6.4),"C","")&amp;IF(AND($T69&gt;=5,$T69&lt;=5.4),"D+","")&amp;IF(AND($T69&gt;=4,$T69&lt;=4.9),"D","")&amp;IF(AND($T69&lt;4),"F","")</f>
        <v>F</v>
      </c>
      <c r="V69" s="30" t="str">
        <f>IF($T69&lt;4,"Kém",IF(AND($T69&gt;=4,$T69&lt;=5.4),"Trung bình yếu",IF(AND($T69&gt;=5.5,$T69&lt;=6.9),"Trung bình",IF(AND($T69&gt;=7,$T69&lt;=8.4),"Khá",IF(AND($T69&gt;=8.5,$T69&lt;=10),"Giỏi","")))))</f>
        <v>Kém</v>
      </c>
      <c r="W69" s="31" t="str">
        <f>+IF(OR($O69=0,$P69=0,$Q69=0,$R69=0),"Không đủ ĐKDT",IF(AND(S69=0,T69&gt;=4),"Không đạt",""))</f>
        <v/>
      </c>
      <c r="X69" s="32" t="str">
        <f>+L69</f>
        <v>304-A2</v>
      </c>
      <c r="Y69" s="3"/>
      <c r="Z69" s="21"/>
      <c r="AA69" s="73" t="str">
        <f>IF(W69="Không đủ ĐKDT","Học lại",IF(W69="Đình chỉ thi","Học lại",IF(AND(MID(G69,2,2)&lt;"12",W69="Vắng"),"Thi lại",IF(W69="Vắng có phép", "Thi lại",IF(AND((MID(G69,2,2)&lt;"12"),T69&lt;4.5),"Thi lại",IF(AND((MID(G69,2,2)&lt;"18"),T69&lt;4),"Học lại",IF(AND((MID(G69,2,2)&gt;"17"),T69&lt;4),"Thi lại",IF(AND(MID(G69,2,2)&gt;"17",S69=0),"Thi lại",IF(AND((MID(G69,2,2)&lt;"12"),S69=0),"Thi lại",IF(AND((MID(G69,2,2)&lt;"18"),(MID(G69,2,2)&gt;"11"),S69=0),"Học lại","Đạt"))))))))))</f>
        <v>Học lại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9" customHeight="1" x14ac:dyDescent="0.25">
      <c r="A70" s="2"/>
      <c r="B70" s="33"/>
      <c r="C70" s="34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x14ac:dyDescent="0.25">
      <c r="A71" s="2"/>
      <c r="B71" s="115" t="s">
        <v>26</v>
      </c>
      <c r="C71" s="115"/>
      <c r="D71" s="34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6"/>
      <c r="P71" s="37"/>
      <c r="Q71" s="37"/>
      <c r="R71" s="38"/>
      <c r="S71" s="38"/>
      <c r="T71" s="38"/>
      <c r="U71" s="38"/>
      <c r="V71" s="38"/>
      <c r="W71" s="38"/>
      <c r="X71" s="38"/>
      <c r="Y71" s="3"/>
    </row>
    <row r="72" spans="1:42" ht="16.5" customHeight="1" x14ac:dyDescent="0.25">
      <c r="A72" s="2"/>
      <c r="B72" s="39" t="s">
        <v>27</v>
      </c>
      <c r="C72" s="39"/>
      <c r="D72" s="40">
        <f>+$AD$7</f>
        <v>61</v>
      </c>
      <c r="E72" s="41" t="s">
        <v>28</v>
      </c>
      <c r="F72" s="116" t="s">
        <v>29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2">
        <f>$AD$7 -COUNTIF($W$8:$W$220,"Vắng") -COUNTIF($W$8:$W$220,"Vắng có phép") - COUNTIF($W$8:$W$220,"Đình chỉ thi") - COUNTIF($W$8:$W$220,"Không đủ ĐKDT")</f>
        <v>55</v>
      </c>
      <c r="T72" s="42"/>
      <c r="U72" s="42"/>
      <c r="V72" s="43"/>
      <c r="W72" s="44" t="s">
        <v>28</v>
      </c>
      <c r="X72" s="43"/>
      <c r="Y72" s="3"/>
    </row>
    <row r="73" spans="1:42" ht="16.5" customHeight="1" x14ac:dyDescent="0.25">
      <c r="A73" s="2"/>
      <c r="B73" s="39" t="s">
        <v>30</v>
      </c>
      <c r="C73" s="39"/>
      <c r="D73" s="40">
        <f>+$AO$7</f>
        <v>47</v>
      </c>
      <c r="E73" s="41" t="s">
        <v>28</v>
      </c>
      <c r="F73" s="116" t="s">
        <v>31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5">
        <f>COUNTIF($W$8:$W$96,"Vắng")</f>
        <v>4</v>
      </c>
      <c r="T73" s="45"/>
      <c r="U73" s="45"/>
      <c r="V73" s="46"/>
      <c r="W73" s="44" t="s">
        <v>28</v>
      </c>
      <c r="X73" s="46"/>
      <c r="Y73" s="3"/>
    </row>
    <row r="74" spans="1:42" ht="16.5" customHeight="1" x14ac:dyDescent="0.25">
      <c r="A74" s="2"/>
      <c r="B74" s="39" t="s">
        <v>39</v>
      </c>
      <c r="C74" s="39"/>
      <c r="D74" s="49">
        <f>COUNTIF(AA9:AA69,"Học lại")</f>
        <v>14</v>
      </c>
      <c r="E74" s="41" t="s">
        <v>28</v>
      </c>
      <c r="F74" s="116" t="s">
        <v>40</v>
      </c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42">
        <f>COUNTIF($W$8:$W$96,"Vắng có phép")</f>
        <v>0</v>
      </c>
      <c r="T74" s="42"/>
      <c r="U74" s="42"/>
      <c r="V74" s="43"/>
      <c r="W74" s="44" t="s">
        <v>28</v>
      </c>
      <c r="X74" s="43"/>
      <c r="Y74" s="3"/>
    </row>
    <row r="75" spans="1:42" ht="3" customHeight="1" x14ac:dyDescent="0.25">
      <c r="A75" s="2"/>
      <c r="B75" s="33"/>
      <c r="C75" s="34"/>
      <c r="D75" s="34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6"/>
      <c r="P75" s="37"/>
      <c r="Q75" s="37"/>
      <c r="R75" s="38"/>
      <c r="S75" s="38"/>
      <c r="T75" s="38"/>
      <c r="U75" s="38"/>
      <c r="V75" s="38"/>
      <c r="W75" s="38"/>
      <c r="X75" s="38"/>
      <c r="Y75" s="3"/>
    </row>
    <row r="76" spans="1:42" x14ac:dyDescent="0.25">
      <c r="B76" s="68" t="s">
        <v>41</v>
      </c>
      <c r="C76" s="68"/>
      <c r="D76" s="69">
        <f>COUNTIF(AA9:AA69,"Thi lại")</f>
        <v>0</v>
      </c>
      <c r="E76" s="70" t="s">
        <v>28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/>
      <c r="R76" s="112"/>
      <c r="S76" s="112"/>
      <c r="T76" s="112"/>
      <c r="U76" s="112"/>
      <c r="V76" s="112"/>
      <c r="W76" s="112"/>
      <c r="X76" s="112"/>
      <c r="Y76" s="3"/>
    </row>
    <row r="77" spans="1:42" ht="24.75" customHeight="1" x14ac:dyDescent="0.25">
      <c r="B77" s="68"/>
      <c r="C77" s="68"/>
      <c r="D77" s="69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12" t="s">
        <v>1338</v>
      </c>
      <c r="R77" s="112"/>
      <c r="S77" s="112"/>
      <c r="T77" s="112"/>
      <c r="U77" s="112"/>
      <c r="V77" s="112"/>
      <c r="W77" s="112"/>
      <c r="X77" s="112"/>
      <c r="Y77" s="3"/>
    </row>
  </sheetData>
  <sheetProtection formatCells="0" formatColumns="0" formatRows="0" insertColumns="0" insertRows="0" insertHyperlinks="0" deleteColumns="0" deleteRows="0" sort="0" autoFilter="0" pivotTables="0"/>
  <autoFilter ref="A7:AP69">
    <filterColumn colId="3" showButton="0"/>
  </autoFilter>
  <mergeCells count="48">
    <mergeCell ref="F74:R74"/>
    <mergeCell ref="Q76:X76"/>
    <mergeCell ref="Q77:X77"/>
    <mergeCell ref="W6:W8"/>
    <mergeCell ref="X6:X8"/>
    <mergeCell ref="B8:G8"/>
    <mergeCell ref="B71:C71"/>
    <mergeCell ref="F72:R72"/>
    <mergeCell ref="F73:R73"/>
    <mergeCell ref="S6:S7"/>
    <mergeCell ref="T6:T8"/>
    <mergeCell ref="U6:U7"/>
    <mergeCell ref="V6:V7"/>
    <mergeCell ref="O6:O7"/>
    <mergeCell ref="P6:P7"/>
    <mergeCell ref="Q6:Q7"/>
    <mergeCell ref="R6:R7"/>
    <mergeCell ref="I6:I7"/>
    <mergeCell ref="J6:J7"/>
    <mergeCell ref="K6:K7"/>
    <mergeCell ref="L6:L7"/>
    <mergeCell ref="M6:M7"/>
    <mergeCell ref="N6:N7"/>
    <mergeCell ref="B6:B7"/>
    <mergeCell ref="C6:C7"/>
    <mergeCell ref="D6:E7"/>
    <mergeCell ref="F6:F7"/>
    <mergeCell ref="G6:G7"/>
    <mergeCell ref="H6:H7"/>
    <mergeCell ref="AM3:AN5"/>
    <mergeCell ref="AO3:AP5"/>
    <mergeCell ref="B4:C4"/>
    <mergeCell ref="E4:F4"/>
    <mergeCell ref="G4:R4"/>
    <mergeCell ref="S4:X4"/>
    <mergeCell ref="AB3:AB6"/>
    <mergeCell ref="AC3:AC6"/>
    <mergeCell ref="AD3:AD6"/>
    <mergeCell ref="AE3:AH5"/>
    <mergeCell ref="AI3:AJ5"/>
    <mergeCell ref="AK3:AL5"/>
    <mergeCell ref="B1:G1"/>
    <mergeCell ref="O1:X1"/>
    <mergeCell ref="B2:G2"/>
    <mergeCell ref="O2:X2"/>
    <mergeCell ref="B3:C3"/>
    <mergeCell ref="D3:R3"/>
    <mergeCell ref="S3:X3"/>
  </mergeCells>
  <conditionalFormatting sqref="O9:S69">
    <cfRule type="cellIs" dxfId="103" priority="10" operator="greaterThan">
      <formula>10</formula>
    </cfRule>
  </conditionalFormatting>
  <conditionalFormatting sqref="S9:S69">
    <cfRule type="cellIs" dxfId="102" priority="4" operator="greaterThan">
      <formula>10</formula>
    </cfRule>
    <cfRule type="cellIs" dxfId="101" priority="5" operator="greaterThan">
      <formula>10</formula>
    </cfRule>
    <cfRule type="cellIs" dxfId="100" priority="6" operator="greaterThan">
      <formula>10</formula>
    </cfRule>
    <cfRule type="cellIs" dxfId="99" priority="7" operator="greaterThan">
      <formula>10</formula>
    </cfRule>
    <cfRule type="cellIs" dxfId="98" priority="8" operator="greaterThan">
      <formula>10</formula>
    </cfRule>
    <cfRule type="cellIs" dxfId="97" priority="9" operator="greaterThan">
      <formula>10</formula>
    </cfRule>
  </conditionalFormatting>
  <conditionalFormatting sqref="O9:R69">
    <cfRule type="cellIs" dxfId="96" priority="3" operator="greaterThan">
      <formula>10</formula>
    </cfRule>
  </conditionalFormatting>
  <conditionalFormatting sqref="C1:C1048576">
    <cfRule type="duplicateValues" dxfId="95" priority="12"/>
  </conditionalFormatting>
  <dataValidations count="1">
    <dataValidation allowBlank="1" showInputMessage="1" showErrorMessage="1" errorTitle="Không xóa dữ liệu" error="Không xóa dữ liệu" prompt="Không xóa dữ liệu" sqref="D74 AA9:AA69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"/>
  <sheetViews>
    <sheetView zoomScale="115" zoomScaleNormal="115" workbookViewId="0">
      <pane ySplit="2" topLeftCell="A71" activePane="bottomLeft" state="frozen"/>
      <selection activeCell="V5" sqref="S1:V1048576"/>
      <selection pane="bottomLeft" activeCell="A78" sqref="A78:XFD111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77"/>
      <c r="I1" s="77"/>
      <c r="J1" s="77"/>
      <c r="K1" s="77"/>
      <c r="L1" s="77"/>
      <c r="M1" s="77"/>
      <c r="N1" s="7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78"/>
      <c r="I2" s="78"/>
      <c r="J2" s="78"/>
      <c r="K2" s="78"/>
      <c r="L2" s="78"/>
      <c r="M2" s="78"/>
      <c r="N2" s="7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D16-138_02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08:00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D16-138_02</v>
      </c>
      <c r="AD7" s="58">
        <f>+$AM$7+$AO$7+$AK$7</f>
        <v>61</v>
      </c>
      <c r="AE7" s="52">
        <f>COUNTIF($W$8:$W$97,"Khiển trách")</f>
        <v>0</v>
      </c>
      <c r="AF7" s="52">
        <f>COUNTIF($W$8:$W$97,"Cảnh cáo")</f>
        <v>0</v>
      </c>
      <c r="AG7" s="52">
        <f>COUNTIF($W$8:$W$97,"Đình chỉ thi")</f>
        <v>0</v>
      </c>
      <c r="AH7" s="59">
        <f>+($AE$7+$AF$7+$AG$7)/$AD$7*100%</f>
        <v>0</v>
      </c>
      <c r="AI7" s="52">
        <f>SUM(COUNTIF($W$8:$W$95,"Vắng"),COUNTIF($W$8:$W$95,"Vắng có phép"))</f>
        <v>1</v>
      </c>
      <c r="AJ7" s="60">
        <f>+$AI$7/$AD$7</f>
        <v>1.6393442622950821E-2</v>
      </c>
      <c r="AK7" s="61">
        <f>COUNTIF($AA$8:$AA$95,"Thi lại")</f>
        <v>1</v>
      </c>
      <c r="AL7" s="60">
        <f>+$AK$7/$AD$7</f>
        <v>1.6393442622950821E-2</v>
      </c>
      <c r="AM7" s="61">
        <f>COUNTIF($AA$8:$AA$96,"Học lại")</f>
        <v>14</v>
      </c>
      <c r="AN7" s="60">
        <f>+$AM$7/$AD$7</f>
        <v>0.22950819672131148</v>
      </c>
      <c r="AO7" s="52">
        <f>COUNTIF($AA$9:$AA$96,"Đạt")</f>
        <v>46</v>
      </c>
      <c r="AP7" s="59">
        <f>+$AO$7/$AD$7</f>
        <v>0.75409836065573765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79"/>
      <c r="I8" s="79"/>
      <c r="J8" s="79"/>
      <c r="K8" s="79"/>
      <c r="L8" s="79"/>
      <c r="M8" s="79"/>
      <c r="N8" s="79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282</v>
      </c>
      <c r="D9" s="13" t="s">
        <v>283</v>
      </c>
      <c r="E9" s="14" t="s">
        <v>53</v>
      </c>
      <c r="F9" s="15" t="s">
        <v>284</v>
      </c>
      <c r="G9" s="12" t="s">
        <v>131</v>
      </c>
      <c r="H9" s="80" t="s">
        <v>56</v>
      </c>
      <c r="I9" s="81" t="s">
        <v>285</v>
      </c>
      <c r="J9" s="82">
        <v>43269</v>
      </c>
      <c r="K9" s="81" t="s">
        <v>58</v>
      </c>
      <c r="L9" s="81" t="s">
        <v>471</v>
      </c>
      <c r="M9" s="81" t="s">
        <v>281</v>
      </c>
      <c r="N9">
        <v>3</v>
      </c>
      <c r="O9" s="16">
        <v>9</v>
      </c>
      <c r="P9" s="16">
        <v>8</v>
      </c>
      <c r="Q9" s="16" t="s">
        <v>25</v>
      </c>
      <c r="R9" s="16">
        <v>7</v>
      </c>
      <c r="S9" s="17">
        <v>7.5</v>
      </c>
      <c r="T9" s="18">
        <f t="shared" ref="T9:T40" si="0">ROUND(SUMPRODUCT(O9:S9,$O$8:$S$8)/100,1)</f>
        <v>7.7</v>
      </c>
      <c r="U9" s="19" t="str">
        <f t="shared" ref="U9:U40" si="1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B</v>
      </c>
      <c r="V9" s="19" t="str">
        <f t="shared" ref="V9:V40" si="2">IF($T9&lt;4,"Kém",IF(AND($T9&gt;=4,$T9&lt;=5.4),"Trung bình yếu",IF(AND($T9&gt;=5.5,$T9&lt;=6.9),"Trung bình",IF(AND($T9&gt;=7,$T9&lt;=8.4),"Khá",IF(AND($T9&gt;=8.5,$T9&lt;=10),"Giỏi","")))))</f>
        <v>Khá</v>
      </c>
      <c r="W9" s="31" t="str">
        <f t="shared" ref="W9:W37" si="3">+IF(OR($O9=0,$P9=0,$Q9=0,$R9=0),"Không đủ ĐKDT",IF(AND(S9=0,T9&gt;=4),"Không đạt",""))</f>
        <v/>
      </c>
      <c r="X9" s="20" t="str">
        <f t="shared" ref="X9:X40" si="4">+L9</f>
        <v>102-A2</v>
      </c>
      <c r="Y9" s="3"/>
      <c r="Z9" s="21"/>
      <c r="AA9" s="73" t="str">
        <f t="shared" ref="AA9:AA40" si="5"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286</v>
      </c>
      <c r="D10" s="24" t="s">
        <v>287</v>
      </c>
      <c r="E10" s="25" t="s">
        <v>78</v>
      </c>
      <c r="F10" s="26" t="s">
        <v>288</v>
      </c>
      <c r="G10" s="23" t="s">
        <v>62</v>
      </c>
      <c r="H10" s="80" t="s">
        <v>56</v>
      </c>
      <c r="I10" s="81" t="s">
        <v>285</v>
      </c>
      <c r="J10" s="82">
        <v>43269</v>
      </c>
      <c r="K10" s="81" t="s">
        <v>58</v>
      </c>
      <c r="L10" s="81" t="s">
        <v>471</v>
      </c>
      <c r="M10" s="81" t="s">
        <v>281</v>
      </c>
      <c r="N10">
        <v>3</v>
      </c>
      <c r="O10" s="27">
        <v>10</v>
      </c>
      <c r="P10" s="27">
        <v>8</v>
      </c>
      <c r="Q10" s="27" t="s">
        <v>25</v>
      </c>
      <c r="R10" s="27">
        <v>7</v>
      </c>
      <c r="S10" s="71">
        <v>8</v>
      </c>
      <c r="T10" s="28">
        <f t="shared" si="0"/>
        <v>8.1</v>
      </c>
      <c r="U10" s="29" t="str">
        <f t="shared" si="1"/>
        <v>B+</v>
      </c>
      <c r="V10" s="30" t="str">
        <f t="shared" si="2"/>
        <v>Khá</v>
      </c>
      <c r="W10" s="31" t="str">
        <f t="shared" si="3"/>
        <v/>
      </c>
      <c r="X10" s="32" t="str">
        <f t="shared" si="4"/>
        <v>102-A2</v>
      </c>
      <c r="Y10" s="3"/>
      <c r="Z10" s="21"/>
      <c r="AA10" s="73" t="str">
        <f t="shared" si="5"/>
        <v>Đạt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2:42" ht="18.75" customHeight="1" x14ac:dyDescent="0.25">
      <c r="B11" s="22">
        <v>3</v>
      </c>
      <c r="C11" s="23" t="s">
        <v>289</v>
      </c>
      <c r="D11" s="24" t="s">
        <v>290</v>
      </c>
      <c r="E11" s="25" t="s">
        <v>86</v>
      </c>
      <c r="F11" s="26" t="s">
        <v>291</v>
      </c>
      <c r="G11" s="23" t="s">
        <v>122</v>
      </c>
      <c r="H11" s="80" t="s">
        <v>56</v>
      </c>
      <c r="I11" s="81" t="s">
        <v>285</v>
      </c>
      <c r="J11" s="82">
        <v>43269</v>
      </c>
      <c r="K11" s="81" t="s">
        <v>58</v>
      </c>
      <c r="L11" s="81" t="s">
        <v>471</v>
      </c>
      <c r="M11" s="81" t="s">
        <v>281</v>
      </c>
      <c r="N11">
        <v>3</v>
      </c>
      <c r="O11" s="27">
        <v>7</v>
      </c>
      <c r="P11" s="27">
        <v>7</v>
      </c>
      <c r="Q11" s="27" t="s">
        <v>25</v>
      </c>
      <c r="R11" s="27">
        <v>7</v>
      </c>
      <c r="S11" s="71">
        <v>6.5</v>
      </c>
      <c r="T11" s="28">
        <f t="shared" si="0"/>
        <v>6.7</v>
      </c>
      <c r="U11" s="29" t="str">
        <f t="shared" si="1"/>
        <v>C+</v>
      </c>
      <c r="V11" s="30" t="str">
        <f t="shared" si="2"/>
        <v>Trung bình</v>
      </c>
      <c r="W11" s="31" t="str">
        <f t="shared" si="3"/>
        <v/>
      </c>
      <c r="X11" s="32" t="str">
        <f t="shared" si="4"/>
        <v>102-A2</v>
      </c>
      <c r="Y11" s="3"/>
      <c r="Z11" s="21"/>
      <c r="AA11" s="73" t="str">
        <f t="shared" si="5"/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292</v>
      </c>
      <c r="D12" s="24" t="s">
        <v>293</v>
      </c>
      <c r="E12" s="25" t="s">
        <v>294</v>
      </c>
      <c r="F12" s="26" t="s">
        <v>295</v>
      </c>
      <c r="G12" s="23" t="s">
        <v>122</v>
      </c>
      <c r="H12" s="80" t="s">
        <v>56</v>
      </c>
      <c r="I12" s="81" t="s">
        <v>285</v>
      </c>
      <c r="J12" s="82">
        <v>43269</v>
      </c>
      <c r="K12" s="81" t="s">
        <v>58</v>
      </c>
      <c r="L12" s="81" t="s">
        <v>471</v>
      </c>
      <c r="M12" s="81" t="s">
        <v>281</v>
      </c>
      <c r="N12">
        <v>3</v>
      </c>
      <c r="O12" s="27">
        <v>7</v>
      </c>
      <c r="P12" s="27">
        <v>8</v>
      </c>
      <c r="Q12" s="27" t="s">
        <v>25</v>
      </c>
      <c r="R12" s="27">
        <v>5</v>
      </c>
      <c r="S12" s="71">
        <v>3</v>
      </c>
      <c r="T12" s="28">
        <f t="shared" si="0"/>
        <v>4.0999999999999996</v>
      </c>
      <c r="U12" s="29" t="str">
        <f t="shared" si="1"/>
        <v>D</v>
      </c>
      <c r="V12" s="30" t="str">
        <f t="shared" si="2"/>
        <v>Trung bình yếu</v>
      </c>
      <c r="W12" s="31" t="str">
        <f t="shared" si="3"/>
        <v/>
      </c>
      <c r="X12" s="32" t="str">
        <f t="shared" si="4"/>
        <v>102-A2</v>
      </c>
      <c r="Y12" s="3"/>
      <c r="Z12" s="21"/>
      <c r="AA12" s="73" t="str">
        <f t="shared" si="5"/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296</v>
      </c>
      <c r="D13" s="24" t="s">
        <v>297</v>
      </c>
      <c r="E13" s="25" t="s">
        <v>116</v>
      </c>
      <c r="F13" s="26" t="s">
        <v>298</v>
      </c>
      <c r="G13" s="23" t="s">
        <v>75</v>
      </c>
      <c r="H13" s="80" t="s">
        <v>56</v>
      </c>
      <c r="I13" s="81" t="s">
        <v>285</v>
      </c>
      <c r="J13" s="82">
        <v>43269</v>
      </c>
      <c r="K13" s="81" t="s">
        <v>58</v>
      </c>
      <c r="L13" s="81" t="s">
        <v>471</v>
      </c>
      <c r="M13" s="81" t="s">
        <v>281</v>
      </c>
      <c r="N13">
        <v>3</v>
      </c>
      <c r="O13" s="27">
        <v>7</v>
      </c>
      <c r="P13" s="27">
        <v>8</v>
      </c>
      <c r="Q13" s="27" t="s">
        <v>25</v>
      </c>
      <c r="R13" s="27">
        <v>7</v>
      </c>
      <c r="S13" s="71">
        <v>8</v>
      </c>
      <c r="T13" s="28">
        <f t="shared" si="0"/>
        <v>7.8</v>
      </c>
      <c r="U13" s="29" t="str">
        <f t="shared" si="1"/>
        <v>B</v>
      </c>
      <c r="V13" s="30" t="str">
        <f t="shared" si="2"/>
        <v>Khá</v>
      </c>
      <c r="W13" s="31" t="str">
        <f t="shared" si="3"/>
        <v/>
      </c>
      <c r="X13" s="32" t="str">
        <f t="shared" si="4"/>
        <v>102-A2</v>
      </c>
      <c r="Y13" s="3"/>
      <c r="Z13" s="21"/>
      <c r="AA13" s="73" t="str">
        <f t="shared" si="5"/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299</v>
      </c>
      <c r="D14" s="24" t="s">
        <v>181</v>
      </c>
      <c r="E14" s="25" t="s">
        <v>190</v>
      </c>
      <c r="F14" s="26" t="s">
        <v>300</v>
      </c>
      <c r="G14" s="23" t="s">
        <v>75</v>
      </c>
      <c r="H14" s="80" t="s">
        <v>56</v>
      </c>
      <c r="I14" s="81" t="s">
        <v>285</v>
      </c>
      <c r="J14" s="82">
        <v>43269</v>
      </c>
      <c r="K14" s="81" t="s">
        <v>58</v>
      </c>
      <c r="L14" s="81" t="s">
        <v>471</v>
      </c>
      <c r="M14" s="81" t="s">
        <v>281</v>
      </c>
      <c r="N14">
        <v>3</v>
      </c>
      <c r="O14" s="27">
        <v>8</v>
      </c>
      <c r="P14" s="27">
        <v>8</v>
      </c>
      <c r="Q14" s="27" t="s">
        <v>25</v>
      </c>
      <c r="R14" s="27">
        <v>7</v>
      </c>
      <c r="S14" s="71">
        <v>8</v>
      </c>
      <c r="T14" s="28">
        <f t="shared" si="0"/>
        <v>7.9</v>
      </c>
      <c r="U14" s="29" t="str">
        <f t="shared" si="1"/>
        <v>B</v>
      </c>
      <c r="V14" s="30" t="str">
        <f t="shared" si="2"/>
        <v>Khá</v>
      </c>
      <c r="W14" s="31" t="str">
        <f t="shared" si="3"/>
        <v/>
      </c>
      <c r="X14" s="32" t="str">
        <f t="shared" si="4"/>
        <v>102-A2</v>
      </c>
      <c r="Y14" s="3"/>
      <c r="Z14" s="21"/>
      <c r="AA14" s="73" t="str">
        <f t="shared" si="5"/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301</v>
      </c>
      <c r="D15" s="24" t="s">
        <v>302</v>
      </c>
      <c r="E15" s="25" t="s">
        <v>195</v>
      </c>
      <c r="F15" s="26" t="s">
        <v>303</v>
      </c>
      <c r="G15" s="23" t="s">
        <v>122</v>
      </c>
      <c r="H15" s="80" t="s">
        <v>56</v>
      </c>
      <c r="I15" s="81" t="s">
        <v>285</v>
      </c>
      <c r="J15" s="82">
        <v>43269</v>
      </c>
      <c r="K15" s="81" t="s">
        <v>58</v>
      </c>
      <c r="L15" s="81" t="s">
        <v>471</v>
      </c>
      <c r="M15" s="81" t="s">
        <v>281</v>
      </c>
      <c r="N15">
        <v>3</v>
      </c>
      <c r="O15" s="27">
        <v>10</v>
      </c>
      <c r="P15" s="27">
        <v>8</v>
      </c>
      <c r="Q15" s="27" t="s">
        <v>25</v>
      </c>
      <c r="R15" s="27">
        <v>7</v>
      </c>
      <c r="S15" s="71">
        <v>8.5</v>
      </c>
      <c r="T15" s="28">
        <f t="shared" si="0"/>
        <v>8.5</v>
      </c>
      <c r="U15" s="29" t="str">
        <f t="shared" si="1"/>
        <v>A</v>
      </c>
      <c r="V15" s="30" t="str">
        <f t="shared" si="2"/>
        <v>Giỏi</v>
      </c>
      <c r="W15" s="31" t="str">
        <f t="shared" si="3"/>
        <v/>
      </c>
      <c r="X15" s="32" t="str">
        <f t="shared" si="4"/>
        <v>102-A2</v>
      </c>
      <c r="Y15" s="3"/>
      <c r="Z15" s="21"/>
      <c r="AA15" s="73" t="str">
        <f t="shared" si="5"/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304</v>
      </c>
      <c r="D16" s="24" t="s">
        <v>207</v>
      </c>
      <c r="E16" s="25" t="s">
        <v>199</v>
      </c>
      <c r="F16" s="26" t="s">
        <v>305</v>
      </c>
      <c r="G16" s="23" t="s">
        <v>62</v>
      </c>
      <c r="H16" s="80" t="s">
        <v>56</v>
      </c>
      <c r="I16" s="81" t="s">
        <v>285</v>
      </c>
      <c r="J16" s="82">
        <v>43269</v>
      </c>
      <c r="K16" s="81" t="s">
        <v>58</v>
      </c>
      <c r="L16" s="81" t="s">
        <v>471</v>
      </c>
      <c r="M16" s="81" t="s">
        <v>281</v>
      </c>
      <c r="N16">
        <v>3</v>
      </c>
      <c r="O16" s="27">
        <v>8</v>
      </c>
      <c r="P16" s="27">
        <v>8</v>
      </c>
      <c r="Q16" s="27" t="s">
        <v>25</v>
      </c>
      <c r="R16" s="27">
        <v>7</v>
      </c>
      <c r="S16" s="71">
        <v>7.5</v>
      </c>
      <c r="T16" s="28">
        <f t="shared" si="0"/>
        <v>7.6</v>
      </c>
      <c r="U16" s="29" t="str">
        <f t="shared" si="1"/>
        <v>B</v>
      </c>
      <c r="V16" s="30" t="str">
        <f t="shared" si="2"/>
        <v>Khá</v>
      </c>
      <c r="W16" s="31" t="str">
        <f t="shared" si="3"/>
        <v/>
      </c>
      <c r="X16" s="32" t="str">
        <f t="shared" si="4"/>
        <v>102-A2</v>
      </c>
      <c r="Y16" s="3"/>
      <c r="Z16" s="21"/>
      <c r="AA16" s="73" t="str">
        <f t="shared" si="5"/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306</v>
      </c>
      <c r="D17" s="24" t="s">
        <v>307</v>
      </c>
      <c r="E17" s="25" t="s">
        <v>308</v>
      </c>
      <c r="F17" s="26" t="s">
        <v>309</v>
      </c>
      <c r="G17" s="23" t="s">
        <v>62</v>
      </c>
      <c r="H17" s="80" t="s">
        <v>56</v>
      </c>
      <c r="I17" s="81" t="s">
        <v>285</v>
      </c>
      <c r="J17" s="82">
        <v>43269</v>
      </c>
      <c r="K17" s="81" t="s">
        <v>58</v>
      </c>
      <c r="L17" s="81" t="s">
        <v>471</v>
      </c>
      <c r="M17" s="81" t="s">
        <v>281</v>
      </c>
      <c r="N17">
        <v>3</v>
      </c>
      <c r="O17" s="27">
        <v>10</v>
      </c>
      <c r="P17" s="27">
        <v>8</v>
      </c>
      <c r="Q17" s="27" t="s">
        <v>25</v>
      </c>
      <c r="R17" s="27">
        <v>7</v>
      </c>
      <c r="S17" s="71">
        <v>7.5</v>
      </c>
      <c r="T17" s="28">
        <f t="shared" si="0"/>
        <v>7.8</v>
      </c>
      <c r="U17" s="29" t="str">
        <f t="shared" si="1"/>
        <v>B</v>
      </c>
      <c r="V17" s="30" t="str">
        <f t="shared" si="2"/>
        <v>Khá</v>
      </c>
      <c r="W17" s="31" t="str">
        <f t="shared" si="3"/>
        <v/>
      </c>
      <c r="X17" s="32" t="str">
        <f t="shared" si="4"/>
        <v>102-A2</v>
      </c>
      <c r="Y17" s="3"/>
      <c r="Z17" s="21"/>
      <c r="AA17" s="73" t="str">
        <f t="shared" si="5"/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310</v>
      </c>
      <c r="D18" s="24" t="s">
        <v>311</v>
      </c>
      <c r="E18" s="25" t="s">
        <v>215</v>
      </c>
      <c r="F18" s="26" t="s">
        <v>220</v>
      </c>
      <c r="G18" s="23" t="s">
        <v>122</v>
      </c>
      <c r="H18" s="80" t="s">
        <v>56</v>
      </c>
      <c r="I18" s="81" t="s">
        <v>285</v>
      </c>
      <c r="J18" s="82">
        <v>43269</v>
      </c>
      <c r="K18" s="81" t="s">
        <v>58</v>
      </c>
      <c r="L18" s="81" t="s">
        <v>471</v>
      </c>
      <c r="M18" s="81" t="s">
        <v>281</v>
      </c>
      <c r="N18">
        <v>3</v>
      </c>
      <c r="O18" s="27">
        <v>7</v>
      </c>
      <c r="P18" s="27">
        <v>7</v>
      </c>
      <c r="Q18" s="27" t="s">
        <v>25</v>
      </c>
      <c r="R18" s="27">
        <v>7</v>
      </c>
      <c r="S18" s="71">
        <v>5</v>
      </c>
      <c r="T18" s="28">
        <f t="shared" si="0"/>
        <v>5.6</v>
      </c>
      <c r="U18" s="29" t="str">
        <f t="shared" si="1"/>
        <v>C</v>
      </c>
      <c r="V18" s="30" t="str">
        <f t="shared" si="2"/>
        <v>Trung bình</v>
      </c>
      <c r="W18" s="31" t="str">
        <f t="shared" si="3"/>
        <v/>
      </c>
      <c r="X18" s="32" t="str">
        <f t="shared" si="4"/>
        <v>102-A2</v>
      </c>
      <c r="Y18" s="3"/>
      <c r="Z18" s="21"/>
      <c r="AA18" s="73" t="str">
        <f t="shared" si="5"/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312</v>
      </c>
      <c r="D19" s="24" t="s">
        <v>313</v>
      </c>
      <c r="E19" s="25" t="s">
        <v>215</v>
      </c>
      <c r="F19" s="26" t="s">
        <v>314</v>
      </c>
      <c r="G19" s="23" t="s">
        <v>135</v>
      </c>
      <c r="H19" s="80" t="s">
        <v>56</v>
      </c>
      <c r="I19" s="81" t="s">
        <v>285</v>
      </c>
      <c r="J19" s="82">
        <v>43269</v>
      </c>
      <c r="K19" s="81" t="s">
        <v>58</v>
      </c>
      <c r="L19" s="81" t="s">
        <v>471</v>
      </c>
      <c r="M19" s="81" t="s">
        <v>281</v>
      </c>
      <c r="N19">
        <v>3</v>
      </c>
      <c r="O19" s="27">
        <v>9</v>
      </c>
      <c r="P19" s="27">
        <v>8</v>
      </c>
      <c r="Q19" s="27" t="s">
        <v>25</v>
      </c>
      <c r="R19" s="27">
        <v>5</v>
      </c>
      <c r="S19" s="71">
        <v>5</v>
      </c>
      <c r="T19" s="28">
        <f t="shared" si="0"/>
        <v>5.7</v>
      </c>
      <c r="U19" s="29" t="str">
        <f t="shared" si="1"/>
        <v>C</v>
      </c>
      <c r="V19" s="30" t="str">
        <f t="shared" si="2"/>
        <v>Trung bình</v>
      </c>
      <c r="W19" s="31" t="str">
        <f t="shared" si="3"/>
        <v/>
      </c>
      <c r="X19" s="32" t="str">
        <f t="shared" si="4"/>
        <v>102-A2</v>
      </c>
      <c r="Y19" s="3"/>
      <c r="Z19" s="21"/>
      <c r="AA19" s="73" t="str">
        <f t="shared" si="5"/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315</v>
      </c>
      <c r="D20" s="24" t="s">
        <v>181</v>
      </c>
      <c r="E20" s="25" t="s">
        <v>316</v>
      </c>
      <c r="F20" s="26" t="s">
        <v>317</v>
      </c>
      <c r="G20" s="23" t="s">
        <v>75</v>
      </c>
      <c r="H20" s="80" t="s">
        <v>56</v>
      </c>
      <c r="I20" s="81" t="s">
        <v>285</v>
      </c>
      <c r="J20" s="82">
        <v>43269</v>
      </c>
      <c r="K20" s="81" t="s">
        <v>58</v>
      </c>
      <c r="L20" s="81" t="s">
        <v>471</v>
      </c>
      <c r="M20" s="81" t="s">
        <v>281</v>
      </c>
      <c r="N20">
        <v>3</v>
      </c>
      <c r="O20" s="27">
        <v>0</v>
      </c>
      <c r="P20" s="27">
        <v>0</v>
      </c>
      <c r="Q20" s="27" t="s">
        <v>25</v>
      </c>
      <c r="R20" s="27">
        <v>0</v>
      </c>
      <c r="S20" s="71" t="s">
        <v>25</v>
      </c>
      <c r="T20" s="28">
        <f t="shared" si="0"/>
        <v>0</v>
      </c>
      <c r="U20" s="29" t="str">
        <f t="shared" si="1"/>
        <v>F</v>
      </c>
      <c r="V20" s="30" t="str">
        <f t="shared" si="2"/>
        <v>Kém</v>
      </c>
      <c r="W20" s="31" t="str">
        <f t="shared" si="3"/>
        <v>Không đủ ĐKDT</v>
      </c>
      <c r="X20" s="32" t="str">
        <f t="shared" si="4"/>
        <v>102-A2</v>
      </c>
      <c r="Y20" s="3"/>
      <c r="Z20" s="21"/>
      <c r="AA20" s="73" t="str">
        <f t="shared" si="5"/>
        <v>Học lại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318</v>
      </c>
      <c r="D21" s="24" t="s">
        <v>245</v>
      </c>
      <c r="E21" s="25" t="s">
        <v>319</v>
      </c>
      <c r="F21" s="26" t="s">
        <v>320</v>
      </c>
      <c r="G21" s="23" t="s">
        <v>135</v>
      </c>
      <c r="H21" s="80" t="s">
        <v>56</v>
      </c>
      <c r="I21" s="81" t="s">
        <v>285</v>
      </c>
      <c r="J21" s="82">
        <v>43269</v>
      </c>
      <c r="K21" s="81" t="s">
        <v>58</v>
      </c>
      <c r="L21" s="81" t="s">
        <v>471</v>
      </c>
      <c r="M21" s="81" t="s">
        <v>281</v>
      </c>
      <c r="N21">
        <v>3</v>
      </c>
      <c r="O21" s="27">
        <v>8</v>
      </c>
      <c r="P21" s="27">
        <v>8</v>
      </c>
      <c r="Q21" s="27" t="s">
        <v>25</v>
      </c>
      <c r="R21" s="27">
        <v>7</v>
      </c>
      <c r="S21" s="71">
        <v>4</v>
      </c>
      <c r="T21" s="28">
        <f t="shared" si="0"/>
        <v>5.0999999999999996</v>
      </c>
      <c r="U21" s="29" t="str">
        <f t="shared" si="1"/>
        <v>D+</v>
      </c>
      <c r="V21" s="30" t="str">
        <f t="shared" si="2"/>
        <v>Trung bình yếu</v>
      </c>
      <c r="W21" s="31" t="str">
        <f t="shared" si="3"/>
        <v/>
      </c>
      <c r="X21" s="32" t="str">
        <f t="shared" si="4"/>
        <v>102-A2</v>
      </c>
      <c r="Y21" s="3"/>
      <c r="Z21" s="21"/>
      <c r="AA21" s="73" t="str">
        <f t="shared" si="5"/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321</v>
      </c>
      <c r="D22" s="24" t="s">
        <v>322</v>
      </c>
      <c r="E22" s="25" t="s">
        <v>323</v>
      </c>
      <c r="F22" s="26" t="s">
        <v>324</v>
      </c>
      <c r="G22" s="23" t="s">
        <v>75</v>
      </c>
      <c r="H22" s="80" t="s">
        <v>56</v>
      </c>
      <c r="I22" s="81" t="s">
        <v>285</v>
      </c>
      <c r="J22" s="82">
        <v>43269</v>
      </c>
      <c r="K22" s="81" t="s">
        <v>58</v>
      </c>
      <c r="L22" s="81" t="s">
        <v>471</v>
      </c>
      <c r="M22" s="81" t="s">
        <v>281</v>
      </c>
      <c r="N22">
        <v>3</v>
      </c>
      <c r="O22" s="27">
        <v>10</v>
      </c>
      <c r="P22" s="27">
        <v>8</v>
      </c>
      <c r="Q22" s="27" t="s">
        <v>25</v>
      </c>
      <c r="R22" s="27">
        <v>7</v>
      </c>
      <c r="S22" s="71">
        <v>6.5</v>
      </c>
      <c r="T22" s="28">
        <f t="shared" si="0"/>
        <v>7.1</v>
      </c>
      <c r="U22" s="29" t="str">
        <f t="shared" si="1"/>
        <v>B</v>
      </c>
      <c r="V22" s="30" t="str">
        <f t="shared" si="2"/>
        <v>Khá</v>
      </c>
      <c r="W22" s="31" t="str">
        <f t="shared" si="3"/>
        <v/>
      </c>
      <c r="X22" s="32" t="str">
        <f t="shared" si="4"/>
        <v>102-A2</v>
      </c>
      <c r="Y22" s="3"/>
      <c r="Z22" s="21"/>
      <c r="AA22" s="73" t="str">
        <f t="shared" si="5"/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325</v>
      </c>
      <c r="D23" s="24" t="s">
        <v>326</v>
      </c>
      <c r="E23" s="25" t="s">
        <v>222</v>
      </c>
      <c r="F23" s="26" t="s">
        <v>327</v>
      </c>
      <c r="G23" s="23" t="s">
        <v>135</v>
      </c>
      <c r="H23" s="80" t="s">
        <v>56</v>
      </c>
      <c r="I23" s="81" t="s">
        <v>285</v>
      </c>
      <c r="J23" s="82">
        <v>43269</v>
      </c>
      <c r="K23" s="81" t="s">
        <v>58</v>
      </c>
      <c r="L23" s="81" t="s">
        <v>471</v>
      </c>
      <c r="M23" s="81" t="s">
        <v>281</v>
      </c>
      <c r="N23">
        <v>3</v>
      </c>
      <c r="O23" s="27">
        <v>0</v>
      </c>
      <c r="P23" s="27">
        <v>0</v>
      </c>
      <c r="Q23" s="27" t="s">
        <v>25</v>
      </c>
      <c r="R23" s="27">
        <v>0</v>
      </c>
      <c r="S23" s="71" t="s">
        <v>25</v>
      </c>
      <c r="T23" s="28">
        <f t="shared" si="0"/>
        <v>0</v>
      </c>
      <c r="U23" s="29" t="str">
        <f t="shared" si="1"/>
        <v>F</v>
      </c>
      <c r="V23" s="30" t="str">
        <f t="shared" si="2"/>
        <v>Kém</v>
      </c>
      <c r="W23" s="31" t="str">
        <f t="shared" si="3"/>
        <v>Không đủ ĐKDT</v>
      </c>
      <c r="X23" s="32" t="str">
        <f t="shared" si="4"/>
        <v>102-A2</v>
      </c>
      <c r="Y23" s="3"/>
      <c r="Z23" s="21"/>
      <c r="AA23" s="73" t="str">
        <f t="shared" si="5"/>
        <v>Học lại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328</v>
      </c>
      <c r="D24" s="24" t="s">
        <v>329</v>
      </c>
      <c r="E24" s="25" t="s">
        <v>237</v>
      </c>
      <c r="F24" s="26" t="s">
        <v>330</v>
      </c>
      <c r="G24" s="23" t="s">
        <v>135</v>
      </c>
      <c r="H24" s="80" t="s">
        <v>56</v>
      </c>
      <c r="I24" s="81" t="s">
        <v>285</v>
      </c>
      <c r="J24" s="82">
        <v>43269</v>
      </c>
      <c r="K24" s="81" t="s">
        <v>58</v>
      </c>
      <c r="L24" s="81" t="s">
        <v>471</v>
      </c>
      <c r="M24" s="81" t="s">
        <v>281</v>
      </c>
      <c r="N24">
        <v>3</v>
      </c>
      <c r="O24" s="27">
        <v>7</v>
      </c>
      <c r="P24" s="27">
        <v>7</v>
      </c>
      <c r="Q24" s="27" t="s">
        <v>25</v>
      </c>
      <c r="R24" s="27">
        <v>5</v>
      </c>
      <c r="S24" s="71">
        <v>5.5</v>
      </c>
      <c r="T24" s="28">
        <f t="shared" si="0"/>
        <v>5.8</v>
      </c>
      <c r="U24" s="29" t="str">
        <f t="shared" si="1"/>
        <v>C</v>
      </c>
      <c r="V24" s="30" t="str">
        <f t="shared" si="2"/>
        <v>Trung bình</v>
      </c>
      <c r="W24" s="31" t="str">
        <f t="shared" si="3"/>
        <v/>
      </c>
      <c r="X24" s="32" t="str">
        <f t="shared" si="4"/>
        <v>102-A2</v>
      </c>
      <c r="Y24" s="3"/>
      <c r="Z24" s="21"/>
      <c r="AA24" s="73" t="str">
        <f t="shared" si="5"/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331</v>
      </c>
      <c r="D25" s="24" t="s">
        <v>332</v>
      </c>
      <c r="E25" s="25" t="s">
        <v>237</v>
      </c>
      <c r="F25" s="26" t="s">
        <v>333</v>
      </c>
      <c r="G25" s="23" t="s">
        <v>75</v>
      </c>
      <c r="H25" s="80" t="s">
        <v>56</v>
      </c>
      <c r="I25" s="81" t="s">
        <v>285</v>
      </c>
      <c r="J25" s="82">
        <v>43269</v>
      </c>
      <c r="K25" s="81" t="s">
        <v>58</v>
      </c>
      <c r="L25" s="81" t="s">
        <v>471</v>
      </c>
      <c r="M25" s="81" t="s">
        <v>281</v>
      </c>
      <c r="N25">
        <v>3</v>
      </c>
      <c r="O25" s="27">
        <v>8</v>
      </c>
      <c r="P25" s="27">
        <v>8</v>
      </c>
      <c r="Q25" s="27" t="s">
        <v>25</v>
      </c>
      <c r="R25" s="27">
        <v>7</v>
      </c>
      <c r="S25" s="71">
        <v>7.5</v>
      </c>
      <c r="T25" s="28">
        <f t="shared" si="0"/>
        <v>7.6</v>
      </c>
      <c r="U25" s="29" t="str">
        <f t="shared" si="1"/>
        <v>B</v>
      </c>
      <c r="V25" s="30" t="str">
        <f t="shared" si="2"/>
        <v>Khá</v>
      </c>
      <c r="W25" s="31" t="str">
        <f t="shared" si="3"/>
        <v/>
      </c>
      <c r="X25" s="32" t="str">
        <f t="shared" si="4"/>
        <v>102-A2</v>
      </c>
      <c r="Y25" s="3"/>
      <c r="Z25" s="21"/>
      <c r="AA25" s="73" t="str">
        <f t="shared" si="5"/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334</v>
      </c>
      <c r="D26" s="24" t="s">
        <v>335</v>
      </c>
      <c r="E26" s="25" t="s">
        <v>336</v>
      </c>
      <c r="F26" s="26" t="s">
        <v>337</v>
      </c>
      <c r="G26" s="23" t="s">
        <v>338</v>
      </c>
      <c r="H26" s="80" t="s">
        <v>56</v>
      </c>
      <c r="I26" s="81" t="s">
        <v>285</v>
      </c>
      <c r="J26" s="82">
        <v>43269</v>
      </c>
      <c r="K26" s="81" t="s">
        <v>58</v>
      </c>
      <c r="L26" s="81" t="s">
        <v>471</v>
      </c>
      <c r="M26" s="81" t="s">
        <v>281</v>
      </c>
      <c r="N26">
        <v>3</v>
      </c>
      <c r="O26" s="27">
        <v>5</v>
      </c>
      <c r="P26" s="27">
        <v>8</v>
      </c>
      <c r="Q26" s="27" t="s">
        <v>25</v>
      </c>
      <c r="R26" s="27">
        <v>2</v>
      </c>
      <c r="S26" s="71">
        <v>3.5</v>
      </c>
      <c r="T26" s="28">
        <f t="shared" si="0"/>
        <v>4</v>
      </c>
      <c r="U26" s="29" t="str">
        <f t="shared" si="1"/>
        <v>D</v>
      </c>
      <c r="V26" s="30" t="str">
        <f t="shared" si="2"/>
        <v>Trung bình yếu</v>
      </c>
      <c r="W26" s="31" t="str">
        <f t="shared" si="3"/>
        <v/>
      </c>
      <c r="X26" s="32" t="str">
        <f t="shared" si="4"/>
        <v>102-A2</v>
      </c>
      <c r="Y26" s="3"/>
      <c r="Z26" s="21"/>
      <c r="AA26" s="73" t="str">
        <f t="shared" si="5"/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339</v>
      </c>
      <c r="D27" s="24" t="s">
        <v>119</v>
      </c>
      <c r="E27" s="25" t="s">
        <v>340</v>
      </c>
      <c r="F27" s="26" t="s">
        <v>341</v>
      </c>
      <c r="G27" s="23" t="s">
        <v>135</v>
      </c>
      <c r="H27" s="80" t="s">
        <v>56</v>
      </c>
      <c r="I27" s="81" t="s">
        <v>285</v>
      </c>
      <c r="J27" s="82">
        <v>43269</v>
      </c>
      <c r="K27" s="81" t="s">
        <v>58</v>
      </c>
      <c r="L27" s="81" t="s">
        <v>471</v>
      </c>
      <c r="M27" s="81" t="s">
        <v>281</v>
      </c>
      <c r="N27">
        <v>3</v>
      </c>
      <c r="O27" s="27">
        <v>0</v>
      </c>
      <c r="P27" s="27">
        <v>0</v>
      </c>
      <c r="Q27" s="27" t="s">
        <v>25</v>
      </c>
      <c r="R27" s="27">
        <v>0</v>
      </c>
      <c r="S27" s="71" t="s">
        <v>25</v>
      </c>
      <c r="T27" s="28">
        <f t="shared" si="0"/>
        <v>0</v>
      </c>
      <c r="U27" s="29" t="str">
        <f t="shared" si="1"/>
        <v>F</v>
      </c>
      <c r="V27" s="30" t="str">
        <f t="shared" si="2"/>
        <v>Kém</v>
      </c>
      <c r="W27" s="31" t="str">
        <f t="shared" si="3"/>
        <v>Không đủ ĐKDT</v>
      </c>
      <c r="X27" s="32" t="str">
        <f t="shared" si="4"/>
        <v>102-A2</v>
      </c>
      <c r="Y27" s="3"/>
      <c r="Z27" s="21"/>
      <c r="AA27" s="73" t="str">
        <f t="shared" si="5"/>
        <v>Học lại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342</v>
      </c>
      <c r="D28" s="24" t="s">
        <v>343</v>
      </c>
      <c r="E28" s="25" t="s">
        <v>344</v>
      </c>
      <c r="F28" s="26" t="s">
        <v>291</v>
      </c>
      <c r="G28" s="23" t="s">
        <v>75</v>
      </c>
      <c r="H28" s="80" t="s">
        <v>56</v>
      </c>
      <c r="I28" s="81" t="s">
        <v>285</v>
      </c>
      <c r="J28" s="82">
        <v>43269</v>
      </c>
      <c r="K28" s="81" t="s">
        <v>58</v>
      </c>
      <c r="L28" s="81" t="s">
        <v>471</v>
      </c>
      <c r="M28" s="81" t="s">
        <v>281</v>
      </c>
      <c r="N28">
        <v>3</v>
      </c>
      <c r="O28" s="27">
        <v>5</v>
      </c>
      <c r="P28" s="27">
        <v>4</v>
      </c>
      <c r="Q28" s="27" t="s">
        <v>25</v>
      </c>
      <c r="R28" s="27">
        <v>2</v>
      </c>
      <c r="S28" s="71">
        <v>0</v>
      </c>
      <c r="T28" s="28">
        <f t="shared" si="0"/>
        <v>1.1000000000000001</v>
      </c>
      <c r="U28" s="29" t="str">
        <f t="shared" si="1"/>
        <v>F</v>
      </c>
      <c r="V28" s="30" t="str">
        <f t="shared" si="2"/>
        <v>Kém</v>
      </c>
      <c r="W28" s="31" t="str">
        <f t="shared" si="3"/>
        <v/>
      </c>
      <c r="X28" s="32" t="str">
        <f t="shared" si="4"/>
        <v>102-A2</v>
      </c>
      <c r="Y28" s="3"/>
      <c r="Z28" s="21"/>
      <c r="AA28" s="73" t="str">
        <f t="shared" si="5"/>
        <v>Học lại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345</v>
      </c>
      <c r="D29" s="24" t="s">
        <v>346</v>
      </c>
      <c r="E29" s="25" t="s">
        <v>254</v>
      </c>
      <c r="F29" s="26" t="s">
        <v>347</v>
      </c>
      <c r="G29" s="23" t="s">
        <v>348</v>
      </c>
      <c r="H29" s="80" t="s">
        <v>56</v>
      </c>
      <c r="I29" s="81" t="s">
        <v>285</v>
      </c>
      <c r="J29" s="82">
        <v>43269</v>
      </c>
      <c r="K29" s="81" t="s">
        <v>58</v>
      </c>
      <c r="L29" s="81" t="s">
        <v>471</v>
      </c>
      <c r="M29" s="81" t="s">
        <v>281</v>
      </c>
      <c r="N29">
        <v>3</v>
      </c>
      <c r="O29" s="27">
        <v>7</v>
      </c>
      <c r="P29" s="27">
        <v>8</v>
      </c>
      <c r="Q29" s="27" t="s">
        <v>25</v>
      </c>
      <c r="R29" s="27">
        <v>7</v>
      </c>
      <c r="S29" s="71">
        <v>3</v>
      </c>
      <c r="T29" s="28">
        <f t="shared" si="0"/>
        <v>4.3</v>
      </c>
      <c r="U29" s="29" t="str">
        <f t="shared" si="1"/>
        <v>D</v>
      </c>
      <c r="V29" s="30" t="str">
        <f t="shared" si="2"/>
        <v>Trung bình yếu</v>
      </c>
      <c r="W29" s="31" t="str">
        <f t="shared" si="3"/>
        <v/>
      </c>
      <c r="X29" s="32" t="str">
        <f t="shared" si="4"/>
        <v>102-A2</v>
      </c>
      <c r="Y29" s="3"/>
      <c r="Z29" s="21"/>
      <c r="AA29" s="73" t="str">
        <f t="shared" si="5"/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349</v>
      </c>
      <c r="D30" s="24" t="s">
        <v>350</v>
      </c>
      <c r="E30" s="25" t="s">
        <v>53</v>
      </c>
      <c r="F30" s="26" t="s">
        <v>351</v>
      </c>
      <c r="G30" s="23" t="s">
        <v>192</v>
      </c>
      <c r="H30" s="80" t="s">
        <v>56</v>
      </c>
      <c r="I30" s="81" t="s">
        <v>285</v>
      </c>
      <c r="J30" s="82">
        <v>43269</v>
      </c>
      <c r="K30" s="81" t="s">
        <v>58</v>
      </c>
      <c r="L30" s="81" t="s">
        <v>472</v>
      </c>
      <c r="M30" s="81" t="s">
        <v>281</v>
      </c>
      <c r="N30">
        <v>3</v>
      </c>
      <c r="O30" s="27">
        <v>7</v>
      </c>
      <c r="P30" s="27">
        <v>6</v>
      </c>
      <c r="Q30" s="27" t="s">
        <v>25</v>
      </c>
      <c r="R30" s="27">
        <v>5</v>
      </c>
      <c r="S30" s="71">
        <v>6</v>
      </c>
      <c r="T30" s="28">
        <f t="shared" si="0"/>
        <v>6</v>
      </c>
      <c r="U30" s="29" t="str">
        <f t="shared" si="1"/>
        <v>C</v>
      </c>
      <c r="V30" s="30" t="str">
        <f t="shared" si="2"/>
        <v>Trung bình</v>
      </c>
      <c r="W30" s="31" t="str">
        <f t="shared" si="3"/>
        <v/>
      </c>
      <c r="X30" s="32" t="str">
        <f t="shared" si="4"/>
        <v>203-A2</v>
      </c>
      <c r="Y30" s="3"/>
      <c r="Z30" s="21"/>
      <c r="AA30" s="73" t="str">
        <f t="shared" si="5"/>
        <v>Đạt</v>
      </c>
      <c r="AB30" s="63"/>
      <c r="AC30" s="63"/>
      <c r="AD30" s="83"/>
      <c r="AE30" s="53"/>
      <c r="AF30" s="53"/>
      <c r="AG30" s="53"/>
      <c r="AH30" s="64"/>
      <c r="AI30" s="53"/>
      <c r="AJ30" s="65"/>
      <c r="AK30" s="66"/>
      <c r="AL30" s="65"/>
      <c r="AM30" s="66"/>
      <c r="AN30" s="65"/>
      <c r="AO30" s="53"/>
      <c r="AP30" s="64"/>
    </row>
    <row r="31" spans="2:42" ht="18.75" customHeight="1" x14ac:dyDescent="0.25">
      <c r="B31" s="22">
        <v>23</v>
      </c>
      <c r="C31" s="23" t="s">
        <v>352</v>
      </c>
      <c r="D31" s="24" t="s">
        <v>119</v>
      </c>
      <c r="E31" s="25" t="s">
        <v>353</v>
      </c>
      <c r="F31" s="26" t="s">
        <v>354</v>
      </c>
      <c r="G31" s="23" t="s">
        <v>88</v>
      </c>
      <c r="H31" s="80" t="s">
        <v>56</v>
      </c>
      <c r="I31" s="81" t="s">
        <v>285</v>
      </c>
      <c r="J31" s="82">
        <v>43269</v>
      </c>
      <c r="K31" s="81" t="s">
        <v>58</v>
      </c>
      <c r="L31" s="81" t="s">
        <v>472</v>
      </c>
      <c r="M31" s="81" t="s">
        <v>281</v>
      </c>
      <c r="N31">
        <v>3</v>
      </c>
      <c r="O31" s="27">
        <v>10</v>
      </c>
      <c r="P31" s="27">
        <v>8</v>
      </c>
      <c r="Q31" s="27" t="s">
        <v>25</v>
      </c>
      <c r="R31" s="27">
        <v>7</v>
      </c>
      <c r="S31" s="71">
        <v>5.5</v>
      </c>
      <c r="T31" s="28">
        <f t="shared" si="0"/>
        <v>6.4</v>
      </c>
      <c r="U31" s="29" t="str">
        <f t="shared" si="1"/>
        <v>C</v>
      </c>
      <c r="V31" s="30" t="str">
        <f t="shared" si="2"/>
        <v>Trung bình</v>
      </c>
      <c r="W31" s="31" t="str">
        <f t="shared" si="3"/>
        <v/>
      </c>
      <c r="X31" s="32" t="str">
        <f t="shared" si="4"/>
        <v>203-A2</v>
      </c>
      <c r="Y31" s="3"/>
      <c r="Z31" s="21"/>
      <c r="AA31" s="73" t="str">
        <f t="shared" si="5"/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355</v>
      </c>
      <c r="D32" s="24" t="s">
        <v>356</v>
      </c>
      <c r="E32" s="25" t="s">
        <v>357</v>
      </c>
      <c r="F32" s="26" t="s">
        <v>358</v>
      </c>
      <c r="G32" s="23" t="s">
        <v>192</v>
      </c>
      <c r="H32" s="80" t="s">
        <v>56</v>
      </c>
      <c r="I32" s="81" t="s">
        <v>285</v>
      </c>
      <c r="J32" s="82">
        <v>43269</v>
      </c>
      <c r="K32" s="81" t="s">
        <v>58</v>
      </c>
      <c r="L32" s="81" t="s">
        <v>472</v>
      </c>
      <c r="M32" s="81" t="s">
        <v>281</v>
      </c>
      <c r="N32">
        <v>3</v>
      </c>
      <c r="O32" s="27">
        <v>7</v>
      </c>
      <c r="P32" s="27">
        <v>6</v>
      </c>
      <c r="Q32" s="27" t="s">
        <v>25</v>
      </c>
      <c r="R32" s="27">
        <v>5</v>
      </c>
      <c r="S32" s="71">
        <v>3.5</v>
      </c>
      <c r="T32" s="28">
        <f t="shared" si="0"/>
        <v>4.3</v>
      </c>
      <c r="U32" s="29" t="str">
        <f t="shared" si="1"/>
        <v>D</v>
      </c>
      <c r="V32" s="30" t="str">
        <f t="shared" si="2"/>
        <v>Trung bình yếu</v>
      </c>
      <c r="W32" s="31" t="str">
        <f t="shared" si="3"/>
        <v/>
      </c>
      <c r="X32" s="32" t="str">
        <f t="shared" si="4"/>
        <v>203-A2</v>
      </c>
      <c r="Y32" s="3"/>
      <c r="Z32" s="21"/>
      <c r="AA32" s="73" t="str">
        <f t="shared" si="5"/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359</v>
      </c>
      <c r="D33" s="24" t="s">
        <v>302</v>
      </c>
      <c r="E33" s="25" t="s">
        <v>360</v>
      </c>
      <c r="F33" s="26" t="s">
        <v>361</v>
      </c>
      <c r="G33" s="23" t="s">
        <v>66</v>
      </c>
      <c r="H33" s="80" t="s">
        <v>56</v>
      </c>
      <c r="I33" s="81" t="s">
        <v>285</v>
      </c>
      <c r="J33" s="82">
        <v>43269</v>
      </c>
      <c r="K33" s="81" t="s">
        <v>58</v>
      </c>
      <c r="L33" s="81" t="s">
        <v>472</v>
      </c>
      <c r="M33" s="81" t="s">
        <v>281</v>
      </c>
      <c r="N33">
        <v>3</v>
      </c>
      <c r="O33" s="27">
        <v>7</v>
      </c>
      <c r="P33" s="27">
        <v>8</v>
      </c>
      <c r="Q33" s="27" t="s">
        <v>25</v>
      </c>
      <c r="R33" s="27">
        <v>5</v>
      </c>
      <c r="S33" s="71">
        <v>2</v>
      </c>
      <c r="T33" s="28">
        <f t="shared" si="0"/>
        <v>3.4</v>
      </c>
      <c r="U33" s="29" t="str">
        <f t="shared" si="1"/>
        <v>F</v>
      </c>
      <c r="V33" s="30" t="str">
        <f t="shared" si="2"/>
        <v>Kém</v>
      </c>
      <c r="W33" s="31" t="str">
        <f t="shared" si="3"/>
        <v/>
      </c>
      <c r="X33" s="32" t="str">
        <f t="shared" si="4"/>
        <v>203-A2</v>
      </c>
      <c r="Y33" s="3"/>
      <c r="Z33" s="21"/>
      <c r="AA33" s="73" t="str">
        <f t="shared" si="5"/>
        <v>Học lại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362</v>
      </c>
      <c r="D34" s="24" t="s">
        <v>363</v>
      </c>
      <c r="E34" s="25" t="s">
        <v>86</v>
      </c>
      <c r="F34" s="26" t="s">
        <v>364</v>
      </c>
      <c r="G34" s="23" t="s">
        <v>192</v>
      </c>
      <c r="H34" s="80" t="s">
        <v>56</v>
      </c>
      <c r="I34" s="81" t="s">
        <v>285</v>
      </c>
      <c r="J34" s="82">
        <v>43269</v>
      </c>
      <c r="K34" s="81" t="s">
        <v>58</v>
      </c>
      <c r="L34" s="81" t="s">
        <v>472</v>
      </c>
      <c r="M34" s="81" t="s">
        <v>281</v>
      </c>
      <c r="N34">
        <v>3</v>
      </c>
      <c r="O34" s="27">
        <v>9</v>
      </c>
      <c r="P34" s="27">
        <v>6</v>
      </c>
      <c r="Q34" s="27" t="s">
        <v>25</v>
      </c>
      <c r="R34" s="27">
        <v>7</v>
      </c>
      <c r="S34" s="71">
        <v>6.5</v>
      </c>
      <c r="T34" s="28">
        <f t="shared" si="0"/>
        <v>6.8</v>
      </c>
      <c r="U34" s="29" t="str">
        <f t="shared" si="1"/>
        <v>C+</v>
      </c>
      <c r="V34" s="30" t="str">
        <f t="shared" si="2"/>
        <v>Trung bình</v>
      </c>
      <c r="W34" s="31" t="str">
        <f t="shared" si="3"/>
        <v/>
      </c>
      <c r="X34" s="32" t="str">
        <f t="shared" si="4"/>
        <v>203-A2</v>
      </c>
      <c r="Y34" s="3"/>
      <c r="Z34" s="21"/>
      <c r="AA34" s="73" t="str">
        <f t="shared" si="5"/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365</v>
      </c>
      <c r="D35" s="24" t="s">
        <v>124</v>
      </c>
      <c r="E35" s="25" t="s">
        <v>86</v>
      </c>
      <c r="F35" s="26" t="s">
        <v>366</v>
      </c>
      <c r="G35" s="23" t="s">
        <v>83</v>
      </c>
      <c r="H35" s="80" t="s">
        <v>56</v>
      </c>
      <c r="I35" s="81" t="s">
        <v>285</v>
      </c>
      <c r="J35" s="82">
        <v>43269</v>
      </c>
      <c r="K35" s="81" t="s">
        <v>58</v>
      </c>
      <c r="L35" s="81" t="s">
        <v>472</v>
      </c>
      <c r="M35" s="81" t="s">
        <v>281</v>
      </c>
      <c r="N35">
        <v>3</v>
      </c>
      <c r="O35" s="27">
        <v>4</v>
      </c>
      <c r="P35" s="27">
        <v>8</v>
      </c>
      <c r="Q35" s="27" t="s">
        <v>25</v>
      </c>
      <c r="R35" s="27">
        <v>5</v>
      </c>
      <c r="S35" s="71">
        <v>3.5</v>
      </c>
      <c r="T35" s="28">
        <f t="shared" si="0"/>
        <v>4.2</v>
      </c>
      <c r="U35" s="29" t="str">
        <f t="shared" si="1"/>
        <v>D</v>
      </c>
      <c r="V35" s="30" t="str">
        <f t="shared" si="2"/>
        <v>Trung bình yếu</v>
      </c>
      <c r="W35" s="31" t="str">
        <f t="shared" si="3"/>
        <v/>
      </c>
      <c r="X35" s="32" t="str">
        <f t="shared" si="4"/>
        <v>203-A2</v>
      </c>
      <c r="Y35" s="3"/>
      <c r="Z35" s="21"/>
      <c r="AA35" s="73" t="str">
        <f t="shared" si="5"/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367</v>
      </c>
      <c r="D36" s="24" t="s">
        <v>307</v>
      </c>
      <c r="E36" s="25" t="s">
        <v>368</v>
      </c>
      <c r="F36" s="26" t="s">
        <v>369</v>
      </c>
      <c r="G36" s="23" t="s">
        <v>192</v>
      </c>
      <c r="H36" s="80" t="s">
        <v>56</v>
      </c>
      <c r="I36" s="81" t="s">
        <v>285</v>
      </c>
      <c r="J36" s="82">
        <v>43269</v>
      </c>
      <c r="K36" s="81" t="s">
        <v>58</v>
      </c>
      <c r="L36" s="81" t="s">
        <v>472</v>
      </c>
      <c r="M36" s="81" t="s">
        <v>281</v>
      </c>
      <c r="N36">
        <v>3</v>
      </c>
      <c r="O36" s="27">
        <v>7</v>
      </c>
      <c r="P36" s="27">
        <v>8</v>
      </c>
      <c r="Q36" s="27" t="s">
        <v>25</v>
      </c>
      <c r="R36" s="27">
        <v>5</v>
      </c>
      <c r="S36" s="71">
        <v>7</v>
      </c>
      <c r="T36" s="28">
        <f t="shared" si="0"/>
        <v>6.9</v>
      </c>
      <c r="U36" s="29" t="str">
        <f t="shared" si="1"/>
        <v>C+</v>
      </c>
      <c r="V36" s="30" t="str">
        <f t="shared" si="2"/>
        <v>Trung bình</v>
      </c>
      <c r="W36" s="31" t="str">
        <f t="shared" si="3"/>
        <v/>
      </c>
      <c r="X36" s="32" t="str">
        <f t="shared" si="4"/>
        <v>203-A2</v>
      </c>
      <c r="Y36" s="3"/>
      <c r="Z36" s="21"/>
      <c r="AA36" s="73" t="str">
        <f t="shared" si="5"/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370</v>
      </c>
      <c r="D37" s="24" t="s">
        <v>371</v>
      </c>
      <c r="E37" s="25" t="s">
        <v>372</v>
      </c>
      <c r="F37" s="26" t="s">
        <v>373</v>
      </c>
      <c r="G37" s="23" t="s">
        <v>83</v>
      </c>
      <c r="H37" s="80" t="s">
        <v>56</v>
      </c>
      <c r="I37" s="81" t="s">
        <v>285</v>
      </c>
      <c r="J37" s="82">
        <v>43269</v>
      </c>
      <c r="K37" s="81" t="s">
        <v>58</v>
      </c>
      <c r="L37" s="81" t="s">
        <v>472</v>
      </c>
      <c r="M37" s="81" t="s">
        <v>281</v>
      </c>
      <c r="N37">
        <v>3</v>
      </c>
      <c r="O37" s="27">
        <v>7</v>
      </c>
      <c r="P37" s="27">
        <v>8</v>
      </c>
      <c r="Q37" s="27" t="s">
        <v>25</v>
      </c>
      <c r="R37" s="27">
        <v>7</v>
      </c>
      <c r="S37" s="71">
        <v>7</v>
      </c>
      <c r="T37" s="28">
        <f t="shared" si="0"/>
        <v>7.1</v>
      </c>
      <c r="U37" s="29" t="str">
        <f t="shared" si="1"/>
        <v>B</v>
      </c>
      <c r="V37" s="30" t="str">
        <f t="shared" si="2"/>
        <v>Khá</v>
      </c>
      <c r="W37" s="31" t="str">
        <f t="shared" si="3"/>
        <v/>
      </c>
      <c r="X37" s="32" t="str">
        <f t="shared" si="4"/>
        <v>203-A2</v>
      </c>
      <c r="Y37" s="3"/>
      <c r="Z37" s="21"/>
      <c r="AA37" s="73" t="str">
        <f t="shared" si="5"/>
        <v>Đạt</v>
      </c>
      <c r="AB37" s="62"/>
      <c r="AC37" s="62"/>
      <c r="AD37" s="62"/>
      <c r="AE37" s="54"/>
      <c r="AF37" s="54"/>
      <c r="AG37" s="54"/>
      <c r="AH37" s="54"/>
      <c r="AI37" s="53"/>
      <c r="AJ37" s="54"/>
      <c r="AK37" s="54"/>
      <c r="AL37" s="54"/>
      <c r="AM37" s="54"/>
      <c r="AN37" s="54"/>
      <c r="AO37" s="54"/>
      <c r="AP37" s="55"/>
    </row>
    <row r="38" spans="2:42" ht="18.75" customHeight="1" x14ac:dyDescent="0.25">
      <c r="B38" s="22">
        <v>30</v>
      </c>
      <c r="C38" s="23" t="s">
        <v>374</v>
      </c>
      <c r="D38" s="24" t="s">
        <v>375</v>
      </c>
      <c r="E38" s="25" t="s">
        <v>376</v>
      </c>
      <c r="F38" s="26" t="s">
        <v>377</v>
      </c>
      <c r="G38" s="23" t="s">
        <v>55</v>
      </c>
      <c r="H38" s="80" t="s">
        <v>56</v>
      </c>
      <c r="I38" s="81" t="s">
        <v>285</v>
      </c>
      <c r="J38" s="82">
        <v>43269</v>
      </c>
      <c r="K38" s="81" t="s">
        <v>58</v>
      </c>
      <c r="L38" s="81" t="s">
        <v>472</v>
      </c>
      <c r="M38" s="81" t="s">
        <v>281</v>
      </c>
      <c r="N38">
        <v>3</v>
      </c>
      <c r="O38" s="27">
        <v>5</v>
      </c>
      <c r="P38" s="27">
        <v>8</v>
      </c>
      <c r="Q38" s="27" t="s">
        <v>25</v>
      </c>
      <c r="R38" s="27">
        <v>2</v>
      </c>
      <c r="S38" s="71">
        <v>0</v>
      </c>
      <c r="T38" s="28">
        <f t="shared" si="0"/>
        <v>1.5</v>
      </c>
      <c r="U38" s="29" t="str">
        <f t="shared" si="1"/>
        <v>F</v>
      </c>
      <c r="V38" s="30" t="str">
        <f t="shared" si="2"/>
        <v>Kém</v>
      </c>
      <c r="W38" s="31" t="s">
        <v>1201</v>
      </c>
      <c r="X38" s="32" t="str">
        <f t="shared" si="4"/>
        <v>203-A2</v>
      </c>
      <c r="Y38" s="3"/>
      <c r="Z38" s="21"/>
      <c r="AA38" s="73" t="str">
        <f t="shared" si="5"/>
        <v>Thi lại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378</v>
      </c>
      <c r="D39" s="24" t="s">
        <v>379</v>
      </c>
      <c r="E39" s="25" t="s">
        <v>376</v>
      </c>
      <c r="F39" s="26" t="s">
        <v>380</v>
      </c>
      <c r="G39" s="23" t="s">
        <v>88</v>
      </c>
      <c r="H39" s="80" t="s">
        <v>56</v>
      </c>
      <c r="I39" s="81" t="s">
        <v>285</v>
      </c>
      <c r="J39" s="82">
        <v>43269</v>
      </c>
      <c r="K39" s="81" t="s">
        <v>58</v>
      </c>
      <c r="L39" s="81" t="s">
        <v>472</v>
      </c>
      <c r="M39" s="81" t="s">
        <v>281</v>
      </c>
      <c r="N39">
        <v>3</v>
      </c>
      <c r="O39" s="27">
        <v>8</v>
      </c>
      <c r="P39" s="27">
        <v>8</v>
      </c>
      <c r="Q39" s="27" t="s">
        <v>25</v>
      </c>
      <c r="R39" s="27">
        <v>7</v>
      </c>
      <c r="S39" s="71">
        <v>5.5</v>
      </c>
      <c r="T39" s="28">
        <f t="shared" si="0"/>
        <v>6.2</v>
      </c>
      <c r="U39" s="29" t="str">
        <f t="shared" si="1"/>
        <v>C</v>
      </c>
      <c r="V39" s="30" t="str">
        <f t="shared" si="2"/>
        <v>Trung bình</v>
      </c>
      <c r="W39" s="31" t="str">
        <f t="shared" ref="W39:W69" si="6">+IF(OR($O39=0,$P39=0,$Q39=0,$R39=0),"Không đủ ĐKDT",IF(AND(S39=0,T39&gt;=4),"Không đạt",""))</f>
        <v/>
      </c>
      <c r="X39" s="32" t="str">
        <f t="shared" si="4"/>
        <v>203-A2</v>
      </c>
      <c r="Y39" s="3"/>
      <c r="Z39" s="21"/>
      <c r="AA39" s="73" t="str">
        <f t="shared" si="5"/>
        <v>Đạt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381</v>
      </c>
      <c r="D40" s="24" t="s">
        <v>68</v>
      </c>
      <c r="E40" s="25" t="s">
        <v>182</v>
      </c>
      <c r="F40" s="26" t="s">
        <v>382</v>
      </c>
      <c r="G40" s="23" t="s">
        <v>192</v>
      </c>
      <c r="H40" s="80" t="s">
        <v>56</v>
      </c>
      <c r="I40" s="81" t="s">
        <v>285</v>
      </c>
      <c r="J40" s="82">
        <v>43269</v>
      </c>
      <c r="K40" s="81" t="s">
        <v>58</v>
      </c>
      <c r="L40" s="81" t="s">
        <v>472</v>
      </c>
      <c r="M40" s="81" t="s">
        <v>281</v>
      </c>
      <c r="N40">
        <v>3</v>
      </c>
      <c r="O40" s="27">
        <v>7</v>
      </c>
      <c r="P40" s="27">
        <v>6</v>
      </c>
      <c r="Q40" s="27" t="s">
        <v>25</v>
      </c>
      <c r="R40" s="27">
        <v>7</v>
      </c>
      <c r="S40" s="71">
        <v>5.5</v>
      </c>
      <c r="T40" s="28">
        <f t="shared" si="0"/>
        <v>5.9</v>
      </c>
      <c r="U40" s="29" t="str">
        <f t="shared" si="1"/>
        <v>C</v>
      </c>
      <c r="V40" s="30" t="str">
        <f t="shared" si="2"/>
        <v>Trung bình</v>
      </c>
      <c r="W40" s="31" t="str">
        <f t="shared" si="6"/>
        <v/>
      </c>
      <c r="X40" s="32" t="str">
        <f t="shared" si="4"/>
        <v>203-A2</v>
      </c>
      <c r="Y40" s="3"/>
      <c r="Z40" s="21"/>
      <c r="AA40" s="73" t="str">
        <f t="shared" si="5"/>
        <v>Đạt</v>
      </c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</row>
    <row r="41" spans="2:42" ht="18.75" customHeight="1" x14ac:dyDescent="0.25">
      <c r="B41" s="22">
        <v>33</v>
      </c>
      <c r="C41" s="23" t="s">
        <v>383</v>
      </c>
      <c r="D41" s="24" t="s">
        <v>384</v>
      </c>
      <c r="E41" s="25" t="s">
        <v>182</v>
      </c>
      <c r="F41" s="26" t="s">
        <v>385</v>
      </c>
      <c r="G41" s="23" t="s">
        <v>107</v>
      </c>
      <c r="H41" s="80" t="s">
        <v>56</v>
      </c>
      <c r="I41" s="81" t="s">
        <v>285</v>
      </c>
      <c r="J41" s="82">
        <v>43269</v>
      </c>
      <c r="K41" s="81" t="s">
        <v>58</v>
      </c>
      <c r="L41" s="81" t="s">
        <v>472</v>
      </c>
      <c r="M41" s="81" t="s">
        <v>281</v>
      </c>
      <c r="N41">
        <v>3</v>
      </c>
      <c r="O41" s="27">
        <v>9</v>
      </c>
      <c r="P41" s="27">
        <v>6</v>
      </c>
      <c r="Q41" s="27" t="s">
        <v>25</v>
      </c>
      <c r="R41" s="27">
        <v>7</v>
      </c>
      <c r="S41" s="71">
        <v>5.5</v>
      </c>
      <c r="T41" s="28">
        <f t="shared" ref="T41:T72" si="7">ROUND(SUMPRODUCT(O41:S41,$O$8:$S$8)/100,1)</f>
        <v>6.1</v>
      </c>
      <c r="U41" s="29" t="str">
        <f t="shared" ref="U41:U69" si="8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C</v>
      </c>
      <c r="V41" s="30" t="str">
        <f t="shared" ref="V41:V69" si="9">IF($T41&lt;4,"Kém",IF(AND($T41&gt;=4,$T41&lt;=5.4),"Trung bình yếu",IF(AND($T41&gt;=5.5,$T41&lt;=6.9),"Trung bình",IF(AND($T41&gt;=7,$T41&lt;=8.4),"Khá",IF(AND($T41&gt;=8.5,$T41&lt;=10),"Giỏi","")))))</f>
        <v>Trung bình</v>
      </c>
      <c r="W41" s="31" t="str">
        <f t="shared" si="6"/>
        <v/>
      </c>
      <c r="X41" s="32" t="str">
        <f t="shared" ref="X41:X69" si="10">+L41</f>
        <v>203-A2</v>
      </c>
      <c r="Y41" s="3"/>
      <c r="Z41" s="21"/>
      <c r="AA41" s="73" t="str">
        <f t="shared" ref="AA41:AA69" si="11"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386</v>
      </c>
      <c r="D42" s="24" t="s">
        <v>387</v>
      </c>
      <c r="E42" s="25" t="s">
        <v>102</v>
      </c>
      <c r="F42" s="26" t="s">
        <v>388</v>
      </c>
      <c r="G42" s="23" t="s">
        <v>88</v>
      </c>
      <c r="H42" s="80" t="s">
        <v>56</v>
      </c>
      <c r="I42" s="81" t="s">
        <v>285</v>
      </c>
      <c r="J42" s="82">
        <v>43269</v>
      </c>
      <c r="K42" s="81" t="s">
        <v>58</v>
      </c>
      <c r="L42" s="81" t="s">
        <v>472</v>
      </c>
      <c r="M42" s="81" t="s">
        <v>281</v>
      </c>
      <c r="N42">
        <v>3</v>
      </c>
      <c r="O42" s="27">
        <v>8</v>
      </c>
      <c r="P42" s="27">
        <v>7</v>
      </c>
      <c r="Q42" s="27" t="s">
        <v>25</v>
      </c>
      <c r="R42" s="27">
        <v>5</v>
      </c>
      <c r="S42" s="71">
        <v>2.5</v>
      </c>
      <c r="T42" s="28">
        <f t="shared" si="7"/>
        <v>3.8</v>
      </c>
      <c r="U42" s="29" t="str">
        <f t="shared" si="8"/>
        <v>F</v>
      </c>
      <c r="V42" s="30" t="str">
        <f t="shared" si="9"/>
        <v>Kém</v>
      </c>
      <c r="W42" s="31" t="str">
        <f t="shared" si="6"/>
        <v/>
      </c>
      <c r="X42" s="32" t="str">
        <f t="shared" si="10"/>
        <v>203-A2</v>
      </c>
      <c r="Y42" s="3"/>
      <c r="Z42" s="21"/>
      <c r="AA42" s="73" t="str">
        <f t="shared" si="11"/>
        <v>Học lại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389</v>
      </c>
      <c r="D43" s="24" t="s">
        <v>218</v>
      </c>
      <c r="E43" s="25" t="s">
        <v>390</v>
      </c>
      <c r="F43" s="26" t="s">
        <v>300</v>
      </c>
      <c r="G43" s="23" t="s">
        <v>192</v>
      </c>
      <c r="H43" s="80" t="s">
        <v>56</v>
      </c>
      <c r="I43" s="81" t="s">
        <v>285</v>
      </c>
      <c r="J43" s="82">
        <v>43269</v>
      </c>
      <c r="K43" s="81" t="s">
        <v>58</v>
      </c>
      <c r="L43" s="81" t="s">
        <v>472</v>
      </c>
      <c r="M43" s="81" t="s">
        <v>281</v>
      </c>
      <c r="N43">
        <v>3</v>
      </c>
      <c r="O43" s="27">
        <v>8</v>
      </c>
      <c r="P43" s="27">
        <v>8</v>
      </c>
      <c r="Q43" s="27" t="s">
        <v>25</v>
      </c>
      <c r="R43" s="27">
        <v>5</v>
      </c>
      <c r="S43" s="71">
        <v>6</v>
      </c>
      <c r="T43" s="28">
        <f t="shared" si="7"/>
        <v>6.3</v>
      </c>
      <c r="U43" s="29" t="str">
        <f t="shared" si="8"/>
        <v>C</v>
      </c>
      <c r="V43" s="30" t="str">
        <f t="shared" si="9"/>
        <v>Trung bình</v>
      </c>
      <c r="W43" s="31" t="str">
        <f t="shared" si="6"/>
        <v/>
      </c>
      <c r="X43" s="32" t="str">
        <f t="shared" si="10"/>
        <v>203-A2</v>
      </c>
      <c r="Y43" s="3"/>
      <c r="Z43" s="21"/>
      <c r="AA43" s="73" t="str">
        <f t="shared" si="11"/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391</v>
      </c>
      <c r="D44" s="24" t="s">
        <v>392</v>
      </c>
      <c r="E44" s="25" t="s">
        <v>393</v>
      </c>
      <c r="F44" s="26" t="s">
        <v>394</v>
      </c>
      <c r="G44" s="23" t="s">
        <v>278</v>
      </c>
      <c r="H44" s="80" t="s">
        <v>56</v>
      </c>
      <c r="I44" s="81" t="s">
        <v>285</v>
      </c>
      <c r="J44" s="82">
        <v>43269</v>
      </c>
      <c r="K44" s="81" t="s">
        <v>58</v>
      </c>
      <c r="L44" s="81" t="s">
        <v>472</v>
      </c>
      <c r="M44" s="81" t="s">
        <v>281</v>
      </c>
      <c r="N44">
        <v>3</v>
      </c>
      <c r="O44" s="27">
        <v>10</v>
      </c>
      <c r="P44" s="27">
        <v>9</v>
      </c>
      <c r="Q44" s="27" t="s">
        <v>25</v>
      </c>
      <c r="R44" s="27">
        <v>7</v>
      </c>
      <c r="S44" s="71">
        <v>8.5</v>
      </c>
      <c r="T44" s="28">
        <f t="shared" si="7"/>
        <v>8.6</v>
      </c>
      <c r="U44" s="29" t="str">
        <f t="shared" si="8"/>
        <v>A</v>
      </c>
      <c r="V44" s="30" t="str">
        <f t="shared" si="9"/>
        <v>Giỏi</v>
      </c>
      <c r="W44" s="31" t="str">
        <f t="shared" si="6"/>
        <v/>
      </c>
      <c r="X44" s="32" t="str">
        <f t="shared" si="10"/>
        <v>203-A2</v>
      </c>
      <c r="Y44" s="3"/>
      <c r="Z44" s="21"/>
      <c r="AA44" s="73" t="str">
        <f t="shared" si="11"/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395</v>
      </c>
      <c r="D45" s="24" t="s">
        <v>396</v>
      </c>
      <c r="E45" s="25" t="s">
        <v>393</v>
      </c>
      <c r="F45" s="26" t="s">
        <v>351</v>
      </c>
      <c r="G45" s="23" t="s">
        <v>70</v>
      </c>
      <c r="H45" s="80" t="s">
        <v>56</v>
      </c>
      <c r="I45" s="81" t="s">
        <v>285</v>
      </c>
      <c r="J45" s="82">
        <v>43269</v>
      </c>
      <c r="K45" s="81" t="s">
        <v>58</v>
      </c>
      <c r="L45" s="81" t="s">
        <v>472</v>
      </c>
      <c r="M45" s="81" t="s">
        <v>281</v>
      </c>
      <c r="N45">
        <v>3</v>
      </c>
      <c r="O45" s="27">
        <v>7</v>
      </c>
      <c r="P45" s="27">
        <v>7</v>
      </c>
      <c r="Q45" s="27" t="s">
        <v>25</v>
      </c>
      <c r="R45" s="27">
        <v>7</v>
      </c>
      <c r="S45" s="71">
        <v>7.5</v>
      </c>
      <c r="T45" s="28">
        <f t="shared" si="7"/>
        <v>7.4</v>
      </c>
      <c r="U45" s="29" t="str">
        <f t="shared" si="8"/>
        <v>B</v>
      </c>
      <c r="V45" s="30" t="str">
        <f t="shared" si="9"/>
        <v>Khá</v>
      </c>
      <c r="W45" s="31" t="str">
        <f t="shared" si="6"/>
        <v/>
      </c>
      <c r="X45" s="32" t="str">
        <f t="shared" si="10"/>
        <v>203-A2</v>
      </c>
      <c r="Y45" s="3"/>
      <c r="Z45" s="21"/>
      <c r="AA45" s="73" t="str">
        <f t="shared" si="11"/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397</v>
      </c>
      <c r="D46" s="24" t="s">
        <v>398</v>
      </c>
      <c r="E46" s="25" t="s">
        <v>399</v>
      </c>
      <c r="F46" s="26" t="s">
        <v>400</v>
      </c>
      <c r="G46" s="23" t="s">
        <v>192</v>
      </c>
      <c r="H46" s="80" t="s">
        <v>56</v>
      </c>
      <c r="I46" s="81" t="s">
        <v>285</v>
      </c>
      <c r="J46" s="82">
        <v>43269</v>
      </c>
      <c r="K46" s="81" t="s">
        <v>58</v>
      </c>
      <c r="L46" s="81" t="s">
        <v>472</v>
      </c>
      <c r="M46" s="81" t="s">
        <v>281</v>
      </c>
      <c r="N46">
        <v>3</v>
      </c>
      <c r="O46" s="27">
        <v>9</v>
      </c>
      <c r="P46" s="27">
        <v>8</v>
      </c>
      <c r="Q46" s="27" t="s">
        <v>25</v>
      </c>
      <c r="R46" s="27">
        <v>5</v>
      </c>
      <c r="S46" s="71">
        <v>7.5</v>
      </c>
      <c r="T46" s="28">
        <f t="shared" si="7"/>
        <v>7.5</v>
      </c>
      <c r="U46" s="29" t="str">
        <f t="shared" si="8"/>
        <v>B</v>
      </c>
      <c r="V46" s="30" t="str">
        <f t="shared" si="9"/>
        <v>Khá</v>
      </c>
      <c r="W46" s="31" t="str">
        <f t="shared" si="6"/>
        <v/>
      </c>
      <c r="X46" s="32" t="str">
        <f t="shared" si="10"/>
        <v>203-A2</v>
      </c>
      <c r="Y46" s="3"/>
      <c r="Z46" s="21"/>
      <c r="AA46" s="73" t="str">
        <f t="shared" si="11"/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401</v>
      </c>
      <c r="D47" s="24" t="s">
        <v>402</v>
      </c>
      <c r="E47" s="25" t="s">
        <v>403</v>
      </c>
      <c r="F47" s="26" t="s">
        <v>404</v>
      </c>
      <c r="G47" s="23" t="s">
        <v>62</v>
      </c>
      <c r="H47" s="80" t="s">
        <v>56</v>
      </c>
      <c r="I47" s="81" t="s">
        <v>285</v>
      </c>
      <c r="J47" s="82">
        <v>43269</v>
      </c>
      <c r="K47" s="81" t="s">
        <v>58</v>
      </c>
      <c r="L47" s="81" t="s">
        <v>472</v>
      </c>
      <c r="M47" s="81" t="s">
        <v>281</v>
      </c>
      <c r="N47">
        <v>3</v>
      </c>
      <c r="O47" s="27">
        <v>5</v>
      </c>
      <c r="P47" s="27">
        <v>8</v>
      </c>
      <c r="Q47" s="27" t="s">
        <v>25</v>
      </c>
      <c r="R47" s="27">
        <v>5</v>
      </c>
      <c r="S47" s="71">
        <v>6</v>
      </c>
      <c r="T47" s="28">
        <f t="shared" si="7"/>
        <v>6</v>
      </c>
      <c r="U47" s="29" t="str">
        <f t="shared" si="8"/>
        <v>C</v>
      </c>
      <c r="V47" s="30" t="str">
        <f t="shared" si="9"/>
        <v>Trung bình</v>
      </c>
      <c r="W47" s="31" t="str">
        <f t="shared" si="6"/>
        <v/>
      </c>
      <c r="X47" s="32" t="str">
        <f t="shared" si="10"/>
        <v>203-A2</v>
      </c>
      <c r="Y47" s="3"/>
      <c r="Z47" s="21"/>
      <c r="AA47" s="73" t="str">
        <f t="shared" si="11"/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405</v>
      </c>
      <c r="D48" s="24" t="s">
        <v>406</v>
      </c>
      <c r="E48" s="25" t="s">
        <v>407</v>
      </c>
      <c r="F48" s="26" t="s">
        <v>408</v>
      </c>
      <c r="G48" s="23" t="s">
        <v>75</v>
      </c>
      <c r="H48" s="80" t="s">
        <v>56</v>
      </c>
      <c r="I48" s="81" t="s">
        <v>285</v>
      </c>
      <c r="J48" s="82">
        <v>43269</v>
      </c>
      <c r="K48" s="81" t="s">
        <v>58</v>
      </c>
      <c r="L48" s="81" t="s">
        <v>472</v>
      </c>
      <c r="M48" s="81" t="s">
        <v>281</v>
      </c>
      <c r="N48">
        <v>3</v>
      </c>
      <c r="O48" s="27">
        <v>8</v>
      </c>
      <c r="P48" s="27">
        <v>8</v>
      </c>
      <c r="Q48" s="27" t="s">
        <v>25</v>
      </c>
      <c r="R48" s="27">
        <v>5</v>
      </c>
      <c r="S48" s="71">
        <v>7</v>
      </c>
      <c r="T48" s="28">
        <f t="shared" si="7"/>
        <v>7</v>
      </c>
      <c r="U48" s="29" t="str">
        <f t="shared" si="8"/>
        <v>B</v>
      </c>
      <c r="V48" s="30" t="str">
        <f t="shared" si="9"/>
        <v>Khá</v>
      </c>
      <c r="W48" s="31" t="str">
        <f t="shared" si="6"/>
        <v/>
      </c>
      <c r="X48" s="32" t="str">
        <f t="shared" si="10"/>
        <v>203-A2</v>
      </c>
      <c r="Y48" s="3"/>
      <c r="Z48" s="21"/>
      <c r="AA48" s="73" t="str">
        <f t="shared" si="11"/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409</v>
      </c>
      <c r="D49" s="24" t="s">
        <v>410</v>
      </c>
      <c r="E49" s="25" t="s">
        <v>411</v>
      </c>
      <c r="F49" s="26" t="s">
        <v>412</v>
      </c>
      <c r="G49" s="23" t="s">
        <v>122</v>
      </c>
      <c r="H49" s="80" t="s">
        <v>56</v>
      </c>
      <c r="I49" s="81" t="s">
        <v>285</v>
      </c>
      <c r="J49" s="82">
        <v>43269</v>
      </c>
      <c r="K49" s="81" t="s">
        <v>58</v>
      </c>
      <c r="L49" s="81" t="s">
        <v>472</v>
      </c>
      <c r="M49" s="81" t="s">
        <v>281</v>
      </c>
      <c r="N49">
        <v>3</v>
      </c>
      <c r="O49" s="27">
        <v>7</v>
      </c>
      <c r="P49" s="27">
        <v>8</v>
      </c>
      <c r="Q49" s="27" t="s">
        <v>25</v>
      </c>
      <c r="R49" s="27">
        <v>5</v>
      </c>
      <c r="S49" s="71">
        <v>2</v>
      </c>
      <c r="T49" s="28">
        <f t="shared" si="7"/>
        <v>3.4</v>
      </c>
      <c r="U49" s="29" t="str">
        <f t="shared" si="8"/>
        <v>F</v>
      </c>
      <c r="V49" s="30" t="str">
        <f t="shared" si="9"/>
        <v>Kém</v>
      </c>
      <c r="W49" s="31" t="str">
        <f t="shared" si="6"/>
        <v/>
      </c>
      <c r="X49" s="32" t="str">
        <f t="shared" si="10"/>
        <v>203-A2</v>
      </c>
      <c r="Y49" s="3"/>
      <c r="Z49" s="21"/>
      <c r="AA49" s="73" t="str">
        <f t="shared" si="11"/>
        <v>Học lại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413</v>
      </c>
      <c r="D50" s="24" t="s">
        <v>414</v>
      </c>
      <c r="E50" s="25" t="s">
        <v>170</v>
      </c>
      <c r="F50" s="26" t="s">
        <v>415</v>
      </c>
      <c r="G50" s="23" t="s">
        <v>135</v>
      </c>
      <c r="H50" s="80" t="s">
        <v>56</v>
      </c>
      <c r="I50" s="81" t="s">
        <v>285</v>
      </c>
      <c r="J50" s="82">
        <v>43269</v>
      </c>
      <c r="K50" s="81" t="s">
        <v>58</v>
      </c>
      <c r="L50" s="81" t="s">
        <v>472</v>
      </c>
      <c r="M50" s="81" t="s">
        <v>281</v>
      </c>
      <c r="N50">
        <v>3</v>
      </c>
      <c r="O50" s="27">
        <v>6</v>
      </c>
      <c r="P50" s="27">
        <v>8</v>
      </c>
      <c r="Q50" s="27" t="s">
        <v>25</v>
      </c>
      <c r="R50" s="27">
        <v>7</v>
      </c>
      <c r="S50" s="71">
        <v>5</v>
      </c>
      <c r="T50" s="28">
        <f t="shared" si="7"/>
        <v>5.6</v>
      </c>
      <c r="U50" s="29" t="str">
        <f t="shared" si="8"/>
        <v>C</v>
      </c>
      <c r="V50" s="30" t="str">
        <f t="shared" si="9"/>
        <v>Trung bình</v>
      </c>
      <c r="W50" s="31" t="str">
        <f t="shared" si="6"/>
        <v/>
      </c>
      <c r="X50" s="32" t="str">
        <f t="shared" si="10"/>
        <v>203-A2</v>
      </c>
      <c r="Y50" s="3"/>
      <c r="Z50" s="21"/>
      <c r="AA50" s="73" t="str">
        <f t="shared" si="11"/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416</v>
      </c>
      <c r="D51" s="24" t="s">
        <v>417</v>
      </c>
      <c r="E51" s="25" t="s">
        <v>116</v>
      </c>
      <c r="F51" s="26" t="s">
        <v>418</v>
      </c>
      <c r="G51" s="23" t="s">
        <v>192</v>
      </c>
      <c r="H51" s="80" t="s">
        <v>56</v>
      </c>
      <c r="I51" s="81" t="s">
        <v>285</v>
      </c>
      <c r="J51" s="82">
        <v>43269</v>
      </c>
      <c r="K51" s="81" t="s">
        <v>58</v>
      </c>
      <c r="L51" s="81" t="s">
        <v>473</v>
      </c>
      <c r="M51" s="81" t="s">
        <v>281</v>
      </c>
      <c r="N51">
        <v>3</v>
      </c>
      <c r="O51" s="27">
        <v>0</v>
      </c>
      <c r="P51" s="27">
        <v>0</v>
      </c>
      <c r="Q51" s="27" t="s">
        <v>25</v>
      </c>
      <c r="R51" s="27">
        <v>0</v>
      </c>
      <c r="S51" s="71" t="s">
        <v>25</v>
      </c>
      <c r="T51" s="28">
        <f t="shared" si="7"/>
        <v>0</v>
      </c>
      <c r="U51" s="29" t="str">
        <f t="shared" si="8"/>
        <v>F</v>
      </c>
      <c r="V51" s="30" t="str">
        <f t="shared" si="9"/>
        <v>Kém</v>
      </c>
      <c r="W51" s="31" t="str">
        <f t="shared" si="6"/>
        <v>Không đủ ĐKDT</v>
      </c>
      <c r="X51" s="32" t="str">
        <f t="shared" si="10"/>
        <v>202-A2</v>
      </c>
      <c r="Y51" s="3"/>
      <c r="Z51" s="21"/>
      <c r="AA51" s="73" t="str">
        <f t="shared" si="11"/>
        <v>Học lại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419</v>
      </c>
      <c r="D52" s="24" t="s">
        <v>119</v>
      </c>
      <c r="E52" s="25" t="s">
        <v>120</v>
      </c>
      <c r="F52" s="26" t="s">
        <v>420</v>
      </c>
      <c r="G52" s="23" t="s">
        <v>83</v>
      </c>
      <c r="H52" s="80" t="s">
        <v>56</v>
      </c>
      <c r="I52" s="81" t="s">
        <v>285</v>
      </c>
      <c r="J52" s="82">
        <v>43269</v>
      </c>
      <c r="K52" s="81" t="s">
        <v>58</v>
      </c>
      <c r="L52" s="81" t="s">
        <v>473</v>
      </c>
      <c r="M52" s="81" t="s">
        <v>281</v>
      </c>
      <c r="N52">
        <v>3</v>
      </c>
      <c r="O52" s="27">
        <v>10</v>
      </c>
      <c r="P52" s="27">
        <v>8</v>
      </c>
      <c r="Q52" s="27" t="s">
        <v>25</v>
      </c>
      <c r="R52" s="27">
        <v>7</v>
      </c>
      <c r="S52" s="71">
        <v>7</v>
      </c>
      <c r="T52" s="28">
        <f t="shared" si="7"/>
        <v>7.4</v>
      </c>
      <c r="U52" s="29" t="str">
        <f t="shared" si="8"/>
        <v>B</v>
      </c>
      <c r="V52" s="30" t="str">
        <f t="shared" si="9"/>
        <v>Khá</v>
      </c>
      <c r="W52" s="31" t="str">
        <f t="shared" si="6"/>
        <v/>
      </c>
      <c r="X52" s="32" t="str">
        <f t="shared" si="10"/>
        <v>202-A2</v>
      </c>
      <c r="Y52" s="3"/>
      <c r="Z52" s="21"/>
      <c r="AA52" s="73" t="str">
        <f t="shared" si="11"/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421</v>
      </c>
      <c r="D53" s="24" t="s">
        <v>422</v>
      </c>
      <c r="E53" s="25" t="s">
        <v>125</v>
      </c>
      <c r="F53" s="26" t="s">
        <v>423</v>
      </c>
      <c r="G53" s="23" t="s">
        <v>278</v>
      </c>
      <c r="H53" s="80" t="s">
        <v>56</v>
      </c>
      <c r="I53" s="81" t="s">
        <v>285</v>
      </c>
      <c r="J53" s="82">
        <v>43269</v>
      </c>
      <c r="K53" s="81" t="s">
        <v>58</v>
      </c>
      <c r="L53" s="81" t="s">
        <v>473</v>
      </c>
      <c r="M53" s="81" t="s">
        <v>281</v>
      </c>
      <c r="N53">
        <v>3</v>
      </c>
      <c r="O53" s="27">
        <v>7</v>
      </c>
      <c r="P53" s="27">
        <v>8</v>
      </c>
      <c r="Q53" s="27" t="s">
        <v>25</v>
      </c>
      <c r="R53" s="27">
        <v>5</v>
      </c>
      <c r="S53" s="71">
        <v>3.5</v>
      </c>
      <c r="T53" s="28">
        <f t="shared" si="7"/>
        <v>4.5</v>
      </c>
      <c r="U53" s="29" t="str">
        <f t="shared" si="8"/>
        <v>D</v>
      </c>
      <c r="V53" s="30" t="str">
        <f t="shared" si="9"/>
        <v>Trung bình yếu</v>
      </c>
      <c r="W53" s="31" t="str">
        <f t="shared" si="6"/>
        <v/>
      </c>
      <c r="X53" s="32" t="str">
        <f t="shared" si="10"/>
        <v>202-A2</v>
      </c>
      <c r="Y53" s="3"/>
      <c r="Z53" s="21"/>
      <c r="AA53" s="73" t="str">
        <f t="shared" si="11"/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424</v>
      </c>
      <c r="D54" s="24" t="s">
        <v>425</v>
      </c>
      <c r="E54" s="25" t="s">
        <v>195</v>
      </c>
      <c r="F54" s="26" t="s">
        <v>426</v>
      </c>
      <c r="G54" s="23" t="s">
        <v>107</v>
      </c>
      <c r="H54" s="80" t="s">
        <v>56</v>
      </c>
      <c r="I54" s="81" t="s">
        <v>285</v>
      </c>
      <c r="J54" s="82">
        <v>43269</v>
      </c>
      <c r="K54" s="81" t="s">
        <v>58</v>
      </c>
      <c r="L54" s="81" t="s">
        <v>473</v>
      </c>
      <c r="M54" s="81" t="s">
        <v>281</v>
      </c>
      <c r="N54">
        <v>3</v>
      </c>
      <c r="O54" s="27">
        <v>7</v>
      </c>
      <c r="P54" s="27">
        <v>7</v>
      </c>
      <c r="Q54" s="27" t="s">
        <v>25</v>
      </c>
      <c r="R54" s="27">
        <v>5</v>
      </c>
      <c r="S54" s="71">
        <v>5</v>
      </c>
      <c r="T54" s="28">
        <f t="shared" si="7"/>
        <v>5.4</v>
      </c>
      <c r="U54" s="29" t="str">
        <f t="shared" si="8"/>
        <v>D+</v>
      </c>
      <c r="V54" s="30" t="str">
        <f t="shared" si="9"/>
        <v>Trung bình yếu</v>
      </c>
      <c r="W54" s="31" t="str">
        <f t="shared" si="6"/>
        <v/>
      </c>
      <c r="X54" s="32" t="str">
        <f t="shared" si="10"/>
        <v>202-A2</v>
      </c>
      <c r="Y54" s="3"/>
      <c r="Z54" s="21"/>
      <c r="AA54" s="73" t="str">
        <f t="shared" si="11"/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427</v>
      </c>
      <c r="D55" s="24" t="s">
        <v>68</v>
      </c>
      <c r="E55" s="25" t="s">
        <v>195</v>
      </c>
      <c r="F55" s="26" t="s">
        <v>428</v>
      </c>
      <c r="G55" s="23" t="s">
        <v>70</v>
      </c>
      <c r="H55" s="80" t="s">
        <v>56</v>
      </c>
      <c r="I55" s="81" t="s">
        <v>285</v>
      </c>
      <c r="J55" s="82">
        <v>43269</v>
      </c>
      <c r="K55" s="81" t="s">
        <v>58</v>
      </c>
      <c r="L55" s="81" t="s">
        <v>473</v>
      </c>
      <c r="M55" s="81" t="s">
        <v>281</v>
      </c>
      <c r="N55">
        <v>3</v>
      </c>
      <c r="O55" s="27">
        <v>6</v>
      </c>
      <c r="P55" s="27">
        <v>6</v>
      </c>
      <c r="Q55" s="27" t="s">
        <v>25</v>
      </c>
      <c r="R55" s="27">
        <v>2</v>
      </c>
      <c r="S55" s="71">
        <v>3.5</v>
      </c>
      <c r="T55" s="28">
        <f t="shared" si="7"/>
        <v>3.9</v>
      </c>
      <c r="U55" s="29" t="str">
        <f t="shared" si="8"/>
        <v>F</v>
      </c>
      <c r="V55" s="30" t="str">
        <f t="shared" si="9"/>
        <v>Kém</v>
      </c>
      <c r="W55" s="31" t="str">
        <f t="shared" si="6"/>
        <v/>
      </c>
      <c r="X55" s="32" t="str">
        <f t="shared" si="10"/>
        <v>202-A2</v>
      </c>
      <c r="Y55" s="3"/>
      <c r="Z55" s="21"/>
      <c r="AA55" s="73" t="str">
        <f t="shared" si="11"/>
        <v>Học lại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429</v>
      </c>
      <c r="D56" s="24" t="s">
        <v>430</v>
      </c>
      <c r="E56" s="25" t="s">
        <v>431</v>
      </c>
      <c r="F56" s="26" t="s">
        <v>432</v>
      </c>
      <c r="G56" s="23" t="s">
        <v>107</v>
      </c>
      <c r="H56" s="80" t="s">
        <v>56</v>
      </c>
      <c r="I56" s="81" t="s">
        <v>285</v>
      </c>
      <c r="J56" s="82">
        <v>43269</v>
      </c>
      <c r="K56" s="81" t="s">
        <v>58</v>
      </c>
      <c r="L56" s="81" t="s">
        <v>473</v>
      </c>
      <c r="M56" s="81" t="s">
        <v>281</v>
      </c>
      <c r="N56">
        <v>3</v>
      </c>
      <c r="O56" s="27">
        <v>10</v>
      </c>
      <c r="P56" s="27">
        <v>6</v>
      </c>
      <c r="Q56" s="27" t="s">
        <v>25</v>
      </c>
      <c r="R56" s="27">
        <v>7</v>
      </c>
      <c r="S56" s="71">
        <v>5.5</v>
      </c>
      <c r="T56" s="28">
        <f t="shared" si="7"/>
        <v>6.2</v>
      </c>
      <c r="U56" s="29" t="str">
        <f t="shared" si="8"/>
        <v>C</v>
      </c>
      <c r="V56" s="30" t="str">
        <f t="shared" si="9"/>
        <v>Trung bình</v>
      </c>
      <c r="W56" s="31" t="str">
        <f t="shared" si="6"/>
        <v/>
      </c>
      <c r="X56" s="32" t="str">
        <f t="shared" si="10"/>
        <v>202-A2</v>
      </c>
      <c r="Y56" s="3"/>
      <c r="Z56" s="21"/>
      <c r="AA56" s="73" t="str">
        <f t="shared" si="11"/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433</v>
      </c>
      <c r="D57" s="24" t="s">
        <v>434</v>
      </c>
      <c r="E57" s="25" t="s">
        <v>212</v>
      </c>
      <c r="F57" s="26" t="s">
        <v>435</v>
      </c>
      <c r="G57" s="23" t="s">
        <v>83</v>
      </c>
      <c r="H57" s="80" t="s">
        <v>56</v>
      </c>
      <c r="I57" s="81" t="s">
        <v>285</v>
      </c>
      <c r="J57" s="82">
        <v>43269</v>
      </c>
      <c r="K57" s="81" t="s">
        <v>58</v>
      </c>
      <c r="L57" s="81" t="s">
        <v>473</v>
      </c>
      <c r="M57" s="81" t="s">
        <v>281</v>
      </c>
      <c r="N57">
        <v>3</v>
      </c>
      <c r="O57" s="27">
        <v>7</v>
      </c>
      <c r="P57" s="27">
        <v>8</v>
      </c>
      <c r="Q57" s="27" t="s">
        <v>25</v>
      </c>
      <c r="R57" s="27">
        <v>2</v>
      </c>
      <c r="S57" s="71">
        <v>2</v>
      </c>
      <c r="T57" s="28">
        <f t="shared" si="7"/>
        <v>3.1</v>
      </c>
      <c r="U57" s="29" t="str">
        <f t="shared" si="8"/>
        <v>F</v>
      </c>
      <c r="V57" s="30" t="str">
        <f t="shared" si="9"/>
        <v>Kém</v>
      </c>
      <c r="W57" s="31" t="str">
        <f t="shared" si="6"/>
        <v/>
      </c>
      <c r="X57" s="32" t="str">
        <f t="shared" si="10"/>
        <v>202-A2</v>
      </c>
      <c r="Y57" s="3"/>
      <c r="Z57" s="21"/>
      <c r="AA57" s="73" t="str">
        <f t="shared" si="11"/>
        <v>Học lại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436</v>
      </c>
      <c r="D58" s="24" t="s">
        <v>437</v>
      </c>
      <c r="E58" s="25" t="s">
        <v>438</v>
      </c>
      <c r="F58" s="26" t="s">
        <v>439</v>
      </c>
      <c r="G58" s="23" t="s">
        <v>88</v>
      </c>
      <c r="H58" s="80" t="s">
        <v>56</v>
      </c>
      <c r="I58" s="81" t="s">
        <v>285</v>
      </c>
      <c r="J58" s="82">
        <v>43269</v>
      </c>
      <c r="K58" s="81" t="s">
        <v>58</v>
      </c>
      <c r="L58" s="81" t="s">
        <v>473</v>
      </c>
      <c r="M58" s="81" t="s">
        <v>281</v>
      </c>
      <c r="N58">
        <v>3</v>
      </c>
      <c r="O58" s="27">
        <v>10</v>
      </c>
      <c r="P58" s="27">
        <v>8</v>
      </c>
      <c r="Q58" s="27" t="s">
        <v>25</v>
      </c>
      <c r="R58" s="27">
        <v>7</v>
      </c>
      <c r="S58" s="71">
        <v>5.5</v>
      </c>
      <c r="T58" s="28">
        <f t="shared" si="7"/>
        <v>6.4</v>
      </c>
      <c r="U58" s="29" t="str">
        <f t="shared" si="8"/>
        <v>C</v>
      </c>
      <c r="V58" s="30" t="str">
        <f t="shared" si="9"/>
        <v>Trung bình</v>
      </c>
      <c r="W58" s="31" t="str">
        <f t="shared" si="6"/>
        <v/>
      </c>
      <c r="X58" s="32" t="str">
        <f t="shared" si="10"/>
        <v>202-A2</v>
      </c>
      <c r="Y58" s="3"/>
      <c r="Z58" s="21"/>
      <c r="AA58" s="73" t="str">
        <f t="shared" si="11"/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440</v>
      </c>
      <c r="D59" s="24" t="s">
        <v>441</v>
      </c>
      <c r="E59" s="25" t="s">
        <v>442</v>
      </c>
      <c r="F59" s="26" t="s">
        <v>443</v>
      </c>
      <c r="G59" s="23" t="s">
        <v>192</v>
      </c>
      <c r="H59" s="80" t="s">
        <v>56</v>
      </c>
      <c r="I59" s="81" t="s">
        <v>285</v>
      </c>
      <c r="J59" s="82">
        <v>43269</v>
      </c>
      <c r="K59" s="81" t="s">
        <v>58</v>
      </c>
      <c r="L59" s="81" t="s">
        <v>473</v>
      </c>
      <c r="M59" s="81" t="s">
        <v>281</v>
      </c>
      <c r="N59">
        <v>3</v>
      </c>
      <c r="O59" s="27">
        <v>10</v>
      </c>
      <c r="P59" s="27">
        <v>8</v>
      </c>
      <c r="Q59" s="27" t="s">
        <v>25</v>
      </c>
      <c r="R59" s="27">
        <v>6</v>
      </c>
      <c r="S59" s="71">
        <v>6</v>
      </c>
      <c r="T59" s="28">
        <f t="shared" si="7"/>
        <v>6.6</v>
      </c>
      <c r="U59" s="29" t="str">
        <f t="shared" si="8"/>
        <v>C+</v>
      </c>
      <c r="V59" s="30" t="str">
        <f t="shared" si="9"/>
        <v>Trung bình</v>
      </c>
      <c r="W59" s="31" t="str">
        <f t="shared" si="6"/>
        <v/>
      </c>
      <c r="X59" s="32" t="str">
        <f t="shared" si="10"/>
        <v>202-A2</v>
      </c>
      <c r="Y59" s="3"/>
      <c r="Z59" s="21"/>
      <c r="AA59" s="73" t="str">
        <f t="shared" si="11"/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444</v>
      </c>
      <c r="D60" s="24" t="s">
        <v>245</v>
      </c>
      <c r="E60" s="25" t="s">
        <v>445</v>
      </c>
      <c r="F60" s="26" t="s">
        <v>377</v>
      </c>
      <c r="G60" s="23" t="s">
        <v>70</v>
      </c>
      <c r="H60" s="80" t="s">
        <v>56</v>
      </c>
      <c r="I60" s="81" t="s">
        <v>285</v>
      </c>
      <c r="J60" s="82">
        <v>43269</v>
      </c>
      <c r="K60" s="81" t="s">
        <v>58</v>
      </c>
      <c r="L60" s="81" t="s">
        <v>473</v>
      </c>
      <c r="M60" s="81" t="s">
        <v>281</v>
      </c>
      <c r="N60">
        <v>3</v>
      </c>
      <c r="O60" s="27">
        <v>7</v>
      </c>
      <c r="P60" s="27">
        <v>8</v>
      </c>
      <c r="Q60" s="27" t="s">
        <v>25</v>
      </c>
      <c r="R60" s="27">
        <v>5</v>
      </c>
      <c r="S60" s="71">
        <v>2</v>
      </c>
      <c r="T60" s="28">
        <f t="shared" si="7"/>
        <v>3.4</v>
      </c>
      <c r="U60" s="29" t="str">
        <f t="shared" si="8"/>
        <v>F</v>
      </c>
      <c r="V60" s="30" t="str">
        <f t="shared" si="9"/>
        <v>Kém</v>
      </c>
      <c r="W60" s="31" t="str">
        <f t="shared" si="6"/>
        <v/>
      </c>
      <c r="X60" s="32" t="str">
        <f t="shared" si="10"/>
        <v>202-A2</v>
      </c>
      <c r="Y60" s="3"/>
      <c r="Z60" s="21"/>
      <c r="AA60" s="73" t="str">
        <f t="shared" si="11"/>
        <v>Học lại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446</v>
      </c>
      <c r="D61" s="24" t="s">
        <v>447</v>
      </c>
      <c r="E61" s="25" t="s">
        <v>237</v>
      </c>
      <c r="F61" s="26" t="s">
        <v>448</v>
      </c>
      <c r="G61" s="23" t="s">
        <v>179</v>
      </c>
      <c r="H61" s="80" t="s">
        <v>56</v>
      </c>
      <c r="I61" s="81" t="s">
        <v>285</v>
      </c>
      <c r="J61" s="82">
        <v>43269</v>
      </c>
      <c r="K61" s="81" t="s">
        <v>58</v>
      </c>
      <c r="L61" s="81" t="s">
        <v>473</v>
      </c>
      <c r="M61" s="81" t="s">
        <v>281</v>
      </c>
      <c r="N61">
        <v>3</v>
      </c>
      <c r="O61" s="27">
        <v>6</v>
      </c>
      <c r="P61" s="27">
        <v>7</v>
      </c>
      <c r="Q61" s="27" t="s">
        <v>25</v>
      </c>
      <c r="R61" s="27">
        <v>2</v>
      </c>
      <c r="S61" s="71">
        <v>2</v>
      </c>
      <c r="T61" s="28">
        <f t="shared" si="7"/>
        <v>2.9</v>
      </c>
      <c r="U61" s="29" t="str">
        <f t="shared" si="8"/>
        <v>F</v>
      </c>
      <c r="V61" s="30" t="str">
        <f t="shared" si="9"/>
        <v>Kém</v>
      </c>
      <c r="W61" s="31" t="str">
        <f t="shared" si="6"/>
        <v/>
      </c>
      <c r="X61" s="32" t="str">
        <f t="shared" si="10"/>
        <v>202-A2</v>
      </c>
      <c r="Y61" s="3"/>
      <c r="Z61" s="21"/>
      <c r="AA61" s="73" t="str">
        <f t="shared" si="11"/>
        <v>Học lại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449</v>
      </c>
      <c r="D62" s="24" t="s">
        <v>450</v>
      </c>
      <c r="E62" s="25" t="s">
        <v>159</v>
      </c>
      <c r="F62" s="26" t="s">
        <v>451</v>
      </c>
      <c r="G62" s="23" t="s">
        <v>88</v>
      </c>
      <c r="H62" s="80" t="s">
        <v>56</v>
      </c>
      <c r="I62" s="81" t="s">
        <v>285</v>
      </c>
      <c r="J62" s="82">
        <v>43269</v>
      </c>
      <c r="K62" s="81" t="s">
        <v>58</v>
      </c>
      <c r="L62" s="81" t="s">
        <v>473</v>
      </c>
      <c r="M62" s="81" t="s">
        <v>281</v>
      </c>
      <c r="N62">
        <v>3</v>
      </c>
      <c r="O62" s="27">
        <v>9</v>
      </c>
      <c r="P62" s="27">
        <v>9</v>
      </c>
      <c r="Q62" s="27" t="s">
        <v>25</v>
      </c>
      <c r="R62" s="27">
        <v>7</v>
      </c>
      <c r="S62" s="71">
        <v>6</v>
      </c>
      <c r="T62" s="28">
        <f t="shared" si="7"/>
        <v>6.7</v>
      </c>
      <c r="U62" s="29" t="str">
        <f t="shared" si="8"/>
        <v>C+</v>
      </c>
      <c r="V62" s="30" t="str">
        <f t="shared" si="9"/>
        <v>Trung bình</v>
      </c>
      <c r="W62" s="31" t="str">
        <f t="shared" si="6"/>
        <v/>
      </c>
      <c r="X62" s="32" t="str">
        <f t="shared" si="10"/>
        <v>202-A2</v>
      </c>
      <c r="Y62" s="3"/>
      <c r="Z62" s="21"/>
      <c r="AA62" s="73" t="str">
        <f t="shared" si="11"/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452</v>
      </c>
      <c r="D63" s="24" t="s">
        <v>453</v>
      </c>
      <c r="E63" s="25" t="s">
        <v>250</v>
      </c>
      <c r="F63" s="26" t="s">
        <v>454</v>
      </c>
      <c r="G63" s="23" t="s">
        <v>107</v>
      </c>
      <c r="H63" s="80" t="s">
        <v>56</v>
      </c>
      <c r="I63" s="81" t="s">
        <v>285</v>
      </c>
      <c r="J63" s="82">
        <v>43269</v>
      </c>
      <c r="K63" s="81" t="s">
        <v>58</v>
      </c>
      <c r="L63" s="81" t="s">
        <v>473</v>
      </c>
      <c r="M63" s="81" t="s">
        <v>281</v>
      </c>
      <c r="N63">
        <v>3</v>
      </c>
      <c r="O63" s="27">
        <v>10</v>
      </c>
      <c r="P63" s="27">
        <v>8</v>
      </c>
      <c r="Q63" s="27" t="s">
        <v>25</v>
      </c>
      <c r="R63" s="27">
        <v>5</v>
      </c>
      <c r="S63" s="71">
        <v>3.5</v>
      </c>
      <c r="T63" s="28">
        <f t="shared" si="7"/>
        <v>4.8</v>
      </c>
      <c r="U63" s="29" t="str">
        <f t="shared" si="8"/>
        <v>D</v>
      </c>
      <c r="V63" s="30" t="str">
        <f t="shared" si="9"/>
        <v>Trung bình yếu</v>
      </c>
      <c r="W63" s="31" t="str">
        <f t="shared" si="6"/>
        <v/>
      </c>
      <c r="X63" s="32" t="str">
        <f t="shared" si="10"/>
        <v>202-A2</v>
      </c>
      <c r="Y63" s="3"/>
      <c r="Z63" s="21"/>
      <c r="AA63" s="73" t="str">
        <f t="shared" si="11"/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455</v>
      </c>
      <c r="D64" s="24" t="s">
        <v>456</v>
      </c>
      <c r="E64" s="25" t="s">
        <v>403</v>
      </c>
      <c r="F64" s="26" t="s">
        <v>167</v>
      </c>
      <c r="G64" s="23" t="s">
        <v>179</v>
      </c>
      <c r="H64" s="80" t="s">
        <v>56</v>
      </c>
      <c r="I64" s="81" t="s">
        <v>285</v>
      </c>
      <c r="J64" s="82">
        <v>43269</v>
      </c>
      <c r="K64" s="81" t="s">
        <v>58</v>
      </c>
      <c r="L64" s="81" t="s">
        <v>473</v>
      </c>
      <c r="M64" s="81" t="s">
        <v>281</v>
      </c>
      <c r="N64">
        <v>3</v>
      </c>
      <c r="O64" s="27">
        <v>0</v>
      </c>
      <c r="P64" s="27">
        <v>0</v>
      </c>
      <c r="Q64" s="27" t="s">
        <v>25</v>
      </c>
      <c r="R64" s="27">
        <v>0</v>
      </c>
      <c r="S64" s="71" t="s">
        <v>25</v>
      </c>
      <c r="T64" s="28">
        <f t="shared" si="7"/>
        <v>0</v>
      </c>
      <c r="U64" s="29" t="str">
        <f t="shared" si="8"/>
        <v>F</v>
      </c>
      <c r="V64" s="30" t="str">
        <f t="shared" si="9"/>
        <v>Kém</v>
      </c>
      <c r="W64" s="31" t="str">
        <f t="shared" si="6"/>
        <v>Không đủ ĐKDT</v>
      </c>
      <c r="X64" s="32" t="str">
        <f t="shared" si="10"/>
        <v>202-A2</v>
      </c>
      <c r="Y64" s="3"/>
      <c r="Z64" s="21"/>
      <c r="AA64" s="73" t="str">
        <f t="shared" si="11"/>
        <v>Học lại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457</v>
      </c>
      <c r="D65" s="24" t="s">
        <v>458</v>
      </c>
      <c r="E65" s="25" t="s">
        <v>403</v>
      </c>
      <c r="F65" s="26" t="s">
        <v>459</v>
      </c>
      <c r="G65" s="23" t="s">
        <v>70</v>
      </c>
      <c r="H65" s="80" t="s">
        <v>56</v>
      </c>
      <c r="I65" s="81" t="s">
        <v>285</v>
      </c>
      <c r="J65" s="82">
        <v>43269</v>
      </c>
      <c r="K65" s="81" t="s">
        <v>58</v>
      </c>
      <c r="L65" s="81" t="s">
        <v>473</v>
      </c>
      <c r="M65" s="81" t="s">
        <v>281</v>
      </c>
      <c r="N65">
        <v>3</v>
      </c>
      <c r="O65" s="27">
        <v>7</v>
      </c>
      <c r="P65" s="27">
        <v>7</v>
      </c>
      <c r="Q65" s="27" t="s">
        <v>25</v>
      </c>
      <c r="R65" s="27">
        <v>5</v>
      </c>
      <c r="S65" s="71">
        <v>6</v>
      </c>
      <c r="T65" s="28">
        <f t="shared" si="7"/>
        <v>6.1</v>
      </c>
      <c r="U65" s="29" t="str">
        <f t="shared" si="8"/>
        <v>C</v>
      </c>
      <c r="V65" s="30" t="str">
        <f t="shared" si="9"/>
        <v>Trung bình</v>
      </c>
      <c r="W65" s="31" t="str">
        <f t="shared" si="6"/>
        <v/>
      </c>
      <c r="X65" s="32" t="str">
        <f t="shared" si="10"/>
        <v>202-A2</v>
      </c>
      <c r="Y65" s="3"/>
      <c r="Z65" s="21"/>
      <c r="AA65" s="73" t="str">
        <f t="shared" si="11"/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460</v>
      </c>
      <c r="D66" s="24" t="s">
        <v>145</v>
      </c>
      <c r="E66" s="25" t="s">
        <v>461</v>
      </c>
      <c r="F66" s="26" t="s">
        <v>462</v>
      </c>
      <c r="G66" s="23" t="s">
        <v>192</v>
      </c>
      <c r="H66" s="80" t="s">
        <v>56</v>
      </c>
      <c r="I66" s="81" t="s">
        <v>285</v>
      </c>
      <c r="J66" s="82">
        <v>43269</v>
      </c>
      <c r="K66" s="81" t="s">
        <v>58</v>
      </c>
      <c r="L66" s="81" t="s">
        <v>473</v>
      </c>
      <c r="M66" s="81" t="s">
        <v>281</v>
      </c>
      <c r="N66">
        <v>3</v>
      </c>
      <c r="O66" s="27">
        <v>7</v>
      </c>
      <c r="P66" s="27">
        <v>6</v>
      </c>
      <c r="Q66" s="27" t="s">
        <v>25</v>
      </c>
      <c r="R66" s="27">
        <v>5</v>
      </c>
      <c r="S66" s="71">
        <v>5</v>
      </c>
      <c r="T66" s="28">
        <f t="shared" si="7"/>
        <v>5.3</v>
      </c>
      <c r="U66" s="29" t="str">
        <f t="shared" si="8"/>
        <v>D+</v>
      </c>
      <c r="V66" s="30" t="str">
        <f t="shared" si="9"/>
        <v>Trung bình yếu</v>
      </c>
      <c r="W66" s="31" t="str">
        <f t="shared" si="6"/>
        <v/>
      </c>
      <c r="X66" s="32" t="str">
        <f t="shared" si="10"/>
        <v>202-A2</v>
      </c>
      <c r="Y66" s="3"/>
      <c r="Z66" s="21"/>
      <c r="AA66" s="73" t="str">
        <f t="shared" si="11"/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463</v>
      </c>
      <c r="D67" s="24" t="s">
        <v>464</v>
      </c>
      <c r="E67" s="25" t="s">
        <v>465</v>
      </c>
      <c r="F67" s="26" t="s">
        <v>466</v>
      </c>
      <c r="G67" s="23" t="s">
        <v>83</v>
      </c>
      <c r="H67" s="80" t="s">
        <v>56</v>
      </c>
      <c r="I67" s="81" t="s">
        <v>285</v>
      </c>
      <c r="J67" s="82">
        <v>43269</v>
      </c>
      <c r="K67" s="81" t="s">
        <v>58</v>
      </c>
      <c r="L67" s="81" t="s">
        <v>473</v>
      </c>
      <c r="M67" s="81" t="s">
        <v>281</v>
      </c>
      <c r="N67">
        <v>3</v>
      </c>
      <c r="O67" s="27">
        <v>6</v>
      </c>
      <c r="P67" s="27">
        <v>7</v>
      </c>
      <c r="Q67" s="27" t="s">
        <v>25</v>
      </c>
      <c r="R67" s="27">
        <v>2</v>
      </c>
      <c r="S67" s="71">
        <v>5.5</v>
      </c>
      <c r="T67" s="28">
        <f t="shared" si="7"/>
        <v>5.4</v>
      </c>
      <c r="U67" s="29" t="str">
        <f t="shared" si="8"/>
        <v>D+</v>
      </c>
      <c r="V67" s="30" t="str">
        <f t="shared" si="9"/>
        <v>Trung bình yếu</v>
      </c>
      <c r="W67" s="31" t="str">
        <f t="shared" si="6"/>
        <v/>
      </c>
      <c r="X67" s="32" t="str">
        <f t="shared" si="10"/>
        <v>202-A2</v>
      </c>
      <c r="Y67" s="3"/>
      <c r="Z67" s="21"/>
      <c r="AA67" s="73" t="str">
        <f t="shared" si="11"/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467</v>
      </c>
      <c r="D68" s="24" t="s">
        <v>396</v>
      </c>
      <c r="E68" s="25" t="s">
        <v>170</v>
      </c>
      <c r="F68" s="26" t="s">
        <v>61</v>
      </c>
      <c r="G68" s="23" t="s">
        <v>278</v>
      </c>
      <c r="H68" s="80" t="s">
        <v>56</v>
      </c>
      <c r="I68" s="81" t="s">
        <v>285</v>
      </c>
      <c r="J68" s="82">
        <v>43269</v>
      </c>
      <c r="K68" s="81" t="s">
        <v>58</v>
      </c>
      <c r="L68" s="81" t="s">
        <v>473</v>
      </c>
      <c r="M68" s="81" t="s">
        <v>281</v>
      </c>
      <c r="N68">
        <v>3</v>
      </c>
      <c r="O68" s="27">
        <v>9</v>
      </c>
      <c r="P68" s="27">
        <v>8</v>
      </c>
      <c r="Q68" s="27" t="s">
        <v>25</v>
      </c>
      <c r="R68" s="27">
        <v>7</v>
      </c>
      <c r="S68" s="71">
        <v>2</v>
      </c>
      <c r="T68" s="28">
        <f t="shared" si="7"/>
        <v>3.8</v>
      </c>
      <c r="U68" s="29" t="str">
        <f t="shared" si="8"/>
        <v>F</v>
      </c>
      <c r="V68" s="30" t="str">
        <f t="shared" si="9"/>
        <v>Kém</v>
      </c>
      <c r="W68" s="31" t="str">
        <f t="shared" si="6"/>
        <v/>
      </c>
      <c r="X68" s="32" t="str">
        <f t="shared" si="10"/>
        <v>202-A2</v>
      </c>
      <c r="Y68" s="3"/>
      <c r="Z68" s="21"/>
      <c r="AA68" s="73" t="str">
        <f t="shared" si="11"/>
        <v>Học lại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8.75" customHeight="1" x14ac:dyDescent="0.25">
      <c r="B69" s="22">
        <v>61</v>
      </c>
      <c r="C69" s="23" t="s">
        <v>468</v>
      </c>
      <c r="D69" s="24" t="s">
        <v>469</v>
      </c>
      <c r="E69" s="25" t="s">
        <v>470</v>
      </c>
      <c r="F69" s="26" t="s">
        <v>412</v>
      </c>
      <c r="G69" s="23" t="s">
        <v>278</v>
      </c>
      <c r="H69" s="80" t="s">
        <v>56</v>
      </c>
      <c r="I69" s="81" t="s">
        <v>285</v>
      </c>
      <c r="J69" s="82">
        <v>43269</v>
      </c>
      <c r="K69" s="81" t="s">
        <v>58</v>
      </c>
      <c r="L69" s="81" t="s">
        <v>473</v>
      </c>
      <c r="M69" s="81" t="s">
        <v>281</v>
      </c>
      <c r="N69">
        <v>3</v>
      </c>
      <c r="O69" s="27">
        <v>8</v>
      </c>
      <c r="P69" s="27">
        <v>8</v>
      </c>
      <c r="Q69" s="27" t="s">
        <v>25</v>
      </c>
      <c r="R69" s="27">
        <v>7</v>
      </c>
      <c r="S69" s="71">
        <v>5.5</v>
      </c>
      <c r="T69" s="28">
        <f t="shared" si="7"/>
        <v>6.2</v>
      </c>
      <c r="U69" s="29" t="str">
        <f t="shared" si="8"/>
        <v>C</v>
      </c>
      <c r="V69" s="30" t="str">
        <f t="shared" si="9"/>
        <v>Trung bình</v>
      </c>
      <c r="W69" s="31" t="str">
        <f t="shared" si="6"/>
        <v/>
      </c>
      <c r="X69" s="32" t="str">
        <f t="shared" si="10"/>
        <v>202-A2</v>
      </c>
      <c r="Y69" s="3"/>
      <c r="Z69" s="21"/>
      <c r="AA69" s="73" t="str">
        <f t="shared" si="11"/>
        <v>Đạt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9" customHeight="1" x14ac:dyDescent="0.25">
      <c r="A70" s="2"/>
      <c r="B70" s="33"/>
      <c r="C70" s="34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x14ac:dyDescent="0.25">
      <c r="A71" s="2"/>
      <c r="B71" s="115" t="s">
        <v>26</v>
      </c>
      <c r="C71" s="115"/>
      <c r="D71" s="34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6"/>
      <c r="P71" s="37"/>
      <c r="Q71" s="37"/>
      <c r="R71" s="38"/>
      <c r="S71" s="38"/>
      <c r="T71" s="38"/>
      <c r="U71" s="38"/>
      <c r="V71" s="38"/>
      <c r="W71" s="38"/>
      <c r="X71" s="38"/>
      <c r="Y71" s="3"/>
    </row>
    <row r="72" spans="1:42" ht="16.5" customHeight="1" x14ac:dyDescent="0.25">
      <c r="A72" s="2"/>
      <c r="B72" s="39" t="s">
        <v>27</v>
      </c>
      <c r="C72" s="39"/>
      <c r="D72" s="40">
        <f>+$AD$7</f>
        <v>61</v>
      </c>
      <c r="E72" s="41" t="s">
        <v>28</v>
      </c>
      <c r="F72" s="116" t="s">
        <v>29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2">
        <f>$AD$7 -COUNTIF($W$8:$W$227,"Vắng") -COUNTIF($W$8:$W$227,"Vắng có phép") - COUNTIF($W$8:$W$227,"Đình chỉ thi") - COUNTIF($W$8:$W$227,"Không đủ ĐKDT")</f>
        <v>55</v>
      </c>
      <c r="T72" s="42"/>
      <c r="U72" s="42"/>
      <c r="V72" s="43"/>
      <c r="W72" s="44" t="s">
        <v>28</v>
      </c>
      <c r="X72" s="43"/>
      <c r="Y72" s="3"/>
    </row>
    <row r="73" spans="1:42" ht="16.5" customHeight="1" x14ac:dyDescent="0.25">
      <c r="A73" s="2"/>
      <c r="B73" s="39" t="s">
        <v>30</v>
      </c>
      <c r="C73" s="39"/>
      <c r="D73" s="40">
        <f>+$AO$7</f>
        <v>46</v>
      </c>
      <c r="E73" s="41" t="s">
        <v>28</v>
      </c>
      <c r="F73" s="116" t="s">
        <v>31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5">
        <f>COUNTIF($W$8:$W$103,"Vắng")</f>
        <v>0</v>
      </c>
      <c r="T73" s="45"/>
      <c r="U73" s="45"/>
      <c r="V73" s="46"/>
      <c r="W73" s="44" t="s">
        <v>28</v>
      </c>
      <c r="X73" s="46"/>
      <c r="Y73" s="3"/>
    </row>
    <row r="74" spans="1:42" ht="16.5" customHeight="1" x14ac:dyDescent="0.25">
      <c r="A74" s="2"/>
      <c r="B74" s="39" t="s">
        <v>39</v>
      </c>
      <c r="C74" s="39"/>
      <c r="D74" s="49">
        <f>COUNTIF(AA9:AA69,"Học lại")</f>
        <v>14</v>
      </c>
      <c r="E74" s="41" t="s">
        <v>28</v>
      </c>
      <c r="F74" s="116" t="s">
        <v>40</v>
      </c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42">
        <f>COUNTIF($W$8:$W$103,"Vắng có phép")</f>
        <v>1</v>
      </c>
      <c r="T74" s="42"/>
      <c r="U74" s="42"/>
      <c r="V74" s="43"/>
      <c r="W74" s="44" t="s">
        <v>28</v>
      </c>
      <c r="X74" s="43"/>
      <c r="Y74" s="3"/>
    </row>
    <row r="75" spans="1:42" ht="3" customHeight="1" x14ac:dyDescent="0.25">
      <c r="A75" s="2"/>
      <c r="B75" s="33"/>
      <c r="C75" s="34"/>
      <c r="D75" s="34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6"/>
      <c r="P75" s="37"/>
      <c r="Q75" s="37"/>
      <c r="R75" s="38"/>
      <c r="S75" s="38"/>
      <c r="T75" s="38"/>
      <c r="U75" s="38"/>
      <c r="V75" s="38"/>
      <c r="W75" s="38"/>
      <c r="X75" s="38"/>
      <c r="Y75" s="3"/>
    </row>
    <row r="76" spans="1:42" x14ac:dyDescent="0.25">
      <c r="B76" s="68" t="s">
        <v>41</v>
      </c>
      <c r="C76" s="68"/>
      <c r="D76" s="69">
        <f>COUNTIF(AA9:AA69,"Thi lại")</f>
        <v>1</v>
      </c>
      <c r="E76" s="70" t="s">
        <v>28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/>
      <c r="R76" s="112"/>
      <c r="S76" s="112"/>
      <c r="T76" s="112"/>
      <c r="U76" s="112"/>
      <c r="V76" s="112"/>
      <c r="W76" s="112"/>
      <c r="X76" s="112"/>
      <c r="Y76" s="3"/>
    </row>
    <row r="77" spans="1:42" ht="24.75" customHeight="1" x14ac:dyDescent="0.25">
      <c r="B77" s="68"/>
      <c r="C77" s="68"/>
      <c r="D77" s="69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12" t="s">
        <v>1204</v>
      </c>
      <c r="R77" s="112"/>
      <c r="S77" s="112"/>
      <c r="T77" s="112"/>
      <c r="U77" s="112"/>
      <c r="V77" s="112"/>
      <c r="W77" s="112"/>
      <c r="X77" s="112"/>
      <c r="Y77" s="3"/>
    </row>
  </sheetData>
  <sheetProtection formatCells="0" formatColumns="0" formatRows="0" insertColumns="0" insertRows="0" insertHyperlinks="0" deleteColumns="0" deleteRows="0" sort="0" autoFilter="0" pivotTables="0"/>
  <autoFilter ref="A7:AP69">
    <filterColumn colId="3" showButton="0"/>
  </autoFilter>
  <sortState ref="B9:AB69">
    <sortCondition ref="B9:B69"/>
  </sortState>
  <mergeCells count="48">
    <mergeCell ref="B71:C71"/>
    <mergeCell ref="F72:R72"/>
    <mergeCell ref="F73:R73"/>
    <mergeCell ref="F74:R74"/>
    <mergeCell ref="Q76:X76"/>
    <mergeCell ref="Q77:X77"/>
    <mergeCell ref="T6:T8"/>
    <mergeCell ref="U6:U7"/>
    <mergeCell ref="V6:V7"/>
    <mergeCell ref="W6:W8"/>
    <mergeCell ref="X6:X8"/>
    <mergeCell ref="S6:S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1:G1"/>
    <mergeCell ref="O1:X1"/>
    <mergeCell ref="B2:G2"/>
    <mergeCell ref="O2:X2"/>
    <mergeCell ref="B3:C3"/>
    <mergeCell ref="D3:R3"/>
    <mergeCell ref="S3:X3"/>
  </mergeCells>
  <conditionalFormatting sqref="O9:S69">
    <cfRule type="cellIs" dxfId="17" priority="13" operator="greaterThan">
      <formula>10</formula>
    </cfRule>
  </conditionalFormatting>
  <conditionalFormatting sqref="C1:C1048576">
    <cfRule type="duplicateValues" dxfId="16" priority="11"/>
  </conditionalFormatting>
  <conditionalFormatting sqref="S9:S69">
    <cfRule type="cellIs" dxfId="15" priority="4" operator="greaterThan">
      <formula>10</formula>
    </cfRule>
    <cfRule type="cellIs" dxfId="14" priority="6" operator="greaterThan">
      <formula>10</formula>
    </cfRule>
    <cfRule type="cellIs" dxfId="13" priority="7" operator="greaterThan">
      <formula>10</formula>
    </cfRule>
    <cfRule type="cellIs" dxfId="12" priority="8" operator="greaterThan">
      <formula>10</formula>
    </cfRule>
    <cfRule type="cellIs" dxfId="11" priority="9" operator="greaterThan">
      <formula>10</formula>
    </cfRule>
    <cfRule type="cellIs" dxfId="10" priority="10" operator="greaterThan">
      <formula>10</formula>
    </cfRule>
  </conditionalFormatting>
  <conditionalFormatting sqref="O9:R69">
    <cfRule type="cellIs" dxfId="9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4 AA9:AA69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zoomScale="115" zoomScaleNormal="115" workbookViewId="0">
      <pane ySplit="2" topLeftCell="A3" activePane="bottomLeft" state="frozen"/>
      <selection activeCell="V5" sqref="S1:V1048576"/>
      <selection pane="bottomLeft" activeCell="E9" sqref="E9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75"/>
      <c r="I1" s="75"/>
      <c r="J1" s="75"/>
      <c r="K1" s="75"/>
      <c r="L1" s="75"/>
      <c r="M1" s="75"/>
      <c r="N1" s="75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76"/>
      <c r="I2" s="76"/>
      <c r="J2" s="76"/>
      <c r="K2" s="76"/>
      <c r="L2" s="76"/>
      <c r="M2" s="76"/>
      <c r="N2" s="76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D16-137_01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08:00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D16-137_01</v>
      </c>
      <c r="AD7" s="58">
        <f>+$AM$7+$AO$7+$AK$7</f>
        <v>60</v>
      </c>
      <c r="AE7" s="52">
        <f>COUNTIF($W$8:$W$95,"Khiển trách")</f>
        <v>0</v>
      </c>
      <c r="AF7" s="52">
        <f>COUNTIF($W$8:$W$95,"Cảnh cáo")</f>
        <v>0</v>
      </c>
      <c r="AG7" s="52">
        <f>COUNTIF($W$8:$W$95,"Đình chỉ thi")</f>
        <v>0</v>
      </c>
      <c r="AH7" s="59">
        <f>+($AE$7+$AF$7+$AG$7)/$AD$7*100%</f>
        <v>0</v>
      </c>
      <c r="AI7" s="52">
        <f>SUM(COUNTIF($W$8:$W$93,"Vắng"),COUNTIF($W$8:$W$93,"Vắng có phép"))</f>
        <v>1</v>
      </c>
      <c r="AJ7" s="60">
        <f>+$AI$7/$AD$7</f>
        <v>1.6666666666666666E-2</v>
      </c>
      <c r="AK7" s="61">
        <f>COUNTIF($AA$8:$AA$93,"Thi lại")</f>
        <v>0</v>
      </c>
      <c r="AL7" s="60">
        <f>+$AK$7/$AD$7</f>
        <v>0</v>
      </c>
      <c r="AM7" s="61">
        <f>COUNTIF($AA$8:$AA$94,"Học lại")</f>
        <v>9</v>
      </c>
      <c r="AN7" s="60">
        <f>+$AM$7/$AD$7</f>
        <v>0.15</v>
      </c>
      <c r="AO7" s="52">
        <f>COUNTIF($AA$9:$AA$94,"Đạt")</f>
        <v>51</v>
      </c>
      <c r="AP7" s="59">
        <f>+$AO$7/$AD$7</f>
        <v>0.85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74"/>
      <c r="I8" s="74"/>
      <c r="J8" s="74"/>
      <c r="K8" s="74"/>
      <c r="L8" s="74"/>
      <c r="M8" s="74"/>
      <c r="N8" s="74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51</v>
      </c>
      <c r="D9" s="13" t="s">
        <v>52</v>
      </c>
      <c r="E9" s="14" t="s">
        <v>53</v>
      </c>
      <c r="F9" s="15" t="s">
        <v>54</v>
      </c>
      <c r="G9" s="12" t="s">
        <v>55</v>
      </c>
      <c r="H9" s="80" t="s">
        <v>56</v>
      </c>
      <c r="I9" s="81" t="s">
        <v>57</v>
      </c>
      <c r="J9" s="82">
        <v>43269</v>
      </c>
      <c r="K9" s="81" t="s">
        <v>58</v>
      </c>
      <c r="L9" s="81" t="s">
        <v>279</v>
      </c>
      <c r="M9" s="81" t="s">
        <v>281</v>
      </c>
      <c r="N9">
        <v>3</v>
      </c>
      <c r="O9" s="16">
        <v>9</v>
      </c>
      <c r="P9" s="16">
        <v>7</v>
      </c>
      <c r="Q9" s="16" t="s">
        <v>25</v>
      </c>
      <c r="R9" s="16">
        <v>6</v>
      </c>
      <c r="S9" s="17">
        <v>5.5</v>
      </c>
      <c r="T9" s="18">
        <f t="shared" ref="T9:T40" si="0">ROUND(SUMPRODUCT(O9:S9,$O$8:$S$8)/100,1)</f>
        <v>6.1</v>
      </c>
      <c r="U9" s="19" t="str">
        <f t="shared" ref="U9:U40" si="1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C</v>
      </c>
      <c r="V9" s="19" t="str">
        <f t="shared" ref="V9:V40" si="2">IF($T9&lt;4,"Kém",IF(AND($T9&gt;=4,$T9&lt;=5.4),"Trung bình yếu",IF(AND($T9&gt;=5.5,$T9&lt;=6.9),"Trung bình",IF(AND($T9&gt;=7,$T9&lt;=8.4),"Khá",IF(AND($T9&gt;=8.5,$T9&lt;=10),"Giỏi","")))))</f>
        <v>Trung bình</v>
      </c>
      <c r="W9" s="31" t="str">
        <f t="shared" ref="W9:W33" si="3">+IF(OR($O9=0,$P9=0,$Q9=0,$R9=0),"Không đủ ĐKDT",IF(AND(S9=0,T9&gt;=4),"Không đạt",""))</f>
        <v/>
      </c>
      <c r="X9" s="20" t="str">
        <f t="shared" ref="X9:X40" si="4">+L9</f>
        <v>705-A2</v>
      </c>
      <c r="Y9" s="3"/>
      <c r="Z9" s="21"/>
      <c r="AA9" s="73" t="str">
        <f t="shared" ref="AA9:AA40" si="5"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59</v>
      </c>
      <c r="D10" s="24" t="s">
        <v>60</v>
      </c>
      <c r="E10" s="25" t="s">
        <v>53</v>
      </c>
      <c r="F10" s="26" t="s">
        <v>61</v>
      </c>
      <c r="G10" s="23" t="s">
        <v>62</v>
      </c>
      <c r="H10" s="80" t="s">
        <v>56</v>
      </c>
      <c r="I10" s="81" t="s">
        <v>57</v>
      </c>
      <c r="J10" s="82">
        <v>43269</v>
      </c>
      <c r="K10" s="81" t="s">
        <v>58</v>
      </c>
      <c r="L10" s="81" t="s">
        <v>279</v>
      </c>
      <c r="M10" s="81" t="s">
        <v>281</v>
      </c>
      <c r="N10">
        <v>3</v>
      </c>
      <c r="O10" s="27">
        <v>9</v>
      </c>
      <c r="P10" s="27">
        <v>8</v>
      </c>
      <c r="Q10" s="27" t="s">
        <v>25</v>
      </c>
      <c r="R10" s="27">
        <v>6</v>
      </c>
      <c r="S10" s="71">
        <v>5</v>
      </c>
      <c r="T10" s="28">
        <f t="shared" si="0"/>
        <v>5.8</v>
      </c>
      <c r="U10" s="29" t="str">
        <f t="shared" si="1"/>
        <v>C</v>
      </c>
      <c r="V10" s="30" t="str">
        <f t="shared" si="2"/>
        <v>Trung bình</v>
      </c>
      <c r="W10" s="31" t="str">
        <f t="shared" si="3"/>
        <v/>
      </c>
      <c r="X10" s="32" t="str">
        <f t="shared" si="4"/>
        <v>705-A2</v>
      </c>
      <c r="Y10" s="3"/>
      <c r="Z10" s="21"/>
      <c r="AA10" s="73" t="str">
        <f t="shared" si="5"/>
        <v>Đạt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2:42" ht="18.75" customHeight="1" x14ac:dyDescent="0.25">
      <c r="B11" s="22">
        <v>3</v>
      </c>
      <c r="C11" s="23" t="s">
        <v>63</v>
      </c>
      <c r="D11" s="24" t="s">
        <v>64</v>
      </c>
      <c r="E11" s="25" t="s">
        <v>53</v>
      </c>
      <c r="F11" s="26" t="s">
        <v>65</v>
      </c>
      <c r="G11" s="23" t="s">
        <v>66</v>
      </c>
      <c r="H11" s="80" t="s">
        <v>56</v>
      </c>
      <c r="I11" s="81" t="s">
        <v>57</v>
      </c>
      <c r="J11" s="82">
        <v>43269</v>
      </c>
      <c r="K11" s="81" t="s">
        <v>58</v>
      </c>
      <c r="L11" s="81" t="s">
        <v>279</v>
      </c>
      <c r="M11" s="81" t="s">
        <v>281</v>
      </c>
      <c r="N11">
        <v>3</v>
      </c>
      <c r="O11" s="27">
        <v>7</v>
      </c>
      <c r="P11" s="27">
        <v>6</v>
      </c>
      <c r="Q11" s="27" t="s">
        <v>25</v>
      </c>
      <c r="R11" s="27">
        <v>6</v>
      </c>
      <c r="S11" s="71">
        <v>4.5</v>
      </c>
      <c r="T11" s="28">
        <f t="shared" si="0"/>
        <v>5.0999999999999996</v>
      </c>
      <c r="U11" s="29" t="str">
        <f t="shared" si="1"/>
        <v>D+</v>
      </c>
      <c r="V11" s="30" t="str">
        <f t="shared" si="2"/>
        <v>Trung bình yếu</v>
      </c>
      <c r="W11" s="31" t="str">
        <f t="shared" si="3"/>
        <v/>
      </c>
      <c r="X11" s="32" t="str">
        <f t="shared" si="4"/>
        <v>705-A2</v>
      </c>
      <c r="Y11" s="3"/>
      <c r="Z11" s="21"/>
      <c r="AA11" s="73" t="str">
        <f t="shared" si="5"/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67</v>
      </c>
      <c r="D12" s="24" t="s">
        <v>68</v>
      </c>
      <c r="E12" s="25" t="s">
        <v>53</v>
      </c>
      <c r="F12" s="26" t="s">
        <v>69</v>
      </c>
      <c r="G12" s="23" t="s">
        <v>70</v>
      </c>
      <c r="H12" s="80" t="s">
        <v>56</v>
      </c>
      <c r="I12" s="81" t="s">
        <v>57</v>
      </c>
      <c r="J12" s="82">
        <v>43269</v>
      </c>
      <c r="K12" s="81" t="s">
        <v>58</v>
      </c>
      <c r="L12" s="81" t="s">
        <v>279</v>
      </c>
      <c r="M12" s="81" t="s">
        <v>281</v>
      </c>
      <c r="N12">
        <v>3</v>
      </c>
      <c r="O12" s="27">
        <v>9</v>
      </c>
      <c r="P12" s="27">
        <v>7</v>
      </c>
      <c r="Q12" s="27" t="s">
        <v>25</v>
      </c>
      <c r="R12" s="27">
        <v>6</v>
      </c>
      <c r="S12" s="71">
        <v>4.5</v>
      </c>
      <c r="T12" s="28">
        <f t="shared" si="0"/>
        <v>5.4</v>
      </c>
      <c r="U12" s="29" t="str">
        <f t="shared" si="1"/>
        <v>D+</v>
      </c>
      <c r="V12" s="30" t="str">
        <f t="shared" si="2"/>
        <v>Trung bình yếu</v>
      </c>
      <c r="W12" s="31" t="str">
        <f t="shared" si="3"/>
        <v/>
      </c>
      <c r="X12" s="32" t="str">
        <f t="shared" si="4"/>
        <v>705-A2</v>
      </c>
      <c r="Y12" s="3"/>
      <c r="Z12" s="21"/>
      <c r="AA12" s="73" t="str">
        <f t="shared" si="5"/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71</v>
      </c>
      <c r="D13" s="24" t="s">
        <v>72</v>
      </c>
      <c r="E13" s="25" t="s">
        <v>73</v>
      </c>
      <c r="F13" s="26" t="s">
        <v>74</v>
      </c>
      <c r="G13" s="23" t="s">
        <v>75</v>
      </c>
      <c r="H13" s="80" t="s">
        <v>56</v>
      </c>
      <c r="I13" s="81" t="s">
        <v>57</v>
      </c>
      <c r="J13" s="82">
        <v>43269</v>
      </c>
      <c r="K13" s="81" t="s">
        <v>58</v>
      </c>
      <c r="L13" s="81" t="s">
        <v>279</v>
      </c>
      <c r="M13" s="81" t="s">
        <v>281</v>
      </c>
      <c r="N13">
        <v>3</v>
      </c>
      <c r="O13" s="27">
        <v>7</v>
      </c>
      <c r="P13" s="27">
        <v>7</v>
      </c>
      <c r="Q13" s="27" t="s">
        <v>25</v>
      </c>
      <c r="R13" s="27">
        <v>6</v>
      </c>
      <c r="S13" s="71">
        <v>1</v>
      </c>
      <c r="T13" s="28">
        <f t="shared" si="0"/>
        <v>2.7</v>
      </c>
      <c r="U13" s="29" t="str">
        <f t="shared" si="1"/>
        <v>F</v>
      </c>
      <c r="V13" s="30" t="str">
        <f t="shared" si="2"/>
        <v>Kém</v>
      </c>
      <c r="W13" s="31" t="str">
        <f t="shared" si="3"/>
        <v/>
      </c>
      <c r="X13" s="32" t="str">
        <f t="shared" si="4"/>
        <v>705-A2</v>
      </c>
      <c r="Y13" s="3"/>
      <c r="Z13" s="21"/>
      <c r="AA13" s="73" t="str">
        <f t="shared" si="5"/>
        <v>Học lại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76</v>
      </c>
      <c r="D14" s="24" t="s">
        <v>77</v>
      </c>
      <c r="E14" s="25" t="s">
        <v>78</v>
      </c>
      <c r="F14" s="26" t="s">
        <v>79</v>
      </c>
      <c r="G14" s="23" t="s">
        <v>55</v>
      </c>
      <c r="H14" s="80" t="s">
        <v>56</v>
      </c>
      <c r="I14" s="81" t="s">
        <v>57</v>
      </c>
      <c r="J14" s="82">
        <v>43269</v>
      </c>
      <c r="K14" s="81" t="s">
        <v>58</v>
      </c>
      <c r="L14" s="81" t="s">
        <v>279</v>
      </c>
      <c r="M14" s="81" t="s">
        <v>281</v>
      </c>
      <c r="N14">
        <v>3</v>
      </c>
      <c r="O14" s="27">
        <v>8</v>
      </c>
      <c r="P14" s="27">
        <v>7</v>
      </c>
      <c r="Q14" s="27" t="s">
        <v>25</v>
      </c>
      <c r="R14" s="27">
        <v>6</v>
      </c>
      <c r="S14" s="71">
        <v>6</v>
      </c>
      <c r="T14" s="28">
        <f t="shared" si="0"/>
        <v>6.3</v>
      </c>
      <c r="U14" s="29" t="str">
        <f t="shared" si="1"/>
        <v>C</v>
      </c>
      <c r="V14" s="30" t="str">
        <f t="shared" si="2"/>
        <v>Trung bình</v>
      </c>
      <c r="W14" s="31" t="str">
        <f t="shared" si="3"/>
        <v/>
      </c>
      <c r="X14" s="32" t="str">
        <f t="shared" si="4"/>
        <v>705-A2</v>
      </c>
      <c r="Y14" s="3"/>
      <c r="Z14" s="21"/>
      <c r="AA14" s="73" t="str">
        <f t="shared" si="5"/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80</v>
      </c>
      <c r="D15" s="24" t="s">
        <v>81</v>
      </c>
      <c r="E15" s="25" t="s">
        <v>78</v>
      </c>
      <c r="F15" s="26" t="s">
        <v>82</v>
      </c>
      <c r="G15" s="23" t="s">
        <v>83</v>
      </c>
      <c r="H15" s="80" t="s">
        <v>56</v>
      </c>
      <c r="I15" s="81" t="s">
        <v>57</v>
      </c>
      <c r="J15" s="82">
        <v>43269</v>
      </c>
      <c r="K15" s="81" t="s">
        <v>58</v>
      </c>
      <c r="L15" s="81" t="s">
        <v>279</v>
      </c>
      <c r="M15" s="81" t="s">
        <v>281</v>
      </c>
      <c r="N15">
        <v>3</v>
      </c>
      <c r="O15" s="27">
        <v>8</v>
      </c>
      <c r="P15" s="27">
        <v>7</v>
      </c>
      <c r="Q15" s="27" t="s">
        <v>25</v>
      </c>
      <c r="R15" s="27">
        <v>5</v>
      </c>
      <c r="S15" s="71">
        <v>2</v>
      </c>
      <c r="T15" s="28">
        <f t="shared" si="0"/>
        <v>3.4</v>
      </c>
      <c r="U15" s="29" t="str">
        <f t="shared" si="1"/>
        <v>F</v>
      </c>
      <c r="V15" s="30" t="str">
        <f t="shared" si="2"/>
        <v>Kém</v>
      </c>
      <c r="W15" s="31" t="str">
        <f t="shared" si="3"/>
        <v/>
      </c>
      <c r="X15" s="32" t="str">
        <f t="shared" si="4"/>
        <v>705-A2</v>
      </c>
      <c r="Y15" s="3"/>
      <c r="Z15" s="21"/>
      <c r="AA15" s="73" t="str">
        <f t="shared" si="5"/>
        <v>Học lại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84</v>
      </c>
      <c r="D16" s="24" t="s">
        <v>85</v>
      </c>
      <c r="E16" s="25" t="s">
        <v>86</v>
      </c>
      <c r="F16" s="26" t="s">
        <v>87</v>
      </c>
      <c r="G16" s="23" t="s">
        <v>88</v>
      </c>
      <c r="H16" s="80" t="s">
        <v>56</v>
      </c>
      <c r="I16" s="81" t="s">
        <v>57</v>
      </c>
      <c r="J16" s="82">
        <v>43269</v>
      </c>
      <c r="K16" s="81" t="s">
        <v>58</v>
      </c>
      <c r="L16" s="81" t="s">
        <v>279</v>
      </c>
      <c r="M16" s="81" t="s">
        <v>281</v>
      </c>
      <c r="N16">
        <v>3</v>
      </c>
      <c r="O16" s="27">
        <v>9</v>
      </c>
      <c r="P16" s="27">
        <v>7</v>
      </c>
      <c r="Q16" s="27" t="s">
        <v>25</v>
      </c>
      <c r="R16" s="27">
        <v>7</v>
      </c>
      <c r="S16" s="71">
        <v>8</v>
      </c>
      <c r="T16" s="28">
        <f t="shared" si="0"/>
        <v>7.9</v>
      </c>
      <c r="U16" s="29" t="str">
        <f t="shared" si="1"/>
        <v>B</v>
      </c>
      <c r="V16" s="30" t="str">
        <f t="shared" si="2"/>
        <v>Khá</v>
      </c>
      <c r="W16" s="31" t="str">
        <f t="shared" si="3"/>
        <v/>
      </c>
      <c r="X16" s="32" t="str">
        <f t="shared" si="4"/>
        <v>705-A2</v>
      </c>
      <c r="Y16" s="3"/>
      <c r="Z16" s="21"/>
      <c r="AA16" s="73" t="str">
        <f t="shared" si="5"/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89</v>
      </c>
      <c r="D17" s="24" t="s">
        <v>90</v>
      </c>
      <c r="E17" s="25" t="s">
        <v>91</v>
      </c>
      <c r="F17" s="26" t="s">
        <v>74</v>
      </c>
      <c r="G17" s="23" t="s">
        <v>70</v>
      </c>
      <c r="H17" s="80" t="s">
        <v>56</v>
      </c>
      <c r="I17" s="81" t="s">
        <v>57</v>
      </c>
      <c r="J17" s="82">
        <v>43269</v>
      </c>
      <c r="K17" s="81" t="s">
        <v>58</v>
      </c>
      <c r="L17" s="81" t="s">
        <v>279</v>
      </c>
      <c r="M17" s="81" t="s">
        <v>281</v>
      </c>
      <c r="N17">
        <v>3</v>
      </c>
      <c r="O17" s="27">
        <v>9</v>
      </c>
      <c r="P17" s="27">
        <v>7</v>
      </c>
      <c r="Q17" s="27" t="s">
        <v>25</v>
      </c>
      <c r="R17" s="27">
        <v>6</v>
      </c>
      <c r="S17" s="71">
        <v>8</v>
      </c>
      <c r="T17" s="28">
        <f t="shared" si="0"/>
        <v>7.8</v>
      </c>
      <c r="U17" s="29" t="str">
        <f t="shared" si="1"/>
        <v>B</v>
      </c>
      <c r="V17" s="30" t="str">
        <f t="shared" si="2"/>
        <v>Khá</v>
      </c>
      <c r="W17" s="31" t="str">
        <f t="shared" si="3"/>
        <v/>
      </c>
      <c r="X17" s="32" t="str">
        <f t="shared" si="4"/>
        <v>705-A2</v>
      </c>
      <c r="Y17" s="3"/>
      <c r="Z17" s="21"/>
      <c r="AA17" s="73" t="str">
        <f t="shared" si="5"/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92</v>
      </c>
      <c r="D18" s="24" t="s">
        <v>93</v>
      </c>
      <c r="E18" s="25" t="s">
        <v>94</v>
      </c>
      <c r="F18" s="26" t="s">
        <v>95</v>
      </c>
      <c r="G18" s="23" t="s">
        <v>55</v>
      </c>
      <c r="H18" s="80" t="s">
        <v>56</v>
      </c>
      <c r="I18" s="81" t="s">
        <v>57</v>
      </c>
      <c r="J18" s="82">
        <v>43269</v>
      </c>
      <c r="K18" s="81" t="s">
        <v>58</v>
      </c>
      <c r="L18" s="81" t="s">
        <v>279</v>
      </c>
      <c r="M18" s="81" t="s">
        <v>281</v>
      </c>
      <c r="N18">
        <v>3</v>
      </c>
      <c r="O18" s="27">
        <v>8</v>
      </c>
      <c r="P18" s="27">
        <v>7</v>
      </c>
      <c r="Q18" s="27" t="s">
        <v>25</v>
      </c>
      <c r="R18" s="27">
        <v>6</v>
      </c>
      <c r="S18" s="71">
        <v>3</v>
      </c>
      <c r="T18" s="28">
        <f t="shared" si="0"/>
        <v>4.2</v>
      </c>
      <c r="U18" s="29" t="str">
        <f t="shared" si="1"/>
        <v>D</v>
      </c>
      <c r="V18" s="30" t="str">
        <f t="shared" si="2"/>
        <v>Trung bình yếu</v>
      </c>
      <c r="W18" s="31" t="str">
        <f t="shared" si="3"/>
        <v/>
      </c>
      <c r="X18" s="32" t="str">
        <f t="shared" si="4"/>
        <v>705-A2</v>
      </c>
      <c r="Y18" s="3"/>
      <c r="Z18" s="21"/>
      <c r="AA18" s="73" t="str">
        <f t="shared" si="5"/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96</v>
      </c>
      <c r="D19" s="24" t="s">
        <v>97</v>
      </c>
      <c r="E19" s="25" t="s">
        <v>98</v>
      </c>
      <c r="F19" s="26" t="s">
        <v>99</v>
      </c>
      <c r="G19" s="23" t="s">
        <v>75</v>
      </c>
      <c r="H19" s="80" t="s">
        <v>56</v>
      </c>
      <c r="I19" s="81" t="s">
        <v>57</v>
      </c>
      <c r="J19" s="82">
        <v>43269</v>
      </c>
      <c r="K19" s="81" t="s">
        <v>58</v>
      </c>
      <c r="L19" s="81" t="s">
        <v>279</v>
      </c>
      <c r="M19" s="81" t="s">
        <v>281</v>
      </c>
      <c r="N19">
        <v>3</v>
      </c>
      <c r="O19" s="27">
        <v>8</v>
      </c>
      <c r="P19" s="27">
        <v>7</v>
      </c>
      <c r="Q19" s="27" t="s">
        <v>25</v>
      </c>
      <c r="R19" s="27">
        <v>6</v>
      </c>
      <c r="S19" s="71">
        <v>3</v>
      </c>
      <c r="T19" s="28">
        <f t="shared" si="0"/>
        <v>4.2</v>
      </c>
      <c r="U19" s="29" t="str">
        <f t="shared" si="1"/>
        <v>D</v>
      </c>
      <c r="V19" s="30" t="str">
        <f t="shared" si="2"/>
        <v>Trung bình yếu</v>
      </c>
      <c r="W19" s="31" t="str">
        <f t="shared" si="3"/>
        <v/>
      </c>
      <c r="X19" s="32" t="str">
        <f t="shared" si="4"/>
        <v>705-A2</v>
      </c>
      <c r="Y19" s="3"/>
      <c r="Z19" s="21"/>
      <c r="AA19" s="73" t="str">
        <f t="shared" si="5"/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100</v>
      </c>
      <c r="D20" s="24" t="s">
        <v>101</v>
      </c>
      <c r="E20" s="25" t="s">
        <v>102</v>
      </c>
      <c r="F20" s="26" t="s">
        <v>103</v>
      </c>
      <c r="G20" s="23" t="s">
        <v>62</v>
      </c>
      <c r="H20" s="80" t="s">
        <v>56</v>
      </c>
      <c r="I20" s="81" t="s">
        <v>57</v>
      </c>
      <c r="J20" s="82">
        <v>43269</v>
      </c>
      <c r="K20" s="81" t="s">
        <v>58</v>
      </c>
      <c r="L20" s="81" t="s">
        <v>279</v>
      </c>
      <c r="M20" s="81" t="s">
        <v>281</v>
      </c>
      <c r="N20">
        <v>3</v>
      </c>
      <c r="O20" s="27">
        <v>9</v>
      </c>
      <c r="P20" s="27">
        <v>7</v>
      </c>
      <c r="Q20" s="27" t="s">
        <v>25</v>
      </c>
      <c r="R20" s="27">
        <v>7</v>
      </c>
      <c r="S20" s="71">
        <v>9</v>
      </c>
      <c r="T20" s="28">
        <f t="shared" si="0"/>
        <v>8.6</v>
      </c>
      <c r="U20" s="29" t="str">
        <f t="shared" si="1"/>
        <v>A</v>
      </c>
      <c r="V20" s="30" t="str">
        <f t="shared" si="2"/>
        <v>Giỏi</v>
      </c>
      <c r="W20" s="31" t="str">
        <f t="shared" si="3"/>
        <v/>
      </c>
      <c r="X20" s="32" t="str">
        <f t="shared" si="4"/>
        <v>705-A2</v>
      </c>
      <c r="Y20" s="3"/>
      <c r="Z20" s="21"/>
      <c r="AA20" s="73" t="str">
        <f t="shared" si="5"/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104</v>
      </c>
      <c r="D21" s="24" t="s">
        <v>105</v>
      </c>
      <c r="E21" s="25" t="s">
        <v>102</v>
      </c>
      <c r="F21" s="26" t="s">
        <v>106</v>
      </c>
      <c r="G21" s="23" t="s">
        <v>107</v>
      </c>
      <c r="H21" s="80" t="s">
        <v>56</v>
      </c>
      <c r="I21" s="81" t="s">
        <v>57</v>
      </c>
      <c r="J21" s="82">
        <v>43269</v>
      </c>
      <c r="K21" s="81" t="s">
        <v>58</v>
      </c>
      <c r="L21" s="81" t="s">
        <v>279</v>
      </c>
      <c r="M21" s="81" t="s">
        <v>281</v>
      </c>
      <c r="N21">
        <v>3</v>
      </c>
      <c r="O21" s="27">
        <v>0</v>
      </c>
      <c r="P21" s="27">
        <v>0</v>
      </c>
      <c r="Q21" s="27" t="s">
        <v>25</v>
      </c>
      <c r="R21" s="27">
        <v>0</v>
      </c>
      <c r="S21" s="71" t="s">
        <v>25</v>
      </c>
      <c r="T21" s="28">
        <f t="shared" si="0"/>
        <v>0</v>
      </c>
      <c r="U21" s="29" t="str">
        <f t="shared" si="1"/>
        <v>F</v>
      </c>
      <c r="V21" s="30" t="str">
        <f t="shared" si="2"/>
        <v>Kém</v>
      </c>
      <c r="W21" s="31" t="str">
        <f t="shared" si="3"/>
        <v>Không đủ ĐKDT</v>
      </c>
      <c r="X21" s="32" t="str">
        <f t="shared" si="4"/>
        <v>705-A2</v>
      </c>
      <c r="Y21" s="3"/>
      <c r="Z21" s="21"/>
      <c r="AA21" s="73" t="str">
        <f t="shared" si="5"/>
        <v>Học lại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108</v>
      </c>
      <c r="D22" s="24" t="s">
        <v>109</v>
      </c>
      <c r="E22" s="25" t="s">
        <v>110</v>
      </c>
      <c r="F22" s="26" t="s">
        <v>79</v>
      </c>
      <c r="G22" s="23" t="s">
        <v>70</v>
      </c>
      <c r="H22" s="80" t="s">
        <v>56</v>
      </c>
      <c r="I22" s="81" t="s">
        <v>57</v>
      </c>
      <c r="J22" s="82">
        <v>43269</v>
      </c>
      <c r="K22" s="81" t="s">
        <v>58</v>
      </c>
      <c r="L22" s="81" t="s">
        <v>279</v>
      </c>
      <c r="M22" s="81" t="s">
        <v>281</v>
      </c>
      <c r="N22">
        <v>3</v>
      </c>
      <c r="O22" s="27">
        <v>7</v>
      </c>
      <c r="P22" s="27">
        <v>8</v>
      </c>
      <c r="Q22" s="27" t="s">
        <v>25</v>
      </c>
      <c r="R22" s="27">
        <v>5</v>
      </c>
      <c r="S22" s="71">
        <v>6</v>
      </c>
      <c r="T22" s="28">
        <f t="shared" si="0"/>
        <v>6.2</v>
      </c>
      <c r="U22" s="29" t="str">
        <f t="shared" si="1"/>
        <v>C</v>
      </c>
      <c r="V22" s="30" t="str">
        <f t="shared" si="2"/>
        <v>Trung bình</v>
      </c>
      <c r="W22" s="31" t="str">
        <f t="shared" si="3"/>
        <v/>
      </c>
      <c r="X22" s="32" t="str">
        <f t="shared" si="4"/>
        <v>705-A2</v>
      </c>
      <c r="Y22" s="3"/>
      <c r="Z22" s="21"/>
      <c r="AA22" s="73" t="str">
        <f t="shared" si="5"/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111</v>
      </c>
      <c r="D23" s="24" t="s">
        <v>112</v>
      </c>
      <c r="E23" s="25" t="s">
        <v>113</v>
      </c>
      <c r="F23" s="26" t="s">
        <v>114</v>
      </c>
      <c r="G23" s="23" t="s">
        <v>83</v>
      </c>
      <c r="H23" s="80" t="s">
        <v>56</v>
      </c>
      <c r="I23" s="81" t="s">
        <v>57</v>
      </c>
      <c r="J23" s="82">
        <v>43269</v>
      </c>
      <c r="K23" s="81" t="s">
        <v>58</v>
      </c>
      <c r="L23" s="81" t="s">
        <v>279</v>
      </c>
      <c r="M23" s="81" t="s">
        <v>281</v>
      </c>
      <c r="N23">
        <v>3</v>
      </c>
      <c r="O23" s="27">
        <v>9</v>
      </c>
      <c r="P23" s="27">
        <v>8</v>
      </c>
      <c r="Q23" s="27" t="s">
        <v>25</v>
      </c>
      <c r="R23" s="27">
        <v>7</v>
      </c>
      <c r="S23" s="71">
        <v>9</v>
      </c>
      <c r="T23" s="28">
        <f t="shared" si="0"/>
        <v>8.6999999999999993</v>
      </c>
      <c r="U23" s="29" t="str">
        <f t="shared" si="1"/>
        <v>A</v>
      </c>
      <c r="V23" s="30" t="str">
        <f t="shared" si="2"/>
        <v>Giỏi</v>
      </c>
      <c r="W23" s="31" t="str">
        <f t="shared" si="3"/>
        <v/>
      </c>
      <c r="X23" s="32" t="str">
        <f t="shared" si="4"/>
        <v>705-A2</v>
      </c>
      <c r="Y23" s="3"/>
      <c r="Z23" s="21"/>
      <c r="AA23" s="73" t="str">
        <f t="shared" si="5"/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115</v>
      </c>
      <c r="D24" s="24" t="s">
        <v>101</v>
      </c>
      <c r="E24" s="25" t="s">
        <v>116</v>
      </c>
      <c r="F24" s="26" t="s">
        <v>117</v>
      </c>
      <c r="G24" s="23" t="s">
        <v>107</v>
      </c>
      <c r="H24" s="80" t="s">
        <v>56</v>
      </c>
      <c r="I24" s="81" t="s">
        <v>57</v>
      </c>
      <c r="J24" s="82">
        <v>43269</v>
      </c>
      <c r="K24" s="81" t="s">
        <v>58</v>
      </c>
      <c r="L24" s="81" t="s">
        <v>279</v>
      </c>
      <c r="M24" s="81" t="s">
        <v>281</v>
      </c>
      <c r="N24">
        <v>3</v>
      </c>
      <c r="O24" s="27">
        <v>8</v>
      </c>
      <c r="P24" s="27">
        <v>7</v>
      </c>
      <c r="Q24" s="27" t="s">
        <v>25</v>
      </c>
      <c r="R24" s="27">
        <v>6</v>
      </c>
      <c r="S24" s="71">
        <v>3</v>
      </c>
      <c r="T24" s="28">
        <f t="shared" si="0"/>
        <v>4.2</v>
      </c>
      <c r="U24" s="29" t="str">
        <f t="shared" si="1"/>
        <v>D</v>
      </c>
      <c r="V24" s="30" t="str">
        <f t="shared" si="2"/>
        <v>Trung bình yếu</v>
      </c>
      <c r="W24" s="31" t="str">
        <f t="shared" si="3"/>
        <v/>
      </c>
      <c r="X24" s="32" t="str">
        <f t="shared" si="4"/>
        <v>705-A2</v>
      </c>
      <c r="Y24" s="3"/>
      <c r="Z24" s="21"/>
      <c r="AA24" s="73" t="str">
        <f t="shared" si="5"/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118</v>
      </c>
      <c r="D25" s="24" t="s">
        <v>119</v>
      </c>
      <c r="E25" s="25" t="s">
        <v>120</v>
      </c>
      <c r="F25" s="26" t="s">
        <v>121</v>
      </c>
      <c r="G25" s="23" t="s">
        <v>122</v>
      </c>
      <c r="H25" s="80" t="s">
        <v>56</v>
      </c>
      <c r="I25" s="81" t="s">
        <v>57</v>
      </c>
      <c r="J25" s="82">
        <v>43269</v>
      </c>
      <c r="K25" s="81" t="s">
        <v>58</v>
      </c>
      <c r="L25" s="81" t="s">
        <v>279</v>
      </c>
      <c r="M25" s="81" t="s">
        <v>281</v>
      </c>
      <c r="N25">
        <v>3</v>
      </c>
      <c r="O25" s="27">
        <v>9</v>
      </c>
      <c r="P25" s="27">
        <v>8</v>
      </c>
      <c r="Q25" s="27" t="s">
        <v>25</v>
      </c>
      <c r="R25" s="27">
        <v>7</v>
      </c>
      <c r="S25" s="71">
        <v>6</v>
      </c>
      <c r="T25" s="28">
        <f t="shared" si="0"/>
        <v>6.6</v>
      </c>
      <c r="U25" s="29" t="str">
        <f t="shared" si="1"/>
        <v>C+</v>
      </c>
      <c r="V25" s="30" t="str">
        <f t="shared" si="2"/>
        <v>Trung bình</v>
      </c>
      <c r="W25" s="31" t="str">
        <f t="shared" si="3"/>
        <v/>
      </c>
      <c r="X25" s="32" t="str">
        <f t="shared" si="4"/>
        <v>705-A2</v>
      </c>
      <c r="Y25" s="3"/>
      <c r="Z25" s="21"/>
      <c r="AA25" s="73" t="str">
        <f t="shared" si="5"/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123</v>
      </c>
      <c r="D26" s="24" t="s">
        <v>124</v>
      </c>
      <c r="E26" s="25" t="s">
        <v>125</v>
      </c>
      <c r="F26" s="26" t="s">
        <v>126</v>
      </c>
      <c r="G26" s="23" t="s">
        <v>62</v>
      </c>
      <c r="H26" s="80" t="s">
        <v>56</v>
      </c>
      <c r="I26" s="81" t="s">
        <v>57</v>
      </c>
      <c r="J26" s="82">
        <v>43269</v>
      </c>
      <c r="K26" s="81" t="s">
        <v>58</v>
      </c>
      <c r="L26" s="81" t="s">
        <v>279</v>
      </c>
      <c r="M26" s="81" t="s">
        <v>281</v>
      </c>
      <c r="N26">
        <v>3</v>
      </c>
      <c r="O26" s="27">
        <v>8</v>
      </c>
      <c r="P26" s="27">
        <v>6</v>
      </c>
      <c r="Q26" s="27" t="s">
        <v>25</v>
      </c>
      <c r="R26" s="27">
        <v>6</v>
      </c>
      <c r="S26" s="71">
        <v>2.5</v>
      </c>
      <c r="T26" s="28">
        <f t="shared" si="0"/>
        <v>3.8</v>
      </c>
      <c r="U26" s="29" t="str">
        <f t="shared" si="1"/>
        <v>F</v>
      </c>
      <c r="V26" s="30" t="str">
        <f t="shared" si="2"/>
        <v>Kém</v>
      </c>
      <c r="W26" s="31" t="str">
        <f t="shared" si="3"/>
        <v/>
      </c>
      <c r="X26" s="32" t="str">
        <f t="shared" si="4"/>
        <v>705-A2</v>
      </c>
      <c r="Y26" s="3"/>
      <c r="Z26" s="21"/>
      <c r="AA26" s="73" t="str">
        <f t="shared" si="5"/>
        <v>Học lại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127</v>
      </c>
      <c r="D27" s="24" t="s">
        <v>128</v>
      </c>
      <c r="E27" s="25" t="s">
        <v>129</v>
      </c>
      <c r="F27" s="26" t="s">
        <v>130</v>
      </c>
      <c r="G27" s="23" t="s">
        <v>131</v>
      </c>
      <c r="H27" s="80" t="s">
        <v>56</v>
      </c>
      <c r="I27" s="81" t="s">
        <v>57</v>
      </c>
      <c r="J27" s="82">
        <v>43269</v>
      </c>
      <c r="K27" s="81" t="s">
        <v>58</v>
      </c>
      <c r="L27" s="81" t="s">
        <v>279</v>
      </c>
      <c r="M27" s="81" t="s">
        <v>281</v>
      </c>
      <c r="N27">
        <v>3</v>
      </c>
      <c r="O27" s="27">
        <v>7</v>
      </c>
      <c r="P27" s="27">
        <v>7</v>
      </c>
      <c r="Q27" s="27" t="s">
        <v>25</v>
      </c>
      <c r="R27" s="27">
        <v>6</v>
      </c>
      <c r="S27" s="71">
        <v>7.5</v>
      </c>
      <c r="T27" s="28">
        <f t="shared" si="0"/>
        <v>7.3</v>
      </c>
      <c r="U27" s="29" t="str">
        <f t="shared" si="1"/>
        <v>B</v>
      </c>
      <c r="V27" s="30" t="str">
        <f t="shared" si="2"/>
        <v>Khá</v>
      </c>
      <c r="W27" s="31" t="str">
        <f t="shared" si="3"/>
        <v/>
      </c>
      <c r="X27" s="32" t="str">
        <f t="shared" si="4"/>
        <v>705-A2</v>
      </c>
      <c r="Y27" s="3"/>
      <c r="Z27" s="21"/>
      <c r="AA27" s="73" t="str">
        <f t="shared" si="5"/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132</v>
      </c>
      <c r="D28" s="24" t="s">
        <v>133</v>
      </c>
      <c r="E28" s="25" t="s">
        <v>134</v>
      </c>
      <c r="F28" s="26" t="s">
        <v>82</v>
      </c>
      <c r="G28" s="23" t="s">
        <v>135</v>
      </c>
      <c r="H28" s="80" t="s">
        <v>56</v>
      </c>
      <c r="I28" s="81" t="s">
        <v>57</v>
      </c>
      <c r="J28" s="82">
        <v>43269</v>
      </c>
      <c r="K28" s="81" t="s">
        <v>58</v>
      </c>
      <c r="L28" s="81" t="s">
        <v>279</v>
      </c>
      <c r="M28" s="81" t="s">
        <v>281</v>
      </c>
      <c r="N28">
        <v>3</v>
      </c>
      <c r="O28" s="27">
        <v>8</v>
      </c>
      <c r="P28" s="27">
        <v>8</v>
      </c>
      <c r="Q28" s="27" t="s">
        <v>25</v>
      </c>
      <c r="R28" s="27">
        <v>6</v>
      </c>
      <c r="S28" s="71">
        <v>7.5</v>
      </c>
      <c r="T28" s="28">
        <f t="shared" si="0"/>
        <v>7.5</v>
      </c>
      <c r="U28" s="29" t="str">
        <f t="shared" si="1"/>
        <v>B</v>
      </c>
      <c r="V28" s="30" t="str">
        <f t="shared" si="2"/>
        <v>Khá</v>
      </c>
      <c r="W28" s="31" t="str">
        <f t="shared" si="3"/>
        <v/>
      </c>
      <c r="X28" s="32" t="str">
        <f t="shared" si="4"/>
        <v>705-A2</v>
      </c>
      <c r="Y28" s="3"/>
      <c r="Z28" s="21"/>
      <c r="AA28" s="73" t="str">
        <f t="shared" si="5"/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136</v>
      </c>
      <c r="D29" s="24" t="s">
        <v>137</v>
      </c>
      <c r="E29" s="25" t="s">
        <v>138</v>
      </c>
      <c r="F29" s="26" t="s">
        <v>139</v>
      </c>
      <c r="G29" s="23" t="s">
        <v>62</v>
      </c>
      <c r="H29" s="80" t="s">
        <v>56</v>
      </c>
      <c r="I29" s="81" t="s">
        <v>57</v>
      </c>
      <c r="J29" s="82">
        <v>43269</v>
      </c>
      <c r="K29" s="81" t="s">
        <v>58</v>
      </c>
      <c r="L29" s="81" t="s">
        <v>279</v>
      </c>
      <c r="M29" s="81" t="s">
        <v>281</v>
      </c>
      <c r="N29">
        <v>3</v>
      </c>
      <c r="O29" s="27">
        <v>9</v>
      </c>
      <c r="P29" s="27">
        <v>6</v>
      </c>
      <c r="Q29" s="27" t="s">
        <v>25</v>
      </c>
      <c r="R29" s="27">
        <v>6</v>
      </c>
      <c r="S29" s="71">
        <v>5.5</v>
      </c>
      <c r="T29" s="28">
        <f t="shared" si="0"/>
        <v>6</v>
      </c>
      <c r="U29" s="29" t="str">
        <f t="shared" si="1"/>
        <v>C</v>
      </c>
      <c r="V29" s="30" t="str">
        <f t="shared" si="2"/>
        <v>Trung bình</v>
      </c>
      <c r="W29" s="31" t="str">
        <f t="shared" si="3"/>
        <v/>
      </c>
      <c r="X29" s="32" t="str">
        <f t="shared" si="4"/>
        <v>705-A2</v>
      </c>
      <c r="Y29" s="3"/>
      <c r="Z29" s="21"/>
      <c r="AA29" s="73" t="str">
        <f t="shared" si="5"/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140</v>
      </c>
      <c r="D30" s="24" t="s">
        <v>141</v>
      </c>
      <c r="E30" s="25" t="s">
        <v>142</v>
      </c>
      <c r="F30" s="26" t="s">
        <v>143</v>
      </c>
      <c r="G30" s="23" t="s">
        <v>62</v>
      </c>
      <c r="H30" s="80" t="s">
        <v>56</v>
      </c>
      <c r="I30" s="81" t="s">
        <v>57</v>
      </c>
      <c r="J30" s="82">
        <v>43269</v>
      </c>
      <c r="K30" s="81" t="s">
        <v>58</v>
      </c>
      <c r="L30" s="81" t="s">
        <v>279</v>
      </c>
      <c r="M30" s="81" t="s">
        <v>281</v>
      </c>
      <c r="N30">
        <v>3</v>
      </c>
      <c r="O30" s="27">
        <v>9</v>
      </c>
      <c r="P30" s="27">
        <v>7</v>
      </c>
      <c r="Q30" s="27" t="s">
        <v>25</v>
      </c>
      <c r="R30" s="27">
        <v>6</v>
      </c>
      <c r="S30" s="71">
        <v>4.5</v>
      </c>
      <c r="T30" s="28">
        <f t="shared" si="0"/>
        <v>5.4</v>
      </c>
      <c r="U30" s="29" t="str">
        <f t="shared" si="1"/>
        <v>D+</v>
      </c>
      <c r="V30" s="30" t="str">
        <f t="shared" si="2"/>
        <v>Trung bình yếu</v>
      </c>
      <c r="W30" s="31" t="str">
        <f t="shared" si="3"/>
        <v/>
      </c>
      <c r="X30" s="32" t="str">
        <f t="shared" si="4"/>
        <v>705-A2</v>
      </c>
      <c r="Y30" s="3"/>
      <c r="Z30" s="21"/>
      <c r="AA30" s="73" t="str">
        <f t="shared" si="5"/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144</v>
      </c>
      <c r="D31" s="24" t="s">
        <v>145</v>
      </c>
      <c r="E31" s="25" t="s">
        <v>146</v>
      </c>
      <c r="F31" s="26" t="s">
        <v>147</v>
      </c>
      <c r="G31" s="23" t="s">
        <v>122</v>
      </c>
      <c r="H31" s="80" t="s">
        <v>56</v>
      </c>
      <c r="I31" s="81" t="s">
        <v>57</v>
      </c>
      <c r="J31" s="82">
        <v>43269</v>
      </c>
      <c r="K31" s="81" t="s">
        <v>58</v>
      </c>
      <c r="L31" s="81" t="s">
        <v>279</v>
      </c>
      <c r="M31" s="81" t="s">
        <v>281</v>
      </c>
      <c r="N31">
        <v>3</v>
      </c>
      <c r="O31" s="27">
        <v>8</v>
      </c>
      <c r="P31" s="27">
        <v>5</v>
      </c>
      <c r="Q31" s="27" t="s">
        <v>25</v>
      </c>
      <c r="R31" s="27">
        <v>6</v>
      </c>
      <c r="S31" s="71">
        <v>6</v>
      </c>
      <c r="T31" s="28">
        <f t="shared" si="0"/>
        <v>6.1</v>
      </c>
      <c r="U31" s="29" t="str">
        <f t="shared" si="1"/>
        <v>C</v>
      </c>
      <c r="V31" s="30" t="str">
        <f t="shared" si="2"/>
        <v>Trung bình</v>
      </c>
      <c r="W31" s="31" t="str">
        <f t="shared" si="3"/>
        <v/>
      </c>
      <c r="X31" s="32" t="str">
        <f t="shared" si="4"/>
        <v>705-A2</v>
      </c>
      <c r="Y31" s="3"/>
      <c r="Z31" s="21"/>
      <c r="AA31" s="73" t="str">
        <f t="shared" si="5"/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148</v>
      </c>
      <c r="D32" s="24" t="s">
        <v>149</v>
      </c>
      <c r="E32" s="25" t="s">
        <v>150</v>
      </c>
      <c r="F32" s="26" t="s">
        <v>151</v>
      </c>
      <c r="G32" s="23" t="s">
        <v>152</v>
      </c>
      <c r="H32" s="80" t="s">
        <v>56</v>
      </c>
      <c r="I32" s="81" t="s">
        <v>57</v>
      </c>
      <c r="J32" s="82">
        <v>43269</v>
      </c>
      <c r="K32" s="81" t="s">
        <v>58</v>
      </c>
      <c r="L32" s="81" t="s">
        <v>279</v>
      </c>
      <c r="M32" s="81" t="s">
        <v>281</v>
      </c>
      <c r="N32">
        <v>3</v>
      </c>
      <c r="O32" s="27">
        <v>4</v>
      </c>
      <c r="P32" s="27">
        <v>4</v>
      </c>
      <c r="Q32" s="27" t="s">
        <v>25</v>
      </c>
      <c r="R32" s="27">
        <v>4</v>
      </c>
      <c r="S32" s="71">
        <v>4</v>
      </c>
      <c r="T32" s="28">
        <f t="shared" si="0"/>
        <v>4</v>
      </c>
      <c r="U32" s="29" t="str">
        <f t="shared" si="1"/>
        <v>D</v>
      </c>
      <c r="V32" s="30" t="str">
        <f t="shared" si="2"/>
        <v>Trung bình yếu</v>
      </c>
      <c r="W32" s="31" t="str">
        <f t="shared" si="3"/>
        <v/>
      </c>
      <c r="X32" s="32" t="str">
        <f t="shared" si="4"/>
        <v>705-A2</v>
      </c>
      <c r="Y32" s="3"/>
      <c r="Z32" s="21"/>
      <c r="AA32" s="73" t="str">
        <f t="shared" si="5"/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153</v>
      </c>
      <c r="D33" s="24" t="s">
        <v>154</v>
      </c>
      <c r="E33" s="25" t="s">
        <v>155</v>
      </c>
      <c r="F33" s="26" t="s">
        <v>156</v>
      </c>
      <c r="G33" s="23" t="s">
        <v>75</v>
      </c>
      <c r="H33" s="80" t="s">
        <v>56</v>
      </c>
      <c r="I33" s="81" t="s">
        <v>57</v>
      </c>
      <c r="J33" s="82">
        <v>43269</v>
      </c>
      <c r="K33" s="81" t="s">
        <v>58</v>
      </c>
      <c r="L33" s="81" t="s">
        <v>279</v>
      </c>
      <c r="M33" s="81" t="s">
        <v>281</v>
      </c>
      <c r="N33">
        <v>3</v>
      </c>
      <c r="O33" s="27">
        <v>7</v>
      </c>
      <c r="P33" s="27">
        <v>8</v>
      </c>
      <c r="Q33" s="27" t="s">
        <v>25</v>
      </c>
      <c r="R33" s="27">
        <v>6</v>
      </c>
      <c r="S33" s="71">
        <v>4.5</v>
      </c>
      <c r="T33" s="28">
        <f t="shared" si="0"/>
        <v>5.3</v>
      </c>
      <c r="U33" s="29" t="str">
        <f t="shared" si="1"/>
        <v>D+</v>
      </c>
      <c r="V33" s="30" t="str">
        <f t="shared" si="2"/>
        <v>Trung bình yếu</v>
      </c>
      <c r="W33" s="31" t="str">
        <f t="shared" si="3"/>
        <v/>
      </c>
      <c r="X33" s="32" t="str">
        <f t="shared" si="4"/>
        <v>705-A2</v>
      </c>
      <c r="Y33" s="3"/>
      <c r="Z33" s="21"/>
      <c r="AA33" s="73" t="str">
        <f t="shared" si="5"/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157</v>
      </c>
      <c r="D34" s="24" t="s">
        <v>158</v>
      </c>
      <c r="E34" s="25" t="s">
        <v>159</v>
      </c>
      <c r="F34" s="26" t="s">
        <v>160</v>
      </c>
      <c r="G34" s="23" t="s">
        <v>62</v>
      </c>
      <c r="H34" s="80" t="s">
        <v>56</v>
      </c>
      <c r="I34" s="81" t="s">
        <v>57</v>
      </c>
      <c r="J34" s="82">
        <v>43269</v>
      </c>
      <c r="K34" s="81" t="s">
        <v>58</v>
      </c>
      <c r="L34" s="81" t="s">
        <v>279</v>
      </c>
      <c r="M34" s="81" t="s">
        <v>281</v>
      </c>
      <c r="N34">
        <v>3</v>
      </c>
      <c r="O34" s="27">
        <v>5</v>
      </c>
      <c r="P34" s="27">
        <v>2</v>
      </c>
      <c r="Q34" s="27" t="s">
        <v>25</v>
      </c>
      <c r="R34" s="27">
        <v>5</v>
      </c>
      <c r="S34" s="71">
        <v>0</v>
      </c>
      <c r="T34" s="28">
        <f t="shared" si="0"/>
        <v>1.2</v>
      </c>
      <c r="U34" s="29" t="str">
        <f t="shared" si="1"/>
        <v>F</v>
      </c>
      <c r="V34" s="30" t="str">
        <f t="shared" si="2"/>
        <v>Kém</v>
      </c>
      <c r="W34" s="31" t="s">
        <v>1203</v>
      </c>
      <c r="X34" s="32" t="str">
        <f t="shared" si="4"/>
        <v>705-A2</v>
      </c>
      <c r="Y34" s="3"/>
      <c r="Z34" s="21"/>
      <c r="AA34" s="73" t="str">
        <f t="shared" si="5"/>
        <v>Học lại</v>
      </c>
      <c r="AB34" s="62"/>
      <c r="AC34" s="62"/>
      <c r="AD34" s="62"/>
      <c r="AE34" s="54"/>
      <c r="AF34" s="54"/>
      <c r="AG34" s="54"/>
      <c r="AH34" s="54"/>
      <c r="AI34" s="53"/>
      <c r="AJ34" s="54"/>
      <c r="AK34" s="54"/>
      <c r="AL34" s="54"/>
      <c r="AM34" s="54"/>
      <c r="AN34" s="54"/>
      <c r="AO34" s="54"/>
      <c r="AP34" s="55"/>
    </row>
    <row r="35" spans="2:42" ht="18.75" customHeight="1" x14ac:dyDescent="0.25">
      <c r="B35" s="22">
        <v>27</v>
      </c>
      <c r="C35" s="23" t="s">
        <v>161</v>
      </c>
      <c r="D35" s="24" t="s">
        <v>119</v>
      </c>
      <c r="E35" s="25" t="s">
        <v>162</v>
      </c>
      <c r="F35" s="26" t="s">
        <v>163</v>
      </c>
      <c r="G35" s="23" t="s">
        <v>135</v>
      </c>
      <c r="H35" s="80" t="s">
        <v>56</v>
      </c>
      <c r="I35" s="81" t="s">
        <v>57</v>
      </c>
      <c r="J35" s="82">
        <v>43269</v>
      </c>
      <c r="K35" s="81" t="s">
        <v>58</v>
      </c>
      <c r="L35" s="81" t="s">
        <v>279</v>
      </c>
      <c r="M35" s="81" t="s">
        <v>281</v>
      </c>
      <c r="N35">
        <v>3</v>
      </c>
      <c r="O35" s="27">
        <v>9</v>
      </c>
      <c r="P35" s="27">
        <v>8</v>
      </c>
      <c r="Q35" s="27" t="s">
        <v>25</v>
      </c>
      <c r="R35" s="27">
        <v>6</v>
      </c>
      <c r="S35" s="71">
        <v>6.5</v>
      </c>
      <c r="T35" s="28">
        <f t="shared" si="0"/>
        <v>6.9</v>
      </c>
      <c r="U35" s="29" t="str">
        <f t="shared" si="1"/>
        <v>C+</v>
      </c>
      <c r="V35" s="30" t="str">
        <f t="shared" si="2"/>
        <v>Trung bình</v>
      </c>
      <c r="W35" s="31" t="str">
        <f t="shared" ref="W35:W68" si="6">+IF(OR($O35=0,$P35=0,$Q35=0,$R35=0),"Không đủ ĐKDT",IF(AND(S35=0,T35&gt;=4),"Không đạt",""))</f>
        <v/>
      </c>
      <c r="X35" s="32" t="str">
        <f t="shared" si="4"/>
        <v>705-A2</v>
      </c>
      <c r="Y35" s="3"/>
      <c r="Z35" s="21"/>
      <c r="AA35" s="73" t="str">
        <f t="shared" si="5"/>
        <v>Đạt</v>
      </c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</row>
    <row r="36" spans="2:42" ht="18.75" customHeight="1" x14ac:dyDescent="0.25">
      <c r="B36" s="22">
        <v>28</v>
      </c>
      <c r="C36" s="23" t="s">
        <v>164</v>
      </c>
      <c r="D36" s="24" t="s">
        <v>165</v>
      </c>
      <c r="E36" s="25" t="s">
        <v>166</v>
      </c>
      <c r="F36" s="26" t="s">
        <v>167</v>
      </c>
      <c r="G36" s="23" t="s">
        <v>62</v>
      </c>
      <c r="H36" s="80" t="s">
        <v>56</v>
      </c>
      <c r="I36" s="81" t="s">
        <v>57</v>
      </c>
      <c r="J36" s="82">
        <v>43269</v>
      </c>
      <c r="K36" s="81" t="s">
        <v>58</v>
      </c>
      <c r="L36" s="81" t="s">
        <v>279</v>
      </c>
      <c r="M36" s="81" t="s">
        <v>281</v>
      </c>
      <c r="N36">
        <v>3</v>
      </c>
      <c r="O36" s="27">
        <v>7</v>
      </c>
      <c r="P36" s="27">
        <v>7</v>
      </c>
      <c r="Q36" s="27" t="s">
        <v>25</v>
      </c>
      <c r="R36" s="27">
        <v>6</v>
      </c>
      <c r="S36" s="71">
        <v>5</v>
      </c>
      <c r="T36" s="28">
        <f t="shared" si="0"/>
        <v>5.5</v>
      </c>
      <c r="U36" s="29" t="str">
        <f t="shared" si="1"/>
        <v>C</v>
      </c>
      <c r="V36" s="30" t="str">
        <f t="shared" si="2"/>
        <v>Trung bình</v>
      </c>
      <c r="W36" s="31" t="str">
        <f t="shared" si="6"/>
        <v/>
      </c>
      <c r="X36" s="32" t="str">
        <f t="shared" si="4"/>
        <v>705-A2</v>
      </c>
      <c r="Y36" s="3"/>
      <c r="Z36" s="21"/>
      <c r="AA36" s="73" t="str">
        <f t="shared" si="5"/>
        <v>Đạt</v>
      </c>
      <c r="AB36" s="63"/>
      <c r="AC36" s="63"/>
      <c r="AD36" s="83"/>
      <c r="AE36" s="53"/>
      <c r="AF36" s="53"/>
      <c r="AG36" s="53"/>
      <c r="AH36" s="64"/>
      <c r="AI36" s="53"/>
      <c r="AJ36" s="65"/>
      <c r="AK36" s="66"/>
      <c r="AL36" s="65"/>
      <c r="AM36" s="66"/>
      <c r="AN36" s="65"/>
      <c r="AO36" s="53"/>
      <c r="AP36" s="64"/>
    </row>
    <row r="37" spans="2:42" ht="18.75" customHeight="1" x14ac:dyDescent="0.25">
      <c r="B37" s="22">
        <v>29</v>
      </c>
      <c r="C37" s="23" t="s">
        <v>168</v>
      </c>
      <c r="D37" s="24" t="s">
        <v>169</v>
      </c>
      <c r="E37" s="25" t="s">
        <v>170</v>
      </c>
      <c r="F37" s="26" t="s">
        <v>171</v>
      </c>
      <c r="G37" s="23" t="s">
        <v>122</v>
      </c>
      <c r="H37" s="80" t="s">
        <v>56</v>
      </c>
      <c r="I37" s="81" t="s">
        <v>57</v>
      </c>
      <c r="J37" s="82">
        <v>43269</v>
      </c>
      <c r="K37" s="81" t="s">
        <v>58</v>
      </c>
      <c r="L37" s="81" t="s">
        <v>279</v>
      </c>
      <c r="M37" s="81" t="s">
        <v>281</v>
      </c>
      <c r="N37">
        <v>3</v>
      </c>
      <c r="O37" s="27">
        <v>9</v>
      </c>
      <c r="P37" s="27">
        <v>7</v>
      </c>
      <c r="Q37" s="27" t="s">
        <v>25</v>
      </c>
      <c r="R37" s="27">
        <v>6</v>
      </c>
      <c r="S37" s="71">
        <v>3</v>
      </c>
      <c r="T37" s="28">
        <f t="shared" si="0"/>
        <v>4.3</v>
      </c>
      <c r="U37" s="29" t="str">
        <f t="shared" si="1"/>
        <v>D</v>
      </c>
      <c r="V37" s="30" t="str">
        <f t="shared" si="2"/>
        <v>Trung bình yếu</v>
      </c>
      <c r="W37" s="31" t="str">
        <f t="shared" si="6"/>
        <v/>
      </c>
      <c r="X37" s="32" t="str">
        <f t="shared" si="4"/>
        <v>705-A2</v>
      </c>
      <c r="Y37" s="3"/>
      <c r="Z37" s="21"/>
      <c r="AA37" s="73" t="str">
        <f t="shared" si="5"/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172</v>
      </c>
      <c r="D38" s="24" t="s">
        <v>173</v>
      </c>
      <c r="E38" s="25" t="s">
        <v>174</v>
      </c>
      <c r="F38" s="26" t="s">
        <v>175</v>
      </c>
      <c r="G38" s="23" t="s">
        <v>62</v>
      </c>
      <c r="H38" s="80" t="s">
        <v>56</v>
      </c>
      <c r="I38" s="81" t="s">
        <v>57</v>
      </c>
      <c r="J38" s="82">
        <v>43269</v>
      </c>
      <c r="K38" s="81" t="s">
        <v>58</v>
      </c>
      <c r="L38" s="81" t="s">
        <v>279</v>
      </c>
      <c r="M38" s="81" t="s">
        <v>281</v>
      </c>
      <c r="N38">
        <v>3</v>
      </c>
      <c r="O38" s="27">
        <v>8</v>
      </c>
      <c r="P38" s="27">
        <v>7</v>
      </c>
      <c r="Q38" s="27" t="s">
        <v>25</v>
      </c>
      <c r="R38" s="27">
        <v>6</v>
      </c>
      <c r="S38" s="71">
        <v>5.5</v>
      </c>
      <c r="T38" s="28">
        <f t="shared" si="0"/>
        <v>6</v>
      </c>
      <c r="U38" s="29" t="str">
        <f t="shared" si="1"/>
        <v>C</v>
      </c>
      <c r="V38" s="30" t="str">
        <f t="shared" si="2"/>
        <v>Trung bình</v>
      </c>
      <c r="W38" s="31" t="str">
        <f t="shared" si="6"/>
        <v/>
      </c>
      <c r="X38" s="32" t="str">
        <f t="shared" si="4"/>
        <v>705-A2</v>
      </c>
      <c r="Y38" s="3"/>
      <c r="Z38" s="21"/>
      <c r="AA38" s="73" t="str">
        <f t="shared" si="5"/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176</v>
      </c>
      <c r="D39" s="24" t="s">
        <v>177</v>
      </c>
      <c r="E39" s="25" t="s">
        <v>86</v>
      </c>
      <c r="F39" s="26" t="s">
        <v>178</v>
      </c>
      <c r="G39" s="23" t="s">
        <v>179</v>
      </c>
      <c r="H39" s="80" t="s">
        <v>56</v>
      </c>
      <c r="I39" s="81" t="s">
        <v>57</v>
      </c>
      <c r="J39" s="82">
        <v>43269</v>
      </c>
      <c r="K39" s="81" t="s">
        <v>58</v>
      </c>
      <c r="L39" s="81" t="s">
        <v>280</v>
      </c>
      <c r="M39" s="81" t="s">
        <v>281</v>
      </c>
      <c r="N39">
        <v>3</v>
      </c>
      <c r="O39" s="27">
        <v>7</v>
      </c>
      <c r="P39" s="27">
        <v>8</v>
      </c>
      <c r="Q39" s="27" t="s">
        <v>25</v>
      </c>
      <c r="R39" s="27">
        <v>5</v>
      </c>
      <c r="S39" s="71">
        <v>2</v>
      </c>
      <c r="T39" s="28">
        <f t="shared" si="0"/>
        <v>3.4</v>
      </c>
      <c r="U39" s="29" t="str">
        <f t="shared" si="1"/>
        <v>F</v>
      </c>
      <c r="V39" s="30" t="str">
        <f t="shared" si="2"/>
        <v>Kém</v>
      </c>
      <c r="W39" s="31" t="str">
        <f t="shared" si="6"/>
        <v/>
      </c>
      <c r="X39" s="32" t="str">
        <f t="shared" si="4"/>
        <v>505-A2</v>
      </c>
      <c r="Y39" s="3"/>
      <c r="Z39" s="21"/>
      <c r="AA39" s="73" t="str">
        <f t="shared" si="5"/>
        <v>Học lại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180</v>
      </c>
      <c r="D40" s="24" t="s">
        <v>181</v>
      </c>
      <c r="E40" s="25" t="s">
        <v>182</v>
      </c>
      <c r="F40" s="26" t="s">
        <v>183</v>
      </c>
      <c r="G40" s="23" t="s">
        <v>184</v>
      </c>
      <c r="H40" s="80" t="s">
        <v>56</v>
      </c>
      <c r="I40" s="81" t="s">
        <v>57</v>
      </c>
      <c r="J40" s="82">
        <v>43269</v>
      </c>
      <c r="K40" s="81" t="s">
        <v>58</v>
      </c>
      <c r="L40" s="81" t="s">
        <v>280</v>
      </c>
      <c r="M40" s="81" t="s">
        <v>281</v>
      </c>
      <c r="N40">
        <v>3</v>
      </c>
      <c r="O40" s="27">
        <v>0</v>
      </c>
      <c r="P40" s="27">
        <v>0</v>
      </c>
      <c r="Q40" s="27" t="s">
        <v>25</v>
      </c>
      <c r="R40" s="27">
        <v>0</v>
      </c>
      <c r="S40" s="71" t="s">
        <v>25</v>
      </c>
      <c r="T40" s="28">
        <f t="shared" si="0"/>
        <v>0</v>
      </c>
      <c r="U40" s="29" t="str">
        <f t="shared" si="1"/>
        <v>F</v>
      </c>
      <c r="V40" s="30" t="str">
        <f t="shared" si="2"/>
        <v>Kém</v>
      </c>
      <c r="W40" s="31" t="str">
        <f t="shared" si="6"/>
        <v>Không đủ ĐKDT</v>
      </c>
      <c r="X40" s="32" t="str">
        <f t="shared" si="4"/>
        <v>505-A2</v>
      </c>
      <c r="Y40" s="3"/>
      <c r="Z40" s="21"/>
      <c r="AA40" s="73" t="str">
        <f t="shared" si="5"/>
        <v>Học lại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185</v>
      </c>
      <c r="D41" s="24" t="s">
        <v>186</v>
      </c>
      <c r="E41" s="25" t="s">
        <v>116</v>
      </c>
      <c r="F41" s="26" t="s">
        <v>187</v>
      </c>
      <c r="G41" s="23" t="s">
        <v>179</v>
      </c>
      <c r="H41" s="80" t="s">
        <v>56</v>
      </c>
      <c r="I41" s="81" t="s">
        <v>57</v>
      </c>
      <c r="J41" s="82">
        <v>43269</v>
      </c>
      <c r="K41" s="81" t="s">
        <v>58</v>
      </c>
      <c r="L41" s="81" t="s">
        <v>280</v>
      </c>
      <c r="M41" s="81" t="s">
        <v>281</v>
      </c>
      <c r="N41">
        <v>3</v>
      </c>
      <c r="O41" s="27">
        <v>9</v>
      </c>
      <c r="P41" s="27">
        <v>8</v>
      </c>
      <c r="Q41" s="27" t="s">
        <v>25</v>
      </c>
      <c r="R41" s="27">
        <v>6</v>
      </c>
      <c r="S41" s="71">
        <v>2.5</v>
      </c>
      <c r="T41" s="28">
        <f t="shared" ref="T41:T72" si="7">ROUND(SUMPRODUCT(O41:S41,$O$8:$S$8)/100,1)</f>
        <v>4.0999999999999996</v>
      </c>
      <c r="U41" s="29" t="str">
        <f t="shared" ref="U41:U68" si="8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D</v>
      </c>
      <c r="V41" s="30" t="str">
        <f t="shared" ref="V41:V68" si="9">IF($T41&lt;4,"Kém",IF(AND($T41&gt;=4,$T41&lt;=5.4),"Trung bình yếu",IF(AND($T41&gt;=5.5,$T41&lt;=6.9),"Trung bình",IF(AND($T41&gt;=7,$T41&lt;=8.4),"Khá",IF(AND($T41&gt;=8.5,$T41&lt;=10),"Giỏi","")))))</f>
        <v>Trung bình yếu</v>
      </c>
      <c r="W41" s="31" t="str">
        <f t="shared" si="6"/>
        <v/>
      </c>
      <c r="X41" s="32" t="str">
        <f t="shared" ref="X41:X68" si="10">+L41</f>
        <v>505-A2</v>
      </c>
      <c r="Y41" s="3"/>
      <c r="Z41" s="21"/>
      <c r="AA41" s="73" t="str">
        <f t="shared" ref="AA41:AA68" si="11"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188</v>
      </c>
      <c r="D42" s="24" t="s">
        <v>189</v>
      </c>
      <c r="E42" s="25" t="s">
        <v>190</v>
      </c>
      <c r="F42" s="26" t="s">
        <v>191</v>
      </c>
      <c r="G42" s="23" t="s">
        <v>192</v>
      </c>
      <c r="H42" s="80" t="s">
        <v>56</v>
      </c>
      <c r="I42" s="81" t="s">
        <v>57</v>
      </c>
      <c r="J42" s="82">
        <v>43269</v>
      </c>
      <c r="K42" s="81" t="s">
        <v>58</v>
      </c>
      <c r="L42" s="81" t="s">
        <v>280</v>
      </c>
      <c r="M42" s="81" t="s">
        <v>281</v>
      </c>
      <c r="N42">
        <v>3</v>
      </c>
      <c r="O42" s="27">
        <v>8</v>
      </c>
      <c r="P42" s="27">
        <v>7</v>
      </c>
      <c r="Q42" s="27" t="s">
        <v>25</v>
      </c>
      <c r="R42" s="27">
        <v>6</v>
      </c>
      <c r="S42" s="71">
        <v>9</v>
      </c>
      <c r="T42" s="28">
        <f t="shared" si="7"/>
        <v>8.4</v>
      </c>
      <c r="U42" s="29" t="str">
        <f t="shared" si="8"/>
        <v>B+</v>
      </c>
      <c r="V42" s="30" t="str">
        <f t="shared" si="9"/>
        <v>Khá</v>
      </c>
      <c r="W42" s="31" t="str">
        <f t="shared" si="6"/>
        <v/>
      </c>
      <c r="X42" s="32" t="str">
        <f t="shared" si="10"/>
        <v>505-A2</v>
      </c>
      <c r="Y42" s="3"/>
      <c r="Z42" s="21"/>
      <c r="AA42" s="73" t="str">
        <f t="shared" si="11"/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193</v>
      </c>
      <c r="D43" s="24" t="s">
        <v>194</v>
      </c>
      <c r="E43" s="25" t="s">
        <v>195</v>
      </c>
      <c r="F43" s="26" t="s">
        <v>196</v>
      </c>
      <c r="G43" s="23" t="s">
        <v>83</v>
      </c>
      <c r="H43" s="80" t="s">
        <v>56</v>
      </c>
      <c r="I43" s="81" t="s">
        <v>57</v>
      </c>
      <c r="J43" s="82">
        <v>43269</v>
      </c>
      <c r="K43" s="81" t="s">
        <v>58</v>
      </c>
      <c r="L43" s="81" t="s">
        <v>280</v>
      </c>
      <c r="M43" s="81" t="s">
        <v>281</v>
      </c>
      <c r="N43">
        <v>3</v>
      </c>
      <c r="O43" s="27">
        <v>6</v>
      </c>
      <c r="P43" s="27">
        <v>8</v>
      </c>
      <c r="Q43" s="27" t="s">
        <v>25</v>
      </c>
      <c r="R43" s="27">
        <v>6</v>
      </c>
      <c r="S43" s="71">
        <v>3</v>
      </c>
      <c r="T43" s="28">
        <f t="shared" si="7"/>
        <v>4.0999999999999996</v>
      </c>
      <c r="U43" s="29" t="str">
        <f t="shared" si="8"/>
        <v>D</v>
      </c>
      <c r="V43" s="30" t="str">
        <f t="shared" si="9"/>
        <v>Trung bình yếu</v>
      </c>
      <c r="W43" s="31" t="str">
        <f t="shared" si="6"/>
        <v/>
      </c>
      <c r="X43" s="32" t="str">
        <f t="shared" si="10"/>
        <v>505-A2</v>
      </c>
      <c r="Y43" s="3"/>
      <c r="Z43" s="21"/>
      <c r="AA43" s="73" t="str">
        <f t="shared" si="11"/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197</v>
      </c>
      <c r="D44" s="24" t="s">
        <v>198</v>
      </c>
      <c r="E44" s="25" t="s">
        <v>199</v>
      </c>
      <c r="F44" s="26" t="s">
        <v>200</v>
      </c>
      <c r="G44" s="23" t="s">
        <v>83</v>
      </c>
      <c r="H44" s="80" t="s">
        <v>56</v>
      </c>
      <c r="I44" s="81" t="s">
        <v>57</v>
      </c>
      <c r="J44" s="82">
        <v>43269</v>
      </c>
      <c r="K44" s="81" t="s">
        <v>58</v>
      </c>
      <c r="L44" s="81" t="s">
        <v>280</v>
      </c>
      <c r="M44" s="81" t="s">
        <v>281</v>
      </c>
      <c r="N44">
        <v>3</v>
      </c>
      <c r="O44" s="27">
        <v>9</v>
      </c>
      <c r="P44" s="27">
        <v>8</v>
      </c>
      <c r="Q44" s="27" t="s">
        <v>25</v>
      </c>
      <c r="R44" s="27">
        <v>6</v>
      </c>
      <c r="S44" s="71">
        <v>7</v>
      </c>
      <c r="T44" s="28">
        <f t="shared" si="7"/>
        <v>7.2</v>
      </c>
      <c r="U44" s="29" t="str">
        <f t="shared" si="8"/>
        <v>B</v>
      </c>
      <c r="V44" s="30" t="str">
        <f t="shared" si="9"/>
        <v>Khá</v>
      </c>
      <c r="W44" s="31" t="str">
        <f t="shared" si="6"/>
        <v/>
      </c>
      <c r="X44" s="32" t="str">
        <f t="shared" si="10"/>
        <v>505-A2</v>
      </c>
      <c r="Y44" s="3"/>
      <c r="Z44" s="21"/>
      <c r="AA44" s="73" t="str">
        <f t="shared" si="11"/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201</v>
      </c>
      <c r="D45" s="24" t="s">
        <v>202</v>
      </c>
      <c r="E45" s="25" t="s">
        <v>129</v>
      </c>
      <c r="F45" s="26" t="s">
        <v>203</v>
      </c>
      <c r="G45" s="23" t="s">
        <v>66</v>
      </c>
      <c r="H45" s="80" t="s">
        <v>56</v>
      </c>
      <c r="I45" s="81" t="s">
        <v>57</v>
      </c>
      <c r="J45" s="82">
        <v>43269</v>
      </c>
      <c r="K45" s="81" t="s">
        <v>58</v>
      </c>
      <c r="L45" s="81" t="s">
        <v>280</v>
      </c>
      <c r="M45" s="81" t="s">
        <v>281</v>
      </c>
      <c r="N45">
        <v>3</v>
      </c>
      <c r="O45" s="27">
        <v>8</v>
      </c>
      <c r="P45" s="27">
        <v>7</v>
      </c>
      <c r="Q45" s="27" t="s">
        <v>25</v>
      </c>
      <c r="R45" s="27">
        <v>6</v>
      </c>
      <c r="S45" s="71">
        <v>6</v>
      </c>
      <c r="T45" s="28">
        <f t="shared" si="7"/>
        <v>6.3</v>
      </c>
      <c r="U45" s="29" t="str">
        <f t="shared" si="8"/>
        <v>C</v>
      </c>
      <c r="V45" s="30" t="str">
        <f t="shared" si="9"/>
        <v>Trung bình</v>
      </c>
      <c r="W45" s="31" t="str">
        <f t="shared" si="6"/>
        <v/>
      </c>
      <c r="X45" s="32" t="str">
        <f t="shared" si="10"/>
        <v>505-A2</v>
      </c>
      <c r="Y45" s="3"/>
      <c r="Z45" s="21"/>
      <c r="AA45" s="73" t="str">
        <f t="shared" si="11"/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204</v>
      </c>
      <c r="D46" s="24" t="s">
        <v>205</v>
      </c>
      <c r="E46" s="25" t="s">
        <v>129</v>
      </c>
      <c r="F46" s="26" t="s">
        <v>171</v>
      </c>
      <c r="G46" s="23" t="s">
        <v>179</v>
      </c>
      <c r="H46" s="80" t="s">
        <v>56</v>
      </c>
      <c r="I46" s="81" t="s">
        <v>57</v>
      </c>
      <c r="J46" s="82">
        <v>43269</v>
      </c>
      <c r="K46" s="81" t="s">
        <v>58</v>
      </c>
      <c r="L46" s="81" t="s">
        <v>280</v>
      </c>
      <c r="M46" s="81" t="s">
        <v>281</v>
      </c>
      <c r="N46">
        <v>3</v>
      </c>
      <c r="O46" s="27">
        <v>9</v>
      </c>
      <c r="P46" s="27">
        <v>8</v>
      </c>
      <c r="Q46" s="27" t="s">
        <v>25</v>
      </c>
      <c r="R46" s="27">
        <v>6</v>
      </c>
      <c r="S46" s="71">
        <v>5</v>
      </c>
      <c r="T46" s="28">
        <f t="shared" si="7"/>
        <v>5.8</v>
      </c>
      <c r="U46" s="29" t="str">
        <f t="shared" si="8"/>
        <v>C</v>
      </c>
      <c r="V46" s="30" t="str">
        <f t="shared" si="9"/>
        <v>Trung bình</v>
      </c>
      <c r="W46" s="31" t="str">
        <f t="shared" si="6"/>
        <v/>
      </c>
      <c r="X46" s="32" t="str">
        <f t="shared" si="10"/>
        <v>505-A2</v>
      </c>
      <c r="Y46" s="3"/>
      <c r="Z46" s="21"/>
      <c r="AA46" s="73" t="str">
        <f t="shared" si="11"/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206</v>
      </c>
      <c r="D47" s="24" t="s">
        <v>207</v>
      </c>
      <c r="E47" s="25" t="s">
        <v>208</v>
      </c>
      <c r="F47" s="26" t="s">
        <v>209</v>
      </c>
      <c r="G47" s="23" t="s">
        <v>70</v>
      </c>
      <c r="H47" s="80" t="s">
        <v>56</v>
      </c>
      <c r="I47" s="81" t="s">
        <v>57</v>
      </c>
      <c r="J47" s="82">
        <v>43269</v>
      </c>
      <c r="K47" s="81" t="s">
        <v>58</v>
      </c>
      <c r="L47" s="81" t="s">
        <v>280</v>
      </c>
      <c r="M47" s="81" t="s">
        <v>281</v>
      </c>
      <c r="N47">
        <v>3</v>
      </c>
      <c r="O47" s="27">
        <v>9</v>
      </c>
      <c r="P47" s="27">
        <v>8</v>
      </c>
      <c r="Q47" s="27" t="s">
        <v>25</v>
      </c>
      <c r="R47" s="27">
        <v>7</v>
      </c>
      <c r="S47" s="71">
        <v>8</v>
      </c>
      <c r="T47" s="28">
        <f t="shared" si="7"/>
        <v>8</v>
      </c>
      <c r="U47" s="29" t="str">
        <f t="shared" si="8"/>
        <v>B+</v>
      </c>
      <c r="V47" s="30" t="str">
        <f t="shared" si="9"/>
        <v>Khá</v>
      </c>
      <c r="W47" s="31" t="str">
        <f t="shared" si="6"/>
        <v/>
      </c>
      <c r="X47" s="32" t="str">
        <f t="shared" si="10"/>
        <v>505-A2</v>
      </c>
      <c r="Y47" s="3"/>
      <c r="Z47" s="21"/>
      <c r="AA47" s="73" t="str">
        <f t="shared" si="11"/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210</v>
      </c>
      <c r="D48" s="24" t="s">
        <v>211</v>
      </c>
      <c r="E48" s="25" t="s">
        <v>212</v>
      </c>
      <c r="F48" s="26" t="s">
        <v>163</v>
      </c>
      <c r="G48" s="23" t="s">
        <v>88</v>
      </c>
      <c r="H48" s="80" t="s">
        <v>56</v>
      </c>
      <c r="I48" s="81" t="s">
        <v>57</v>
      </c>
      <c r="J48" s="82">
        <v>43269</v>
      </c>
      <c r="K48" s="81" t="s">
        <v>58</v>
      </c>
      <c r="L48" s="81" t="s">
        <v>280</v>
      </c>
      <c r="M48" s="81" t="s">
        <v>281</v>
      </c>
      <c r="N48">
        <v>3</v>
      </c>
      <c r="O48" s="27">
        <v>9</v>
      </c>
      <c r="P48" s="27">
        <v>8</v>
      </c>
      <c r="Q48" s="27" t="s">
        <v>25</v>
      </c>
      <c r="R48" s="27">
        <v>6</v>
      </c>
      <c r="S48" s="71">
        <v>5.5</v>
      </c>
      <c r="T48" s="28">
        <f t="shared" si="7"/>
        <v>6.2</v>
      </c>
      <c r="U48" s="29" t="str">
        <f t="shared" si="8"/>
        <v>C</v>
      </c>
      <c r="V48" s="30" t="str">
        <f t="shared" si="9"/>
        <v>Trung bình</v>
      </c>
      <c r="W48" s="31" t="str">
        <f t="shared" si="6"/>
        <v/>
      </c>
      <c r="X48" s="32" t="str">
        <f t="shared" si="10"/>
        <v>505-A2</v>
      </c>
      <c r="Y48" s="3"/>
      <c r="Z48" s="21"/>
      <c r="AA48" s="73" t="str">
        <f t="shared" si="11"/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213</v>
      </c>
      <c r="D49" s="24" t="s">
        <v>214</v>
      </c>
      <c r="E49" s="25" t="s">
        <v>215</v>
      </c>
      <c r="F49" s="26" t="s">
        <v>216</v>
      </c>
      <c r="G49" s="23" t="s">
        <v>66</v>
      </c>
      <c r="H49" s="80" t="s">
        <v>56</v>
      </c>
      <c r="I49" s="81" t="s">
        <v>57</v>
      </c>
      <c r="J49" s="82">
        <v>43269</v>
      </c>
      <c r="K49" s="81" t="s">
        <v>58</v>
      </c>
      <c r="L49" s="81" t="s">
        <v>280</v>
      </c>
      <c r="M49" s="81" t="s">
        <v>281</v>
      </c>
      <c r="N49">
        <v>3</v>
      </c>
      <c r="O49" s="27">
        <v>4</v>
      </c>
      <c r="P49" s="27">
        <v>7</v>
      </c>
      <c r="Q49" s="27" t="s">
        <v>25</v>
      </c>
      <c r="R49" s="27">
        <v>6</v>
      </c>
      <c r="S49" s="71">
        <v>4</v>
      </c>
      <c r="T49" s="28">
        <f t="shared" si="7"/>
        <v>4.5</v>
      </c>
      <c r="U49" s="29" t="str">
        <f t="shared" si="8"/>
        <v>D</v>
      </c>
      <c r="V49" s="30" t="str">
        <f t="shared" si="9"/>
        <v>Trung bình yếu</v>
      </c>
      <c r="W49" s="31" t="str">
        <f t="shared" si="6"/>
        <v/>
      </c>
      <c r="X49" s="32" t="str">
        <f t="shared" si="10"/>
        <v>505-A2</v>
      </c>
      <c r="Y49" s="3"/>
      <c r="Z49" s="21"/>
      <c r="AA49" s="73" t="str">
        <f t="shared" si="11"/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217</v>
      </c>
      <c r="D50" s="24" t="s">
        <v>218</v>
      </c>
      <c r="E50" s="25" t="s">
        <v>219</v>
      </c>
      <c r="F50" s="26" t="s">
        <v>220</v>
      </c>
      <c r="G50" s="23" t="s">
        <v>66</v>
      </c>
      <c r="H50" s="80" t="s">
        <v>56</v>
      </c>
      <c r="I50" s="81" t="s">
        <v>57</v>
      </c>
      <c r="J50" s="82">
        <v>43269</v>
      </c>
      <c r="K50" s="81" t="s">
        <v>58</v>
      </c>
      <c r="L50" s="81" t="s">
        <v>280</v>
      </c>
      <c r="M50" s="81" t="s">
        <v>281</v>
      </c>
      <c r="N50">
        <v>3</v>
      </c>
      <c r="O50" s="27">
        <v>6</v>
      </c>
      <c r="P50" s="27">
        <v>6</v>
      </c>
      <c r="Q50" s="27" t="s">
        <v>25</v>
      </c>
      <c r="R50" s="27">
        <v>6</v>
      </c>
      <c r="S50" s="71">
        <v>4.5</v>
      </c>
      <c r="T50" s="28">
        <f t="shared" si="7"/>
        <v>5</v>
      </c>
      <c r="U50" s="29" t="str">
        <f t="shared" si="8"/>
        <v>D+</v>
      </c>
      <c r="V50" s="30" t="str">
        <f t="shared" si="9"/>
        <v>Trung bình yếu</v>
      </c>
      <c r="W50" s="31" t="str">
        <f t="shared" si="6"/>
        <v/>
      </c>
      <c r="X50" s="32" t="str">
        <f t="shared" si="10"/>
        <v>505-A2</v>
      </c>
      <c r="Y50" s="3"/>
      <c r="Z50" s="21"/>
      <c r="AA50" s="73" t="str">
        <f t="shared" si="11"/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221</v>
      </c>
      <c r="D51" s="24" t="s">
        <v>145</v>
      </c>
      <c r="E51" s="25" t="s">
        <v>222</v>
      </c>
      <c r="F51" s="26" t="s">
        <v>223</v>
      </c>
      <c r="G51" s="23" t="s">
        <v>83</v>
      </c>
      <c r="H51" s="80" t="s">
        <v>56</v>
      </c>
      <c r="I51" s="81" t="s">
        <v>57</v>
      </c>
      <c r="J51" s="82">
        <v>43269</v>
      </c>
      <c r="K51" s="81" t="s">
        <v>58</v>
      </c>
      <c r="L51" s="81" t="s">
        <v>280</v>
      </c>
      <c r="M51" s="81" t="s">
        <v>281</v>
      </c>
      <c r="N51">
        <v>3</v>
      </c>
      <c r="O51" s="27">
        <v>7</v>
      </c>
      <c r="P51" s="27">
        <v>8</v>
      </c>
      <c r="Q51" s="27" t="s">
        <v>25</v>
      </c>
      <c r="R51" s="27">
        <v>6</v>
      </c>
      <c r="S51" s="71">
        <v>3.5</v>
      </c>
      <c r="T51" s="28">
        <f t="shared" si="7"/>
        <v>4.5999999999999996</v>
      </c>
      <c r="U51" s="29" t="str">
        <f t="shared" si="8"/>
        <v>D</v>
      </c>
      <c r="V51" s="30" t="str">
        <f t="shared" si="9"/>
        <v>Trung bình yếu</v>
      </c>
      <c r="W51" s="31" t="str">
        <f t="shared" si="6"/>
        <v/>
      </c>
      <c r="X51" s="32" t="str">
        <f t="shared" si="10"/>
        <v>505-A2</v>
      </c>
      <c r="Y51" s="3"/>
      <c r="Z51" s="21"/>
      <c r="AA51" s="73" t="str">
        <f t="shared" si="11"/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224</v>
      </c>
      <c r="D52" s="24" t="s">
        <v>119</v>
      </c>
      <c r="E52" s="25" t="s">
        <v>225</v>
      </c>
      <c r="F52" s="26" t="s">
        <v>226</v>
      </c>
      <c r="G52" s="23" t="s">
        <v>107</v>
      </c>
      <c r="H52" s="80" t="s">
        <v>56</v>
      </c>
      <c r="I52" s="81" t="s">
        <v>57</v>
      </c>
      <c r="J52" s="82">
        <v>43269</v>
      </c>
      <c r="K52" s="81" t="s">
        <v>58</v>
      </c>
      <c r="L52" s="81" t="s">
        <v>280</v>
      </c>
      <c r="M52" s="81" t="s">
        <v>281</v>
      </c>
      <c r="N52">
        <v>3</v>
      </c>
      <c r="O52" s="27">
        <v>9</v>
      </c>
      <c r="P52" s="27">
        <v>8</v>
      </c>
      <c r="Q52" s="27" t="s">
        <v>25</v>
      </c>
      <c r="R52" s="27">
        <v>7</v>
      </c>
      <c r="S52" s="71">
        <v>8.5</v>
      </c>
      <c r="T52" s="28">
        <f t="shared" si="7"/>
        <v>8.4</v>
      </c>
      <c r="U52" s="29" t="str">
        <f t="shared" si="8"/>
        <v>B+</v>
      </c>
      <c r="V52" s="30" t="str">
        <f t="shared" si="9"/>
        <v>Khá</v>
      </c>
      <c r="W52" s="31" t="str">
        <f t="shared" si="6"/>
        <v/>
      </c>
      <c r="X52" s="32" t="str">
        <f t="shared" si="10"/>
        <v>505-A2</v>
      </c>
      <c r="Y52" s="3"/>
      <c r="Z52" s="21"/>
      <c r="AA52" s="73" t="str">
        <f t="shared" si="11"/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227</v>
      </c>
      <c r="D53" s="24" t="s">
        <v>228</v>
      </c>
      <c r="E53" s="25" t="s">
        <v>225</v>
      </c>
      <c r="F53" s="26" t="s">
        <v>229</v>
      </c>
      <c r="G53" s="23" t="s">
        <v>55</v>
      </c>
      <c r="H53" s="80" t="s">
        <v>56</v>
      </c>
      <c r="I53" s="81" t="s">
        <v>57</v>
      </c>
      <c r="J53" s="82">
        <v>43269</v>
      </c>
      <c r="K53" s="81" t="s">
        <v>58</v>
      </c>
      <c r="L53" s="81" t="s">
        <v>280</v>
      </c>
      <c r="M53" s="81" t="s">
        <v>281</v>
      </c>
      <c r="N53">
        <v>3</v>
      </c>
      <c r="O53" s="27">
        <v>9</v>
      </c>
      <c r="P53" s="27">
        <v>7</v>
      </c>
      <c r="Q53" s="27" t="s">
        <v>25</v>
      </c>
      <c r="R53" s="27">
        <v>7</v>
      </c>
      <c r="S53" s="71">
        <v>6</v>
      </c>
      <c r="T53" s="28">
        <f t="shared" si="7"/>
        <v>6.5</v>
      </c>
      <c r="U53" s="29" t="str">
        <f t="shared" si="8"/>
        <v>C+</v>
      </c>
      <c r="V53" s="30" t="str">
        <f t="shared" si="9"/>
        <v>Trung bình</v>
      </c>
      <c r="W53" s="31" t="str">
        <f t="shared" si="6"/>
        <v/>
      </c>
      <c r="X53" s="32" t="str">
        <f t="shared" si="10"/>
        <v>505-A2</v>
      </c>
      <c r="Y53" s="3"/>
      <c r="Z53" s="21"/>
      <c r="AA53" s="73" t="str">
        <f t="shared" si="11"/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230</v>
      </c>
      <c r="D54" s="24" t="s">
        <v>205</v>
      </c>
      <c r="E54" s="25" t="s">
        <v>231</v>
      </c>
      <c r="F54" s="26" t="s">
        <v>232</v>
      </c>
      <c r="G54" s="23" t="s">
        <v>88</v>
      </c>
      <c r="H54" s="80" t="s">
        <v>56</v>
      </c>
      <c r="I54" s="81" t="s">
        <v>57</v>
      </c>
      <c r="J54" s="82">
        <v>43269</v>
      </c>
      <c r="K54" s="81" t="s">
        <v>58</v>
      </c>
      <c r="L54" s="81" t="s">
        <v>280</v>
      </c>
      <c r="M54" s="81" t="s">
        <v>281</v>
      </c>
      <c r="N54">
        <v>3</v>
      </c>
      <c r="O54" s="27">
        <v>7</v>
      </c>
      <c r="P54" s="27">
        <v>8</v>
      </c>
      <c r="Q54" s="27" t="s">
        <v>25</v>
      </c>
      <c r="R54" s="27">
        <v>6</v>
      </c>
      <c r="S54" s="71">
        <v>4</v>
      </c>
      <c r="T54" s="28">
        <f t="shared" si="7"/>
        <v>4.9000000000000004</v>
      </c>
      <c r="U54" s="29" t="str">
        <f t="shared" si="8"/>
        <v>D</v>
      </c>
      <c r="V54" s="30" t="str">
        <f t="shared" si="9"/>
        <v>Trung bình yếu</v>
      </c>
      <c r="W54" s="31" t="str">
        <f t="shared" si="6"/>
        <v/>
      </c>
      <c r="X54" s="32" t="str">
        <f t="shared" si="10"/>
        <v>505-A2</v>
      </c>
      <c r="Y54" s="3"/>
      <c r="Z54" s="21"/>
      <c r="AA54" s="73" t="str">
        <f t="shared" si="11"/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233</v>
      </c>
      <c r="D55" s="24" t="s">
        <v>101</v>
      </c>
      <c r="E55" s="25" t="s">
        <v>231</v>
      </c>
      <c r="F55" s="26" t="s">
        <v>234</v>
      </c>
      <c r="G55" s="23" t="s">
        <v>192</v>
      </c>
      <c r="H55" s="80" t="s">
        <v>56</v>
      </c>
      <c r="I55" s="81" t="s">
        <v>57</v>
      </c>
      <c r="J55" s="82">
        <v>43269</v>
      </c>
      <c r="K55" s="81" t="s">
        <v>58</v>
      </c>
      <c r="L55" s="81" t="s">
        <v>280</v>
      </c>
      <c r="M55" s="81" t="s">
        <v>281</v>
      </c>
      <c r="N55">
        <v>3</v>
      </c>
      <c r="O55" s="27">
        <v>9</v>
      </c>
      <c r="P55" s="27">
        <v>8</v>
      </c>
      <c r="Q55" s="27" t="s">
        <v>25</v>
      </c>
      <c r="R55" s="27">
        <v>7</v>
      </c>
      <c r="S55" s="71">
        <v>9</v>
      </c>
      <c r="T55" s="28">
        <f t="shared" si="7"/>
        <v>8.6999999999999993</v>
      </c>
      <c r="U55" s="29" t="str">
        <f t="shared" si="8"/>
        <v>A</v>
      </c>
      <c r="V55" s="30" t="str">
        <f t="shared" si="9"/>
        <v>Giỏi</v>
      </c>
      <c r="W55" s="31" t="str">
        <f t="shared" si="6"/>
        <v/>
      </c>
      <c r="X55" s="32" t="str">
        <f t="shared" si="10"/>
        <v>505-A2</v>
      </c>
      <c r="Y55" s="3"/>
      <c r="Z55" s="21"/>
      <c r="AA55" s="73" t="str">
        <f t="shared" si="11"/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235</v>
      </c>
      <c r="D56" s="24" t="s">
        <v>236</v>
      </c>
      <c r="E56" s="25" t="s">
        <v>237</v>
      </c>
      <c r="F56" s="26" t="s">
        <v>238</v>
      </c>
      <c r="G56" s="23" t="s">
        <v>70</v>
      </c>
      <c r="H56" s="80" t="s">
        <v>56</v>
      </c>
      <c r="I56" s="81" t="s">
        <v>57</v>
      </c>
      <c r="J56" s="82">
        <v>43269</v>
      </c>
      <c r="K56" s="81" t="s">
        <v>58</v>
      </c>
      <c r="L56" s="81" t="s">
        <v>280</v>
      </c>
      <c r="M56" s="81" t="s">
        <v>281</v>
      </c>
      <c r="N56">
        <v>3</v>
      </c>
      <c r="O56" s="27">
        <v>9</v>
      </c>
      <c r="P56" s="27">
        <v>7</v>
      </c>
      <c r="Q56" s="27" t="s">
        <v>25</v>
      </c>
      <c r="R56" s="27">
        <v>7</v>
      </c>
      <c r="S56" s="71">
        <v>9</v>
      </c>
      <c r="T56" s="28">
        <f t="shared" si="7"/>
        <v>8.6</v>
      </c>
      <c r="U56" s="29" t="str">
        <f t="shared" si="8"/>
        <v>A</v>
      </c>
      <c r="V56" s="30" t="str">
        <f t="shared" si="9"/>
        <v>Giỏi</v>
      </c>
      <c r="W56" s="31" t="str">
        <f t="shared" si="6"/>
        <v/>
      </c>
      <c r="X56" s="32" t="str">
        <f t="shared" si="10"/>
        <v>505-A2</v>
      </c>
      <c r="Y56" s="3"/>
      <c r="Z56" s="21"/>
      <c r="AA56" s="73" t="str">
        <f t="shared" si="11"/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239</v>
      </c>
      <c r="D57" s="24" t="s">
        <v>240</v>
      </c>
      <c r="E57" s="25" t="s">
        <v>159</v>
      </c>
      <c r="F57" s="26" t="s">
        <v>241</v>
      </c>
      <c r="G57" s="23" t="s">
        <v>83</v>
      </c>
      <c r="H57" s="80" t="s">
        <v>56</v>
      </c>
      <c r="I57" s="81" t="s">
        <v>57</v>
      </c>
      <c r="J57" s="82">
        <v>43269</v>
      </c>
      <c r="K57" s="81" t="s">
        <v>58</v>
      </c>
      <c r="L57" s="81" t="s">
        <v>280</v>
      </c>
      <c r="M57" s="81" t="s">
        <v>281</v>
      </c>
      <c r="N57">
        <v>3</v>
      </c>
      <c r="O57" s="27">
        <v>9</v>
      </c>
      <c r="P57" s="27">
        <v>7</v>
      </c>
      <c r="Q57" s="27" t="s">
        <v>25</v>
      </c>
      <c r="R57" s="27">
        <v>6</v>
      </c>
      <c r="S57" s="71">
        <v>7.5</v>
      </c>
      <c r="T57" s="28">
        <f t="shared" si="7"/>
        <v>7.5</v>
      </c>
      <c r="U57" s="29" t="str">
        <f t="shared" si="8"/>
        <v>B</v>
      </c>
      <c r="V57" s="30" t="str">
        <f t="shared" si="9"/>
        <v>Khá</v>
      </c>
      <c r="W57" s="31" t="str">
        <f t="shared" si="6"/>
        <v/>
      </c>
      <c r="X57" s="32" t="str">
        <f t="shared" si="10"/>
        <v>505-A2</v>
      </c>
      <c r="Y57" s="3"/>
      <c r="Z57" s="21"/>
      <c r="AA57" s="73" t="str">
        <f t="shared" si="11"/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242</v>
      </c>
      <c r="D58" s="24" t="s">
        <v>93</v>
      </c>
      <c r="E58" s="25" t="s">
        <v>159</v>
      </c>
      <c r="F58" s="26" t="s">
        <v>243</v>
      </c>
      <c r="G58" s="23" t="s">
        <v>70</v>
      </c>
      <c r="H58" s="80" t="s">
        <v>56</v>
      </c>
      <c r="I58" s="81" t="s">
        <v>57</v>
      </c>
      <c r="J58" s="82">
        <v>43269</v>
      </c>
      <c r="K58" s="81" t="s">
        <v>58</v>
      </c>
      <c r="L58" s="81" t="s">
        <v>280</v>
      </c>
      <c r="M58" s="81" t="s">
        <v>281</v>
      </c>
      <c r="N58">
        <v>3</v>
      </c>
      <c r="O58" s="27">
        <v>8</v>
      </c>
      <c r="P58" s="27">
        <v>7</v>
      </c>
      <c r="Q58" s="27" t="s">
        <v>25</v>
      </c>
      <c r="R58" s="27">
        <v>6</v>
      </c>
      <c r="S58" s="71">
        <v>7</v>
      </c>
      <c r="T58" s="28">
        <f t="shared" si="7"/>
        <v>7</v>
      </c>
      <c r="U58" s="29" t="str">
        <f t="shared" si="8"/>
        <v>B</v>
      </c>
      <c r="V58" s="30" t="str">
        <f t="shared" si="9"/>
        <v>Khá</v>
      </c>
      <c r="W58" s="31" t="str">
        <f t="shared" si="6"/>
        <v/>
      </c>
      <c r="X58" s="32" t="str">
        <f t="shared" si="10"/>
        <v>505-A2</v>
      </c>
      <c r="Y58" s="3"/>
      <c r="Z58" s="21"/>
      <c r="AA58" s="73" t="str">
        <f t="shared" si="11"/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244</v>
      </c>
      <c r="D59" s="24" t="s">
        <v>245</v>
      </c>
      <c r="E59" s="25" t="s">
        <v>246</v>
      </c>
      <c r="F59" s="26" t="s">
        <v>247</v>
      </c>
      <c r="G59" s="23" t="s">
        <v>70</v>
      </c>
      <c r="H59" s="80" t="s">
        <v>56</v>
      </c>
      <c r="I59" s="81" t="s">
        <v>57</v>
      </c>
      <c r="J59" s="82">
        <v>43269</v>
      </c>
      <c r="K59" s="81" t="s">
        <v>58</v>
      </c>
      <c r="L59" s="81" t="s">
        <v>280</v>
      </c>
      <c r="M59" s="81" t="s">
        <v>281</v>
      </c>
      <c r="N59">
        <v>3</v>
      </c>
      <c r="O59" s="27">
        <v>9</v>
      </c>
      <c r="P59" s="27">
        <v>7</v>
      </c>
      <c r="Q59" s="27" t="s">
        <v>25</v>
      </c>
      <c r="R59" s="27">
        <v>7</v>
      </c>
      <c r="S59" s="71">
        <v>5.5</v>
      </c>
      <c r="T59" s="28">
        <f t="shared" si="7"/>
        <v>6.2</v>
      </c>
      <c r="U59" s="29" t="str">
        <f t="shared" si="8"/>
        <v>C</v>
      </c>
      <c r="V59" s="30" t="str">
        <f t="shared" si="9"/>
        <v>Trung bình</v>
      </c>
      <c r="W59" s="31" t="str">
        <f t="shared" si="6"/>
        <v/>
      </c>
      <c r="X59" s="32" t="str">
        <f t="shared" si="10"/>
        <v>505-A2</v>
      </c>
      <c r="Y59" s="3"/>
      <c r="Z59" s="21"/>
      <c r="AA59" s="73" t="str">
        <f t="shared" si="11"/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248</v>
      </c>
      <c r="D60" s="24" t="s">
        <v>249</v>
      </c>
      <c r="E60" s="25" t="s">
        <v>250</v>
      </c>
      <c r="F60" s="26" t="s">
        <v>251</v>
      </c>
      <c r="G60" s="23" t="s">
        <v>192</v>
      </c>
      <c r="H60" s="80" t="s">
        <v>56</v>
      </c>
      <c r="I60" s="81" t="s">
        <v>57</v>
      </c>
      <c r="J60" s="82">
        <v>43269</v>
      </c>
      <c r="K60" s="81" t="s">
        <v>58</v>
      </c>
      <c r="L60" s="81" t="s">
        <v>280</v>
      </c>
      <c r="M60" s="81" t="s">
        <v>281</v>
      </c>
      <c r="N60">
        <v>3</v>
      </c>
      <c r="O60" s="27">
        <v>9</v>
      </c>
      <c r="P60" s="27">
        <v>8</v>
      </c>
      <c r="Q60" s="27" t="s">
        <v>25</v>
      </c>
      <c r="R60" s="27">
        <v>6</v>
      </c>
      <c r="S60" s="71">
        <v>8</v>
      </c>
      <c r="T60" s="28">
        <f t="shared" si="7"/>
        <v>7.9</v>
      </c>
      <c r="U60" s="29" t="str">
        <f t="shared" si="8"/>
        <v>B</v>
      </c>
      <c r="V60" s="30" t="str">
        <f t="shared" si="9"/>
        <v>Khá</v>
      </c>
      <c r="W60" s="31" t="str">
        <f t="shared" si="6"/>
        <v/>
      </c>
      <c r="X60" s="32" t="str">
        <f t="shared" si="10"/>
        <v>505-A2</v>
      </c>
      <c r="Y60" s="3"/>
      <c r="Z60" s="21"/>
      <c r="AA60" s="73" t="str">
        <f t="shared" si="11"/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252</v>
      </c>
      <c r="D61" s="24" t="s">
        <v>253</v>
      </c>
      <c r="E61" s="25" t="s">
        <v>254</v>
      </c>
      <c r="F61" s="26" t="s">
        <v>255</v>
      </c>
      <c r="G61" s="23" t="s">
        <v>70</v>
      </c>
      <c r="H61" s="80" t="s">
        <v>56</v>
      </c>
      <c r="I61" s="81" t="s">
        <v>57</v>
      </c>
      <c r="J61" s="82">
        <v>43269</v>
      </c>
      <c r="K61" s="81" t="s">
        <v>58</v>
      </c>
      <c r="L61" s="81" t="s">
        <v>280</v>
      </c>
      <c r="M61" s="81" t="s">
        <v>281</v>
      </c>
      <c r="N61">
        <v>3</v>
      </c>
      <c r="O61" s="27">
        <v>6</v>
      </c>
      <c r="P61" s="27">
        <v>8</v>
      </c>
      <c r="Q61" s="27" t="s">
        <v>25</v>
      </c>
      <c r="R61" s="27">
        <v>5</v>
      </c>
      <c r="S61" s="71">
        <v>4.5</v>
      </c>
      <c r="T61" s="28">
        <f t="shared" si="7"/>
        <v>5.0999999999999996</v>
      </c>
      <c r="U61" s="29" t="str">
        <f t="shared" si="8"/>
        <v>D+</v>
      </c>
      <c r="V61" s="30" t="str">
        <f t="shared" si="9"/>
        <v>Trung bình yếu</v>
      </c>
      <c r="W61" s="31" t="str">
        <f t="shared" si="6"/>
        <v/>
      </c>
      <c r="X61" s="32" t="str">
        <f t="shared" si="10"/>
        <v>505-A2</v>
      </c>
      <c r="Y61" s="3"/>
      <c r="Z61" s="21"/>
      <c r="AA61" s="73" t="str">
        <f t="shared" si="11"/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256</v>
      </c>
      <c r="D62" s="24" t="s">
        <v>257</v>
      </c>
      <c r="E62" s="25" t="s">
        <v>258</v>
      </c>
      <c r="F62" s="26" t="s">
        <v>259</v>
      </c>
      <c r="G62" s="23" t="s">
        <v>66</v>
      </c>
      <c r="H62" s="80" t="s">
        <v>56</v>
      </c>
      <c r="I62" s="81" t="s">
        <v>57</v>
      </c>
      <c r="J62" s="82">
        <v>43269</v>
      </c>
      <c r="K62" s="81" t="s">
        <v>58</v>
      </c>
      <c r="L62" s="81" t="s">
        <v>280</v>
      </c>
      <c r="M62" s="81" t="s">
        <v>281</v>
      </c>
      <c r="N62">
        <v>3</v>
      </c>
      <c r="O62" s="27">
        <v>4</v>
      </c>
      <c r="P62" s="27">
        <v>7</v>
      </c>
      <c r="Q62" s="27" t="s">
        <v>25</v>
      </c>
      <c r="R62" s="27">
        <v>5</v>
      </c>
      <c r="S62" s="71">
        <v>3.5</v>
      </c>
      <c r="T62" s="28">
        <f t="shared" si="7"/>
        <v>4.0999999999999996</v>
      </c>
      <c r="U62" s="29" t="str">
        <f t="shared" si="8"/>
        <v>D</v>
      </c>
      <c r="V62" s="30" t="str">
        <f t="shared" si="9"/>
        <v>Trung bình yếu</v>
      </c>
      <c r="W62" s="31" t="str">
        <f t="shared" si="6"/>
        <v/>
      </c>
      <c r="X62" s="32" t="str">
        <f t="shared" si="10"/>
        <v>505-A2</v>
      </c>
      <c r="Y62" s="3"/>
      <c r="Z62" s="21"/>
      <c r="AA62" s="73" t="str">
        <f t="shared" si="11"/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260</v>
      </c>
      <c r="D63" s="24" t="s">
        <v>261</v>
      </c>
      <c r="E63" s="25" t="s">
        <v>162</v>
      </c>
      <c r="F63" s="26" t="s">
        <v>262</v>
      </c>
      <c r="G63" s="23" t="s">
        <v>70</v>
      </c>
      <c r="H63" s="80" t="s">
        <v>56</v>
      </c>
      <c r="I63" s="81" t="s">
        <v>57</v>
      </c>
      <c r="J63" s="82">
        <v>43269</v>
      </c>
      <c r="K63" s="81" t="s">
        <v>58</v>
      </c>
      <c r="L63" s="81" t="s">
        <v>280</v>
      </c>
      <c r="M63" s="81" t="s">
        <v>281</v>
      </c>
      <c r="N63">
        <v>3</v>
      </c>
      <c r="O63" s="27">
        <v>9</v>
      </c>
      <c r="P63" s="27">
        <v>7</v>
      </c>
      <c r="Q63" s="27" t="s">
        <v>25</v>
      </c>
      <c r="R63" s="27">
        <v>6</v>
      </c>
      <c r="S63" s="71">
        <v>8</v>
      </c>
      <c r="T63" s="28">
        <f t="shared" si="7"/>
        <v>7.8</v>
      </c>
      <c r="U63" s="29" t="str">
        <f t="shared" si="8"/>
        <v>B</v>
      </c>
      <c r="V63" s="30" t="str">
        <f t="shared" si="9"/>
        <v>Khá</v>
      </c>
      <c r="W63" s="31" t="str">
        <f t="shared" si="6"/>
        <v/>
      </c>
      <c r="X63" s="32" t="str">
        <f t="shared" si="10"/>
        <v>505-A2</v>
      </c>
      <c r="Y63" s="3"/>
      <c r="Z63" s="21"/>
      <c r="AA63" s="73" t="str">
        <f t="shared" si="11"/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263</v>
      </c>
      <c r="D64" s="24" t="s">
        <v>264</v>
      </c>
      <c r="E64" s="25" t="s">
        <v>170</v>
      </c>
      <c r="F64" s="26" t="s">
        <v>265</v>
      </c>
      <c r="G64" s="23" t="s">
        <v>88</v>
      </c>
      <c r="H64" s="80" t="s">
        <v>56</v>
      </c>
      <c r="I64" s="81" t="s">
        <v>57</v>
      </c>
      <c r="J64" s="82">
        <v>43269</v>
      </c>
      <c r="K64" s="81" t="s">
        <v>58</v>
      </c>
      <c r="L64" s="81" t="s">
        <v>280</v>
      </c>
      <c r="M64" s="81" t="s">
        <v>281</v>
      </c>
      <c r="N64">
        <v>3</v>
      </c>
      <c r="O64" s="27">
        <v>4</v>
      </c>
      <c r="P64" s="27">
        <v>7</v>
      </c>
      <c r="Q64" s="27" t="s">
        <v>25</v>
      </c>
      <c r="R64" s="27">
        <v>2</v>
      </c>
      <c r="S64" s="71">
        <v>6.5</v>
      </c>
      <c r="T64" s="28">
        <f t="shared" si="7"/>
        <v>5.9</v>
      </c>
      <c r="U64" s="29" t="str">
        <f t="shared" si="8"/>
        <v>C</v>
      </c>
      <c r="V64" s="30" t="str">
        <f t="shared" si="9"/>
        <v>Trung bình</v>
      </c>
      <c r="W64" s="31" t="str">
        <f t="shared" si="6"/>
        <v/>
      </c>
      <c r="X64" s="32" t="str">
        <f t="shared" si="10"/>
        <v>505-A2</v>
      </c>
      <c r="Y64" s="3"/>
      <c r="Z64" s="21"/>
      <c r="AA64" s="73" t="str">
        <f t="shared" si="11"/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266</v>
      </c>
      <c r="D65" s="24" t="s">
        <v>267</v>
      </c>
      <c r="E65" s="25" t="s">
        <v>170</v>
      </c>
      <c r="F65" s="26" t="s">
        <v>114</v>
      </c>
      <c r="G65" s="23" t="s">
        <v>70</v>
      </c>
      <c r="H65" s="80" t="s">
        <v>56</v>
      </c>
      <c r="I65" s="81" t="s">
        <v>57</v>
      </c>
      <c r="J65" s="82">
        <v>43269</v>
      </c>
      <c r="K65" s="81" t="s">
        <v>58</v>
      </c>
      <c r="L65" s="81" t="s">
        <v>280</v>
      </c>
      <c r="M65" s="81" t="s">
        <v>281</v>
      </c>
      <c r="N65">
        <v>3</v>
      </c>
      <c r="O65" s="27">
        <v>8</v>
      </c>
      <c r="P65" s="27">
        <v>7</v>
      </c>
      <c r="Q65" s="27" t="s">
        <v>25</v>
      </c>
      <c r="R65" s="27">
        <v>6</v>
      </c>
      <c r="S65" s="71">
        <v>5</v>
      </c>
      <c r="T65" s="28">
        <f t="shared" si="7"/>
        <v>5.6</v>
      </c>
      <c r="U65" s="29" t="str">
        <f t="shared" si="8"/>
        <v>C</v>
      </c>
      <c r="V65" s="30" t="str">
        <f t="shared" si="9"/>
        <v>Trung bình</v>
      </c>
      <c r="W65" s="31" t="str">
        <f t="shared" si="6"/>
        <v/>
      </c>
      <c r="X65" s="32" t="str">
        <f t="shared" si="10"/>
        <v>505-A2</v>
      </c>
      <c r="Y65" s="3"/>
      <c r="Z65" s="21"/>
      <c r="AA65" s="73" t="str">
        <f t="shared" si="11"/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268</v>
      </c>
      <c r="D66" s="24" t="s">
        <v>269</v>
      </c>
      <c r="E66" s="25" t="s">
        <v>270</v>
      </c>
      <c r="F66" s="26" t="s">
        <v>271</v>
      </c>
      <c r="G66" s="23" t="s">
        <v>55</v>
      </c>
      <c r="H66" s="80" t="s">
        <v>56</v>
      </c>
      <c r="I66" s="81" t="s">
        <v>57</v>
      </c>
      <c r="J66" s="82">
        <v>43269</v>
      </c>
      <c r="K66" s="81" t="s">
        <v>58</v>
      </c>
      <c r="L66" s="81" t="s">
        <v>280</v>
      </c>
      <c r="M66" s="81" t="s">
        <v>281</v>
      </c>
      <c r="N66">
        <v>3</v>
      </c>
      <c r="O66" s="27">
        <v>8</v>
      </c>
      <c r="P66" s="27">
        <v>7</v>
      </c>
      <c r="Q66" s="27" t="s">
        <v>25</v>
      </c>
      <c r="R66" s="27">
        <v>6</v>
      </c>
      <c r="S66" s="71">
        <v>2.5</v>
      </c>
      <c r="T66" s="28">
        <f t="shared" si="7"/>
        <v>3.9</v>
      </c>
      <c r="U66" s="29" t="str">
        <f t="shared" si="8"/>
        <v>F</v>
      </c>
      <c r="V66" s="30" t="str">
        <f t="shared" si="9"/>
        <v>Kém</v>
      </c>
      <c r="W66" s="31" t="str">
        <f t="shared" si="6"/>
        <v/>
      </c>
      <c r="X66" s="32" t="str">
        <f t="shared" si="10"/>
        <v>505-A2</v>
      </c>
      <c r="Y66" s="3"/>
      <c r="Z66" s="21"/>
      <c r="AA66" s="73" t="str">
        <f t="shared" si="11"/>
        <v>Học lại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272</v>
      </c>
      <c r="D67" s="24" t="s">
        <v>273</v>
      </c>
      <c r="E67" s="25" t="s">
        <v>174</v>
      </c>
      <c r="F67" s="26" t="s">
        <v>274</v>
      </c>
      <c r="G67" s="23" t="s">
        <v>83</v>
      </c>
      <c r="H67" s="80" t="s">
        <v>56</v>
      </c>
      <c r="I67" s="81" t="s">
        <v>57</v>
      </c>
      <c r="J67" s="82">
        <v>43269</v>
      </c>
      <c r="K67" s="81" t="s">
        <v>58</v>
      </c>
      <c r="L67" s="81" t="s">
        <v>280</v>
      </c>
      <c r="M67" s="81" t="s">
        <v>281</v>
      </c>
      <c r="N67">
        <v>3</v>
      </c>
      <c r="O67" s="27">
        <v>5</v>
      </c>
      <c r="P67" s="27">
        <v>7</v>
      </c>
      <c r="Q67" s="27" t="s">
        <v>25</v>
      </c>
      <c r="R67" s="27">
        <v>5</v>
      </c>
      <c r="S67" s="71">
        <v>2</v>
      </c>
      <c r="T67" s="28">
        <f t="shared" si="7"/>
        <v>3.1</v>
      </c>
      <c r="U67" s="29" t="str">
        <f t="shared" si="8"/>
        <v>F</v>
      </c>
      <c r="V67" s="30" t="str">
        <f t="shared" si="9"/>
        <v>Kém</v>
      </c>
      <c r="W67" s="31" t="str">
        <f t="shared" si="6"/>
        <v/>
      </c>
      <c r="X67" s="32" t="str">
        <f t="shared" si="10"/>
        <v>505-A2</v>
      </c>
      <c r="Y67" s="3"/>
      <c r="Z67" s="21"/>
      <c r="AA67" s="73" t="str">
        <f t="shared" si="11"/>
        <v>Học lại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275</v>
      </c>
      <c r="D68" s="24" t="s">
        <v>276</v>
      </c>
      <c r="E68" s="25" t="s">
        <v>174</v>
      </c>
      <c r="F68" s="26" t="s">
        <v>277</v>
      </c>
      <c r="G68" s="23" t="s">
        <v>278</v>
      </c>
      <c r="H68" s="80" t="s">
        <v>56</v>
      </c>
      <c r="I68" s="81" t="s">
        <v>57</v>
      </c>
      <c r="J68" s="82">
        <v>43269</v>
      </c>
      <c r="K68" s="81" t="s">
        <v>58</v>
      </c>
      <c r="L68" s="81" t="s">
        <v>280</v>
      </c>
      <c r="M68" s="81" t="s">
        <v>281</v>
      </c>
      <c r="N68">
        <v>3</v>
      </c>
      <c r="O68" s="27">
        <v>7</v>
      </c>
      <c r="P68" s="27">
        <v>8</v>
      </c>
      <c r="Q68" s="27" t="s">
        <v>25</v>
      </c>
      <c r="R68" s="27">
        <v>5</v>
      </c>
      <c r="S68" s="71">
        <v>5</v>
      </c>
      <c r="T68" s="28">
        <f t="shared" si="7"/>
        <v>5.5</v>
      </c>
      <c r="U68" s="29" t="str">
        <f t="shared" si="8"/>
        <v>C</v>
      </c>
      <c r="V68" s="30" t="str">
        <f t="shared" si="9"/>
        <v>Trung bình</v>
      </c>
      <c r="W68" s="31" t="str">
        <f t="shared" si="6"/>
        <v/>
      </c>
      <c r="X68" s="32" t="str">
        <f t="shared" si="10"/>
        <v>505-A2</v>
      </c>
      <c r="Y68" s="3"/>
      <c r="Z68" s="21"/>
      <c r="AA68" s="73" t="str">
        <f t="shared" si="11"/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9" customHeight="1" x14ac:dyDescent="0.25">
      <c r="A69" s="2"/>
      <c r="B69" s="33"/>
      <c r="C69" s="34"/>
      <c r="D69" s="34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/>
      <c r="P69" s="37"/>
      <c r="Q69" s="37"/>
      <c r="R69" s="38"/>
      <c r="S69" s="38"/>
      <c r="T69" s="38"/>
      <c r="U69" s="38"/>
      <c r="V69" s="38"/>
      <c r="W69" s="38"/>
      <c r="X69" s="38"/>
      <c r="Y69" s="3"/>
    </row>
    <row r="70" spans="1:42" ht="16.5" x14ac:dyDescent="0.25">
      <c r="A70" s="2"/>
      <c r="B70" s="115" t="s">
        <v>26</v>
      </c>
      <c r="C70" s="115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customHeight="1" x14ac:dyDescent="0.25">
      <c r="A71" s="2"/>
      <c r="B71" s="39" t="s">
        <v>27</v>
      </c>
      <c r="C71" s="39"/>
      <c r="D71" s="40">
        <f>+$AD$7</f>
        <v>60</v>
      </c>
      <c r="E71" s="41" t="s">
        <v>28</v>
      </c>
      <c r="F71" s="116" t="s">
        <v>29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42">
        <f>$AD$7 -COUNTIF($W$8:$W$225,"Vắng") -COUNTIF($W$8:$W$225,"Vắng có phép") - COUNTIF($W$8:$W$225,"Đình chỉ thi") - COUNTIF($W$8:$W$225,"Không đủ ĐKDT")</f>
        <v>57</v>
      </c>
      <c r="T71" s="42"/>
      <c r="U71" s="42"/>
      <c r="V71" s="43"/>
      <c r="W71" s="44" t="s">
        <v>28</v>
      </c>
      <c r="X71" s="43"/>
      <c r="Y71" s="3"/>
    </row>
    <row r="72" spans="1:42" ht="16.5" customHeight="1" x14ac:dyDescent="0.25">
      <c r="A72" s="2"/>
      <c r="B72" s="39" t="s">
        <v>30</v>
      </c>
      <c r="C72" s="39"/>
      <c r="D72" s="40">
        <f>+$AO$7</f>
        <v>51</v>
      </c>
      <c r="E72" s="41" t="s">
        <v>28</v>
      </c>
      <c r="F72" s="116" t="s">
        <v>31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5">
        <f>COUNTIF($W$8:$W$101,"Vắng")</f>
        <v>1</v>
      </c>
      <c r="T72" s="45"/>
      <c r="U72" s="45"/>
      <c r="V72" s="46"/>
      <c r="W72" s="44" t="s">
        <v>28</v>
      </c>
      <c r="X72" s="46"/>
      <c r="Y72" s="3"/>
    </row>
    <row r="73" spans="1:42" ht="16.5" customHeight="1" x14ac:dyDescent="0.25">
      <c r="A73" s="2"/>
      <c r="B73" s="39" t="s">
        <v>39</v>
      </c>
      <c r="C73" s="39"/>
      <c r="D73" s="49">
        <f>COUNTIF(AA9:AA68,"Học lại")</f>
        <v>9</v>
      </c>
      <c r="E73" s="41" t="s">
        <v>28</v>
      </c>
      <c r="F73" s="116" t="s">
        <v>40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2">
        <f>COUNTIF($W$8:$W$101,"Vắng có phép")</f>
        <v>0</v>
      </c>
      <c r="T73" s="42"/>
      <c r="U73" s="42"/>
      <c r="V73" s="43"/>
      <c r="W73" s="44" t="s">
        <v>28</v>
      </c>
      <c r="X73" s="43"/>
      <c r="Y73" s="3"/>
    </row>
    <row r="74" spans="1:42" ht="3" customHeight="1" x14ac:dyDescent="0.25">
      <c r="A74" s="2"/>
      <c r="B74" s="33"/>
      <c r="C74" s="34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6"/>
      <c r="P74" s="37"/>
      <c r="Q74" s="37"/>
      <c r="R74" s="38"/>
      <c r="S74" s="38"/>
      <c r="T74" s="38"/>
      <c r="U74" s="38"/>
      <c r="V74" s="38"/>
      <c r="W74" s="38"/>
      <c r="X74" s="38"/>
      <c r="Y74" s="3"/>
    </row>
    <row r="75" spans="1:42" x14ac:dyDescent="0.25">
      <c r="B75" s="68" t="s">
        <v>41</v>
      </c>
      <c r="C75" s="68"/>
      <c r="D75" s="69">
        <f>COUNTIF(AA9:AA68,"Thi lại")</f>
        <v>0</v>
      </c>
      <c r="E75" s="70" t="s">
        <v>28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12"/>
      <c r="R75" s="112"/>
      <c r="S75" s="112"/>
      <c r="T75" s="112"/>
      <c r="U75" s="112"/>
      <c r="V75" s="112"/>
      <c r="W75" s="112"/>
      <c r="X75" s="112"/>
      <c r="Y75" s="3"/>
    </row>
    <row r="76" spans="1:42" ht="24.75" customHeight="1" x14ac:dyDescent="0.25">
      <c r="B76" s="68"/>
      <c r="C76" s="68"/>
      <c r="D76" s="69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 t="s">
        <v>1204</v>
      </c>
      <c r="R76" s="112"/>
      <c r="S76" s="112"/>
      <c r="T76" s="112"/>
      <c r="U76" s="112"/>
      <c r="V76" s="112"/>
      <c r="W76" s="112"/>
      <c r="X76" s="112"/>
      <c r="Y76" s="3"/>
    </row>
  </sheetData>
  <sheetProtection formatCells="0" formatColumns="0" formatRows="0" insertColumns="0" insertRows="0" insertHyperlinks="0" deleteColumns="0" deleteRows="0" sort="0" autoFilter="0" pivotTables="0"/>
  <autoFilter ref="A7:AP68">
    <filterColumn colId="3" showButton="0"/>
  </autoFilter>
  <sortState ref="B9:AB68">
    <sortCondition ref="B9:B68"/>
  </sortState>
  <mergeCells count="48">
    <mergeCell ref="F72:R72"/>
    <mergeCell ref="O6:O7"/>
    <mergeCell ref="D3:R3"/>
    <mergeCell ref="N6:N7"/>
    <mergeCell ref="H6:H7"/>
    <mergeCell ref="I6:I7"/>
    <mergeCell ref="J6:J7"/>
    <mergeCell ref="K6:K7"/>
    <mergeCell ref="L6:L7"/>
    <mergeCell ref="M6:M7"/>
    <mergeCell ref="B1:G1"/>
    <mergeCell ref="O1:X1"/>
    <mergeCell ref="B2:G2"/>
    <mergeCell ref="O2:X2"/>
    <mergeCell ref="E4:F4"/>
    <mergeCell ref="G4:R4"/>
    <mergeCell ref="AI3:AJ5"/>
    <mergeCell ref="AK3:AL5"/>
    <mergeCell ref="AM3:AN5"/>
    <mergeCell ref="AO3:AP5"/>
    <mergeCell ref="B4:C4"/>
    <mergeCell ref="B3:C3"/>
    <mergeCell ref="AB3:AB6"/>
    <mergeCell ref="AC3:AC6"/>
    <mergeCell ref="AD3:AD6"/>
    <mergeCell ref="B6:B7"/>
    <mergeCell ref="C6:C7"/>
    <mergeCell ref="D6:E7"/>
    <mergeCell ref="F6:F7"/>
    <mergeCell ref="P6:P7"/>
    <mergeCell ref="Q6:Q7"/>
    <mergeCell ref="R6:R7"/>
    <mergeCell ref="F73:R73"/>
    <mergeCell ref="Q76:X76"/>
    <mergeCell ref="AE3:AH5"/>
    <mergeCell ref="V6:V7"/>
    <mergeCell ref="W6:W8"/>
    <mergeCell ref="X6:X8"/>
    <mergeCell ref="B8:G8"/>
    <mergeCell ref="B70:C70"/>
    <mergeCell ref="S6:S7"/>
    <mergeCell ref="T6:T8"/>
    <mergeCell ref="U6:U7"/>
    <mergeCell ref="G6:G7"/>
    <mergeCell ref="Q75:X75"/>
    <mergeCell ref="S3:X3"/>
    <mergeCell ref="S4:X4"/>
    <mergeCell ref="F71:R71"/>
  </mergeCells>
  <conditionalFormatting sqref="O9:S68">
    <cfRule type="cellIs" dxfId="8" priority="19" operator="greaterThan">
      <formula>10</formula>
    </cfRule>
  </conditionalFormatting>
  <conditionalFormatting sqref="S9:S68">
    <cfRule type="cellIs" dxfId="7" priority="3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O9:R68">
    <cfRule type="cellIs" dxfId="1" priority="2" operator="greaterThan">
      <formula>10</formula>
    </cfRule>
  </conditionalFormatting>
  <conditionalFormatting sqref="C1:C1048576">
    <cfRule type="duplicateValues" dxfId="0" priority="59"/>
  </conditionalFormatting>
  <dataValidations count="1">
    <dataValidation allowBlank="1" showInputMessage="1" showErrorMessage="1" errorTitle="Không xóa dữ liệu" error="Không xóa dữ liệu" prompt="Không xóa dữ liệu" sqref="D73 AA9:AA68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topLeftCell="B1" zoomScale="115" zoomScaleNormal="115" workbookViewId="0">
      <pane ySplit="2" topLeftCell="A74" activePane="bottomLeft" state="frozen"/>
      <selection activeCell="S5" sqref="S1:V1048576"/>
      <selection pane="bottomLeft" activeCell="B77" sqref="A77:XFD87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3.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87"/>
      <c r="I1" s="87"/>
      <c r="J1" s="87"/>
      <c r="K1" s="87"/>
      <c r="L1" s="87"/>
      <c r="M1" s="87"/>
      <c r="N1" s="8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88"/>
      <c r="I2" s="88"/>
      <c r="J2" s="88"/>
      <c r="K2" s="88"/>
      <c r="L2" s="88"/>
      <c r="M2" s="88"/>
      <c r="N2" s="8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D16-141_05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10:00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D16-141_05</v>
      </c>
      <c r="AD7" s="58">
        <f>+$AM$7+$AO$7+$AK$7</f>
        <v>60</v>
      </c>
      <c r="AE7" s="52">
        <f>COUNTIF($W$8:$W$97,"Khiển trách")</f>
        <v>0</v>
      </c>
      <c r="AF7" s="52">
        <f>COUNTIF($W$8:$W$97,"Cảnh cáo")</f>
        <v>0</v>
      </c>
      <c r="AG7" s="52">
        <f>COUNTIF($W$8:$W$97,"Đình chỉ thi")</f>
        <v>0</v>
      </c>
      <c r="AH7" s="59">
        <f>+($AE$7+$AF$7+$AG$7)/$AD$7*100%</f>
        <v>0</v>
      </c>
      <c r="AI7" s="52">
        <f>SUM(COUNTIF($W$8:$W$95,"Vắng"),COUNTIF($W$8:$W$95,"Vắng có phép"))</f>
        <v>1</v>
      </c>
      <c r="AJ7" s="60">
        <f>+$AI$7/$AD$7</f>
        <v>1.6666666666666666E-2</v>
      </c>
      <c r="AK7" s="61">
        <f>COUNTIF($AA$8:$AA$95,"Thi lại")</f>
        <v>0</v>
      </c>
      <c r="AL7" s="60">
        <f>+$AK$7/$AD$7</f>
        <v>0</v>
      </c>
      <c r="AM7" s="61">
        <f>COUNTIF($AA$8:$AA$96,"Học lại")</f>
        <v>8</v>
      </c>
      <c r="AN7" s="60">
        <f>+$AM$7/$AD$7</f>
        <v>0.13333333333333333</v>
      </c>
      <c r="AO7" s="52">
        <f>COUNTIF($AA$9:$AA$96,"Đạt")</f>
        <v>52</v>
      </c>
      <c r="AP7" s="59">
        <f>+$AO$7/$AD$7</f>
        <v>0.8666666666666667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85"/>
      <c r="I8" s="85"/>
      <c r="J8" s="85"/>
      <c r="K8" s="85"/>
      <c r="L8" s="85"/>
      <c r="M8" s="85"/>
      <c r="N8" s="85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1339</v>
      </c>
      <c r="D9" s="13" t="s">
        <v>544</v>
      </c>
      <c r="E9" s="14" t="s">
        <v>53</v>
      </c>
      <c r="F9" s="15" t="s">
        <v>545</v>
      </c>
      <c r="G9" s="12" t="s">
        <v>278</v>
      </c>
      <c r="H9" s="80" t="s">
        <v>56</v>
      </c>
      <c r="I9" s="81" t="s">
        <v>1340</v>
      </c>
      <c r="J9" s="82">
        <v>43269</v>
      </c>
      <c r="K9" s="81" t="s">
        <v>475</v>
      </c>
      <c r="L9" s="81" t="s">
        <v>570</v>
      </c>
      <c r="M9" s="81" t="s">
        <v>281</v>
      </c>
      <c r="N9">
        <v>3</v>
      </c>
      <c r="O9" s="16">
        <v>10</v>
      </c>
      <c r="P9" s="16">
        <v>8</v>
      </c>
      <c r="Q9" s="16" t="s">
        <v>25</v>
      </c>
      <c r="R9" s="16">
        <v>8</v>
      </c>
      <c r="S9" s="17">
        <v>9</v>
      </c>
      <c r="T9" s="18">
        <f>ROUND(SUMPRODUCT(O9:S9,$O$8:$S$8)/100,1)</f>
        <v>8.9</v>
      </c>
      <c r="U9" s="19" t="str">
        <f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A</v>
      </c>
      <c r="V9" s="19" t="str">
        <f>IF($T9&lt;4,"Kém",IF(AND($T9&gt;=4,$T9&lt;=5.4),"Trung bình yếu",IF(AND($T9&gt;=5.5,$T9&lt;=6.9),"Trung bình",IF(AND($T9&gt;=7,$T9&lt;=8.4),"Khá",IF(AND($T9&gt;=8.5,$T9&lt;=10),"Giỏi","")))))</f>
        <v>Giỏi</v>
      </c>
      <c r="W9" s="31" t="str">
        <f>+IF(OR($O9=0,$P9=0,$Q9=0,$R9=0),"Không đủ ĐKDT",IF(AND(S9=0,T9&gt;=4),"Không đạt",""))</f>
        <v/>
      </c>
      <c r="X9" s="20" t="str">
        <f>+L9</f>
        <v>702-A2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1341</v>
      </c>
      <c r="D10" s="24" t="s">
        <v>1342</v>
      </c>
      <c r="E10" s="25" t="s">
        <v>546</v>
      </c>
      <c r="F10" s="26" t="s">
        <v>1343</v>
      </c>
      <c r="G10" s="23" t="s">
        <v>278</v>
      </c>
      <c r="H10" s="80" t="s">
        <v>56</v>
      </c>
      <c r="I10" s="81" t="s">
        <v>1340</v>
      </c>
      <c r="J10" s="82">
        <v>43269</v>
      </c>
      <c r="K10" s="81" t="s">
        <v>475</v>
      </c>
      <c r="L10" s="81" t="s">
        <v>570</v>
      </c>
      <c r="M10" s="81" t="s">
        <v>281</v>
      </c>
      <c r="N10">
        <v>3</v>
      </c>
      <c r="O10" s="27">
        <v>10</v>
      </c>
      <c r="P10" s="27">
        <v>9</v>
      </c>
      <c r="Q10" s="27" t="s">
        <v>25</v>
      </c>
      <c r="R10" s="27">
        <v>9</v>
      </c>
      <c r="S10" s="71">
        <v>9.5</v>
      </c>
      <c r="T10" s="28">
        <f>ROUND(SUMPRODUCT(O10:S10,$O$8:$S$8)/100,1)</f>
        <v>9.5</v>
      </c>
      <c r="U10" s="29" t="str">
        <f>IF(AND($T10&gt;=9,$T10&lt;=10),"A+","")&amp;IF(AND($T10&gt;=8.5,$T10&lt;=8.9),"A","")&amp;IF(AND($T10&gt;=8,$T10&lt;=8.4),"B+","")&amp;IF(AND($T10&gt;=7,$T10&lt;=7.9),"B","")&amp;IF(AND($T10&gt;=6.5,$T10&lt;=6.9),"C+","")&amp;IF(AND($T10&gt;=5.5,$T10&lt;=6.4),"C","")&amp;IF(AND($T10&gt;=5,$T10&lt;=5.4),"D+","")&amp;IF(AND($T10&gt;=4,$T10&lt;=4.9),"D","")&amp;IF(AND($T10&lt;4),"F","")</f>
        <v>A+</v>
      </c>
      <c r="V10" s="30" t="str">
        <f>IF($T10&lt;4,"Kém",IF(AND($T10&gt;=4,$T10&lt;=5.4),"Trung bình yếu",IF(AND($T10&gt;=5.5,$T10&lt;=6.9),"Trung bình",IF(AND($T10&gt;=7,$T10&lt;=8.4),"Khá",IF(AND($T10&gt;=8.5,$T10&lt;=10),"Giỏi","")))))</f>
        <v>Giỏi</v>
      </c>
      <c r="W10" s="31" t="str">
        <f>+IF(OR($O10=0,$P10=0,$Q10=0,$R10=0),"Không đủ ĐKDT",IF(AND(S10=0,T10&gt;=4),"Không đạt",""))</f>
        <v/>
      </c>
      <c r="X10" s="32" t="str">
        <f>+L10</f>
        <v>702-A2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Đạt</v>
      </c>
      <c r="AB10" s="63"/>
      <c r="AC10" s="63"/>
      <c r="AD10" s="86"/>
      <c r="AE10" s="53"/>
      <c r="AF10" s="53"/>
      <c r="AG10" s="53"/>
      <c r="AH10" s="64"/>
      <c r="AI10" s="53"/>
      <c r="AJ10" s="65"/>
      <c r="AK10" s="66"/>
      <c r="AL10" s="65"/>
      <c r="AM10" s="66"/>
      <c r="AN10" s="65"/>
      <c r="AO10" s="53"/>
      <c r="AP10" s="64"/>
    </row>
    <row r="11" spans="2:42" ht="18.75" customHeight="1" x14ac:dyDescent="0.25">
      <c r="B11" s="22">
        <v>3</v>
      </c>
      <c r="C11" s="23" t="s">
        <v>1344</v>
      </c>
      <c r="D11" s="24" t="s">
        <v>387</v>
      </c>
      <c r="E11" s="25" t="s">
        <v>546</v>
      </c>
      <c r="F11" s="26" t="s">
        <v>547</v>
      </c>
      <c r="G11" s="23" t="s">
        <v>70</v>
      </c>
      <c r="H11" s="80" t="s">
        <v>56</v>
      </c>
      <c r="I11" s="81" t="s">
        <v>1340</v>
      </c>
      <c r="J11" s="82">
        <v>43269</v>
      </c>
      <c r="K11" s="81" t="s">
        <v>475</v>
      </c>
      <c r="L11" s="81" t="s">
        <v>570</v>
      </c>
      <c r="M11" s="81" t="s">
        <v>281</v>
      </c>
      <c r="N11">
        <v>3</v>
      </c>
      <c r="O11" s="27">
        <v>8</v>
      </c>
      <c r="P11" s="27">
        <v>6</v>
      </c>
      <c r="Q11" s="27" t="s">
        <v>25</v>
      </c>
      <c r="R11" s="27">
        <v>7</v>
      </c>
      <c r="S11" s="71">
        <v>6</v>
      </c>
      <c r="T11" s="28">
        <f>ROUND(SUMPRODUCT(O11:S11,$O$8:$S$8)/100,1)</f>
        <v>6.3</v>
      </c>
      <c r="U11" s="29" t="str">
        <f>IF(AND($T11&gt;=9,$T11&lt;=10),"A+","")&amp;IF(AND($T11&gt;=8.5,$T11&lt;=8.9),"A","")&amp;IF(AND($T11&gt;=8,$T11&lt;=8.4),"B+","")&amp;IF(AND($T11&gt;=7,$T11&lt;=7.9),"B","")&amp;IF(AND($T11&gt;=6.5,$T11&lt;=6.9),"C+","")&amp;IF(AND($T11&gt;=5.5,$T11&lt;=6.4),"C","")&amp;IF(AND($T11&gt;=5,$T11&lt;=5.4),"D+","")&amp;IF(AND($T11&gt;=4,$T11&lt;=4.9),"D","")&amp;IF(AND($T11&lt;4),"F","")</f>
        <v>C</v>
      </c>
      <c r="V11" s="30" t="str">
        <f>IF($T11&lt;4,"Kém",IF(AND($T11&gt;=4,$T11&lt;=5.4),"Trung bình yếu",IF(AND($T11&gt;=5.5,$T11&lt;=6.9),"Trung bình",IF(AND($T11&gt;=7,$T11&lt;=8.4),"Khá",IF(AND($T11&gt;=8.5,$T11&lt;=10),"Giỏi","")))))</f>
        <v>Trung bình</v>
      </c>
      <c r="W11" s="31" t="str">
        <f>+IF(OR($O11=0,$P11=0,$Q11=0,$R11=0),"Không đủ ĐKDT",IF(AND(S11=0,T11&gt;=4),"Không đạt",""))</f>
        <v/>
      </c>
      <c r="X11" s="32" t="str">
        <f>+L11</f>
        <v>702-A2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1345</v>
      </c>
      <c r="D12" s="24" t="s">
        <v>214</v>
      </c>
      <c r="E12" s="25" t="s">
        <v>1346</v>
      </c>
      <c r="F12" s="26" t="s">
        <v>1347</v>
      </c>
      <c r="G12" s="23" t="s">
        <v>122</v>
      </c>
      <c r="H12" s="80" t="s">
        <v>56</v>
      </c>
      <c r="I12" s="81" t="s">
        <v>1340</v>
      </c>
      <c r="J12" s="82">
        <v>43269</v>
      </c>
      <c r="K12" s="81" t="s">
        <v>475</v>
      </c>
      <c r="L12" s="81" t="s">
        <v>570</v>
      </c>
      <c r="M12" s="81" t="s">
        <v>281</v>
      </c>
      <c r="N12">
        <v>3</v>
      </c>
      <c r="O12" s="27">
        <v>10</v>
      </c>
      <c r="P12" s="27">
        <v>9</v>
      </c>
      <c r="Q12" s="27" t="s">
        <v>25</v>
      </c>
      <c r="R12" s="27">
        <v>8</v>
      </c>
      <c r="S12" s="71">
        <v>5</v>
      </c>
      <c r="T12" s="28">
        <f>ROUND(SUMPRODUCT(O12:S12,$O$8:$S$8)/100,1)</f>
        <v>6.2</v>
      </c>
      <c r="U12" s="29" t="str">
        <f>IF(AND($T12&gt;=9,$T12&lt;=10),"A+","")&amp;IF(AND($T12&gt;=8.5,$T12&lt;=8.9),"A","")&amp;IF(AND($T12&gt;=8,$T12&lt;=8.4),"B+","")&amp;IF(AND($T12&gt;=7,$T12&lt;=7.9),"B","")&amp;IF(AND($T12&gt;=6.5,$T12&lt;=6.9),"C+","")&amp;IF(AND($T12&gt;=5.5,$T12&lt;=6.4),"C","")&amp;IF(AND($T12&gt;=5,$T12&lt;=5.4),"D+","")&amp;IF(AND($T12&gt;=4,$T12&lt;=4.9),"D","")&amp;IF(AND($T12&lt;4),"F","")</f>
        <v>C</v>
      </c>
      <c r="V12" s="30" t="str">
        <f>IF($T12&lt;4,"Kém",IF(AND($T12&gt;=4,$T12&lt;=5.4),"Trung bình yếu",IF(AND($T12&gt;=5.5,$T12&lt;=6.9),"Trung bình",IF(AND($T12&gt;=7,$T12&lt;=8.4),"Khá",IF(AND($T12&gt;=8.5,$T12&lt;=10),"Giỏi","")))))</f>
        <v>Trung bình</v>
      </c>
      <c r="W12" s="31" t="str">
        <f>+IF(OR($O12=0,$P12=0,$Q12=0,$R12=0),"Không đủ ĐKDT",IF(AND(S12=0,T12&gt;=4),"Không đạt",""))</f>
        <v/>
      </c>
      <c r="X12" s="32" t="str">
        <f>+L12</f>
        <v>702-A2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1348</v>
      </c>
      <c r="D13" s="24" t="s">
        <v>101</v>
      </c>
      <c r="E13" s="25" t="s">
        <v>1349</v>
      </c>
      <c r="F13" s="26" t="s">
        <v>226</v>
      </c>
      <c r="G13" s="23" t="s">
        <v>70</v>
      </c>
      <c r="H13" s="80" t="s">
        <v>56</v>
      </c>
      <c r="I13" s="81" t="s">
        <v>1340</v>
      </c>
      <c r="J13" s="82">
        <v>43269</v>
      </c>
      <c r="K13" s="81" t="s">
        <v>475</v>
      </c>
      <c r="L13" s="81" t="s">
        <v>570</v>
      </c>
      <c r="M13" s="81" t="s">
        <v>281</v>
      </c>
      <c r="N13">
        <v>3</v>
      </c>
      <c r="O13" s="27">
        <v>10</v>
      </c>
      <c r="P13" s="27">
        <v>9</v>
      </c>
      <c r="Q13" s="27" t="s">
        <v>25</v>
      </c>
      <c r="R13" s="27">
        <v>8</v>
      </c>
      <c r="S13" s="71">
        <v>8.5</v>
      </c>
      <c r="T13" s="28">
        <f>ROUND(SUMPRODUCT(O13:S13,$O$8:$S$8)/100,1)</f>
        <v>8.6999999999999993</v>
      </c>
      <c r="U13" s="29" t="str">
        <f>IF(AND($T13&gt;=9,$T13&lt;=10),"A+","")&amp;IF(AND($T13&gt;=8.5,$T13&lt;=8.9),"A","")&amp;IF(AND($T13&gt;=8,$T13&lt;=8.4),"B+","")&amp;IF(AND($T13&gt;=7,$T13&lt;=7.9),"B","")&amp;IF(AND($T13&gt;=6.5,$T13&lt;=6.9),"C+","")&amp;IF(AND($T13&gt;=5.5,$T13&lt;=6.4),"C","")&amp;IF(AND($T13&gt;=5,$T13&lt;=5.4),"D+","")&amp;IF(AND($T13&gt;=4,$T13&lt;=4.9),"D","")&amp;IF(AND($T13&lt;4),"F","")</f>
        <v>A</v>
      </c>
      <c r="V13" s="30" t="str">
        <f>IF($T13&lt;4,"Kém",IF(AND($T13&gt;=4,$T13&lt;=5.4),"Trung bình yếu",IF(AND($T13&gt;=5.5,$T13&lt;=6.9),"Trung bình",IF(AND($T13&gt;=7,$T13&lt;=8.4),"Khá",IF(AND($T13&gt;=8.5,$T13&lt;=10),"Giỏi","")))))</f>
        <v>Giỏi</v>
      </c>
      <c r="W13" s="31" t="str">
        <f>+IF(OR($O13=0,$P13=0,$Q13=0,$R13=0),"Không đủ ĐKDT",IF(AND(S13=0,T13&gt;=4),"Không đạt",""))</f>
        <v/>
      </c>
      <c r="X13" s="32" t="str">
        <f>+L13</f>
        <v>702-A2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1350</v>
      </c>
      <c r="D14" s="24" t="s">
        <v>356</v>
      </c>
      <c r="E14" s="25" t="s">
        <v>548</v>
      </c>
      <c r="F14" s="26" t="s">
        <v>534</v>
      </c>
      <c r="G14" s="23" t="s">
        <v>66</v>
      </c>
      <c r="H14" s="80" t="s">
        <v>56</v>
      </c>
      <c r="I14" s="81" t="s">
        <v>1340</v>
      </c>
      <c r="J14" s="82">
        <v>43269</v>
      </c>
      <c r="K14" s="81" t="s">
        <v>475</v>
      </c>
      <c r="L14" s="81" t="s">
        <v>570</v>
      </c>
      <c r="M14" s="81" t="s">
        <v>281</v>
      </c>
      <c r="N14">
        <v>3</v>
      </c>
      <c r="O14" s="27">
        <v>8</v>
      </c>
      <c r="P14" s="27">
        <v>9</v>
      </c>
      <c r="Q14" s="27" t="s">
        <v>25</v>
      </c>
      <c r="R14" s="27">
        <v>8</v>
      </c>
      <c r="S14" s="71">
        <v>4</v>
      </c>
      <c r="T14" s="28">
        <f>ROUND(SUMPRODUCT(O14:S14,$O$8:$S$8)/100,1)</f>
        <v>5.3</v>
      </c>
      <c r="U14" s="29" t="str">
        <f>IF(AND($T14&gt;=9,$T14&lt;=10),"A+","")&amp;IF(AND($T14&gt;=8.5,$T14&lt;=8.9),"A","")&amp;IF(AND($T14&gt;=8,$T14&lt;=8.4),"B+","")&amp;IF(AND($T14&gt;=7,$T14&lt;=7.9),"B","")&amp;IF(AND($T14&gt;=6.5,$T14&lt;=6.9),"C+","")&amp;IF(AND($T14&gt;=5.5,$T14&lt;=6.4),"C","")&amp;IF(AND($T14&gt;=5,$T14&lt;=5.4),"D+","")&amp;IF(AND($T14&gt;=4,$T14&lt;=4.9),"D","")&amp;IF(AND($T14&lt;4),"F","")</f>
        <v>D+</v>
      </c>
      <c r="V14" s="30" t="str">
        <f>IF($T14&lt;4,"Kém",IF(AND($T14&gt;=4,$T14&lt;=5.4),"Trung bình yếu",IF(AND($T14&gt;=5.5,$T14&lt;=6.9),"Trung bình",IF(AND($T14&gt;=7,$T14&lt;=8.4),"Khá",IF(AND($T14&gt;=8.5,$T14&lt;=10),"Giỏi","")))))</f>
        <v>Trung bình yếu</v>
      </c>
      <c r="W14" s="31" t="str">
        <f>+IF(OR($O14=0,$P14=0,$Q14=0,$R14=0),"Không đủ ĐKDT",IF(AND(S14=0,T14&gt;=4),"Không đạt",""))</f>
        <v/>
      </c>
      <c r="X14" s="32" t="str">
        <f>+L14</f>
        <v>702-A2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1351</v>
      </c>
      <c r="D15" s="24" t="s">
        <v>1352</v>
      </c>
      <c r="E15" s="25" t="s">
        <v>548</v>
      </c>
      <c r="F15" s="26" t="s">
        <v>1353</v>
      </c>
      <c r="G15" s="23" t="s">
        <v>75</v>
      </c>
      <c r="H15" s="80" t="s">
        <v>56</v>
      </c>
      <c r="I15" s="81" t="s">
        <v>1340</v>
      </c>
      <c r="J15" s="82">
        <v>43269</v>
      </c>
      <c r="K15" s="81" t="s">
        <v>475</v>
      </c>
      <c r="L15" s="81" t="s">
        <v>570</v>
      </c>
      <c r="M15" s="81" t="s">
        <v>281</v>
      </c>
      <c r="N15">
        <v>3</v>
      </c>
      <c r="O15" s="27">
        <v>7</v>
      </c>
      <c r="P15" s="27">
        <v>8</v>
      </c>
      <c r="Q15" s="27" t="s">
        <v>25</v>
      </c>
      <c r="R15" s="27">
        <v>6</v>
      </c>
      <c r="S15" s="71">
        <v>4.5</v>
      </c>
      <c r="T15" s="28">
        <f>ROUND(SUMPRODUCT(O15:S15,$O$8:$S$8)/100,1)</f>
        <v>5.3</v>
      </c>
      <c r="U15" s="29" t="str">
        <f>IF(AND($T15&gt;=9,$T15&lt;=10),"A+","")&amp;IF(AND($T15&gt;=8.5,$T15&lt;=8.9),"A","")&amp;IF(AND($T15&gt;=8,$T15&lt;=8.4),"B+","")&amp;IF(AND($T15&gt;=7,$T15&lt;=7.9),"B","")&amp;IF(AND($T15&gt;=6.5,$T15&lt;=6.9),"C+","")&amp;IF(AND($T15&gt;=5.5,$T15&lt;=6.4),"C","")&amp;IF(AND($T15&gt;=5,$T15&lt;=5.4),"D+","")&amp;IF(AND($T15&gt;=4,$T15&lt;=4.9),"D","")&amp;IF(AND($T15&lt;4),"F","")</f>
        <v>D+</v>
      </c>
      <c r="V15" s="30" t="str">
        <f>IF($T15&lt;4,"Kém",IF(AND($T15&gt;=4,$T15&lt;=5.4),"Trung bình yếu",IF(AND($T15&gt;=5.5,$T15&lt;=6.9),"Trung bình",IF(AND($T15&gt;=7,$T15&lt;=8.4),"Khá",IF(AND($T15&gt;=8.5,$T15&lt;=10),"Giỏi","")))))</f>
        <v>Trung bình yếu</v>
      </c>
      <c r="W15" s="31" t="str">
        <f>+IF(OR($O15=0,$P15=0,$Q15=0,$R15=0),"Không đủ ĐKDT",IF(AND(S15=0,T15&gt;=4),"Không đạt",""))</f>
        <v/>
      </c>
      <c r="X15" s="32" t="str">
        <f>+L15</f>
        <v>702-A2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1354</v>
      </c>
      <c r="D16" s="24" t="s">
        <v>549</v>
      </c>
      <c r="E16" s="25" t="s">
        <v>78</v>
      </c>
      <c r="F16" s="26" t="s">
        <v>1270</v>
      </c>
      <c r="G16" s="23" t="s">
        <v>62</v>
      </c>
      <c r="H16" s="80" t="s">
        <v>56</v>
      </c>
      <c r="I16" s="81" t="s">
        <v>1340</v>
      </c>
      <c r="J16" s="82">
        <v>43269</v>
      </c>
      <c r="K16" s="81" t="s">
        <v>475</v>
      </c>
      <c r="L16" s="81" t="s">
        <v>570</v>
      </c>
      <c r="M16" s="81" t="s">
        <v>281</v>
      </c>
      <c r="N16">
        <v>3</v>
      </c>
      <c r="O16" s="27">
        <v>9</v>
      </c>
      <c r="P16" s="27">
        <v>10</v>
      </c>
      <c r="Q16" s="27" t="s">
        <v>25</v>
      </c>
      <c r="R16" s="27">
        <v>9</v>
      </c>
      <c r="S16" s="71">
        <v>7</v>
      </c>
      <c r="T16" s="28">
        <f>ROUND(SUMPRODUCT(O16:S16,$O$8:$S$8)/100,1)</f>
        <v>7.7</v>
      </c>
      <c r="U16" s="29" t="str">
        <f>IF(AND($T16&gt;=9,$T16&lt;=10),"A+","")&amp;IF(AND($T16&gt;=8.5,$T16&lt;=8.9),"A","")&amp;IF(AND($T16&gt;=8,$T16&lt;=8.4),"B+","")&amp;IF(AND($T16&gt;=7,$T16&lt;=7.9),"B","")&amp;IF(AND($T16&gt;=6.5,$T16&lt;=6.9),"C+","")&amp;IF(AND($T16&gt;=5.5,$T16&lt;=6.4),"C","")&amp;IF(AND($T16&gt;=5,$T16&lt;=5.4),"D+","")&amp;IF(AND($T16&gt;=4,$T16&lt;=4.9),"D","")&amp;IF(AND($T16&lt;4),"F","")</f>
        <v>B</v>
      </c>
      <c r="V16" s="30" t="str">
        <f>IF($T16&lt;4,"Kém",IF(AND($T16&gt;=4,$T16&lt;=5.4),"Trung bình yếu",IF(AND($T16&gt;=5.5,$T16&lt;=6.9),"Trung bình",IF(AND($T16&gt;=7,$T16&lt;=8.4),"Khá",IF(AND($T16&gt;=8.5,$T16&lt;=10),"Giỏi","")))))</f>
        <v>Khá</v>
      </c>
      <c r="W16" s="31" t="str">
        <f>+IF(OR($O16=0,$P16=0,$Q16=0,$R16=0),"Không đủ ĐKDT",IF(AND(S16=0,T16&gt;=4),"Không đạt",""))</f>
        <v/>
      </c>
      <c r="X16" s="32" t="str">
        <f>+L16</f>
        <v>702-A2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1355</v>
      </c>
      <c r="D17" s="24" t="s">
        <v>119</v>
      </c>
      <c r="E17" s="25" t="s">
        <v>78</v>
      </c>
      <c r="F17" s="26" t="s">
        <v>1356</v>
      </c>
      <c r="G17" s="23" t="s">
        <v>88</v>
      </c>
      <c r="H17" s="80" t="s">
        <v>56</v>
      </c>
      <c r="I17" s="81" t="s">
        <v>1340</v>
      </c>
      <c r="J17" s="82">
        <v>43269</v>
      </c>
      <c r="K17" s="81" t="s">
        <v>475</v>
      </c>
      <c r="L17" s="81" t="s">
        <v>570</v>
      </c>
      <c r="M17" s="81" t="s">
        <v>281</v>
      </c>
      <c r="N17">
        <v>3</v>
      </c>
      <c r="O17" s="27">
        <v>9</v>
      </c>
      <c r="P17" s="27">
        <v>5</v>
      </c>
      <c r="Q17" s="27" t="s">
        <v>25</v>
      </c>
      <c r="R17" s="27">
        <v>8</v>
      </c>
      <c r="S17" s="71">
        <v>1</v>
      </c>
      <c r="T17" s="28">
        <f>ROUND(SUMPRODUCT(O17:S17,$O$8:$S$8)/100,1)</f>
        <v>2.9</v>
      </c>
      <c r="U17" s="29" t="str">
        <f>IF(AND($T17&gt;=9,$T17&lt;=10),"A+","")&amp;IF(AND($T17&gt;=8.5,$T17&lt;=8.9),"A","")&amp;IF(AND($T17&gt;=8,$T17&lt;=8.4),"B+","")&amp;IF(AND($T17&gt;=7,$T17&lt;=7.9),"B","")&amp;IF(AND($T17&gt;=6.5,$T17&lt;=6.9),"C+","")&amp;IF(AND($T17&gt;=5.5,$T17&lt;=6.4),"C","")&amp;IF(AND($T17&gt;=5,$T17&lt;=5.4),"D+","")&amp;IF(AND($T17&gt;=4,$T17&lt;=4.9),"D","")&amp;IF(AND($T17&lt;4),"F","")</f>
        <v>F</v>
      </c>
      <c r="V17" s="30" t="str">
        <f>IF($T17&lt;4,"Kém",IF(AND($T17&gt;=4,$T17&lt;=5.4),"Trung bình yếu",IF(AND($T17&gt;=5.5,$T17&lt;=6.9),"Trung bình",IF(AND($T17&gt;=7,$T17&lt;=8.4),"Khá",IF(AND($T17&gt;=8.5,$T17&lt;=10),"Giỏi","")))))</f>
        <v>Kém</v>
      </c>
      <c r="W17" s="31" t="str">
        <f>+IF(OR($O17=0,$P17=0,$Q17=0,$R17=0),"Không đủ ĐKDT",IF(AND(S17=0,T17&gt;=4),"Không đạt",""))</f>
        <v/>
      </c>
      <c r="X17" s="32" t="str">
        <f>+L17</f>
        <v>702-A2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Học lại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1357</v>
      </c>
      <c r="D18" s="24" t="s">
        <v>1358</v>
      </c>
      <c r="E18" s="25" t="s">
        <v>368</v>
      </c>
      <c r="F18" s="26" t="s">
        <v>1359</v>
      </c>
      <c r="G18" s="23" t="s">
        <v>122</v>
      </c>
      <c r="H18" s="80" t="s">
        <v>56</v>
      </c>
      <c r="I18" s="81" t="s">
        <v>1340</v>
      </c>
      <c r="J18" s="82">
        <v>43269</v>
      </c>
      <c r="K18" s="81" t="s">
        <v>475</v>
      </c>
      <c r="L18" s="81" t="s">
        <v>570</v>
      </c>
      <c r="M18" s="81" t="s">
        <v>281</v>
      </c>
      <c r="N18">
        <v>3</v>
      </c>
      <c r="O18" s="27">
        <v>0</v>
      </c>
      <c r="P18" s="27" t="s">
        <v>25</v>
      </c>
      <c r="Q18" s="27" t="s">
        <v>25</v>
      </c>
      <c r="R18" s="27" t="s">
        <v>25</v>
      </c>
      <c r="S18" s="71" t="s">
        <v>25</v>
      </c>
      <c r="T18" s="28">
        <f>ROUND(SUMPRODUCT(O18:S18,$O$8:$S$8)/100,1)</f>
        <v>0</v>
      </c>
      <c r="U18" s="29" t="str">
        <f>IF(AND($T18&gt;=9,$T18&lt;=10),"A+","")&amp;IF(AND($T18&gt;=8.5,$T18&lt;=8.9),"A","")&amp;IF(AND($T18&gt;=8,$T18&lt;=8.4),"B+","")&amp;IF(AND($T18&gt;=7,$T18&lt;=7.9),"B","")&amp;IF(AND($T18&gt;=6.5,$T18&lt;=6.9),"C+","")&amp;IF(AND($T18&gt;=5.5,$T18&lt;=6.4),"C","")&amp;IF(AND($T18&gt;=5,$T18&lt;=5.4),"D+","")&amp;IF(AND($T18&gt;=4,$T18&lt;=4.9),"D","")&amp;IF(AND($T18&lt;4),"F","")</f>
        <v>F</v>
      </c>
      <c r="V18" s="30" t="str">
        <f>IF($T18&lt;4,"Kém",IF(AND($T18&gt;=4,$T18&lt;=5.4),"Trung bình yếu",IF(AND($T18&gt;=5.5,$T18&lt;=6.9),"Trung bình",IF(AND($T18&gt;=7,$T18&lt;=8.4),"Khá",IF(AND($T18&gt;=8.5,$T18&lt;=10),"Giỏi","")))))</f>
        <v>Kém</v>
      </c>
      <c r="W18" s="31" t="str">
        <f>+IF(OR($O18=0,$P18=0,$Q18=0,$R18=0),"Không đủ ĐKDT",IF(AND(S18=0,T18&gt;=4),"Không đạt",""))</f>
        <v>Không đủ ĐKDT</v>
      </c>
      <c r="X18" s="32" t="str">
        <f>+L18</f>
        <v>702-A2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Học lại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1360</v>
      </c>
      <c r="D19" s="24" t="s">
        <v>1361</v>
      </c>
      <c r="E19" s="25" t="s">
        <v>376</v>
      </c>
      <c r="F19" s="26" t="s">
        <v>1362</v>
      </c>
      <c r="G19" s="23" t="s">
        <v>66</v>
      </c>
      <c r="H19" s="80" t="s">
        <v>56</v>
      </c>
      <c r="I19" s="81" t="s">
        <v>1340</v>
      </c>
      <c r="J19" s="82">
        <v>43269</v>
      </c>
      <c r="K19" s="81" t="s">
        <v>475</v>
      </c>
      <c r="L19" s="81" t="s">
        <v>570</v>
      </c>
      <c r="M19" s="81" t="s">
        <v>281</v>
      </c>
      <c r="N19">
        <v>3</v>
      </c>
      <c r="O19" s="27">
        <v>10</v>
      </c>
      <c r="P19" s="27">
        <v>10</v>
      </c>
      <c r="Q19" s="27" t="s">
        <v>25</v>
      </c>
      <c r="R19" s="27">
        <v>9</v>
      </c>
      <c r="S19" s="71">
        <v>9</v>
      </c>
      <c r="T19" s="28">
        <f>ROUND(SUMPRODUCT(O19:S19,$O$8:$S$8)/100,1)</f>
        <v>9.1999999999999993</v>
      </c>
      <c r="U19" s="29" t="str">
        <f>IF(AND($T19&gt;=9,$T19&lt;=10),"A+","")&amp;IF(AND($T19&gt;=8.5,$T19&lt;=8.9),"A","")&amp;IF(AND($T19&gt;=8,$T19&lt;=8.4),"B+","")&amp;IF(AND($T19&gt;=7,$T19&lt;=7.9),"B","")&amp;IF(AND($T19&gt;=6.5,$T19&lt;=6.9),"C+","")&amp;IF(AND($T19&gt;=5.5,$T19&lt;=6.4),"C","")&amp;IF(AND($T19&gt;=5,$T19&lt;=5.4),"D+","")&amp;IF(AND($T19&gt;=4,$T19&lt;=4.9),"D","")&amp;IF(AND($T19&lt;4),"F","")</f>
        <v>A+</v>
      </c>
      <c r="V19" s="30" t="str">
        <f>IF($T19&lt;4,"Kém",IF(AND($T19&gt;=4,$T19&lt;=5.4),"Trung bình yếu",IF(AND($T19&gt;=5.5,$T19&lt;=6.9),"Trung bình",IF(AND($T19&gt;=7,$T19&lt;=8.4),"Khá",IF(AND($T19&gt;=8.5,$T19&lt;=10),"Giỏi","")))))</f>
        <v>Giỏi</v>
      </c>
      <c r="W19" s="31" t="str">
        <f>+IF(OR($O19=0,$P19=0,$Q19=0,$R19=0),"Không đủ ĐKDT",IF(AND(S19=0,T19&gt;=4),"Không đạt",""))</f>
        <v/>
      </c>
      <c r="X19" s="32" t="str">
        <f>+L19</f>
        <v>702-A2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1363</v>
      </c>
      <c r="D20" s="24" t="s">
        <v>173</v>
      </c>
      <c r="E20" s="25" t="s">
        <v>376</v>
      </c>
      <c r="F20" s="26" t="s">
        <v>495</v>
      </c>
      <c r="G20" s="23" t="s">
        <v>192</v>
      </c>
      <c r="H20" s="80" t="s">
        <v>56</v>
      </c>
      <c r="I20" s="81" t="s">
        <v>1340</v>
      </c>
      <c r="J20" s="82">
        <v>43269</v>
      </c>
      <c r="K20" s="81" t="s">
        <v>475</v>
      </c>
      <c r="L20" s="81" t="s">
        <v>570</v>
      </c>
      <c r="M20" s="81" t="s">
        <v>281</v>
      </c>
      <c r="N20">
        <v>3</v>
      </c>
      <c r="O20" s="27">
        <v>10</v>
      </c>
      <c r="P20" s="27">
        <v>4</v>
      </c>
      <c r="Q20" s="27" t="s">
        <v>25</v>
      </c>
      <c r="R20" s="27">
        <v>7</v>
      </c>
      <c r="S20" s="71">
        <v>5</v>
      </c>
      <c r="T20" s="28">
        <f>ROUND(SUMPRODUCT(O20:S20,$O$8:$S$8)/100,1)</f>
        <v>5.6</v>
      </c>
      <c r="U20" s="29" t="str">
        <f>IF(AND($T20&gt;=9,$T20&lt;=10),"A+","")&amp;IF(AND($T20&gt;=8.5,$T20&lt;=8.9),"A","")&amp;IF(AND($T20&gt;=8,$T20&lt;=8.4),"B+","")&amp;IF(AND($T20&gt;=7,$T20&lt;=7.9),"B","")&amp;IF(AND($T20&gt;=6.5,$T20&lt;=6.9),"C+","")&amp;IF(AND($T20&gt;=5.5,$T20&lt;=6.4),"C","")&amp;IF(AND($T20&gt;=5,$T20&lt;=5.4),"D+","")&amp;IF(AND($T20&gt;=4,$T20&lt;=4.9),"D","")&amp;IF(AND($T20&lt;4),"F","")</f>
        <v>C</v>
      </c>
      <c r="V20" s="30" t="str">
        <f>IF($T20&lt;4,"Kém",IF(AND($T20&gt;=4,$T20&lt;=5.4),"Trung bình yếu",IF(AND($T20&gt;=5.5,$T20&lt;=6.9),"Trung bình",IF(AND($T20&gt;=7,$T20&lt;=8.4),"Khá",IF(AND($T20&gt;=8.5,$T20&lt;=10),"Giỏi","")))))</f>
        <v>Trung bình</v>
      </c>
      <c r="W20" s="31" t="str">
        <f>+IF(OR($O20=0,$P20=0,$Q20=0,$R20=0),"Không đủ ĐKDT",IF(AND(S20=0,T20&gt;=4),"Không đạt",""))</f>
        <v/>
      </c>
      <c r="X20" s="32" t="str">
        <f>+L20</f>
        <v>702-A2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1364</v>
      </c>
      <c r="D21" s="24" t="s">
        <v>189</v>
      </c>
      <c r="E21" s="25" t="s">
        <v>102</v>
      </c>
      <c r="F21" s="26" t="s">
        <v>550</v>
      </c>
      <c r="G21" s="23" t="s">
        <v>66</v>
      </c>
      <c r="H21" s="80" t="s">
        <v>56</v>
      </c>
      <c r="I21" s="81" t="s">
        <v>1340</v>
      </c>
      <c r="J21" s="82">
        <v>43269</v>
      </c>
      <c r="K21" s="81" t="s">
        <v>475</v>
      </c>
      <c r="L21" s="81" t="s">
        <v>570</v>
      </c>
      <c r="M21" s="81" t="s">
        <v>281</v>
      </c>
      <c r="N21">
        <v>3</v>
      </c>
      <c r="O21" s="27">
        <v>10</v>
      </c>
      <c r="P21" s="27">
        <v>10</v>
      </c>
      <c r="Q21" s="27" t="s">
        <v>25</v>
      </c>
      <c r="R21" s="27">
        <v>8</v>
      </c>
      <c r="S21" s="71">
        <v>9</v>
      </c>
      <c r="T21" s="28">
        <f>ROUND(SUMPRODUCT(O21:S21,$O$8:$S$8)/100,1)</f>
        <v>9.1</v>
      </c>
      <c r="U21" s="29" t="str">
        <f>IF(AND($T21&gt;=9,$T21&lt;=10),"A+","")&amp;IF(AND($T21&gt;=8.5,$T21&lt;=8.9),"A","")&amp;IF(AND($T21&gt;=8,$T21&lt;=8.4),"B+","")&amp;IF(AND($T21&gt;=7,$T21&lt;=7.9),"B","")&amp;IF(AND($T21&gt;=6.5,$T21&lt;=6.9),"C+","")&amp;IF(AND($T21&gt;=5.5,$T21&lt;=6.4),"C","")&amp;IF(AND($T21&gt;=5,$T21&lt;=5.4),"D+","")&amp;IF(AND($T21&gt;=4,$T21&lt;=4.9),"D","")&amp;IF(AND($T21&lt;4),"F","")</f>
        <v>A+</v>
      </c>
      <c r="V21" s="30" t="str">
        <f>IF($T21&lt;4,"Kém",IF(AND($T21&gt;=4,$T21&lt;=5.4),"Trung bình yếu",IF(AND($T21&gt;=5.5,$T21&lt;=6.9),"Trung bình",IF(AND($T21&gt;=7,$T21&lt;=8.4),"Khá",IF(AND($T21&gt;=8.5,$T21&lt;=10),"Giỏi","")))))</f>
        <v>Giỏi</v>
      </c>
      <c r="W21" s="31" t="str">
        <f>+IF(OR($O21=0,$P21=0,$Q21=0,$R21=0),"Không đủ ĐKDT",IF(AND(S21=0,T21&gt;=4),"Không đạt",""))</f>
        <v/>
      </c>
      <c r="X21" s="32" t="str">
        <f>+L21</f>
        <v>702-A2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1365</v>
      </c>
      <c r="D22" s="24" t="s">
        <v>1366</v>
      </c>
      <c r="E22" s="25" t="s">
        <v>110</v>
      </c>
      <c r="F22" s="26" t="s">
        <v>500</v>
      </c>
      <c r="G22" s="23" t="s">
        <v>83</v>
      </c>
      <c r="H22" s="80" t="s">
        <v>56</v>
      </c>
      <c r="I22" s="81" t="s">
        <v>1340</v>
      </c>
      <c r="J22" s="82">
        <v>43269</v>
      </c>
      <c r="K22" s="81" t="s">
        <v>475</v>
      </c>
      <c r="L22" s="81" t="s">
        <v>570</v>
      </c>
      <c r="M22" s="81" t="s">
        <v>281</v>
      </c>
      <c r="N22">
        <v>3</v>
      </c>
      <c r="O22" s="27">
        <v>7</v>
      </c>
      <c r="P22" s="27">
        <v>9</v>
      </c>
      <c r="Q22" s="27" t="s">
        <v>25</v>
      </c>
      <c r="R22" s="27">
        <v>8</v>
      </c>
      <c r="S22" s="71">
        <v>5.5</v>
      </c>
      <c r="T22" s="28">
        <f>ROUND(SUMPRODUCT(O22:S22,$O$8:$S$8)/100,1)</f>
        <v>6.3</v>
      </c>
      <c r="U22" s="29" t="str">
        <f>IF(AND($T22&gt;=9,$T22&lt;=10),"A+","")&amp;IF(AND($T22&gt;=8.5,$T22&lt;=8.9),"A","")&amp;IF(AND($T22&gt;=8,$T22&lt;=8.4),"B+","")&amp;IF(AND($T22&gt;=7,$T22&lt;=7.9),"B","")&amp;IF(AND($T22&gt;=6.5,$T22&lt;=6.9),"C+","")&amp;IF(AND($T22&gt;=5.5,$T22&lt;=6.4),"C","")&amp;IF(AND($T22&gt;=5,$T22&lt;=5.4),"D+","")&amp;IF(AND($T22&gt;=4,$T22&lt;=4.9),"D","")&amp;IF(AND($T22&lt;4),"F","")</f>
        <v>C</v>
      </c>
      <c r="V22" s="30" t="str">
        <f>IF($T22&lt;4,"Kém",IF(AND($T22&gt;=4,$T22&lt;=5.4),"Trung bình yếu",IF(AND($T22&gt;=5.5,$T22&lt;=6.9),"Trung bình",IF(AND($T22&gt;=7,$T22&lt;=8.4),"Khá",IF(AND($T22&gt;=8.5,$T22&lt;=10),"Giỏi","")))))</f>
        <v>Trung bình</v>
      </c>
      <c r="W22" s="31" t="str">
        <f>+IF(OR($O22=0,$P22=0,$Q22=0,$R22=0),"Không đủ ĐKDT",IF(AND(S22=0,T22&gt;=4),"Không đạt",""))</f>
        <v/>
      </c>
      <c r="X22" s="32" t="str">
        <f>+L22</f>
        <v>702-A2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1367</v>
      </c>
      <c r="D23" s="24" t="s">
        <v>1368</v>
      </c>
      <c r="E23" s="25" t="s">
        <v>110</v>
      </c>
      <c r="F23" s="26" t="s">
        <v>1369</v>
      </c>
      <c r="G23" s="23" t="s">
        <v>278</v>
      </c>
      <c r="H23" s="80" t="s">
        <v>56</v>
      </c>
      <c r="I23" s="81" t="s">
        <v>1340</v>
      </c>
      <c r="J23" s="82">
        <v>43269</v>
      </c>
      <c r="K23" s="81" t="s">
        <v>475</v>
      </c>
      <c r="L23" s="81" t="s">
        <v>570</v>
      </c>
      <c r="M23" s="81" t="s">
        <v>281</v>
      </c>
      <c r="N23">
        <v>3</v>
      </c>
      <c r="O23" s="27">
        <v>10</v>
      </c>
      <c r="P23" s="27">
        <v>10</v>
      </c>
      <c r="Q23" s="27" t="s">
        <v>25</v>
      </c>
      <c r="R23" s="27">
        <v>9</v>
      </c>
      <c r="S23" s="71">
        <v>5</v>
      </c>
      <c r="T23" s="28">
        <f>ROUND(SUMPRODUCT(O23:S23,$O$8:$S$8)/100,1)</f>
        <v>6.4</v>
      </c>
      <c r="U23" s="29" t="str">
        <f>IF(AND($T23&gt;=9,$T23&lt;=10),"A+","")&amp;IF(AND($T23&gt;=8.5,$T23&lt;=8.9),"A","")&amp;IF(AND($T23&gt;=8,$T23&lt;=8.4),"B+","")&amp;IF(AND($T23&gt;=7,$T23&lt;=7.9),"B","")&amp;IF(AND($T23&gt;=6.5,$T23&lt;=6.9),"C+","")&amp;IF(AND($T23&gt;=5.5,$T23&lt;=6.4),"C","")&amp;IF(AND($T23&gt;=5,$T23&lt;=5.4),"D+","")&amp;IF(AND($T23&gt;=4,$T23&lt;=4.9),"D","")&amp;IF(AND($T23&lt;4),"F","")</f>
        <v>C</v>
      </c>
      <c r="V23" s="30" t="str">
        <f>IF($T23&lt;4,"Kém",IF(AND($T23&gt;=4,$T23&lt;=5.4),"Trung bình yếu",IF(AND($T23&gt;=5.5,$T23&lt;=6.9),"Trung bình",IF(AND($T23&gt;=7,$T23&lt;=8.4),"Khá",IF(AND($T23&gt;=8.5,$T23&lt;=10),"Giỏi","")))))</f>
        <v>Trung bình</v>
      </c>
      <c r="W23" s="31" t="str">
        <f>+IF(OR($O23=0,$P23=0,$Q23=0,$R23=0),"Không đủ ĐKDT",IF(AND(S23=0,T23&gt;=4),"Không đạt",""))</f>
        <v/>
      </c>
      <c r="X23" s="32" t="str">
        <f>+L23</f>
        <v>702-A2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Đạt</v>
      </c>
      <c r="AB23" s="62"/>
      <c r="AC23" s="62"/>
      <c r="AD23" s="62"/>
      <c r="AE23" s="54"/>
      <c r="AF23" s="54"/>
      <c r="AG23" s="54"/>
      <c r="AH23" s="54"/>
      <c r="AI23" s="53"/>
      <c r="AJ23" s="54"/>
      <c r="AK23" s="54"/>
      <c r="AL23" s="54"/>
      <c r="AM23" s="54"/>
      <c r="AN23" s="54"/>
      <c r="AO23" s="54"/>
      <c r="AP23" s="55"/>
    </row>
    <row r="24" spans="2:42" ht="18.75" customHeight="1" x14ac:dyDescent="0.25">
      <c r="B24" s="22">
        <v>16</v>
      </c>
      <c r="C24" s="23" t="s">
        <v>1370</v>
      </c>
      <c r="D24" s="24" t="s">
        <v>502</v>
      </c>
      <c r="E24" s="25" t="s">
        <v>1371</v>
      </c>
      <c r="F24" s="26" t="s">
        <v>535</v>
      </c>
      <c r="G24" s="23" t="s">
        <v>88</v>
      </c>
      <c r="H24" s="80" t="s">
        <v>56</v>
      </c>
      <c r="I24" s="81" t="s">
        <v>1340</v>
      </c>
      <c r="J24" s="82">
        <v>43269</v>
      </c>
      <c r="K24" s="81" t="s">
        <v>475</v>
      </c>
      <c r="L24" s="81" t="s">
        <v>570</v>
      </c>
      <c r="M24" s="81" t="s">
        <v>281</v>
      </c>
      <c r="N24">
        <v>3</v>
      </c>
      <c r="O24" s="27">
        <v>10</v>
      </c>
      <c r="P24" s="27">
        <v>7</v>
      </c>
      <c r="Q24" s="27" t="s">
        <v>25</v>
      </c>
      <c r="R24" s="27">
        <v>8</v>
      </c>
      <c r="S24" s="71">
        <v>6</v>
      </c>
      <c r="T24" s="28">
        <f>ROUND(SUMPRODUCT(O24:S24,$O$8:$S$8)/100,1)</f>
        <v>6.7</v>
      </c>
      <c r="U24" s="29" t="str">
        <f>IF(AND($T24&gt;=9,$T24&lt;=10),"A+","")&amp;IF(AND($T24&gt;=8.5,$T24&lt;=8.9),"A","")&amp;IF(AND($T24&gt;=8,$T24&lt;=8.4),"B+","")&amp;IF(AND($T24&gt;=7,$T24&lt;=7.9),"B","")&amp;IF(AND($T24&gt;=6.5,$T24&lt;=6.9),"C+","")&amp;IF(AND($T24&gt;=5.5,$T24&lt;=6.4),"C","")&amp;IF(AND($T24&gt;=5,$T24&lt;=5.4),"D+","")&amp;IF(AND($T24&gt;=4,$T24&lt;=4.9),"D","")&amp;IF(AND($T24&lt;4),"F","")</f>
        <v>C+</v>
      </c>
      <c r="V24" s="30" t="str">
        <f>IF($T24&lt;4,"Kém",IF(AND($T24&gt;=4,$T24&lt;=5.4),"Trung bình yếu",IF(AND($T24&gt;=5.5,$T24&lt;=6.9),"Trung bình",IF(AND($T24&gt;=7,$T24&lt;=8.4),"Khá",IF(AND($T24&gt;=8.5,$T24&lt;=10),"Giỏi","")))))</f>
        <v>Trung bình</v>
      </c>
      <c r="W24" s="31" t="str">
        <f>+IF(OR($O24=0,$P24=0,$Q24=0,$R24=0),"Không đủ ĐKDT",IF(AND(S24=0,T24&gt;=4),"Không đạt",""))</f>
        <v/>
      </c>
      <c r="X24" s="32" t="str">
        <f>+L24</f>
        <v>702-A2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1372</v>
      </c>
      <c r="D25" s="24" t="s">
        <v>1373</v>
      </c>
      <c r="E25" s="25" t="s">
        <v>116</v>
      </c>
      <c r="F25" s="26" t="s">
        <v>65</v>
      </c>
      <c r="G25" s="23" t="s">
        <v>66</v>
      </c>
      <c r="H25" s="80" t="s">
        <v>56</v>
      </c>
      <c r="I25" s="81" t="s">
        <v>1340</v>
      </c>
      <c r="J25" s="82">
        <v>43269</v>
      </c>
      <c r="K25" s="81" t="s">
        <v>475</v>
      </c>
      <c r="L25" s="81" t="s">
        <v>570</v>
      </c>
      <c r="M25" s="81" t="s">
        <v>281</v>
      </c>
      <c r="N25">
        <v>3</v>
      </c>
      <c r="O25" s="27">
        <v>6</v>
      </c>
      <c r="P25" s="27">
        <v>6</v>
      </c>
      <c r="Q25" s="27" t="s">
        <v>25</v>
      </c>
      <c r="R25" s="27">
        <v>6</v>
      </c>
      <c r="S25" s="71">
        <v>1</v>
      </c>
      <c r="T25" s="28">
        <f>ROUND(SUMPRODUCT(O25:S25,$O$8:$S$8)/100,1)</f>
        <v>2.5</v>
      </c>
      <c r="U25" s="29" t="str">
        <f>IF(AND($T25&gt;=9,$T25&lt;=10),"A+","")&amp;IF(AND($T25&gt;=8.5,$T25&lt;=8.9),"A","")&amp;IF(AND($T25&gt;=8,$T25&lt;=8.4),"B+","")&amp;IF(AND($T25&gt;=7,$T25&lt;=7.9),"B","")&amp;IF(AND($T25&gt;=6.5,$T25&lt;=6.9),"C+","")&amp;IF(AND($T25&gt;=5.5,$T25&lt;=6.4),"C","")&amp;IF(AND($T25&gt;=5,$T25&lt;=5.4),"D+","")&amp;IF(AND($T25&gt;=4,$T25&lt;=4.9),"D","")&amp;IF(AND($T25&lt;4),"F","")</f>
        <v>F</v>
      </c>
      <c r="V25" s="30" t="str">
        <f>IF($T25&lt;4,"Kém",IF(AND($T25&gt;=4,$T25&lt;=5.4),"Trung bình yếu",IF(AND($T25&gt;=5.5,$T25&lt;=6.9),"Trung bình",IF(AND($T25&gt;=7,$T25&lt;=8.4),"Khá",IF(AND($T25&gt;=8.5,$T25&lt;=10),"Giỏi","")))))</f>
        <v>Kém</v>
      </c>
      <c r="W25" s="31" t="str">
        <f>+IF(OR($O25=0,$P25=0,$Q25=0,$R25=0),"Không đủ ĐKDT",IF(AND(S25=0,T25&gt;=4),"Không đạt",""))</f>
        <v/>
      </c>
      <c r="X25" s="32" t="str">
        <f>+L25</f>
        <v>702-A2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Học lại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1374</v>
      </c>
      <c r="D26" s="24" t="s">
        <v>483</v>
      </c>
      <c r="E26" s="25" t="s">
        <v>116</v>
      </c>
      <c r="F26" s="26" t="s">
        <v>274</v>
      </c>
      <c r="G26" s="23" t="s">
        <v>83</v>
      </c>
      <c r="H26" s="80" t="s">
        <v>56</v>
      </c>
      <c r="I26" s="81" t="s">
        <v>1340</v>
      </c>
      <c r="J26" s="82">
        <v>43269</v>
      </c>
      <c r="K26" s="81" t="s">
        <v>475</v>
      </c>
      <c r="L26" s="81" t="s">
        <v>570</v>
      </c>
      <c r="M26" s="81" t="s">
        <v>281</v>
      </c>
      <c r="N26">
        <v>3</v>
      </c>
      <c r="O26" s="27">
        <v>10</v>
      </c>
      <c r="P26" s="27">
        <v>9</v>
      </c>
      <c r="Q26" s="27" t="s">
        <v>25</v>
      </c>
      <c r="R26" s="27">
        <v>8</v>
      </c>
      <c r="S26" s="71">
        <v>8</v>
      </c>
      <c r="T26" s="28">
        <f>ROUND(SUMPRODUCT(O26:S26,$O$8:$S$8)/100,1)</f>
        <v>8.3000000000000007</v>
      </c>
      <c r="U26" s="29" t="str">
        <f>IF(AND($T26&gt;=9,$T26&lt;=10),"A+","")&amp;IF(AND($T26&gt;=8.5,$T26&lt;=8.9),"A","")&amp;IF(AND($T26&gt;=8,$T26&lt;=8.4),"B+","")&amp;IF(AND($T26&gt;=7,$T26&lt;=7.9),"B","")&amp;IF(AND($T26&gt;=6.5,$T26&lt;=6.9),"C+","")&amp;IF(AND($T26&gt;=5.5,$T26&lt;=6.4),"C","")&amp;IF(AND($T26&gt;=5,$T26&lt;=5.4),"D+","")&amp;IF(AND($T26&gt;=4,$T26&lt;=4.9),"D","")&amp;IF(AND($T26&lt;4),"F","")</f>
        <v>B+</v>
      </c>
      <c r="V26" s="30" t="str">
        <f>IF($T26&lt;4,"Kém",IF(AND($T26&gt;=4,$T26&lt;=5.4),"Trung bình yếu",IF(AND($T26&gt;=5.5,$T26&lt;=6.9),"Trung bình",IF(AND($T26&gt;=7,$T26&lt;=8.4),"Khá",IF(AND($T26&gt;=8.5,$T26&lt;=10),"Giỏi","")))))</f>
        <v>Khá</v>
      </c>
      <c r="W26" s="31" t="str">
        <f>+IF(OR($O26=0,$P26=0,$Q26=0,$R26=0),"Không đủ ĐKDT",IF(AND(S26=0,T26&gt;=4),"Không đạt",""))</f>
        <v/>
      </c>
      <c r="X26" s="32" t="str">
        <f>+L26</f>
        <v>702-A2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1375</v>
      </c>
      <c r="D27" s="24" t="s">
        <v>1376</v>
      </c>
      <c r="E27" s="25" t="s">
        <v>199</v>
      </c>
      <c r="F27" s="26" t="s">
        <v>1307</v>
      </c>
      <c r="G27" s="23" t="s">
        <v>278</v>
      </c>
      <c r="H27" s="80" t="s">
        <v>56</v>
      </c>
      <c r="I27" s="81" t="s">
        <v>1340</v>
      </c>
      <c r="J27" s="82">
        <v>43269</v>
      </c>
      <c r="K27" s="81" t="s">
        <v>475</v>
      </c>
      <c r="L27" s="81" t="s">
        <v>570</v>
      </c>
      <c r="M27" s="81" t="s">
        <v>281</v>
      </c>
      <c r="N27">
        <v>3</v>
      </c>
      <c r="O27" s="27">
        <v>10</v>
      </c>
      <c r="P27" s="27">
        <v>10</v>
      </c>
      <c r="Q27" s="27" t="s">
        <v>25</v>
      </c>
      <c r="R27" s="27">
        <v>9</v>
      </c>
      <c r="S27" s="71">
        <v>7.5</v>
      </c>
      <c r="T27" s="28">
        <f>ROUND(SUMPRODUCT(O27:S27,$O$8:$S$8)/100,1)</f>
        <v>8.1999999999999993</v>
      </c>
      <c r="U27" s="29" t="str">
        <f>IF(AND($T27&gt;=9,$T27&lt;=10),"A+","")&amp;IF(AND($T27&gt;=8.5,$T27&lt;=8.9),"A","")&amp;IF(AND($T27&gt;=8,$T27&lt;=8.4),"B+","")&amp;IF(AND($T27&gt;=7,$T27&lt;=7.9),"B","")&amp;IF(AND($T27&gt;=6.5,$T27&lt;=6.9),"C+","")&amp;IF(AND($T27&gt;=5.5,$T27&lt;=6.4),"C","")&amp;IF(AND($T27&gt;=5,$T27&lt;=5.4),"D+","")&amp;IF(AND($T27&gt;=4,$T27&lt;=4.9),"D","")&amp;IF(AND($T27&lt;4),"F","")</f>
        <v>B+</v>
      </c>
      <c r="V27" s="30" t="str">
        <f>IF($T27&lt;4,"Kém",IF(AND($T27&gt;=4,$T27&lt;=5.4),"Trung bình yếu",IF(AND($T27&gt;=5.5,$T27&lt;=6.9),"Trung bình",IF(AND($T27&gt;=7,$T27&lt;=8.4),"Khá",IF(AND($T27&gt;=8.5,$T27&lt;=10),"Giỏi","")))))</f>
        <v>Khá</v>
      </c>
      <c r="W27" s="31" t="str">
        <f>+IF(OR($O27=0,$P27=0,$Q27=0,$R27=0),"Không đủ ĐKDT",IF(AND(S27=0,T27&gt;=4),"Không đạt",""))</f>
        <v/>
      </c>
      <c r="X27" s="32" t="str">
        <f>+L27</f>
        <v>702-A2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1377</v>
      </c>
      <c r="D28" s="24" t="s">
        <v>551</v>
      </c>
      <c r="E28" s="25" t="s">
        <v>552</v>
      </c>
      <c r="F28" s="26" t="s">
        <v>1378</v>
      </c>
      <c r="G28" s="23" t="s">
        <v>75</v>
      </c>
      <c r="H28" s="80" t="s">
        <v>56</v>
      </c>
      <c r="I28" s="81" t="s">
        <v>1340</v>
      </c>
      <c r="J28" s="82">
        <v>43269</v>
      </c>
      <c r="K28" s="81" t="s">
        <v>475</v>
      </c>
      <c r="L28" s="81" t="s">
        <v>570</v>
      </c>
      <c r="M28" s="81" t="s">
        <v>281</v>
      </c>
      <c r="N28">
        <v>3</v>
      </c>
      <c r="O28" s="27">
        <v>9</v>
      </c>
      <c r="P28" s="27">
        <v>9</v>
      </c>
      <c r="Q28" s="27" t="s">
        <v>25</v>
      </c>
      <c r="R28" s="27">
        <v>7</v>
      </c>
      <c r="S28" s="71">
        <v>9</v>
      </c>
      <c r="T28" s="28">
        <f>ROUND(SUMPRODUCT(O28:S28,$O$8:$S$8)/100,1)</f>
        <v>8.8000000000000007</v>
      </c>
      <c r="U28" s="29" t="str">
        <f>IF(AND($T28&gt;=9,$T28&lt;=10),"A+","")&amp;IF(AND($T28&gt;=8.5,$T28&lt;=8.9),"A","")&amp;IF(AND($T28&gt;=8,$T28&lt;=8.4),"B+","")&amp;IF(AND($T28&gt;=7,$T28&lt;=7.9),"B","")&amp;IF(AND($T28&gt;=6.5,$T28&lt;=6.9),"C+","")&amp;IF(AND($T28&gt;=5.5,$T28&lt;=6.4),"C","")&amp;IF(AND($T28&gt;=5,$T28&lt;=5.4),"D+","")&amp;IF(AND($T28&gt;=4,$T28&lt;=4.9),"D","")&amp;IF(AND($T28&lt;4),"F","")</f>
        <v>A</v>
      </c>
      <c r="V28" s="30" t="str">
        <f>IF($T28&lt;4,"Kém",IF(AND($T28&gt;=4,$T28&lt;=5.4),"Trung bình yếu",IF(AND($T28&gt;=5.5,$T28&lt;=6.9),"Trung bình",IF(AND($T28&gt;=7,$T28&lt;=8.4),"Khá",IF(AND($T28&gt;=8.5,$T28&lt;=10),"Giỏi","")))))</f>
        <v>Giỏi</v>
      </c>
      <c r="W28" s="31" t="str">
        <f>+IF(OR($O28=0,$P28=0,$Q28=0,$R28=0),"Không đủ ĐKDT",IF(AND(S28=0,T28&gt;=4),"Không đạt",""))</f>
        <v/>
      </c>
      <c r="X28" s="32" t="str">
        <f>+L28</f>
        <v>702-A2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1379</v>
      </c>
      <c r="D29" s="24" t="s">
        <v>1380</v>
      </c>
      <c r="E29" s="25" t="s">
        <v>552</v>
      </c>
      <c r="F29" s="26" t="s">
        <v>369</v>
      </c>
      <c r="G29" s="23" t="s">
        <v>278</v>
      </c>
      <c r="H29" s="80" t="s">
        <v>56</v>
      </c>
      <c r="I29" s="81" t="s">
        <v>1340</v>
      </c>
      <c r="J29" s="82">
        <v>43269</v>
      </c>
      <c r="K29" s="81" t="s">
        <v>475</v>
      </c>
      <c r="L29" s="81" t="s">
        <v>570</v>
      </c>
      <c r="M29" s="81" t="s">
        <v>281</v>
      </c>
      <c r="N29">
        <v>3</v>
      </c>
      <c r="O29" s="27">
        <v>10</v>
      </c>
      <c r="P29" s="27">
        <v>10</v>
      </c>
      <c r="Q29" s="27" t="s">
        <v>25</v>
      </c>
      <c r="R29" s="27">
        <v>9</v>
      </c>
      <c r="S29" s="71">
        <v>8</v>
      </c>
      <c r="T29" s="28">
        <f>ROUND(SUMPRODUCT(O29:S29,$O$8:$S$8)/100,1)</f>
        <v>8.5</v>
      </c>
      <c r="U29" s="29" t="str">
        <f>IF(AND($T29&gt;=9,$T29&lt;=10),"A+","")&amp;IF(AND($T29&gt;=8.5,$T29&lt;=8.9),"A","")&amp;IF(AND($T29&gt;=8,$T29&lt;=8.4),"B+","")&amp;IF(AND($T29&gt;=7,$T29&lt;=7.9),"B","")&amp;IF(AND($T29&gt;=6.5,$T29&lt;=6.9),"C+","")&amp;IF(AND($T29&gt;=5.5,$T29&lt;=6.4),"C","")&amp;IF(AND($T29&gt;=5,$T29&lt;=5.4),"D+","")&amp;IF(AND($T29&gt;=4,$T29&lt;=4.9),"D","")&amp;IF(AND($T29&lt;4),"F","")</f>
        <v>A</v>
      </c>
      <c r="V29" s="30" t="str">
        <f>IF($T29&lt;4,"Kém",IF(AND($T29&gt;=4,$T29&lt;=5.4),"Trung bình yếu",IF(AND($T29&gt;=5.5,$T29&lt;=6.9),"Trung bình",IF(AND($T29&gt;=7,$T29&lt;=8.4),"Khá",IF(AND($T29&gt;=8.5,$T29&lt;=10),"Giỏi","")))))</f>
        <v>Giỏi</v>
      </c>
      <c r="W29" s="31" t="str">
        <f>+IF(OR($O29=0,$P29=0,$Q29=0,$R29=0),"Không đủ ĐKDT",IF(AND(S29=0,T29&gt;=4),"Không đạt",""))</f>
        <v/>
      </c>
      <c r="X29" s="32" t="str">
        <f>+L29</f>
        <v>702-A2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1381</v>
      </c>
      <c r="D30" s="24" t="s">
        <v>1382</v>
      </c>
      <c r="E30" s="25" t="s">
        <v>1383</v>
      </c>
      <c r="F30" s="26" t="s">
        <v>1384</v>
      </c>
      <c r="G30" s="23" t="s">
        <v>122</v>
      </c>
      <c r="H30" s="80" t="s">
        <v>56</v>
      </c>
      <c r="I30" s="81" t="s">
        <v>1340</v>
      </c>
      <c r="J30" s="82">
        <v>43269</v>
      </c>
      <c r="K30" s="81" t="s">
        <v>475</v>
      </c>
      <c r="L30" s="81" t="s">
        <v>570</v>
      </c>
      <c r="M30" s="81" t="s">
        <v>281</v>
      </c>
      <c r="N30">
        <v>3</v>
      </c>
      <c r="O30" s="27">
        <v>10</v>
      </c>
      <c r="P30" s="27">
        <v>9</v>
      </c>
      <c r="Q30" s="27" t="s">
        <v>25</v>
      </c>
      <c r="R30" s="27">
        <v>7</v>
      </c>
      <c r="S30" s="71">
        <v>4.5</v>
      </c>
      <c r="T30" s="28">
        <f>ROUND(SUMPRODUCT(O30:S30,$O$8:$S$8)/100,1)</f>
        <v>5.8</v>
      </c>
      <c r="U30" s="29" t="str">
        <f>IF(AND($T30&gt;=9,$T30&lt;=10),"A+","")&amp;IF(AND($T30&gt;=8.5,$T30&lt;=8.9),"A","")&amp;IF(AND($T30&gt;=8,$T30&lt;=8.4),"B+","")&amp;IF(AND($T30&gt;=7,$T30&lt;=7.9),"B","")&amp;IF(AND($T30&gt;=6.5,$T30&lt;=6.9),"C+","")&amp;IF(AND($T30&gt;=5.5,$T30&lt;=6.4),"C","")&amp;IF(AND($T30&gt;=5,$T30&lt;=5.4),"D+","")&amp;IF(AND($T30&gt;=4,$T30&lt;=4.9),"D","")&amp;IF(AND($T30&lt;4),"F","")</f>
        <v>C</v>
      </c>
      <c r="V30" s="30" t="str">
        <f>IF($T30&lt;4,"Kém",IF(AND($T30&gt;=4,$T30&lt;=5.4),"Trung bình yếu",IF(AND($T30&gt;=5.5,$T30&lt;=6.9),"Trung bình",IF(AND($T30&gt;=7,$T30&lt;=8.4),"Khá",IF(AND($T30&gt;=8.5,$T30&lt;=10),"Giỏi","")))))</f>
        <v>Trung bình</v>
      </c>
      <c r="W30" s="31" t="str">
        <f>+IF(OR($O30=0,$P30=0,$Q30=0,$R30=0),"Không đủ ĐKDT",IF(AND(S30=0,T30&gt;=4),"Không đạt",""))</f>
        <v/>
      </c>
      <c r="X30" s="32" t="str">
        <f>+L30</f>
        <v>702-A2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1385</v>
      </c>
      <c r="D31" s="24" t="s">
        <v>1386</v>
      </c>
      <c r="E31" s="25" t="s">
        <v>215</v>
      </c>
      <c r="F31" s="26" t="s">
        <v>1387</v>
      </c>
      <c r="G31" s="23" t="s">
        <v>83</v>
      </c>
      <c r="H31" s="80" t="s">
        <v>56</v>
      </c>
      <c r="I31" s="81" t="s">
        <v>1340</v>
      </c>
      <c r="J31" s="82">
        <v>43269</v>
      </c>
      <c r="K31" s="81" t="s">
        <v>475</v>
      </c>
      <c r="L31" s="81" t="s">
        <v>570</v>
      </c>
      <c r="M31" s="81" t="s">
        <v>281</v>
      </c>
      <c r="N31">
        <v>3</v>
      </c>
      <c r="O31" s="27">
        <v>10</v>
      </c>
      <c r="P31" s="27">
        <v>9</v>
      </c>
      <c r="Q31" s="27" t="s">
        <v>25</v>
      </c>
      <c r="R31" s="27">
        <v>8</v>
      </c>
      <c r="S31" s="71">
        <v>6</v>
      </c>
      <c r="T31" s="28">
        <f>ROUND(SUMPRODUCT(O31:S31,$O$8:$S$8)/100,1)</f>
        <v>6.9</v>
      </c>
      <c r="U31" s="29" t="str">
        <f>IF(AND($T31&gt;=9,$T31&lt;=10),"A+","")&amp;IF(AND($T31&gt;=8.5,$T31&lt;=8.9),"A","")&amp;IF(AND($T31&gt;=8,$T31&lt;=8.4),"B+","")&amp;IF(AND($T31&gt;=7,$T31&lt;=7.9),"B","")&amp;IF(AND($T31&gt;=6.5,$T31&lt;=6.9),"C+","")&amp;IF(AND($T31&gt;=5.5,$T31&lt;=6.4),"C","")&amp;IF(AND($T31&gt;=5,$T31&lt;=5.4),"D+","")&amp;IF(AND($T31&gt;=4,$T31&lt;=4.9),"D","")&amp;IF(AND($T31&lt;4),"F","")</f>
        <v>C+</v>
      </c>
      <c r="V31" s="30" t="str">
        <f>IF($T31&lt;4,"Kém",IF(AND($T31&gt;=4,$T31&lt;=5.4),"Trung bình yếu",IF(AND($T31&gt;=5.5,$T31&lt;=6.9),"Trung bình",IF(AND($T31&gt;=7,$T31&lt;=8.4),"Khá",IF(AND($T31&gt;=8.5,$T31&lt;=10),"Giỏi","")))))</f>
        <v>Trung bình</v>
      </c>
      <c r="W31" s="31" t="str">
        <f>+IF(OR($O31=0,$P31=0,$Q31=0,$R31=0),"Không đủ ĐKDT",IF(AND(S31=0,T31&gt;=4),"Không đạt",""))</f>
        <v/>
      </c>
      <c r="X31" s="32" t="str">
        <f>+L31</f>
        <v>702-A2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1388</v>
      </c>
      <c r="D32" s="24" t="s">
        <v>492</v>
      </c>
      <c r="E32" s="25" t="s">
        <v>134</v>
      </c>
      <c r="F32" s="26" t="s">
        <v>553</v>
      </c>
      <c r="G32" s="23" t="s">
        <v>83</v>
      </c>
      <c r="H32" s="80" t="s">
        <v>56</v>
      </c>
      <c r="I32" s="81" t="s">
        <v>1340</v>
      </c>
      <c r="J32" s="82">
        <v>43269</v>
      </c>
      <c r="K32" s="81" t="s">
        <v>475</v>
      </c>
      <c r="L32" s="81" t="s">
        <v>570</v>
      </c>
      <c r="M32" s="81" t="s">
        <v>281</v>
      </c>
      <c r="N32">
        <v>3</v>
      </c>
      <c r="O32" s="27">
        <v>10</v>
      </c>
      <c r="P32" s="27">
        <v>10</v>
      </c>
      <c r="Q32" s="27" t="s">
        <v>25</v>
      </c>
      <c r="R32" s="27">
        <v>8</v>
      </c>
      <c r="S32" s="71">
        <v>4</v>
      </c>
      <c r="T32" s="28">
        <f>ROUND(SUMPRODUCT(O32:S32,$O$8:$S$8)/100,1)</f>
        <v>5.6</v>
      </c>
      <c r="U32" s="29" t="str">
        <f>IF(AND($T32&gt;=9,$T32&lt;=10),"A+","")&amp;IF(AND($T32&gt;=8.5,$T32&lt;=8.9),"A","")&amp;IF(AND($T32&gt;=8,$T32&lt;=8.4),"B+","")&amp;IF(AND($T32&gt;=7,$T32&lt;=7.9),"B","")&amp;IF(AND($T32&gt;=6.5,$T32&lt;=6.9),"C+","")&amp;IF(AND($T32&gt;=5.5,$T32&lt;=6.4),"C","")&amp;IF(AND($T32&gt;=5,$T32&lt;=5.4),"D+","")&amp;IF(AND($T32&gt;=4,$T32&lt;=4.9),"D","")&amp;IF(AND($T32&lt;4),"F","")</f>
        <v>C</v>
      </c>
      <c r="V32" s="30" t="str">
        <f>IF($T32&lt;4,"Kém",IF(AND($T32&gt;=4,$T32&lt;=5.4),"Trung bình yếu",IF(AND($T32&gt;=5.5,$T32&lt;=6.9),"Trung bình",IF(AND($T32&gt;=7,$T32&lt;=8.4),"Khá",IF(AND($T32&gt;=8.5,$T32&lt;=10),"Giỏi","")))))</f>
        <v>Trung bình</v>
      </c>
      <c r="W32" s="31" t="str">
        <f>+IF(OR($O32=0,$P32=0,$Q32=0,$R32=0),"Không đủ ĐKDT",IF(AND(S32=0,T32&gt;=4),"Không đạt",""))</f>
        <v/>
      </c>
      <c r="X32" s="32" t="str">
        <f>+L32</f>
        <v>702-A2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</row>
    <row r="33" spans="2:42" ht="18.75" customHeight="1" x14ac:dyDescent="0.25">
      <c r="B33" s="22">
        <v>25</v>
      </c>
      <c r="C33" s="23" t="s">
        <v>1389</v>
      </c>
      <c r="D33" s="24" t="s">
        <v>90</v>
      </c>
      <c r="E33" s="25" t="s">
        <v>1390</v>
      </c>
      <c r="F33" s="26" t="s">
        <v>516</v>
      </c>
      <c r="G33" s="23" t="s">
        <v>278</v>
      </c>
      <c r="H33" s="80" t="s">
        <v>56</v>
      </c>
      <c r="I33" s="81" t="s">
        <v>1340</v>
      </c>
      <c r="J33" s="82">
        <v>43269</v>
      </c>
      <c r="K33" s="81" t="s">
        <v>475</v>
      </c>
      <c r="L33" s="81" t="s">
        <v>570</v>
      </c>
      <c r="M33" s="81" t="s">
        <v>281</v>
      </c>
      <c r="N33">
        <v>3</v>
      </c>
      <c r="O33" s="27">
        <v>10</v>
      </c>
      <c r="P33" s="27">
        <v>8</v>
      </c>
      <c r="Q33" s="27" t="s">
        <v>25</v>
      </c>
      <c r="R33" s="27">
        <v>8</v>
      </c>
      <c r="S33" s="71">
        <v>9.5</v>
      </c>
      <c r="T33" s="28">
        <f>ROUND(SUMPRODUCT(O33:S33,$O$8:$S$8)/100,1)</f>
        <v>9.3000000000000007</v>
      </c>
      <c r="U33" s="29" t="str">
        <f>IF(AND($T33&gt;=9,$T33&lt;=10),"A+","")&amp;IF(AND($T33&gt;=8.5,$T33&lt;=8.9),"A","")&amp;IF(AND($T33&gt;=8,$T33&lt;=8.4),"B+","")&amp;IF(AND($T33&gt;=7,$T33&lt;=7.9),"B","")&amp;IF(AND($T33&gt;=6.5,$T33&lt;=6.9),"C+","")&amp;IF(AND($T33&gt;=5.5,$T33&lt;=6.4),"C","")&amp;IF(AND($T33&gt;=5,$T33&lt;=5.4),"D+","")&amp;IF(AND($T33&gt;=4,$T33&lt;=4.9),"D","")&amp;IF(AND($T33&lt;4),"F","")</f>
        <v>A+</v>
      </c>
      <c r="V33" s="30" t="str">
        <f>IF($T33&lt;4,"Kém",IF(AND($T33&gt;=4,$T33&lt;=5.4),"Trung bình yếu",IF(AND($T33&gt;=5.5,$T33&lt;=6.9),"Trung bình",IF(AND($T33&gt;=7,$T33&lt;=8.4),"Khá",IF(AND($T33&gt;=8.5,$T33&lt;=10),"Giỏi","")))))</f>
        <v>Giỏi</v>
      </c>
      <c r="W33" s="31" t="str">
        <f>+IF(OR($O33=0,$P33=0,$Q33=0,$R33=0),"Không đủ ĐKDT",IF(AND(S33=0,T33&gt;=4),"Không đạt",""))</f>
        <v/>
      </c>
      <c r="X33" s="32" t="str">
        <f>+L33</f>
        <v>702-A2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1391</v>
      </c>
      <c r="D34" s="24" t="s">
        <v>492</v>
      </c>
      <c r="E34" s="25" t="s">
        <v>225</v>
      </c>
      <c r="F34" s="26" t="s">
        <v>106</v>
      </c>
      <c r="G34" s="23" t="s">
        <v>122</v>
      </c>
      <c r="H34" s="80" t="s">
        <v>56</v>
      </c>
      <c r="I34" s="81" t="s">
        <v>1340</v>
      </c>
      <c r="J34" s="82">
        <v>43269</v>
      </c>
      <c r="K34" s="81" t="s">
        <v>475</v>
      </c>
      <c r="L34" s="81" t="s">
        <v>570</v>
      </c>
      <c r="M34" s="81" t="s">
        <v>281</v>
      </c>
      <c r="N34">
        <v>3</v>
      </c>
      <c r="O34" s="27">
        <v>10</v>
      </c>
      <c r="P34" s="27">
        <v>5</v>
      </c>
      <c r="Q34" s="27" t="s">
        <v>25</v>
      </c>
      <c r="R34" s="27">
        <v>7</v>
      </c>
      <c r="S34" s="71">
        <v>4</v>
      </c>
      <c r="T34" s="28">
        <f>ROUND(SUMPRODUCT(O34:S34,$O$8:$S$8)/100,1)</f>
        <v>5</v>
      </c>
      <c r="U34" s="29" t="str">
        <f>IF(AND($T34&gt;=9,$T34&lt;=10),"A+","")&amp;IF(AND($T34&gt;=8.5,$T34&lt;=8.9),"A","")&amp;IF(AND($T34&gt;=8,$T34&lt;=8.4),"B+","")&amp;IF(AND($T34&gt;=7,$T34&lt;=7.9),"B","")&amp;IF(AND($T34&gt;=6.5,$T34&lt;=6.9),"C+","")&amp;IF(AND($T34&gt;=5.5,$T34&lt;=6.4),"C","")&amp;IF(AND($T34&gt;=5,$T34&lt;=5.4),"D+","")&amp;IF(AND($T34&gt;=4,$T34&lt;=4.9),"D","")&amp;IF(AND($T34&lt;4),"F","")</f>
        <v>D+</v>
      </c>
      <c r="V34" s="30" t="str">
        <f>IF($T34&lt;4,"Kém",IF(AND($T34&gt;=4,$T34&lt;=5.4),"Trung bình yếu",IF(AND($T34&gt;=5.5,$T34&lt;=6.9),"Trung bình",IF(AND($T34&gt;=7,$T34&lt;=8.4),"Khá",IF(AND($T34&gt;=8.5,$T34&lt;=10),"Giỏi","")))))</f>
        <v>Trung bình yếu</v>
      </c>
      <c r="W34" s="31" t="str">
        <f>+IF(OR($O34=0,$P34=0,$Q34=0,$R34=0),"Không đủ ĐKDT",IF(AND(S34=0,T34&gt;=4),"Không đạt",""))</f>
        <v/>
      </c>
      <c r="X34" s="32" t="str">
        <f>+L34</f>
        <v>702-A2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1392</v>
      </c>
      <c r="D35" s="24" t="s">
        <v>207</v>
      </c>
      <c r="E35" s="25" t="s">
        <v>554</v>
      </c>
      <c r="F35" s="26" t="s">
        <v>1393</v>
      </c>
      <c r="G35" s="23" t="s">
        <v>62</v>
      </c>
      <c r="H35" s="80" t="s">
        <v>56</v>
      </c>
      <c r="I35" s="81" t="s">
        <v>1340</v>
      </c>
      <c r="J35" s="82">
        <v>43269</v>
      </c>
      <c r="K35" s="81" t="s">
        <v>475</v>
      </c>
      <c r="L35" s="81" t="s">
        <v>570</v>
      </c>
      <c r="M35" s="81" t="s">
        <v>281</v>
      </c>
      <c r="N35">
        <v>3</v>
      </c>
      <c r="O35" s="27">
        <v>10</v>
      </c>
      <c r="P35" s="27">
        <v>6</v>
      </c>
      <c r="Q35" s="27" t="s">
        <v>25</v>
      </c>
      <c r="R35" s="27">
        <v>8</v>
      </c>
      <c r="S35" s="71">
        <v>7.5</v>
      </c>
      <c r="T35" s="28">
        <f>ROUND(SUMPRODUCT(O35:S35,$O$8:$S$8)/100,1)</f>
        <v>7.7</v>
      </c>
      <c r="U35" s="29" t="str">
        <f>IF(AND($T35&gt;=9,$T35&lt;=10),"A+","")&amp;IF(AND($T35&gt;=8.5,$T35&lt;=8.9),"A","")&amp;IF(AND($T35&gt;=8,$T35&lt;=8.4),"B+","")&amp;IF(AND($T35&gt;=7,$T35&lt;=7.9),"B","")&amp;IF(AND($T35&gt;=6.5,$T35&lt;=6.9),"C+","")&amp;IF(AND($T35&gt;=5.5,$T35&lt;=6.4),"C","")&amp;IF(AND($T35&gt;=5,$T35&lt;=5.4),"D+","")&amp;IF(AND($T35&gt;=4,$T35&lt;=4.9),"D","")&amp;IF(AND($T35&lt;4),"F","")</f>
        <v>B</v>
      </c>
      <c r="V35" s="30" t="str">
        <f>IF($T35&lt;4,"Kém",IF(AND($T35&gt;=4,$T35&lt;=5.4),"Trung bình yếu",IF(AND($T35&gt;=5.5,$T35&lt;=6.9),"Trung bình",IF(AND($T35&gt;=7,$T35&lt;=8.4),"Khá",IF(AND($T35&gt;=8.5,$T35&lt;=10),"Giỏi","")))))</f>
        <v>Khá</v>
      </c>
      <c r="W35" s="31" t="str">
        <f>+IF(OR($O35=0,$P35=0,$Q35=0,$R35=0),"Không đủ ĐKDT",IF(AND(S35=0,T35&gt;=4),"Không đạt",""))</f>
        <v/>
      </c>
      <c r="X35" s="32" t="str">
        <f>+L35</f>
        <v>702-A2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1394</v>
      </c>
      <c r="D36" s="24" t="s">
        <v>1395</v>
      </c>
      <c r="E36" s="25" t="s">
        <v>555</v>
      </c>
      <c r="F36" s="26" t="s">
        <v>143</v>
      </c>
      <c r="G36" s="23" t="s">
        <v>75</v>
      </c>
      <c r="H36" s="80" t="s">
        <v>56</v>
      </c>
      <c r="I36" s="81" t="s">
        <v>1340</v>
      </c>
      <c r="J36" s="82">
        <v>43269</v>
      </c>
      <c r="K36" s="81" t="s">
        <v>475</v>
      </c>
      <c r="L36" s="81" t="s">
        <v>570</v>
      </c>
      <c r="M36" s="81" t="s">
        <v>281</v>
      </c>
      <c r="N36">
        <v>3</v>
      </c>
      <c r="O36" s="27">
        <v>10</v>
      </c>
      <c r="P36" s="27">
        <v>7</v>
      </c>
      <c r="Q36" s="27" t="s">
        <v>25</v>
      </c>
      <c r="R36" s="27">
        <v>8</v>
      </c>
      <c r="S36" s="71">
        <v>4</v>
      </c>
      <c r="T36" s="28">
        <f>ROUND(SUMPRODUCT(O36:S36,$O$8:$S$8)/100,1)</f>
        <v>5.3</v>
      </c>
      <c r="U36" s="29" t="str">
        <f>IF(AND($T36&gt;=9,$T36&lt;=10),"A+","")&amp;IF(AND($T36&gt;=8.5,$T36&lt;=8.9),"A","")&amp;IF(AND($T36&gt;=8,$T36&lt;=8.4),"B+","")&amp;IF(AND($T36&gt;=7,$T36&lt;=7.9),"B","")&amp;IF(AND($T36&gt;=6.5,$T36&lt;=6.9),"C+","")&amp;IF(AND($T36&gt;=5.5,$T36&lt;=6.4),"C","")&amp;IF(AND($T36&gt;=5,$T36&lt;=5.4),"D+","")&amp;IF(AND($T36&gt;=4,$T36&lt;=4.9),"D","")&amp;IF(AND($T36&lt;4),"F","")</f>
        <v>D+</v>
      </c>
      <c r="V36" s="30" t="str">
        <f>IF($T36&lt;4,"Kém",IF(AND($T36&gt;=4,$T36&lt;=5.4),"Trung bình yếu",IF(AND($T36&gt;=5.5,$T36&lt;=6.9),"Trung bình",IF(AND($T36&gt;=7,$T36&lt;=8.4),"Khá",IF(AND($T36&gt;=8.5,$T36&lt;=10),"Giỏi","")))))</f>
        <v>Trung bình yếu</v>
      </c>
      <c r="W36" s="31" t="str">
        <f>+IF(OR($O36=0,$P36=0,$Q36=0,$R36=0),"Không đủ ĐKDT",IF(AND(S36=0,T36&gt;=4),"Không đạt",""))</f>
        <v/>
      </c>
      <c r="X36" s="32" t="str">
        <f>+L36</f>
        <v>702-A2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1396</v>
      </c>
      <c r="D37" s="24" t="s">
        <v>1397</v>
      </c>
      <c r="E37" s="25" t="s">
        <v>1398</v>
      </c>
      <c r="F37" s="26" t="s">
        <v>1399</v>
      </c>
      <c r="G37" s="23" t="s">
        <v>1400</v>
      </c>
      <c r="H37" s="80" t="s">
        <v>56</v>
      </c>
      <c r="I37" s="81" t="s">
        <v>1340</v>
      </c>
      <c r="J37" s="82">
        <v>43269</v>
      </c>
      <c r="K37" s="81" t="s">
        <v>475</v>
      </c>
      <c r="L37" s="81" t="s">
        <v>570</v>
      </c>
      <c r="M37" s="81" t="s">
        <v>281</v>
      </c>
      <c r="N37">
        <v>3</v>
      </c>
      <c r="O37" s="27">
        <v>5</v>
      </c>
      <c r="P37" s="27">
        <v>6</v>
      </c>
      <c r="Q37" s="27" t="s">
        <v>25</v>
      </c>
      <c r="R37" s="27">
        <v>6</v>
      </c>
      <c r="S37" s="71">
        <v>1.5</v>
      </c>
      <c r="T37" s="28">
        <f>ROUND(SUMPRODUCT(O37:S37,$O$8:$S$8)/100,1)</f>
        <v>2.8</v>
      </c>
      <c r="U37" s="29" t="str">
        <f>IF(AND($T37&gt;=9,$T37&lt;=10),"A+","")&amp;IF(AND($T37&gt;=8.5,$T37&lt;=8.9),"A","")&amp;IF(AND($T37&gt;=8,$T37&lt;=8.4),"B+","")&amp;IF(AND($T37&gt;=7,$T37&lt;=7.9),"B","")&amp;IF(AND($T37&gt;=6.5,$T37&lt;=6.9),"C+","")&amp;IF(AND($T37&gt;=5.5,$T37&lt;=6.4),"C","")&amp;IF(AND($T37&gt;=5,$T37&lt;=5.4),"D+","")&amp;IF(AND($T37&gt;=4,$T37&lt;=4.9),"D","")&amp;IF(AND($T37&lt;4),"F","")</f>
        <v>F</v>
      </c>
      <c r="V37" s="30" t="str">
        <f>IF($T37&lt;4,"Kém",IF(AND($T37&gt;=4,$T37&lt;=5.4),"Trung bình yếu",IF(AND($T37&gt;=5.5,$T37&lt;=6.9),"Trung bình",IF(AND($T37&gt;=7,$T37&lt;=8.4),"Khá",IF(AND($T37&gt;=8.5,$T37&lt;=10),"Giỏi","")))))</f>
        <v>Kém</v>
      </c>
      <c r="W37" s="31" t="str">
        <f>+IF(OR($O37=0,$P37=0,$Q37=0,$R37=0),"Không đủ ĐKDT",IF(AND(S37=0,T37&gt;=4),"Không đạt",""))</f>
        <v/>
      </c>
      <c r="X37" s="32" t="str">
        <f>+L37</f>
        <v>702-A2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Học lại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1401</v>
      </c>
      <c r="D38" s="24" t="s">
        <v>1402</v>
      </c>
      <c r="E38" s="25" t="s">
        <v>1403</v>
      </c>
      <c r="F38" s="26" t="s">
        <v>454</v>
      </c>
      <c r="G38" s="23" t="s">
        <v>556</v>
      </c>
      <c r="H38" s="80" t="s">
        <v>56</v>
      </c>
      <c r="I38" s="81" t="s">
        <v>1340</v>
      </c>
      <c r="J38" s="82">
        <v>43269</v>
      </c>
      <c r="K38" s="81" t="s">
        <v>475</v>
      </c>
      <c r="L38" s="81" t="s">
        <v>570</v>
      </c>
      <c r="M38" s="81" t="s">
        <v>281</v>
      </c>
      <c r="N38">
        <v>3</v>
      </c>
      <c r="O38" s="27">
        <v>6</v>
      </c>
      <c r="P38" s="27">
        <v>6</v>
      </c>
      <c r="Q38" s="27" t="s">
        <v>25</v>
      </c>
      <c r="R38" s="27">
        <v>7</v>
      </c>
      <c r="S38" s="71">
        <v>1</v>
      </c>
      <c r="T38" s="28">
        <f>ROUND(SUMPRODUCT(O38:S38,$O$8:$S$8)/100,1)</f>
        <v>2.6</v>
      </c>
      <c r="U38" s="29" t="str">
        <f>IF(AND($T38&gt;=9,$T38&lt;=10),"A+","")&amp;IF(AND($T38&gt;=8.5,$T38&lt;=8.9),"A","")&amp;IF(AND($T38&gt;=8,$T38&lt;=8.4),"B+","")&amp;IF(AND($T38&gt;=7,$T38&lt;=7.9),"B","")&amp;IF(AND($T38&gt;=6.5,$T38&lt;=6.9),"C+","")&amp;IF(AND($T38&gt;=5.5,$T38&lt;=6.4),"C","")&amp;IF(AND($T38&gt;=5,$T38&lt;=5.4),"D+","")&amp;IF(AND($T38&gt;=4,$T38&lt;=4.9),"D","")&amp;IF(AND($T38&lt;4),"F","")</f>
        <v>F</v>
      </c>
      <c r="V38" s="30" t="str">
        <f>IF($T38&lt;4,"Kém",IF(AND($T38&gt;=4,$T38&lt;=5.4),"Trung bình yếu",IF(AND($T38&gt;=5.5,$T38&lt;=6.9),"Trung bình",IF(AND($T38&gt;=7,$T38&lt;=8.4),"Khá",IF(AND($T38&gt;=8.5,$T38&lt;=10),"Giỏi","")))))</f>
        <v>Kém</v>
      </c>
      <c r="W38" s="31" t="str">
        <f>+IF(OR($O38=0,$P38=0,$Q38=0,$R38=0),"Không đủ ĐKDT",IF(AND(S38=0,T38&gt;=4),"Không đạt",""))</f>
        <v/>
      </c>
      <c r="X38" s="32" t="str">
        <f>+L38</f>
        <v>702-A2</v>
      </c>
      <c r="Y38" s="3"/>
      <c r="Z38" s="21"/>
      <c r="AA38" s="73" t="str">
        <f>IF(W38="Không đủ ĐKDT","Học lại",IF(W38="Đình chỉ thi","Học lại",IF(AND(MID(G38,2,2)&lt;"12",W38="Vắng"),"Thi lại",IF(W38="Vắng có phép", "Thi lại",IF(AND((MID(G38,2,2)&lt;"12"),T38&lt;4.5),"Thi lại",IF(AND((MID(G38,2,2)&lt;"18"),T38&lt;4),"Học lại",IF(AND((MID(G38,2,2)&gt;"17"),T38&lt;4),"Thi lại",IF(AND(MID(G38,2,2)&gt;"17",S38=0),"Thi lại",IF(AND((MID(G38,2,2)&lt;"12"),S38=0),"Thi lại",IF(AND((MID(G38,2,2)&lt;"18"),(MID(G38,2,2)&gt;"11"),S38=0),"Học lại","Đạt"))))))))))</f>
        <v>Học lại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1404</v>
      </c>
      <c r="D39" s="24" t="s">
        <v>119</v>
      </c>
      <c r="E39" s="25" t="s">
        <v>91</v>
      </c>
      <c r="F39" s="26" t="s">
        <v>1405</v>
      </c>
      <c r="G39" s="23" t="s">
        <v>179</v>
      </c>
      <c r="H39" s="80" t="s">
        <v>56</v>
      </c>
      <c r="I39" s="81" t="s">
        <v>1340</v>
      </c>
      <c r="J39" s="82">
        <v>43269</v>
      </c>
      <c r="K39" s="81" t="s">
        <v>475</v>
      </c>
      <c r="L39" s="81" t="s">
        <v>1406</v>
      </c>
      <c r="M39" s="81" t="s">
        <v>281</v>
      </c>
      <c r="N39">
        <v>3</v>
      </c>
      <c r="O39" s="27">
        <v>10</v>
      </c>
      <c r="P39" s="27">
        <v>6</v>
      </c>
      <c r="Q39" s="27" t="s">
        <v>25</v>
      </c>
      <c r="R39" s="27">
        <v>8</v>
      </c>
      <c r="S39" s="71">
        <v>5</v>
      </c>
      <c r="T39" s="28">
        <f>ROUND(SUMPRODUCT(O39:S39,$O$8:$S$8)/100,1)</f>
        <v>5.9</v>
      </c>
      <c r="U39" s="29" t="str">
        <f>IF(AND($T39&gt;=9,$T39&lt;=10),"A+","")&amp;IF(AND($T39&gt;=8.5,$T39&lt;=8.9),"A","")&amp;IF(AND($T39&gt;=8,$T39&lt;=8.4),"B+","")&amp;IF(AND($T39&gt;=7,$T39&lt;=7.9),"B","")&amp;IF(AND($T39&gt;=6.5,$T39&lt;=6.9),"C+","")&amp;IF(AND($T39&gt;=5.5,$T39&lt;=6.4),"C","")&amp;IF(AND($T39&gt;=5,$T39&lt;=5.4),"D+","")&amp;IF(AND($T39&gt;=4,$T39&lt;=4.9),"D","")&amp;IF(AND($T39&lt;4),"F","")</f>
        <v>C</v>
      </c>
      <c r="V39" s="30" t="str">
        <f>IF($T39&lt;4,"Kém",IF(AND($T39&gt;=4,$T39&lt;=5.4),"Trung bình yếu",IF(AND($T39&gt;=5.5,$T39&lt;=6.9),"Trung bình",IF(AND($T39&gt;=7,$T39&lt;=8.4),"Khá",IF(AND($T39&gt;=8.5,$T39&lt;=10),"Giỏi","")))))</f>
        <v>Trung bình</v>
      </c>
      <c r="W39" s="31" t="str">
        <f>+IF(OR($O39=0,$P39=0,$Q39=0,$R39=0),"Không đủ ĐKDT",IF(AND(S39=0,T39&gt;=4),"Không đạt",""))</f>
        <v/>
      </c>
      <c r="X39" s="32" t="str">
        <f>+L39</f>
        <v>403-A2</v>
      </c>
      <c r="Y39" s="3"/>
      <c r="Z39" s="21"/>
      <c r="AA39" s="73" t="str">
        <f>IF(W39="Không đủ ĐKDT","Học lại",IF(W39="Đình chỉ thi","Học lại",IF(AND(MID(G39,2,2)&lt;"12",W39="Vắng"),"Thi lại",IF(W39="Vắng có phép", "Thi lại",IF(AND((MID(G39,2,2)&lt;"12"),T39&lt;4.5),"Thi lại",IF(AND((MID(G39,2,2)&lt;"18"),T39&lt;4),"Học lại",IF(AND((MID(G39,2,2)&gt;"17"),T39&lt;4),"Thi lại",IF(AND(MID(G39,2,2)&gt;"17",S39=0),"Thi lại",IF(AND((MID(G39,2,2)&lt;"12"),S39=0),"Thi lại",IF(AND((MID(G39,2,2)&lt;"18"),(MID(G39,2,2)&gt;"11"),S39=0),"Học lại","Đạt"))))))))))</f>
        <v>Đạt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1407</v>
      </c>
      <c r="D40" s="24" t="s">
        <v>1408</v>
      </c>
      <c r="E40" s="25" t="s">
        <v>557</v>
      </c>
      <c r="F40" s="26" t="s">
        <v>558</v>
      </c>
      <c r="G40" s="23" t="s">
        <v>179</v>
      </c>
      <c r="H40" s="80" t="s">
        <v>56</v>
      </c>
      <c r="I40" s="81" t="s">
        <v>1340</v>
      </c>
      <c r="J40" s="82">
        <v>43269</v>
      </c>
      <c r="K40" s="81" t="s">
        <v>475</v>
      </c>
      <c r="L40" s="81" t="s">
        <v>1406</v>
      </c>
      <c r="M40" s="81" t="s">
        <v>281</v>
      </c>
      <c r="N40">
        <v>3</v>
      </c>
      <c r="O40" s="27">
        <v>8</v>
      </c>
      <c r="P40" s="27">
        <v>7</v>
      </c>
      <c r="Q40" s="27" t="s">
        <v>25</v>
      </c>
      <c r="R40" s="27">
        <v>7</v>
      </c>
      <c r="S40" s="71">
        <v>3</v>
      </c>
      <c r="T40" s="28">
        <f>ROUND(SUMPRODUCT(O40:S40,$O$8:$S$8)/100,1)</f>
        <v>4.3</v>
      </c>
      <c r="U40" s="29" t="str">
        <f>IF(AND($T40&gt;=9,$T40&lt;=10),"A+","")&amp;IF(AND($T40&gt;=8.5,$T40&lt;=8.9),"A","")&amp;IF(AND($T40&gt;=8,$T40&lt;=8.4),"B+","")&amp;IF(AND($T40&gt;=7,$T40&lt;=7.9),"B","")&amp;IF(AND($T40&gt;=6.5,$T40&lt;=6.9),"C+","")&amp;IF(AND($T40&gt;=5.5,$T40&lt;=6.4),"C","")&amp;IF(AND($T40&gt;=5,$T40&lt;=5.4),"D+","")&amp;IF(AND($T40&gt;=4,$T40&lt;=4.9),"D","")&amp;IF(AND($T40&lt;4),"F","")</f>
        <v>D</v>
      </c>
      <c r="V40" s="30" t="str">
        <f>IF($T40&lt;4,"Kém",IF(AND($T40&gt;=4,$T40&lt;=5.4),"Trung bình yếu",IF(AND($T40&gt;=5.5,$T40&lt;=6.9),"Trung bình",IF(AND($T40&gt;=7,$T40&lt;=8.4),"Khá",IF(AND($T40&gt;=8.5,$T40&lt;=10),"Giỏi","")))))</f>
        <v>Trung bình yếu</v>
      </c>
      <c r="W40" s="31" t="str">
        <f>+IF(OR($O40=0,$P40=0,$Q40=0,$R40=0),"Không đủ ĐKDT",IF(AND(S40=0,T40&gt;=4),"Không đạt",""))</f>
        <v/>
      </c>
      <c r="X40" s="32" t="str">
        <f>+L40</f>
        <v>403-A2</v>
      </c>
      <c r="Y40" s="3"/>
      <c r="Z40" s="21"/>
      <c r="AA40" s="73" t="str">
        <f>IF(W40="Không đủ ĐKDT","Học lại",IF(W40="Đình chỉ thi","Học lại",IF(AND(MID(G40,2,2)&lt;"12",W40="Vắng"),"Thi lại",IF(W40="Vắng có phép", "Thi lại",IF(AND((MID(G40,2,2)&lt;"12"),T40&lt;4.5),"Thi lại",IF(AND((MID(G40,2,2)&lt;"18"),T40&lt;4),"Học lại",IF(AND((MID(G40,2,2)&gt;"17"),T40&lt;4),"Thi lại",IF(AND(MID(G40,2,2)&gt;"17",S40=0),"Thi lại",IF(AND((MID(G40,2,2)&lt;"12"),S40=0),"Thi lại",IF(AND((MID(G40,2,2)&lt;"18"),(MID(G40,2,2)&gt;"11"),S40=0),"Học lại","Đạt"))))))))))</f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1409</v>
      </c>
      <c r="D41" s="24" t="s">
        <v>559</v>
      </c>
      <c r="E41" s="25" t="s">
        <v>1410</v>
      </c>
      <c r="F41" s="26" t="s">
        <v>309</v>
      </c>
      <c r="G41" s="23" t="s">
        <v>179</v>
      </c>
      <c r="H41" s="80" t="s">
        <v>56</v>
      </c>
      <c r="I41" s="81" t="s">
        <v>1340</v>
      </c>
      <c r="J41" s="82">
        <v>43269</v>
      </c>
      <c r="K41" s="81" t="s">
        <v>475</v>
      </c>
      <c r="L41" s="81" t="s">
        <v>1406</v>
      </c>
      <c r="M41" s="81" t="s">
        <v>281</v>
      </c>
      <c r="N41">
        <v>3</v>
      </c>
      <c r="O41" s="27">
        <v>10</v>
      </c>
      <c r="P41" s="27">
        <v>5</v>
      </c>
      <c r="Q41" s="27" t="s">
        <v>25</v>
      </c>
      <c r="R41" s="27">
        <v>8</v>
      </c>
      <c r="S41" s="71">
        <v>7.5</v>
      </c>
      <c r="T41" s="28">
        <f>ROUND(SUMPRODUCT(O41:S41,$O$8:$S$8)/100,1)</f>
        <v>7.6</v>
      </c>
      <c r="U41" s="29" t="str">
        <f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B</v>
      </c>
      <c r="V41" s="30" t="str">
        <f>IF($T41&lt;4,"Kém",IF(AND($T41&gt;=4,$T41&lt;=5.4),"Trung bình yếu",IF(AND($T41&gt;=5.5,$T41&lt;=6.9),"Trung bình",IF(AND($T41&gt;=7,$T41&lt;=8.4),"Khá",IF(AND($T41&gt;=8.5,$T41&lt;=10),"Giỏi","")))))</f>
        <v>Khá</v>
      </c>
      <c r="W41" s="31" t="str">
        <f>+IF(OR($O41=0,$P41=0,$Q41=0,$R41=0),"Không đủ ĐKDT",IF(AND(S41=0,T41&gt;=4),"Không đạt",""))</f>
        <v/>
      </c>
      <c r="X41" s="32" t="str">
        <f>+L41</f>
        <v>403-A2</v>
      </c>
      <c r="Y41" s="3"/>
      <c r="Z41" s="21"/>
      <c r="AA41" s="73" t="str">
        <f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1411</v>
      </c>
      <c r="D42" s="24" t="s">
        <v>1412</v>
      </c>
      <c r="E42" s="25" t="s">
        <v>560</v>
      </c>
      <c r="F42" s="26" t="s">
        <v>238</v>
      </c>
      <c r="G42" s="23" t="s">
        <v>55</v>
      </c>
      <c r="H42" s="80" t="s">
        <v>56</v>
      </c>
      <c r="I42" s="81" t="s">
        <v>1340</v>
      </c>
      <c r="J42" s="82">
        <v>43269</v>
      </c>
      <c r="K42" s="81" t="s">
        <v>475</v>
      </c>
      <c r="L42" s="81" t="s">
        <v>1406</v>
      </c>
      <c r="M42" s="81" t="s">
        <v>281</v>
      </c>
      <c r="N42">
        <v>3</v>
      </c>
      <c r="O42" s="27">
        <v>10</v>
      </c>
      <c r="P42" s="27">
        <v>10</v>
      </c>
      <c r="Q42" s="27" t="s">
        <v>25</v>
      </c>
      <c r="R42" s="27">
        <v>8</v>
      </c>
      <c r="S42" s="71">
        <v>5.5</v>
      </c>
      <c r="T42" s="28">
        <f>ROUND(SUMPRODUCT(O42:S42,$O$8:$S$8)/100,1)</f>
        <v>6.7</v>
      </c>
      <c r="U42" s="29" t="str">
        <f>IF(AND($T42&gt;=9,$T42&lt;=10),"A+","")&amp;IF(AND($T42&gt;=8.5,$T42&lt;=8.9),"A","")&amp;IF(AND($T42&gt;=8,$T42&lt;=8.4),"B+","")&amp;IF(AND($T42&gt;=7,$T42&lt;=7.9),"B","")&amp;IF(AND($T42&gt;=6.5,$T42&lt;=6.9),"C+","")&amp;IF(AND($T42&gt;=5.5,$T42&lt;=6.4),"C","")&amp;IF(AND($T42&gt;=5,$T42&lt;=5.4),"D+","")&amp;IF(AND($T42&gt;=4,$T42&lt;=4.9),"D","")&amp;IF(AND($T42&lt;4),"F","")</f>
        <v>C+</v>
      </c>
      <c r="V42" s="30" t="str">
        <f>IF($T42&lt;4,"Kém",IF(AND($T42&gt;=4,$T42&lt;=5.4),"Trung bình yếu",IF(AND($T42&gt;=5.5,$T42&lt;=6.9),"Trung bình",IF(AND($T42&gt;=7,$T42&lt;=8.4),"Khá",IF(AND($T42&gt;=8.5,$T42&lt;=10),"Giỏi","")))))</f>
        <v>Trung bình</v>
      </c>
      <c r="W42" s="31" t="str">
        <f>+IF(OR($O42=0,$P42=0,$Q42=0,$R42=0),"Không đủ ĐKDT",IF(AND(S42=0,T42&gt;=4),"Không đạt",""))</f>
        <v/>
      </c>
      <c r="X42" s="32" t="str">
        <f>+L42</f>
        <v>403-A2</v>
      </c>
      <c r="Y42" s="3"/>
      <c r="Z42" s="21"/>
      <c r="AA42" s="73" t="str">
        <f>IF(W42="Không đủ ĐKDT","Học lại",IF(W42="Đình chỉ thi","Học lại",IF(AND(MID(G42,2,2)&lt;"12",W42="Vắng"),"Thi lại",IF(W42="Vắng có phép", "Thi lại",IF(AND((MID(G42,2,2)&lt;"12"),T42&lt;4.5),"Thi lại",IF(AND((MID(G42,2,2)&lt;"18"),T42&lt;4),"Học lại",IF(AND((MID(G42,2,2)&gt;"17"),T42&lt;4),"Thi lại",IF(AND(MID(G42,2,2)&gt;"17",S42=0),"Thi lại",IF(AND((MID(G42,2,2)&lt;"12"),S42=0),"Thi lại",IF(AND((MID(G42,2,2)&lt;"18"),(MID(G42,2,2)&gt;"11"),S42=0),"Học lại","Đạt"))))))))))</f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1413</v>
      </c>
      <c r="D43" s="24" t="s">
        <v>214</v>
      </c>
      <c r="E43" s="25" t="s">
        <v>222</v>
      </c>
      <c r="F43" s="26" t="s">
        <v>561</v>
      </c>
      <c r="G43" s="23" t="s">
        <v>192</v>
      </c>
      <c r="H43" s="80" t="s">
        <v>56</v>
      </c>
      <c r="I43" s="81" t="s">
        <v>1340</v>
      </c>
      <c r="J43" s="82">
        <v>43269</v>
      </c>
      <c r="K43" s="81" t="s">
        <v>475</v>
      </c>
      <c r="L43" s="81" t="s">
        <v>1406</v>
      </c>
      <c r="M43" s="81" t="s">
        <v>281</v>
      </c>
      <c r="N43">
        <v>3</v>
      </c>
      <c r="O43" s="27">
        <v>0</v>
      </c>
      <c r="P43" s="27" t="s">
        <v>25</v>
      </c>
      <c r="Q43" s="27" t="s">
        <v>25</v>
      </c>
      <c r="R43" s="27" t="s">
        <v>25</v>
      </c>
      <c r="S43" s="71" t="s">
        <v>25</v>
      </c>
      <c r="T43" s="28">
        <f>ROUND(SUMPRODUCT(O43:S43,$O$8:$S$8)/100,1)</f>
        <v>0</v>
      </c>
      <c r="U43" s="29" t="str">
        <f>IF(AND($T43&gt;=9,$T43&lt;=10),"A+","")&amp;IF(AND($T43&gt;=8.5,$T43&lt;=8.9),"A","")&amp;IF(AND($T43&gt;=8,$T43&lt;=8.4),"B+","")&amp;IF(AND($T43&gt;=7,$T43&lt;=7.9),"B","")&amp;IF(AND($T43&gt;=6.5,$T43&lt;=6.9),"C+","")&amp;IF(AND($T43&gt;=5.5,$T43&lt;=6.4),"C","")&amp;IF(AND($T43&gt;=5,$T43&lt;=5.4),"D+","")&amp;IF(AND($T43&gt;=4,$T43&lt;=4.9),"D","")&amp;IF(AND($T43&lt;4),"F","")</f>
        <v>F</v>
      </c>
      <c r="V43" s="30" t="str">
        <f>IF($T43&lt;4,"Kém",IF(AND($T43&gt;=4,$T43&lt;=5.4),"Trung bình yếu",IF(AND($T43&gt;=5.5,$T43&lt;=6.9),"Trung bình",IF(AND($T43&gt;=7,$T43&lt;=8.4),"Khá",IF(AND($T43&gt;=8.5,$T43&lt;=10),"Giỏi","")))))</f>
        <v>Kém</v>
      </c>
      <c r="W43" s="31" t="str">
        <f>+IF(OR($O43=0,$P43=0,$Q43=0,$R43=0),"Không đủ ĐKDT",IF(AND(S43=0,T43&gt;=4),"Không đạt",""))</f>
        <v>Không đủ ĐKDT</v>
      </c>
      <c r="X43" s="32" t="str">
        <f>+L43</f>
        <v>403-A2</v>
      </c>
      <c r="Y43" s="3"/>
      <c r="Z43" s="21"/>
      <c r="AA43" s="73" t="str">
        <f>IF(W43="Không đủ ĐKDT","Học lại",IF(W43="Đình chỉ thi","Học lại",IF(AND(MID(G43,2,2)&lt;"12",W43="Vắng"),"Thi lại",IF(W43="Vắng có phép", "Thi lại",IF(AND((MID(G43,2,2)&lt;"12"),T43&lt;4.5),"Thi lại",IF(AND((MID(G43,2,2)&lt;"18"),T43&lt;4),"Học lại",IF(AND((MID(G43,2,2)&gt;"17"),T43&lt;4),"Thi lại",IF(AND(MID(G43,2,2)&gt;"17",S43=0),"Thi lại",IF(AND((MID(G43,2,2)&lt;"12"),S43=0),"Thi lại",IF(AND((MID(G43,2,2)&lt;"18"),(MID(G43,2,2)&gt;"11"),S43=0),"Học lại","Đạt"))))))))))</f>
        <v>Học lại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1414</v>
      </c>
      <c r="D44" s="24" t="s">
        <v>1415</v>
      </c>
      <c r="E44" s="25" t="s">
        <v>1416</v>
      </c>
      <c r="F44" s="26" t="s">
        <v>1417</v>
      </c>
      <c r="G44" s="23" t="s">
        <v>55</v>
      </c>
      <c r="H44" s="80" t="s">
        <v>56</v>
      </c>
      <c r="I44" s="81" t="s">
        <v>1340</v>
      </c>
      <c r="J44" s="82">
        <v>43269</v>
      </c>
      <c r="K44" s="81" t="s">
        <v>475</v>
      </c>
      <c r="L44" s="81" t="s">
        <v>1406</v>
      </c>
      <c r="M44" s="81" t="s">
        <v>281</v>
      </c>
      <c r="N44">
        <v>3</v>
      </c>
      <c r="O44" s="27">
        <v>10</v>
      </c>
      <c r="P44" s="27">
        <v>5</v>
      </c>
      <c r="Q44" s="27" t="s">
        <v>25</v>
      </c>
      <c r="R44" s="27">
        <v>8</v>
      </c>
      <c r="S44" s="71">
        <v>5.5</v>
      </c>
      <c r="T44" s="28">
        <f>ROUND(SUMPRODUCT(O44:S44,$O$8:$S$8)/100,1)</f>
        <v>6.2</v>
      </c>
      <c r="U44" s="29" t="str">
        <f>IF(AND($T44&gt;=9,$T44&lt;=10),"A+","")&amp;IF(AND($T44&gt;=8.5,$T44&lt;=8.9),"A","")&amp;IF(AND($T44&gt;=8,$T44&lt;=8.4),"B+","")&amp;IF(AND($T44&gt;=7,$T44&lt;=7.9),"B","")&amp;IF(AND($T44&gt;=6.5,$T44&lt;=6.9),"C+","")&amp;IF(AND($T44&gt;=5.5,$T44&lt;=6.4),"C","")&amp;IF(AND($T44&gt;=5,$T44&lt;=5.4),"D+","")&amp;IF(AND($T44&gt;=4,$T44&lt;=4.9),"D","")&amp;IF(AND($T44&lt;4),"F","")</f>
        <v>C</v>
      </c>
      <c r="V44" s="30" t="str">
        <f>IF($T44&lt;4,"Kém",IF(AND($T44&gt;=4,$T44&lt;=5.4),"Trung bình yếu",IF(AND($T44&gt;=5.5,$T44&lt;=6.9),"Trung bình",IF(AND($T44&gt;=7,$T44&lt;=8.4),"Khá",IF(AND($T44&gt;=8.5,$T44&lt;=10),"Giỏi","")))))</f>
        <v>Trung bình</v>
      </c>
      <c r="W44" s="31" t="str">
        <f>+IF(OR($O44=0,$P44=0,$Q44=0,$R44=0),"Không đủ ĐKDT",IF(AND(S44=0,T44&gt;=4),"Không đạt",""))</f>
        <v/>
      </c>
      <c r="X44" s="32" t="str">
        <f>+L44</f>
        <v>403-A2</v>
      </c>
      <c r="Y44" s="3"/>
      <c r="Z44" s="21"/>
      <c r="AA44" s="73" t="str">
        <f>IF(W44="Không đủ ĐKDT","Học lại",IF(W44="Đình chỉ thi","Học lại",IF(AND(MID(G44,2,2)&lt;"12",W44="Vắng"),"Thi lại",IF(W44="Vắng có phép", "Thi lại",IF(AND((MID(G44,2,2)&lt;"12"),T44&lt;4.5),"Thi lại",IF(AND((MID(G44,2,2)&lt;"18"),T44&lt;4),"Học lại",IF(AND((MID(G44,2,2)&gt;"17"),T44&lt;4),"Thi lại",IF(AND(MID(G44,2,2)&gt;"17",S44=0),"Thi lại",IF(AND((MID(G44,2,2)&lt;"12"),S44=0),"Thi lại",IF(AND((MID(G44,2,2)&lt;"18"),(MID(G44,2,2)&gt;"11"),S44=0),"Học lại","Đạt"))))))))))</f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1418</v>
      </c>
      <c r="D45" s="24" t="s">
        <v>406</v>
      </c>
      <c r="E45" s="25" t="s">
        <v>1311</v>
      </c>
      <c r="F45" s="26" t="s">
        <v>1419</v>
      </c>
      <c r="G45" s="23" t="s">
        <v>179</v>
      </c>
      <c r="H45" s="80" t="s">
        <v>56</v>
      </c>
      <c r="I45" s="81" t="s">
        <v>1340</v>
      </c>
      <c r="J45" s="82">
        <v>43269</v>
      </c>
      <c r="K45" s="81" t="s">
        <v>475</v>
      </c>
      <c r="L45" s="81" t="s">
        <v>1406</v>
      </c>
      <c r="M45" s="81" t="s">
        <v>281</v>
      </c>
      <c r="N45">
        <v>3</v>
      </c>
      <c r="O45" s="27">
        <v>9</v>
      </c>
      <c r="P45" s="27">
        <v>3</v>
      </c>
      <c r="Q45" s="27" t="s">
        <v>25</v>
      </c>
      <c r="R45" s="27">
        <v>7</v>
      </c>
      <c r="S45" s="71">
        <v>0</v>
      </c>
      <c r="T45" s="28">
        <f>ROUND(SUMPRODUCT(O45:S45,$O$8:$S$8)/100,1)</f>
        <v>1.9</v>
      </c>
      <c r="U45" s="29" t="str">
        <f>IF(AND($T45&gt;=9,$T45&lt;=10),"A+","")&amp;IF(AND($T45&gt;=8.5,$T45&lt;=8.9),"A","")&amp;IF(AND($T45&gt;=8,$T45&lt;=8.4),"B+","")&amp;IF(AND($T45&gt;=7,$T45&lt;=7.9),"B","")&amp;IF(AND($T45&gt;=6.5,$T45&lt;=6.9),"C+","")&amp;IF(AND($T45&gt;=5.5,$T45&lt;=6.4),"C","")&amp;IF(AND($T45&gt;=5,$T45&lt;=5.4),"D+","")&amp;IF(AND($T45&gt;=4,$T45&lt;=4.9),"D","")&amp;IF(AND($T45&lt;4),"F","")</f>
        <v>F</v>
      </c>
      <c r="V45" s="30" t="str">
        <f>IF($T45&lt;4,"Kém",IF(AND($T45&gt;=4,$T45&lt;=5.4),"Trung bình yếu",IF(AND($T45&gt;=5.5,$T45&lt;=6.9),"Trung bình",IF(AND($T45&gt;=7,$T45&lt;=8.4),"Khá",IF(AND($T45&gt;=8.5,$T45&lt;=10),"Giỏi","")))))</f>
        <v>Kém</v>
      </c>
      <c r="W45" s="31" t="s">
        <v>1203</v>
      </c>
      <c r="X45" s="32" t="str">
        <f>+L45</f>
        <v>403-A2</v>
      </c>
      <c r="Y45" s="3"/>
      <c r="Z45" s="21"/>
      <c r="AA45" s="73" t="str">
        <f>IF(W45="Không đủ ĐKDT","Học lại",IF(W45="Đình chỉ thi","Học lại",IF(AND(MID(G45,2,2)&lt;"12",W45="Vắng"),"Thi lại",IF(W45="Vắng có phép", "Thi lại",IF(AND((MID(G45,2,2)&lt;"12"),T45&lt;4.5),"Thi lại",IF(AND((MID(G45,2,2)&lt;"18"),T45&lt;4),"Học lại",IF(AND((MID(G45,2,2)&gt;"17"),T45&lt;4),"Thi lại",IF(AND(MID(G45,2,2)&gt;"17",S45=0),"Thi lại",IF(AND((MID(G45,2,2)&lt;"12"),S45=0),"Thi lại",IF(AND((MID(G45,2,2)&lt;"18"),(MID(G45,2,2)&gt;"11"),S45=0),"Học lại","Đạt"))))))))))</f>
        <v>Học lại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1420</v>
      </c>
      <c r="D46" s="24" t="s">
        <v>119</v>
      </c>
      <c r="E46" s="25" t="s">
        <v>237</v>
      </c>
      <c r="F46" s="26" t="s">
        <v>562</v>
      </c>
      <c r="G46" s="23" t="s">
        <v>55</v>
      </c>
      <c r="H46" s="80" t="s">
        <v>56</v>
      </c>
      <c r="I46" s="81" t="s">
        <v>1340</v>
      </c>
      <c r="J46" s="82">
        <v>43269</v>
      </c>
      <c r="K46" s="81" t="s">
        <v>475</v>
      </c>
      <c r="L46" s="81" t="s">
        <v>1406</v>
      </c>
      <c r="M46" s="81" t="s">
        <v>281</v>
      </c>
      <c r="N46">
        <v>3</v>
      </c>
      <c r="O46" s="27">
        <v>9</v>
      </c>
      <c r="P46" s="27">
        <v>10</v>
      </c>
      <c r="Q46" s="27" t="s">
        <v>25</v>
      </c>
      <c r="R46" s="27">
        <v>7</v>
      </c>
      <c r="S46" s="71">
        <v>8</v>
      </c>
      <c r="T46" s="28">
        <f>ROUND(SUMPRODUCT(O46:S46,$O$8:$S$8)/100,1)</f>
        <v>8.1999999999999993</v>
      </c>
      <c r="U46" s="29" t="str">
        <f>IF(AND($T46&gt;=9,$T46&lt;=10),"A+","")&amp;IF(AND($T46&gt;=8.5,$T46&lt;=8.9),"A","")&amp;IF(AND($T46&gt;=8,$T46&lt;=8.4),"B+","")&amp;IF(AND($T46&gt;=7,$T46&lt;=7.9),"B","")&amp;IF(AND($T46&gt;=6.5,$T46&lt;=6.9),"C+","")&amp;IF(AND($T46&gt;=5.5,$T46&lt;=6.4),"C","")&amp;IF(AND($T46&gt;=5,$T46&lt;=5.4),"D+","")&amp;IF(AND($T46&gt;=4,$T46&lt;=4.9),"D","")&amp;IF(AND($T46&lt;4),"F","")</f>
        <v>B+</v>
      </c>
      <c r="V46" s="30" t="str">
        <f>IF($T46&lt;4,"Kém",IF(AND($T46&gt;=4,$T46&lt;=5.4),"Trung bình yếu",IF(AND($T46&gt;=5.5,$T46&lt;=6.9),"Trung bình",IF(AND($T46&gt;=7,$T46&lt;=8.4),"Khá",IF(AND($T46&gt;=8.5,$T46&lt;=10),"Giỏi","")))))</f>
        <v>Khá</v>
      </c>
      <c r="W46" s="31" t="str">
        <f>+IF(OR($O46=0,$P46=0,$Q46=0,$R46=0),"Không đủ ĐKDT",IF(AND(S46=0,T46&gt;=4),"Không đạt",""))</f>
        <v/>
      </c>
      <c r="X46" s="32" t="str">
        <f>+L46</f>
        <v>403-A2</v>
      </c>
      <c r="Y46" s="3"/>
      <c r="Z46" s="21"/>
      <c r="AA46" s="73" t="str">
        <f>IF(W46="Không đủ ĐKDT","Học lại",IF(W46="Đình chỉ thi","Học lại",IF(AND(MID(G46,2,2)&lt;"12",W46="Vắng"),"Thi lại",IF(W46="Vắng có phép", "Thi lại",IF(AND((MID(G46,2,2)&lt;"12"),T46&lt;4.5),"Thi lại",IF(AND((MID(G46,2,2)&lt;"18"),T46&lt;4),"Học lại",IF(AND((MID(G46,2,2)&gt;"17"),T46&lt;4),"Thi lại",IF(AND(MID(G46,2,2)&gt;"17",S46=0),"Thi lại",IF(AND((MID(G46,2,2)&lt;"12"),S46=0),"Thi lại",IF(AND((MID(G46,2,2)&lt;"18"),(MID(G46,2,2)&gt;"11"),S46=0),"Học lại","Đạt"))))))))))</f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1421</v>
      </c>
      <c r="D47" s="24" t="s">
        <v>526</v>
      </c>
      <c r="E47" s="25" t="s">
        <v>1422</v>
      </c>
      <c r="F47" s="26" t="s">
        <v>1419</v>
      </c>
      <c r="G47" s="23" t="s">
        <v>278</v>
      </c>
      <c r="H47" s="80" t="s">
        <v>56</v>
      </c>
      <c r="I47" s="81" t="s">
        <v>1340</v>
      </c>
      <c r="J47" s="82">
        <v>43269</v>
      </c>
      <c r="K47" s="81" t="s">
        <v>475</v>
      </c>
      <c r="L47" s="81" t="s">
        <v>1406</v>
      </c>
      <c r="M47" s="81" t="s">
        <v>281</v>
      </c>
      <c r="N47">
        <v>3</v>
      </c>
      <c r="O47" s="27">
        <v>10</v>
      </c>
      <c r="P47" s="27">
        <v>9</v>
      </c>
      <c r="Q47" s="27" t="s">
        <v>25</v>
      </c>
      <c r="R47" s="27">
        <v>9</v>
      </c>
      <c r="S47" s="71">
        <v>7.5</v>
      </c>
      <c r="T47" s="28">
        <f>ROUND(SUMPRODUCT(O47:S47,$O$8:$S$8)/100,1)</f>
        <v>8.1</v>
      </c>
      <c r="U47" s="29" t="str">
        <f>IF(AND($T47&gt;=9,$T47&lt;=10),"A+","")&amp;IF(AND($T47&gt;=8.5,$T47&lt;=8.9),"A","")&amp;IF(AND($T47&gt;=8,$T47&lt;=8.4),"B+","")&amp;IF(AND($T47&gt;=7,$T47&lt;=7.9),"B","")&amp;IF(AND($T47&gt;=6.5,$T47&lt;=6.9),"C+","")&amp;IF(AND($T47&gt;=5.5,$T47&lt;=6.4),"C","")&amp;IF(AND($T47&gt;=5,$T47&lt;=5.4),"D+","")&amp;IF(AND($T47&gt;=4,$T47&lt;=4.9),"D","")&amp;IF(AND($T47&lt;4),"F","")</f>
        <v>B+</v>
      </c>
      <c r="V47" s="30" t="str">
        <f>IF($T47&lt;4,"Kém",IF(AND($T47&gt;=4,$T47&lt;=5.4),"Trung bình yếu",IF(AND($T47&gt;=5.5,$T47&lt;=6.9),"Trung bình",IF(AND($T47&gt;=7,$T47&lt;=8.4),"Khá",IF(AND($T47&gt;=8.5,$T47&lt;=10),"Giỏi","")))))</f>
        <v>Khá</v>
      </c>
      <c r="W47" s="31" t="str">
        <f>+IF(OR($O47=0,$P47=0,$Q47=0,$R47=0),"Không đủ ĐKDT",IF(AND(S47=0,T47&gt;=4),"Không đạt",""))</f>
        <v/>
      </c>
      <c r="X47" s="32" t="str">
        <f>+L47</f>
        <v>403-A2</v>
      </c>
      <c r="Y47" s="3"/>
      <c r="Z47" s="21"/>
      <c r="AA47" s="73" t="str">
        <f>IF(W47="Không đủ ĐKDT","Học lại",IF(W47="Đình chỉ thi","Học lại",IF(AND(MID(G47,2,2)&lt;"12",W47="Vắng"),"Thi lại",IF(W47="Vắng có phép", "Thi lại",IF(AND((MID(G47,2,2)&lt;"12"),T47&lt;4.5),"Thi lại",IF(AND((MID(G47,2,2)&lt;"18"),T47&lt;4),"Học lại",IF(AND((MID(G47,2,2)&gt;"17"),T47&lt;4),"Thi lại",IF(AND(MID(G47,2,2)&gt;"17",S47=0),"Thi lại",IF(AND((MID(G47,2,2)&lt;"12"),S47=0),"Thi lại",IF(AND((MID(G47,2,2)&lt;"18"),(MID(G47,2,2)&gt;"11"),S47=0),"Học lại","Đạt"))))))))))</f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1423</v>
      </c>
      <c r="D48" s="24" t="s">
        <v>218</v>
      </c>
      <c r="E48" s="25" t="s">
        <v>155</v>
      </c>
      <c r="F48" s="26" t="s">
        <v>1424</v>
      </c>
      <c r="G48" s="23" t="s">
        <v>278</v>
      </c>
      <c r="H48" s="80" t="s">
        <v>56</v>
      </c>
      <c r="I48" s="81" t="s">
        <v>1340</v>
      </c>
      <c r="J48" s="82">
        <v>43269</v>
      </c>
      <c r="K48" s="81" t="s">
        <v>475</v>
      </c>
      <c r="L48" s="81" t="s">
        <v>1406</v>
      </c>
      <c r="M48" s="81" t="s">
        <v>281</v>
      </c>
      <c r="N48">
        <v>3</v>
      </c>
      <c r="O48" s="27">
        <v>9</v>
      </c>
      <c r="P48" s="27">
        <v>9</v>
      </c>
      <c r="Q48" s="27" t="s">
        <v>25</v>
      </c>
      <c r="R48" s="27">
        <v>8</v>
      </c>
      <c r="S48" s="71">
        <v>5</v>
      </c>
      <c r="T48" s="28">
        <f>ROUND(SUMPRODUCT(O48:S48,$O$8:$S$8)/100,1)</f>
        <v>6.1</v>
      </c>
      <c r="U48" s="29" t="str">
        <f>IF(AND($T48&gt;=9,$T48&lt;=10),"A+","")&amp;IF(AND($T48&gt;=8.5,$T48&lt;=8.9),"A","")&amp;IF(AND($T48&gt;=8,$T48&lt;=8.4),"B+","")&amp;IF(AND($T48&gt;=7,$T48&lt;=7.9),"B","")&amp;IF(AND($T48&gt;=6.5,$T48&lt;=6.9),"C+","")&amp;IF(AND($T48&gt;=5.5,$T48&lt;=6.4),"C","")&amp;IF(AND($T48&gt;=5,$T48&lt;=5.4),"D+","")&amp;IF(AND($T48&gt;=4,$T48&lt;=4.9),"D","")&amp;IF(AND($T48&lt;4),"F","")</f>
        <v>C</v>
      </c>
      <c r="V48" s="30" t="str">
        <f>IF($T48&lt;4,"Kém",IF(AND($T48&gt;=4,$T48&lt;=5.4),"Trung bình yếu",IF(AND($T48&gt;=5.5,$T48&lt;=6.9),"Trung bình",IF(AND($T48&gt;=7,$T48&lt;=8.4),"Khá",IF(AND($T48&gt;=8.5,$T48&lt;=10),"Giỏi","")))))</f>
        <v>Trung bình</v>
      </c>
      <c r="W48" s="31" t="str">
        <f>+IF(OR($O48=0,$P48=0,$Q48=0,$R48=0),"Không đủ ĐKDT",IF(AND(S48=0,T48&gt;=4),"Không đạt",""))</f>
        <v/>
      </c>
      <c r="X48" s="32" t="str">
        <f>+L48</f>
        <v>403-A2</v>
      </c>
      <c r="Y48" s="3"/>
      <c r="Z48" s="21"/>
      <c r="AA48" s="73" t="str">
        <f>IF(W48="Không đủ ĐKDT","Học lại",IF(W48="Đình chỉ thi","Học lại",IF(AND(MID(G48,2,2)&lt;"12",W48="Vắng"),"Thi lại",IF(W48="Vắng có phép", "Thi lại",IF(AND((MID(G48,2,2)&lt;"12"),T48&lt;4.5),"Thi lại",IF(AND((MID(G48,2,2)&lt;"18"),T48&lt;4),"Học lại",IF(AND((MID(G48,2,2)&gt;"17"),T48&lt;4),"Thi lại",IF(AND(MID(G48,2,2)&gt;"17",S48=0),"Thi lại",IF(AND((MID(G48,2,2)&lt;"12"),S48=0),"Thi lại",IF(AND((MID(G48,2,2)&lt;"18"),(MID(G48,2,2)&gt;"11"),S48=0),"Học lại","Đạt"))))))))))</f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1425</v>
      </c>
      <c r="D49" s="24" t="s">
        <v>1426</v>
      </c>
      <c r="E49" s="25" t="s">
        <v>1427</v>
      </c>
      <c r="F49" s="26" t="s">
        <v>563</v>
      </c>
      <c r="G49" s="23" t="s">
        <v>55</v>
      </c>
      <c r="H49" s="80" t="s">
        <v>56</v>
      </c>
      <c r="I49" s="81" t="s">
        <v>1340</v>
      </c>
      <c r="J49" s="82">
        <v>43269</v>
      </c>
      <c r="K49" s="81" t="s">
        <v>475</v>
      </c>
      <c r="L49" s="81" t="s">
        <v>1406</v>
      </c>
      <c r="M49" s="81" t="s">
        <v>281</v>
      </c>
      <c r="N49">
        <v>3</v>
      </c>
      <c r="O49" s="27">
        <v>5</v>
      </c>
      <c r="P49" s="27">
        <v>4</v>
      </c>
      <c r="Q49" s="27" t="s">
        <v>25</v>
      </c>
      <c r="R49" s="27">
        <v>7</v>
      </c>
      <c r="S49" s="71">
        <v>9</v>
      </c>
      <c r="T49" s="28">
        <f>ROUND(SUMPRODUCT(O49:S49,$O$8:$S$8)/100,1)</f>
        <v>7.9</v>
      </c>
      <c r="U49" s="29" t="str">
        <f>IF(AND($T49&gt;=9,$T49&lt;=10),"A+","")&amp;IF(AND($T49&gt;=8.5,$T49&lt;=8.9),"A","")&amp;IF(AND($T49&gt;=8,$T49&lt;=8.4),"B+","")&amp;IF(AND($T49&gt;=7,$T49&lt;=7.9),"B","")&amp;IF(AND($T49&gt;=6.5,$T49&lt;=6.9),"C+","")&amp;IF(AND($T49&gt;=5.5,$T49&lt;=6.4),"C","")&amp;IF(AND($T49&gt;=5,$T49&lt;=5.4),"D+","")&amp;IF(AND($T49&gt;=4,$T49&lt;=4.9),"D","")&amp;IF(AND($T49&lt;4),"F","")</f>
        <v>B</v>
      </c>
      <c r="V49" s="30" t="str">
        <f>IF($T49&lt;4,"Kém",IF(AND($T49&gt;=4,$T49&lt;=5.4),"Trung bình yếu",IF(AND($T49&gt;=5.5,$T49&lt;=6.9),"Trung bình",IF(AND($T49&gt;=7,$T49&lt;=8.4),"Khá",IF(AND($T49&gt;=8.5,$T49&lt;=10),"Giỏi","")))))</f>
        <v>Khá</v>
      </c>
      <c r="W49" s="31" t="str">
        <f>+IF(OR($O49=0,$P49=0,$Q49=0,$R49=0),"Không đủ ĐKDT",IF(AND(S49=0,T49&gt;=4),"Không đạt",""))</f>
        <v/>
      </c>
      <c r="X49" s="32" t="str">
        <f>+L49</f>
        <v>403-A2</v>
      </c>
      <c r="Y49" s="3"/>
      <c r="Z49" s="21"/>
      <c r="AA49" s="73" t="str">
        <f>IF(W49="Không đủ ĐKDT","Học lại",IF(W49="Đình chỉ thi","Học lại",IF(AND(MID(G49,2,2)&lt;"12",W49="Vắng"),"Thi lại",IF(W49="Vắng có phép", "Thi lại",IF(AND((MID(G49,2,2)&lt;"12"),T49&lt;4.5),"Thi lại",IF(AND((MID(G49,2,2)&lt;"18"),T49&lt;4),"Học lại",IF(AND((MID(G49,2,2)&gt;"17"),T49&lt;4),"Thi lại",IF(AND(MID(G49,2,2)&gt;"17",S49=0),"Thi lại",IF(AND((MID(G49,2,2)&lt;"12"),S49=0),"Thi lại",IF(AND((MID(G49,2,2)&lt;"18"),(MID(G49,2,2)&gt;"11"),S49=0),"Học lại","Đạt"))))))))))</f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1428</v>
      </c>
      <c r="D50" s="24" t="s">
        <v>1429</v>
      </c>
      <c r="E50" s="25" t="s">
        <v>159</v>
      </c>
      <c r="F50" s="26" t="s">
        <v>1430</v>
      </c>
      <c r="G50" s="23" t="s">
        <v>278</v>
      </c>
      <c r="H50" s="80" t="s">
        <v>56</v>
      </c>
      <c r="I50" s="81" t="s">
        <v>1340</v>
      </c>
      <c r="J50" s="82">
        <v>43269</v>
      </c>
      <c r="K50" s="81" t="s">
        <v>475</v>
      </c>
      <c r="L50" s="81" t="s">
        <v>1406</v>
      </c>
      <c r="M50" s="81" t="s">
        <v>281</v>
      </c>
      <c r="N50">
        <v>3</v>
      </c>
      <c r="O50" s="27">
        <v>9</v>
      </c>
      <c r="P50" s="27">
        <v>9</v>
      </c>
      <c r="Q50" s="27" t="s">
        <v>25</v>
      </c>
      <c r="R50" s="27">
        <v>9</v>
      </c>
      <c r="S50" s="71">
        <v>7</v>
      </c>
      <c r="T50" s="28">
        <f>ROUND(SUMPRODUCT(O50:S50,$O$8:$S$8)/100,1)</f>
        <v>7.6</v>
      </c>
      <c r="U50" s="29" t="str">
        <f>IF(AND($T50&gt;=9,$T50&lt;=10),"A+","")&amp;IF(AND($T50&gt;=8.5,$T50&lt;=8.9),"A","")&amp;IF(AND($T50&gt;=8,$T50&lt;=8.4),"B+","")&amp;IF(AND($T50&gt;=7,$T50&lt;=7.9),"B","")&amp;IF(AND($T50&gt;=6.5,$T50&lt;=6.9),"C+","")&amp;IF(AND($T50&gt;=5.5,$T50&lt;=6.4),"C","")&amp;IF(AND($T50&gt;=5,$T50&lt;=5.4),"D+","")&amp;IF(AND($T50&gt;=4,$T50&lt;=4.9),"D","")&amp;IF(AND($T50&lt;4),"F","")</f>
        <v>B</v>
      </c>
      <c r="V50" s="30" t="str">
        <f>IF($T50&lt;4,"Kém",IF(AND($T50&gt;=4,$T50&lt;=5.4),"Trung bình yếu",IF(AND($T50&gt;=5.5,$T50&lt;=6.9),"Trung bình",IF(AND($T50&gt;=7,$T50&lt;=8.4),"Khá",IF(AND($T50&gt;=8.5,$T50&lt;=10),"Giỏi","")))))</f>
        <v>Khá</v>
      </c>
      <c r="W50" s="31" t="str">
        <f>+IF(OR($O50=0,$P50=0,$Q50=0,$R50=0),"Không đủ ĐKDT",IF(AND(S50=0,T50&gt;=4),"Không đạt",""))</f>
        <v/>
      </c>
      <c r="X50" s="32" t="str">
        <f>+L50</f>
        <v>403-A2</v>
      </c>
      <c r="Y50" s="3"/>
      <c r="Z50" s="21"/>
      <c r="AA50" s="73" t="str">
        <f>IF(W50="Không đủ ĐKDT","Học lại",IF(W50="Đình chỉ thi","Học lại",IF(AND(MID(G50,2,2)&lt;"12",W50="Vắng"),"Thi lại",IF(W50="Vắng có phép", "Thi lại",IF(AND((MID(G50,2,2)&lt;"12"),T50&lt;4.5),"Thi lại",IF(AND((MID(G50,2,2)&lt;"18"),T50&lt;4),"Học lại",IF(AND((MID(G50,2,2)&gt;"17"),T50&lt;4),"Thi lại",IF(AND(MID(G50,2,2)&gt;"17",S50=0),"Thi lại",IF(AND((MID(G50,2,2)&lt;"12"),S50=0),"Thi lại",IF(AND((MID(G50,2,2)&lt;"18"),(MID(G50,2,2)&gt;"11"),S50=0),"Học lại","Đạt"))))))))))</f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1431</v>
      </c>
      <c r="D51" s="24" t="s">
        <v>1432</v>
      </c>
      <c r="E51" s="25" t="s">
        <v>159</v>
      </c>
      <c r="F51" s="26" t="s">
        <v>564</v>
      </c>
      <c r="G51" s="23" t="s">
        <v>66</v>
      </c>
      <c r="H51" s="80" t="s">
        <v>56</v>
      </c>
      <c r="I51" s="81" t="s">
        <v>1340</v>
      </c>
      <c r="J51" s="82">
        <v>43269</v>
      </c>
      <c r="K51" s="81" t="s">
        <v>475</v>
      </c>
      <c r="L51" s="81" t="s">
        <v>1406</v>
      </c>
      <c r="M51" s="81" t="s">
        <v>281</v>
      </c>
      <c r="N51">
        <v>3</v>
      </c>
      <c r="O51" s="27">
        <v>10</v>
      </c>
      <c r="P51" s="27">
        <v>10</v>
      </c>
      <c r="Q51" s="27" t="s">
        <v>25</v>
      </c>
      <c r="R51" s="27">
        <v>7</v>
      </c>
      <c r="S51" s="71">
        <v>6</v>
      </c>
      <c r="T51" s="28">
        <f>ROUND(SUMPRODUCT(O51:S51,$O$8:$S$8)/100,1)</f>
        <v>6.9</v>
      </c>
      <c r="U51" s="29" t="str">
        <f>IF(AND($T51&gt;=9,$T51&lt;=10),"A+","")&amp;IF(AND($T51&gt;=8.5,$T51&lt;=8.9),"A","")&amp;IF(AND($T51&gt;=8,$T51&lt;=8.4),"B+","")&amp;IF(AND($T51&gt;=7,$T51&lt;=7.9),"B","")&amp;IF(AND($T51&gt;=6.5,$T51&lt;=6.9),"C+","")&amp;IF(AND($T51&gt;=5.5,$T51&lt;=6.4),"C","")&amp;IF(AND($T51&gt;=5,$T51&lt;=5.4),"D+","")&amp;IF(AND($T51&gt;=4,$T51&lt;=4.9),"D","")&amp;IF(AND($T51&lt;4),"F","")</f>
        <v>C+</v>
      </c>
      <c r="V51" s="30" t="str">
        <f>IF($T51&lt;4,"Kém",IF(AND($T51&gt;=4,$T51&lt;=5.4),"Trung bình yếu",IF(AND($T51&gt;=5.5,$T51&lt;=6.9),"Trung bình",IF(AND($T51&gt;=7,$T51&lt;=8.4),"Khá",IF(AND($T51&gt;=8.5,$T51&lt;=10),"Giỏi","")))))</f>
        <v>Trung bình</v>
      </c>
      <c r="W51" s="31" t="str">
        <f>+IF(OR($O51=0,$P51=0,$Q51=0,$R51=0),"Không đủ ĐKDT",IF(AND(S51=0,T51&gt;=4),"Không đạt",""))</f>
        <v/>
      </c>
      <c r="X51" s="32" t="str">
        <f>+L51</f>
        <v>403-A2</v>
      </c>
      <c r="Y51" s="3"/>
      <c r="Z51" s="21"/>
      <c r="AA51" s="73" t="str">
        <f>IF(W51="Không đủ ĐKDT","Học lại",IF(W51="Đình chỉ thi","Học lại",IF(AND(MID(G51,2,2)&lt;"12",W51="Vắng"),"Thi lại",IF(W51="Vắng có phép", "Thi lại",IF(AND((MID(G51,2,2)&lt;"12"),T51&lt;4.5),"Thi lại",IF(AND((MID(G51,2,2)&lt;"18"),T51&lt;4),"Học lại",IF(AND((MID(G51,2,2)&gt;"17"),T51&lt;4),"Thi lại",IF(AND(MID(G51,2,2)&gt;"17",S51=0),"Thi lại",IF(AND((MID(G51,2,2)&lt;"12"),S51=0),"Thi lại",IF(AND((MID(G51,2,2)&lt;"18"),(MID(G51,2,2)&gt;"11"),S51=0),"Học lại","Đạt"))))))))))</f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1433</v>
      </c>
      <c r="D52" s="24" t="s">
        <v>145</v>
      </c>
      <c r="E52" s="25" t="s">
        <v>159</v>
      </c>
      <c r="F52" s="26" t="s">
        <v>486</v>
      </c>
      <c r="G52" s="23" t="s">
        <v>278</v>
      </c>
      <c r="H52" s="80" t="s">
        <v>56</v>
      </c>
      <c r="I52" s="81" t="s">
        <v>1340</v>
      </c>
      <c r="J52" s="82">
        <v>43269</v>
      </c>
      <c r="K52" s="81" t="s">
        <v>475</v>
      </c>
      <c r="L52" s="81" t="s">
        <v>1406</v>
      </c>
      <c r="M52" s="81" t="s">
        <v>281</v>
      </c>
      <c r="N52">
        <v>3</v>
      </c>
      <c r="O52" s="27">
        <v>10</v>
      </c>
      <c r="P52" s="27">
        <v>9</v>
      </c>
      <c r="Q52" s="27" t="s">
        <v>25</v>
      </c>
      <c r="R52" s="27">
        <v>8</v>
      </c>
      <c r="S52" s="71">
        <v>5</v>
      </c>
      <c r="T52" s="28">
        <f>ROUND(SUMPRODUCT(O52:S52,$O$8:$S$8)/100,1)</f>
        <v>6.2</v>
      </c>
      <c r="U52" s="29" t="str">
        <f>IF(AND($T52&gt;=9,$T52&lt;=10),"A+","")&amp;IF(AND($T52&gt;=8.5,$T52&lt;=8.9),"A","")&amp;IF(AND($T52&gt;=8,$T52&lt;=8.4),"B+","")&amp;IF(AND($T52&gt;=7,$T52&lt;=7.9),"B","")&amp;IF(AND($T52&gt;=6.5,$T52&lt;=6.9),"C+","")&amp;IF(AND($T52&gt;=5.5,$T52&lt;=6.4),"C","")&amp;IF(AND($T52&gt;=5,$T52&lt;=5.4),"D+","")&amp;IF(AND($T52&gt;=4,$T52&lt;=4.9),"D","")&amp;IF(AND($T52&lt;4),"F","")</f>
        <v>C</v>
      </c>
      <c r="V52" s="30" t="str">
        <f>IF($T52&lt;4,"Kém",IF(AND($T52&gt;=4,$T52&lt;=5.4),"Trung bình yếu",IF(AND($T52&gt;=5.5,$T52&lt;=6.9),"Trung bình",IF(AND($T52&gt;=7,$T52&lt;=8.4),"Khá",IF(AND($T52&gt;=8.5,$T52&lt;=10),"Giỏi","")))))</f>
        <v>Trung bình</v>
      </c>
      <c r="W52" s="31" t="str">
        <f>+IF(OR($O52=0,$P52=0,$Q52=0,$R52=0),"Không đủ ĐKDT",IF(AND(S52=0,T52&gt;=4),"Không đạt",""))</f>
        <v/>
      </c>
      <c r="X52" s="32" t="str">
        <f>+L52</f>
        <v>403-A2</v>
      </c>
      <c r="Y52" s="3"/>
      <c r="Z52" s="21"/>
      <c r="AA52" s="73" t="str">
        <f>IF(W52="Không đủ ĐKDT","Học lại",IF(W52="Đình chỉ thi","Học lại",IF(AND(MID(G52,2,2)&lt;"12",W52="Vắng"),"Thi lại",IF(W52="Vắng có phép", "Thi lại",IF(AND((MID(G52,2,2)&lt;"12"),T52&lt;4.5),"Thi lại",IF(AND((MID(G52,2,2)&lt;"18"),T52&lt;4),"Học lại",IF(AND((MID(G52,2,2)&gt;"17"),T52&lt;4),"Thi lại",IF(AND(MID(G52,2,2)&gt;"17",S52=0),"Thi lại",IF(AND((MID(G52,2,2)&lt;"12"),S52=0),"Thi lại",IF(AND((MID(G52,2,2)&lt;"18"),(MID(G52,2,2)&gt;"11"),S52=0),"Học lại","Đạt"))))))))))</f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1434</v>
      </c>
      <c r="D53" s="24" t="s">
        <v>1435</v>
      </c>
      <c r="E53" s="25" t="s">
        <v>246</v>
      </c>
      <c r="F53" s="26" t="s">
        <v>504</v>
      </c>
      <c r="G53" s="23" t="s">
        <v>88</v>
      </c>
      <c r="H53" s="80" t="s">
        <v>56</v>
      </c>
      <c r="I53" s="81" t="s">
        <v>1340</v>
      </c>
      <c r="J53" s="82">
        <v>43269</v>
      </c>
      <c r="K53" s="81" t="s">
        <v>475</v>
      </c>
      <c r="L53" s="81" t="s">
        <v>1406</v>
      </c>
      <c r="M53" s="81" t="s">
        <v>281</v>
      </c>
      <c r="N53">
        <v>3</v>
      </c>
      <c r="O53" s="27">
        <v>10</v>
      </c>
      <c r="P53" s="27">
        <v>7</v>
      </c>
      <c r="Q53" s="27" t="s">
        <v>25</v>
      </c>
      <c r="R53" s="27">
        <v>8</v>
      </c>
      <c r="S53" s="71">
        <v>6</v>
      </c>
      <c r="T53" s="28">
        <f>ROUND(SUMPRODUCT(O53:S53,$O$8:$S$8)/100,1)</f>
        <v>6.7</v>
      </c>
      <c r="U53" s="29" t="str">
        <f>IF(AND($T53&gt;=9,$T53&lt;=10),"A+","")&amp;IF(AND($T53&gt;=8.5,$T53&lt;=8.9),"A","")&amp;IF(AND($T53&gt;=8,$T53&lt;=8.4),"B+","")&amp;IF(AND($T53&gt;=7,$T53&lt;=7.9),"B","")&amp;IF(AND($T53&gt;=6.5,$T53&lt;=6.9),"C+","")&amp;IF(AND($T53&gt;=5.5,$T53&lt;=6.4),"C","")&amp;IF(AND($T53&gt;=5,$T53&lt;=5.4),"D+","")&amp;IF(AND($T53&gt;=4,$T53&lt;=4.9),"D","")&amp;IF(AND($T53&lt;4),"F","")</f>
        <v>C+</v>
      </c>
      <c r="V53" s="30" t="str">
        <f>IF($T53&lt;4,"Kém",IF(AND($T53&gt;=4,$T53&lt;=5.4),"Trung bình yếu",IF(AND($T53&gt;=5.5,$T53&lt;=6.9),"Trung bình",IF(AND($T53&gt;=7,$T53&lt;=8.4),"Khá",IF(AND($T53&gt;=8.5,$T53&lt;=10),"Giỏi","")))))</f>
        <v>Trung bình</v>
      </c>
      <c r="W53" s="31" t="str">
        <f>+IF(OR($O53=0,$P53=0,$Q53=0,$R53=0),"Không đủ ĐKDT",IF(AND(S53=0,T53&gt;=4),"Không đạt",""))</f>
        <v/>
      </c>
      <c r="X53" s="32" t="str">
        <f>+L53</f>
        <v>403-A2</v>
      </c>
      <c r="Y53" s="3"/>
      <c r="Z53" s="21"/>
      <c r="AA53" s="73" t="str">
        <f>IF(W53="Không đủ ĐKDT","Học lại",IF(W53="Đình chỉ thi","Học lại",IF(AND(MID(G53,2,2)&lt;"12",W53="Vắng"),"Thi lại",IF(W53="Vắng có phép", "Thi lại",IF(AND((MID(G53,2,2)&lt;"12"),T53&lt;4.5),"Thi lại",IF(AND((MID(G53,2,2)&lt;"18"),T53&lt;4),"Học lại",IF(AND((MID(G53,2,2)&gt;"17"),T53&lt;4),"Thi lại",IF(AND(MID(G53,2,2)&gt;"17",S53=0),"Thi lại",IF(AND((MID(G53,2,2)&lt;"12"),S53=0),"Thi lại",IF(AND((MID(G53,2,2)&lt;"18"),(MID(G53,2,2)&gt;"11"),S53=0),"Học lại","Đạt"))))))))))</f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1436</v>
      </c>
      <c r="D54" s="24" t="s">
        <v>1437</v>
      </c>
      <c r="E54" s="25" t="s">
        <v>250</v>
      </c>
      <c r="F54" s="26" t="s">
        <v>565</v>
      </c>
      <c r="G54" s="23" t="s">
        <v>55</v>
      </c>
      <c r="H54" s="80" t="s">
        <v>56</v>
      </c>
      <c r="I54" s="81" t="s">
        <v>1340</v>
      </c>
      <c r="J54" s="82">
        <v>43269</v>
      </c>
      <c r="K54" s="81" t="s">
        <v>475</v>
      </c>
      <c r="L54" s="81" t="s">
        <v>1406</v>
      </c>
      <c r="M54" s="81" t="s">
        <v>281</v>
      </c>
      <c r="N54">
        <v>3</v>
      </c>
      <c r="O54" s="27">
        <v>9</v>
      </c>
      <c r="P54" s="27">
        <v>6</v>
      </c>
      <c r="Q54" s="27" t="s">
        <v>25</v>
      </c>
      <c r="R54" s="27">
        <v>6</v>
      </c>
      <c r="S54" s="71">
        <v>0</v>
      </c>
      <c r="T54" s="28">
        <f>ROUND(SUMPRODUCT(O54:S54,$O$8:$S$8)/100,1)</f>
        <v>2.1</v>
      </c>
      <c r="U54" s="29" t="str">
        <f>IF(AND($T54&gt;=9,$T54&lt;=10),"A+","")&amp;IF(AND($T54&gt;=8.5,$T54&lt;=8.9),"A","")&amp;IF(AND($T54&gt;=8,$T54&lt;=8.4),"B+","")&amp;IF(AND($T54&gt;=7,$T54&lt;=7.9),"B","")&amp;IF(AND($T54&gt;=6.5,$T54&lt;=6.9),"C+","")&amp;IF(AND($T54&gt;=5.5,$T54&lt;=6.4),"C","")&amp;IF(AND($T54&gt;=5,$T54&lt;=5.4),"D+","")&amp;IF(AND($T54&gt;=4,$T54&lt;=4.9),"D","")&amp;IF(AND($T54&lt;4),"F","")</f>
        <v>F</v>
      </c>
      <c r="V54" s="30" t="str">
        <f>IF($T54&lt;4,"Kém",IF(AND($T54&gt;=4,$T54&lt;=5.4),"Trung bình yếu",IF(AND($T54&gt;=5.5,$T54&lt;=6.9),"Trung bình",IF(AND($T54&gt;=7,$T54&lt;=8.4),"Khá",IF(AND($T54&gt;=8.5,$T54&lt;=10),"Giỏi","")))))</f>
        <v>Kém</v>
      </c>
      <c r="W54" s="31" t="str">
        <f>+IF(OR($O54=0,$P54=0,$Q54=0,$R54=0),"Không đủ ĐKDT",IF(AND(S54=0,T54&gt;=4),"Không đạt",""))</f>
        <v/>
      </c>
      <c r="X54" s="32" t="str">
        <f>+L54</f>
        <v>403-A2</v>
      </c>
      <c r="Y54" s="3"/>
      <c r="Z54" s="21"/>
      <c r="AA54" s="73" t="str">
        <f>IF(W54="Không đủ ĐKDT","Học lại",IF(W54="Đình chỉ thi","Học lại",IF(AND(MID(G54,2,2)&lt;"12",W54="Vắng"),"Thi lại",IF(W54="Vắng có phép", "Thi lại",IF(AND((MID(G54,2,2)&lt;"12"),T54&lt;4.5),"Thi lại",IF(AND((MID(G54,2,2)&lt;"18"),T54&lt;4),"Học lại",IF(AND((MID(G54,2,2)&gt;"17"),T54&lt;4),"Thi lại",IF(AND(MID(G54,2,2)&gt;"17",S54=0),"Thi lại",IF(AND((MID(G54,2,2)&lt;"12"),S54=0),"Thi lại",IF(AND((MID(G54,2,2)&lt;"18"),(MID(G54,2,2)&gt;"11"),S54=0),"Học lại","Đạt"))))))))))</f>
        <v>Học lại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1438</v>
      </c>
      <c r="D55" s="24" t="s">
        <v>1439</v>
      </c>
      <c r="E55" s="25" t="s">
        <v>403</v>
      </c>
      <c r="F55" s="26" t="s">
        <v>1440</v>
      </c>
      <c r="G55" s="23" t="s">
        <v>179</v>
      </c>
      <c r="H55" s="80" t="s">
        <v>56</v>
      </c>
      <c r="I55" s="81" t="s">
        <v>1340</v>
      </c>
      <c r="J55" s="82">
        <v>43269</v>
      </c>
      <c r="K55" s="81" t="s">
        <v>475</v>
      </c>
      <c r="L55" s="81" t="s">
        <v>1406</v>
      </c>
      <c r="M55" s="81" t="s">
        <v>281</v>
      </c>
      <c r="N55">
        <v>3</v>
      </c>
      <c r="O55" s="27">
        <v>10</v>
      </c>
      <c r="P55" s="27">
        <v>10</v>
      </c>
      <c r="Q55" s="27" t="s">
        <v>25</v>
      </c>
      <c r="R55" s="27">
        <v>8</v>
      </c>
      <c r="S55" s="71">
        <v>2</v>
      </c>
      <c r="T55" s="28">
        <f>ROUND(SUMPRODUCT(O55:S55,$O$8:$S$8)/100,1)</f>
        <v>4.2</v>
      </c>
      <c r="U55" s="29" t="str">
        <f>IF(AND($T55&gt;=9,$T55&lt;=10),"A+","")&amp;IF(AND($T55&gt;=8.5,$T55&lt;=8.9),"A","")&amp;IF(AND($T55&gt;=8,$T55&lt;=8.4),"B+","")&amp;IF(AND($T55&gt;=7,$T55&lt;=7.9),"B","")&amp;IF(AND($T55&gt;=6.5,$T55&lt;=6.9),"C+","")&amp;IF(AND($T55&gt;=5.5,$T55&lt;=6.4),"C","")&amp;IF(AND($T55&gt;=5,$T55&lt;=5.4),"D+","")&amp;IF(AND($T55&gt;=4,$T55&lt;=4.9),"D","")&amp;IF(AND($T55&lt;4),"F","")</f>
        <v>D</v>
      </c>
      <c r="V55" s="30" t="str">
        <f>IF($T55&lt;4,"Kém",IF(AND($T55&gt;=4,$T55&lt;=5.4),"Trung bình yếu",IF(AND($T55&gt;=5.5,$T55&lt;=6.9),"Trung bình",IF(AND($T55&gt;=7,$T55&lt;=8.4),"Khá",IF(AND($T55&gt;=8.5,$T55&lt;=10),"Giỏi","")))))</f>
        <v>Trung bình yếu</v>
      </c>
      <c r="W55" s="31" t="str">
        <f>+IF(OR($O55=0,$P55=0,$Q55=0,$R55=0),"Không đủ ĐKDT",IF(AND(S55=0,T55&gt;=4),"Không đạt",""))</f>
        <v/>
      </c>
      <c r="X55" s="32" t="str">
        <f>+L55</f>
        <v>403-A2</v>
      </c>
      <c r="Y55" s="3"/>
      <c r="Z55" s="21"/>
      <c r="AA55" s="73" t="str">
        <f>IF(W55="Không đủ ĐKDT","Học lại",IF(W55="Đình chỉ thi","Học lại",IF(AND(MID(G55,2,2)&lt;"12",W55="Vắng"),"Thi lại",IF(W55="Vắng có phép", "Thi lại",IF(AND((MID(G55,2,2)&lt;"12"),T55&lt;4.5),"Thi lại",IF(AND((MID(G55,2,2)&lt;"18"),T55&lt;4),"Học lại",IF(AND((MID(G55,2,2)&gt;"17"),T55&lt;4),"Thi lại",IF(AND(MID(G55,2,2)&gt;"17",S55=0),"Thi lại",IF(AND((MID(G55,2,2)&lt;"12"),S55=0),"Thi lại",IF(AND((MID(G55,2,2)&lt;"18"),(MID(G55,2,2)&gt;"11"),S55=0),"Học lại","Đạt"))))))))))</f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1441</v>
      </c>
      <c r="D56" s="24" t="s">
        <v>97</v>
      </c>
      <c r="E56" s="25" t="s">
        <v>1442</v>
      </c>
      <c r="F56" s="26" t="s">
        <v>563</v>
      </c>
      <c r="G56" s="23" t="s">
        <v>278</v>
      </c>
      <c r="H56" s="80" t="s">
        <v>56</v>
      </c>
      <c r="I56" s="81" t="s">
        <v>1340</v>
      </c>
      <c r="J56" s="82">
        <v>43269</v>
      </c>
      <c r="K56" s="81" t="s">
        <v>475</v>
      </c>
      <c r="L56" s="81" t="s">
        <v>1406</v>
      </c>
      <c r="M56" s="81" t="s">
        <v>281</v>
      </c>
      <c r="N56">
        <v>3</v>
      </c>
      <c r="O56" s="27">
        <v>10</v>
      </c>
      <c r="P56" s="27">
        <v>6</v>
      </c>
      <c r="Q56" s="27" t="s">
        <v>25</v>
      </c>
      <c r="R56" s="27">
        <v>8</v>
      </c>
      <c r="S56" s="71">
        <v>6.5</v>
      </c>
      <c r="T56" s="28">
        <f>ROUND(SUMPRODUCT(O56:S56,$O$8:$S$8)/100,1)</f>
        <v>7</v>
      </c>
      <c r="U56" s="29" t="str">
        <f>IF(AND($T56&gt;=9,$T56&lt;=10),"A+","")&amp;IF(AND($T56&gt;=8.5,$T56&lt;=8.9),"A","")&amp;IF(AND($T56&gt;=8,$T56&lt;=8.4),"B+","")&amp;IF(AND($T56&gt;=7,$T56&lt;=7.9),"B","")&amp;IF(AND($T56&gt;=6.5,$T56&lt;=6.9),"C+","")&amp;IF(AND($T56&gt;=5.5,$T56&lt;=6.4),"C","")&amp;IF(AND($T56&gt;=5,$T56&lt;=5.4),"D+","")&amp;IF(AND($T56&gt;=4,$T56&lt;=4.9),"D","")&amp;IF(AND($T56&lt;4),"F","")</f>
        <v>B</v>
      </c>
      <c r="V56" s="30" t="str">
        <f>IF($T56&lt;4,"Kém",IF(AND($T56&gt;=4,$T56&lt;=5.4),"Trung bình yếu",IF(AND($T56&gt;=5.5,$T56&lt;=6.9),"Trung bình",IF(AND($T56&gt;=7,$T56&lt;=8.4),"Khá",IF(AND($T56&gt;=8.5,$T56&lt;=10),"Giỏi","")))))</f>
        <v>Khá</v>
      </c>
      <c r="W56" s="31" t="str">
        <f>+IF(OR($O56=0,$P56=0,$Q56=0,$R56=0),"Không đủ ĐKDT",IF(AND(S56=0,T56&gt;=4),"Không đạt",""))</f>
        <v/>
      </c>
      <c r="X56" s="32" t="str">
        <f>+L56</f>
        <v>403-A2</v>
      </c>
      <c r="Y56" s="3"/>
      <c r="Z56" s="21"/>
      <c r="AA56" s="73" t="str">
        <f>IF(W56="Không đủ ĐKDT","Học lại",IF(W56="Đình chỉ thi","Học lại",IF(AND(MID(G56,2,2)&lt;"12",W56="Vắng"),"Thi lại",IF(W56="Vắng có phép", "Thi lại",IF(AND((MID(G56,2,2)&lt;"12"),T56&lt;4.5),"Thi lại",IF(AND((MID(G56,2,2)&lt;"18"),T56&lt;4),"Học lại",IF(AND((MID(G56,2,2)&gt;"17"),T56&lt;4),"Thi lại",IF(AND(MID(G56,2,2)&gt;"17",S56=0),"Thi lại",IF(AND((MID(G56,2,2)&lt;"12"),S56=0),"Thi lại",IF(AND((MID(G56,2,2)&lt;"18"),(MID(G56,2,2)&gt;"11"),S56=0),"Học lại","Đạt"))))))))))</f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1443</v>
      </c>
      <c r="D57" s="24" t="s">
        <v>566</v>
      </c>
      <c r="E57" s="25" t="s">
        <v>1444</v>
      </c>
      <c r="F57" s="26" t="s">
        <v>558</v>
      </c>
      <c r="G57" s="23" t="s">
        <v>88</v>
      </c>
      <c r="H57" s="80" t="s">
        <v>56</v>
      </c>
      <c r="I57" s="81" t="s">
        <v>1340</v>
      </c>
      <c r="J57" s="82">
        <v>43269</v>
      </c>
      <c r="K57" s="81" t="s">
        <v>475</v>
      </c>
      <c r="L57" s="81" t="s">
        <v>1406</v>
      </c>
      <c r="M57" s="81" t="s">
        <v>281</v>
      </c>
      <c r="N57">
        <v>3</v>
      </c>
      <c r="O57" s="27">
        <v>10</v>
      </c>
      <c r="P57" s="27">
        <v>6</v>
      </c>
      <c r="Q57" s="27" t="s">
        <v>25</v>
      </c>
      <c r="R57" s="27">
        <v>8</v>
      </c>
      <c r="S57" s="71">
        <v>7</v>
      </c>
      <c r="T57" s="28">
        <f>ROUND(SUMPRODUCT(O57:S57,$O$8:$S$8)/100,1)</f>
        <v>7.3</v>
      </c>
      <c r="U57" s="29" t="str">
        <f>IF(AND($T57&gt;=9,$T57&lt;=10),"A+","")&amp;IF(AND($T57&gt;=8.5,$T57&lt;=8.9),"A","")&amp;IF(AND($T57&gt;=8,$T57&lt;=8.4),"B+","")&amp;IF(AND($T57&gt;=7,$T57&lt;=7.9),"B","")&amp;IF(AND($T57&gt;=6.5,$T57&lt;=6.9),"C+","")&amp;IF(AND($T57&gt;=5.5,$T57&lt;=6.4),"C","")&amp;IF(AND($T57&gt;=5,$T57&lt;=5.4),"D+","")&amp;IF(AND($T57&gt;=4,$T57&lt;=4.9),"D","")&amp;IF(AND($T57&lt;4),"F","")</f>
        <v>B</v>
      </c>
      <c r="V57" s="30" t="str">
        <f>IF($T57&lt;4,"Kém",IF(AND($T57&gt;=4,$T57&lt;=5.4),"Trung bình yếu",IF(AND($T57&gt;=5.5,$T57&lt;=6.9),"Trung bình",IF(AND($T57&gt;=7,$T57&lt;=8.4),"Khá",IF(AND($T57&gt;=8.5,$T57&lt;=10),"Giỏi","")))))</f>
        <v>Khá</v>
      </c>
      <c r="W57" s="31" t="str">
        <f>+IF(OR($O57=0,$P57=0,$Q57=0,$R57=0),"Không đủ ĐKDT",IF(AND(S57=0,T57&gt;=4),"Không đạt",""))</f>
        <v/>
      </c>
      <c r="X57" s="32" t="str">
        <f>+L57</f>
        <v>403-A2</v>
      </c>
      <c r="Y57" s="3"/>
      <c r="Z57" s="21"/>
      <c r="AA57" s="73" t="str">
        <f>IF(W57="Không đủ ĐKDT","Học lại",IF(W57="Đình chỉ thi","Học lại",IF(AND(MID(G57,2,2)&lt;"12",W57="Vắng"),"Thi lại",IF(W57="Vắng có phép", "Thi lại",IF(AND((MID(G57,2,2)&lt;"12"),T57&lt;4.5),"Thi lại",IF(AND((MID(G57,2,2)&lt;"18"),T57&lt;4),"Học lại",IF(AND((MID(G57,2,2)&gt;"17"),T57&lt;4),"Thi lại",IF(AND(MID(G57,2,2)&gt;"17",S57=0),"Thi lại",IF(AND((MID(G57,2,2)&lt;"12"),S57=0),"Thi lại",IF(AND((MID(G57,2,2)&lt;"18"),(MID(G57,2,2)&gt;"11"),S57=0),"Học lại","Đạt"))))))))))</f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1445</v>
      </c>
      <c r="D58" s="24" t="s">
        <v>1446</v>
      </c>
      <c r="E58" s="25" t="s">
        <v>505</v>
      </c>
      <c r="F58" s="26" t="s">
        <v>462</v>
      </c>
      <c r="G58" s="23" t="s">
        <v>107</v>
      </c>
      <c r="H58" s="80" t="s">
        <v>56</v>
      </c>
      <c r="I58" s="81" t="s">
        <v>1340</v>
      </c>
      <c r="J58" s="82">
        <v>43269</v>
      </c>
      <c r="K58" s="81" t="s">
        <v>475</v>
      </c>
      <c r="L58" s="81" t="s">
        <v>1406</v>
      </c>
      <c r="M58" s="81" t="s">
        <v>281</v>
      </c>
      <c r="N58">
        <v>3</v>
      </c>
      <c r="O58" s="27">
        <v>9</v>
      </c>
      <c r="P58" s="27">
        <v>6</v>
      </c>
      <c r="Q58" s="27" t="s">
        <v>25</v>
      </c>
      <c r="R58" s="27">
        <v>7</v>
      </c>
      <c r="S58" s="71">
        <v>4.5</v>
      </c>
      <c r="T58" s="28">
        <f>ROUND(SUMPRODUCT(O58:S58,$O$8:$S$8)/100,1)</f>
        <v>5.4</v>
      </c>
      <c r="U58" s="29" t="str">
        <f>IF(AND($T58&gt;=9,$T58&lt;=10),"A+","")&amp;IF(AND($T58&gt;=8.5,$T58&lt;=8.9),"A","")&amp;IF(AND($T58&gt;=8,$T58&lt;=8.4),"B+","")&amp;IF(AND($T58&gt;=7,$T58&lt;=7.9),"B","")&amp;IF(AND($T58&gt;=6.5,$T58&lt;=6.9),"C+","")&amp;IF(AND($T58&gt;=5.5,$T58&lt;=6.4),"C","")&amp;IF(AND($T58&gt;=5,$T58&lt;=5.4),"D+","")&amp;IF(AND($T58&gt;=4,$T58&lt;=4.9),"D","")&amp;IF(AND($T58&lt;4),"F","")</f>
        <v>D+</v>
      </c>
      <c r="V58" s="30" t="str">
        <f>IF($T58&lt;4,"Kém",IF(AND($T58&gt;=4,$T58&lt;=5.4),"Trung bình yếu",IF(AND($T58&gt;=5.5,$T58&lt;=6.9),"Trung bình",IF(AND($T58&gt;=7,$T58&lt;=8.4),"Khá",IF(AND($T58&gt;=8.5,$T58&lt;=10),"Giỏi","")))))</f>
        <v>Trung bình yếu</v>
      </c>
      <c r="W58" s="31" t="str">
        <f>+IF(OR($O58=0,$P58=0,$Q58=0,$R58=0),"Không đủ ĐKDT",IF(AND(S58=0,T58&gt;=4),"Không đạt",""))</f>
        <v/>
      </c>
      <c r="X58" s="32" t="str">
        <f>+L58</f>
        <v>403-A2</v>
      </c>
      <c r="Y58" s="3"/>
      <c r="Z58" s="21"/>
      <c r="AA58" s="73" t="str">
        <f>IF(W58="Không đủ ĐKDT","Học lại",IF(W58="Đình chỉ thi","Học lại",IF(AND(MID(G58,2,2)&lt;"12",W58="Vắng"),"Thi lại",IF(W58="Vắng có phép", "Thi lại",IF(AND((MID(G58,2,2)&lt;"12"),T58&lt;4.5),"Thi lại",IF(AND((MID(G58,2,2)&lt;"18"),T58&lt;4),"Học lại",IF(AND((MID(G58,2,2)&gt;"17"),T58&lt;4),"Thi lại",IF(AND(MID(G58,2,2)&gt;"17",S58=0),"Thi lại",IF(AND((MID(G58,2,2)&lt;"12"),S58=0),"Thi lại",IF(AND((MID(G58,2,2)&lt;"18"),(MID(G58,2,2)&gt;"11"),S58=0),"Học lại","Đạt"))))))))))</f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1447</v>
      </c>
      <c r="D59" s="24" t="s">
        <v>214</v>
      </c>
      <c r="E59" s="25" t="s">
        <v>1448</v>
      </c>
      <c r="F59" s="26" t="s">
        <v>1449</v>
      </c>
      <c r="G59" s="23" t="s">
        <v>88</v>
      </c>
      <c r="H59" s="80" t="s">
        <v>56</v>
      </c>
      <c r="I59" s="81" t="s">
        <v>1340</v>
      </c>
      <c r="J59" s="82">
        <v>43269</v>
      </c>
      <c r="K59" s="81" t="s">
        <v>475</v>
      </c>
      <c r="L59" s="81" t="s">
        <v>1406</v>
      </c>
      <c r="M59" s="81" t="s">
        <v>281</v>
      </c>
      <c r="N59">
        <v>3</v>
      </c>
      <c r="O59" s="27">
        <v>10</v>
      </c>
      <c r="P59" s="27">
        <v>6</v>
      </c>
      <c r="Q59" s="27" t="s">
        <v>25</v>
      </c>
      <c r="R59" s="27">
        <v>8</v>
      </c>
      <c r="S59" s="71">
        <v>8.5</v>
      </c>
      <c r="T59" s="28">
        <f>ROUND(SUMPRODUCT(O59:S59,$O$8:$S$8)/100,1)</f>
        <v>8.4</v>
      </c>
      <c r="U59" s="29" t="str">
        <f>IF(AND($T59&gt;=9,$T59&lt;=10),"A+","")&amp;IF(AND($T59&gt;=8.5,$T59&lt;=8.9),"A","")&amp;IF(AND($T59&gt;=8,$T59&lt;=8.4),"B+","")&amp;IF(AND($T59&gt;=7,$T59&lt;=7.9),"B","")&amp;IF(AND($T59&gt;=6.5,$T59&lt;=6.9),"C+","")&amp;IF(AND($T59&gt;=5.5,$T59&lt;=6.4),"C","")&amp;IF(AND($T59&gt;=5,$T59&lt;=5.4),"D+","")&amp;IF(AND($T59&gt;=4,$T59&lt;=4.9),"D","")&amp;IF(AND($T59&lt;4),"F","")</f>
        <v>B+</v>
      </c>
      <c r="V59" s="30" t="str">
        <f>IF($T59&lt;4,"Kém",IF(AND($T59&gt;=4,$T59&lt;=5.4),"Trung bình yếu",IF(AND($T59&gt;=5.5,$T59&lt;=6.9),"Trung bình",IF(AND($T59&gt;=7,$T59&lt;=8.4),"Khá",IF(AND($T59&gt;=8.5,$T59&lt;=10),"Giỏi","")))))</f>
        <v>Khá</v>
      </c>
      <c r="W59" s="31" t="str">
        <f>+IF(OR($O59=0,$P59=0,$Q59=0,$R59=0),"Không đủ ĐKDT",IF(AND(S59=0,T59&gt;=4),"Không đạt",""))</f>
        <v/>
      </c>
      <c r="X59" s="32" t="str">
        <f>+L59</f>
        <v>403-A2</v>
      </c>
      <c r="Y59" s="3"/>
      <c r="Z59" s="21"/>
      <c r="AA59" s="73" t="str">
        <f>IF(W59="Không đủ ĐKDT","Học lại",IF(W59="Đình chỉ thi","Học lại",IF(AND(MID(G59,2,2)&lt;"12",W59="Vắng"),"Thi lại",IF(W59="Vắng có phép", "Thi lại",IF(AND((MID(G59,2,2)&lt;"12"),T59&lt;4.5),"Thi lại",IF(AND((MID(G59,2,2)&lt;"18"),T59&lt;4),"Học lại",IF(AND((MID(G59,2,2)&gt;"17"),T59&lt;4),"Thi lại",IF(AND(MID(G59,2,2)&gt;"17",S59=0),"Thi lại",IF(AND((MID(G59,2,2)&lt;"12"),S59=0),"Thi lại",IF(AND((MID(G59,2,2)&lt;"18"),(MID(G59,2,2)&gt;"11"),S59=0),"Học lại","Đạt"))))))))))</f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1450</v>
      </c>
      <c r="D60" s="24" t="s">
        <v>93</v>
      </c>
      <c r="E60" s="25" t="s">
        <v>1451</v>
      </c>
      <c r="F60" s="26" t="s">
        <v>1452</v>
      </c>
      <c r="G60" s="23" t="s">
        <v>278</v>
      </c>
      <c r="H60" s="80" t="s">
        <v>56</v>
      </c>
      <c r="I60" s="81" t="s">
        <v>1340</v>
      </c>
      <c r="J60" s="82">
        <v>43269</v>
      </c>
      <c r="K60" s="81" t="s">
        <v>475</v>
      </c>
      <c r="L60" s="81" t="s">
        <v>1406</v>
      </c>
      <c r="M60" s="81" t="s">
        <v>281</v>
      </c>
      <c r="N60">
        <v>3</v>
      </c>
      <c r="O60" s="27">
        <v>10</v>
      </c>
      <c r="P60" s="27">
        <v>10</v>
      </c>
      <c r="Q60" s="27" t="s">
        <v>25</v>
      </c>
      <c r="R60" s="27">
        <v>9</v>
      </c>
      <c r="S60" s="71">
        <v>9.5</v>
      </c>
      <c r="T60" s="28">
        <f>ROUND(SUMPRODUCT(O60:S60,$O$8:$S$8)/100,1)</f>
        <v>9.6</v>
      </c>
      <c r="U60" s="29" t="str">
        <f>IF(AND($T60&gt;=9,$T60&lt;=10),"A+","")&amp;IF(AND($T60&gt;=8.5,$T60&lt;=8.9),"A","")&amp;IF(AND($T60&gt;=8,$T60&lt;=8.4),"B+","")&amp;IF(AND($T60&gt;=7,$T60&lt;=7.9),"B","")&amp;IF(AND($T60&gt;=6.5,$T60&lt;=6.9),"C+","")&amp;IF(AND($T60&gt;=5.5,$T60&lt;=6.4),"C","")&amp;IF(AND($T60&gt;=5,$T60&lt;=5.4),"D+","")&amp;IF(AND($T60&gt;=4,$T60&lt;=4.9),"D","")&amp;IF(AND($T60&lt;4),"F","")</f>
        <v>A+</v>
      </c>
      <c r="V60" s="30" t="str">
        <f>IF($T60&lt;4,"Kém",IF(AND($T60&gt;=4,$T60&lt;=5.4),"Trung bình yếu",IF(AND($T60&gt;=5.5,$T60&lt;=6.9),"Trung bình",IF(AND($T60&gt;=7,$T60&lt;=8.4),"Khá",IF(AND($T60&gt;=8.5,$T60&lt;=10),"Giỏi","")))))</f>
        <v>Giỏi</v>
      </c>
      <c r="W60" s="31" t="str">
        <f>+IF(OR($O60=0,$P60=0,$Q60=0,$R60=0),"Không đủ ĐKDT",IF(AND(S60=0,T60&gt;=4),"Không đạt",""))</f>
        <v/>
      </c>
      <c r="X60" s="32" t="str">
        <f>+L60</f>
        <v>403-A2</v>
      </c>
      <c r="Y60" s="3"/>
      <c r="Z60" s="21"/>
      <c r="AA60" s="73" t="str">
        <f>IF(W60="Không đủ ĐKDT","Học lại",IF(W60="Đình chỉ thi","Học lại",IF(AND(MID(G60,2,2)&lt;"12",W60="Vắng"),"Thi lại",IF(W60="Vắng có phép", "Thi lại",IF(AND((MID(G60,2,2)&lt;"12"),T60&lt;4.5),"Thi lại",IF(AND((MID(G60,2,2)&lt;"18"),T60&lt;4),"Học lại",IF(AND((MID(G60,2,2)&gt;"17"),T60&lt;4),"Thi lại",IF(AND(MID(G60,2,2)&gt;"17",S60=0),"Thi lại",IF(AND((MID(G60,2,2)&lt;"12"),S60=0),"Thi lại",IF(AND((MID(G60,2,2)&lt;"18"),(MID(G60,2,2)&gt;"11"),S60=0),"Học lại","Đạt"))))))))))</f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1453</v>
      </c>
      <c r="D61" s="24" t="s">
        <v>1454</v>
      </c>
      <c r="E61" s="25" t="s">
        <v>166</v>
      </c>
      <c r="F61" s="26" t="s">
        <v>1214</v>
      </c>
      <c r="G61" s="23" t="s">
        <v>278</v>
      </c>
      <c r="H61" s="80" t="s">
        <v>56</v>
      </c>
      <c r="I61" s="81" t="s">
        <v>1340</v>
      </c>
      <c r="J61" s="82">
        <v>43269</v>
      </c>
      <c r="K61" s="81" t="s">
        <v>475</v>
      </c>
      <c r="L61" s="81" t="s">
        <v>1406</v>
      </c>
      <c r="M61" s="81" t="s">
        <v>281</v>
      </c>
      <c r="N61">
        <v>3</v>
      </c>
      <c r="O61" s="27">
        <v>10</v>
      </c>
      <c r="P61" s="27">
        <v>9</v>
      </c>
      <c r="Q61" s="27" t="s">
        <v>25</v>
      </c>
      <c r="R61" s="27">
        <v>8</v>
      </c>
      <c r="S61" s="71">
        <v>8.5</v>
      </c>
      <c r="T61" s="28">
        <f>ROUND(SUMPRODUCT(O61:S61,$O$8:$S$8)/100,1)</f>
        <v>8.6999999999999993</v>
      </c>
      <c r="U61" s="29" t="str">
        <f>IF(AND($T61&gt;=9,$T61&lt;=10),"A+","")&amp;IF(AND($T61&gt;=8.5,$T61&lt;=8.9),"A","")&amp;IF(AND($T61&gt;=8,$T61&lt;=8.4),"B+","")&amp;IF(AND($T61&gt;=7,$T61&lt;=7.9),"B","")&amp;IF(AND($T61&gt;=6.5,$T61&lt;=6.9),"C+","")&amp;IF(AND($T61&gt;=5.5,$T61&lt;=6.4),"C","")&amp;IF(AND($T61&gt;=5,$T61&lt;=5.4),"D+","")&amp;IF(AND($T61&gt;=4,$T61&lt;=4.9),"D","")&amp;IF(AND($T61&lt;4),"F","")</f>
        <v>A</v>
      </c>
      <c r="V61" s="30" t="str">
        <f>IF($T61&lt;4,"Kém",IF(AND($T61&gt;=4,$T61&lt;=5.4),"Trung bình yếu",IF(AND($T61&gt;=5.5,$T61&lt;=6.9),"Trung bình",IF(AND($T61&gt;=7,$T61&lt;=8.4),"Khá",IF(AND($T61&gt;=8.5,$T61&lt;=10),"Giỏi","")))))</f>
        <v>Giỏi</v>
      </c>
      <c r="W61" s="31" t="str">
        <f>+IF(OR($O61=0,$P61=0,$Q61=0,$R61=0),"Không đủ ĐKDT",IF(AND(S61=0,T61&gt;=4),"Không đạt",""))</f>
        <v/>
      </c>
      <c r="X61" s="32" t="str">
        <f>+L61</f>
        <v>403-A2</v>
      </c>
      <c r="Y61" s="3"/>
      <c r="Z61" s="21"/>
      <c r="AA61" s="73" t="str">
        <f>IF(W61="Không đủ ĐKDT","Học lại",IF(W61="Đình chỉ thi","Học lại",IF(AND(MID(G61,2,2)&lt;"12",W61="Vắng"),"Thi lại",IF(W61="Vắng có phép", "Thi lại",IF(AND((MID(G61,2,2)&lt;"12"),T61&lt;4.5),"Thi lại",IF(AND((MID(G61,2,2)&lt;"18"),T61&lt;4),"Học lại",IF(AND((MID(G61,2,2)&gt;"17"),T61&lt;4),"Thi lại",IF(AND(MID(G61,2,2)&gt;"17",S61=0),"Thi lại",IF(AND((MID(G61,2,2)&lt;"12"),S61=0),"Thi lại",IF(AND((MID(G61,2,2)&lt;"18"),(MID(G61,2,2)&gt;"11"),S61=0),"Học lại","Đạt"))))))))))</f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1455</v>
      </c>
      <c r="D62" s="24" t="s">
        <v>1456</v>
      </c>
      <c r="E62" s="25" t="s">
        <v>166</v>
      </c>
      <c r="F62" s="26" t="s">
        <v>1457</v>
      </c>
      <c r="G62" s="23" t="s">
        <v>66</v>
      </c>
      <c r="H62" s="80" t="s">
        <v>56</v>
      </c>
      <c r="I62" s="81" t="s">
        <v>1340</v>
      </c>
      <c r="J62" s="82">
        <v>43269</v>
      </c>
      <c r="K62" s="81" t="s">
        <v>475</v>
      </c>
      <c r="L62" s="81" t="s">
        <v>1406</v>
      </c>
      <c r="M62" s="81" t="s">
        <v>281</v>
      </c>
      <c r="N62">
        <v>3</v>
      </c>
      <c r="O62" s="27">
        <v>10</v>
      </c>
      <c r="P62" s="27">
        <v>8</v>
      </c>
      <c r="Q62" s="27" t="s">
        <v>25</v>
      </c>
      <c r="R62" s="27">
        <v>5</v>
      </c>
      <c r="S62" s="71">
        <v>7.5</v>
      </c>
      <c r="T62" s="28">
        <f>ROUND(SUMPRODUCT(O62:S62,$O$8:$S$8)/100,1)</f>
        <v>7.6</v>
      </c>
      <c r="U62" s="29" t="str">
        <f>IF(AND($T62&gt;=9,$T62&lt;=10),"A+","")&amp;IF(AND($T62&gt;=8.5,$T62&lt;=8.9),"A","")&amp;IF(AND($T62&gt;=8,$T62&lt;=8.4),"B+","")&amp;IF(AND($T62&gt;=7,$T62&lt;=7.9),"B","")&amp;IF(AND($T62&gt;=6.5,$T62&lt;=6.9),"C+","")&amp;IF(AND($T62&gt;=5.5,$T62&lt;=6.4),"C","")&amp;IF(AND($T62&gt;=5,$T62&lt;=5.4),"D+","")&amp;IF(AND($T62&gt;=4,$T62&lt;=4.9),"D","")&amp;IF(AND($T62&lt;4),"F","")</f>
        <v>B</v>
      </c>
      <c r="V62" s="30" t="str">
        <f>IF($T62&lt;4,"Kém",IF(AND($T62&gt;=4,$T62&lt;=5.4),"Trung bình yếu",IF(AND($T62&gt;=5.5,$T62&lt;=6.9),"Trung bình",IF(AND($T62&gt;=7,$T62&lt;=8.4),"Khá",IF(AND($T62&gt;=8.5,$T62&lt;=10),"Giỏi","")))))</f>
        <v>Khá</v>
      </c>
      <c r="W62" s="31" t="str">
        <f>+IF(OR($O62=0,$P62=0,$Q62=0,$R62=0),"Không đủ ĐKDT",IF(AND(S62=0,T62&gt;=4),"Không đạt",""))</f>
        <v/>
      </c>
      <c r="X62" s="32" t="str">
        <f>+L62</f>
        <v>403-A2</v>
      </c>
      <c r="Y62" s="3"/>
      <c r="Z62" s="21"/>
      <c r="AA62" s="73" t="str">
        <f>IF(W62="Không đủ ĐKDT","Học lại",IF(W62="Đình chỉ thi","Học lại",IF(AND(MID(G62,2,2)&lt;"12",W62="Vắng"),"Thi lại",IF(W62="Vắng có phép", "Thi lại",IF(AND((MID(G62,2,2)&lt;"12"),T62&lt;4.5),"Thi lại",IF(AND((MID(G62,2,2)&lt;"18"),T62&lt;4),"Học lại",IF(AND((MID(G62,2,2)&gt;"17"),T62&lt;4),"Thi lại",IF(AND(MID(G62,2,2)&gt;"17",S62=0),"Thi lại",IF(AND((MID(G62,2,2)&lt;"12"),S62=0),"Thi lại",IF(AND((MID(G62,2,2)&lt;"18"),(MID(G62,2,2)&gt;"11"),S62=0),"Học lại","Đạt"))))))))))</f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1458</v>
      </c>
      <c r="D63" s="24" t="s">
        <v>1459</v>
      </c>
      <c r="E63" s="25" t="s">
        <v>470</v>
      </c>
      <c r="F63" s="26" t="s">
        <v>567</v>
      </c>
      <c r="G63" s="23" t="s">
        <v>66</v>
      </c>
      <c r="H63" s="80" t="s">
        <v>56</v>
      </c>
      <c r="I63" s="81" t="s">
        <v>1340</v>
      </c>
      <c r="J63" s="82">
        <v>43269</v>
      </c>
      <c r="K63" s="81" t="s">
        <v>475</v>
      </c>
      <c r="L63" s="81" t="s">
        <v>1406</v>
      </c>
      <c r="M63" s="81" t="s">
        <v>281</v>
      </c>
      <c r="N63">
        <v>3</v>
      </c>
      <c r="O63" s="27">
        <v>10</v>
      </c>
      <c r="P63" s="27">
        <v>8</v>
      </c>
      <c r="Q63" s="27" t="s">
        <v>25</v>
      </c>
      <c r="R63" s="27">
        <v>8</v>
      </c>
      <c r="S63" s="71">
        <v>7.5</v>
      </c>
      <c r="T63" s="28">
        <f>ROUND(SUMPRODUCT(O63:S63,$O$8:$S$8)/100,1)</f>
        <v>7.9</v>
      </c>
      <c r="U63" s="29" t="str">
        <f>IF(AND($T63&gt;=9,$T63&lt;=10),"A+","")&amp;IF(AND($T63&gt;=8.5,$T63&lt;=8.9),"A","")&amp;IF(AND($T63&gt;=8,$T63&lt;=8.4),"B+","")&amp;IF(AND($T63&gt;=7,$T63&lt;=7.9),"B","")&amp;IF(AND($T63&gt;=6.5,$T63&lt;=6.9),"C+","")&amp;IF(AND($T63&gt;=5.5,$T63&lt;=6.4),"C","")&amp;IF(AND($T63&gt;=5,$T63&lt;=5.4),"D+","")&amp;IF(AND($T63&gt;=4,$T63&lt;=4.9),"D","")&amp;IF(AND($T63&lt;4),"F","")</f>
        <v>B</v>
      </c>
      <c r="V63" s="30" t="str">
        <f>IF($T63&lt;4,"Kém",IF(AND($T63&gt;=4,$T63&lt;=5.4),"Trung bình yếu",IF(AND($T63&gt;=5.5,$T63&lt;=6.9),"Trung bình",IF(AND($T63&gt;=7,$T63&lt;=8.4),"Khá",IF(AND($T63&gt;=8.5,$T63&lt;=10),"Giỏi","")))))</f>
        <v>Khá</v>
      </c>
      <c r="W63" s="31" t="str">
        <f>+IF(OR($O63=0,$P63=0,$Q63=0,$R63=0),"Không đủ ĐKDT",IF(AND(S63=0,T63&gt;=4),"Không đạt",""))</f>
        <v/>
      </c>
      <c r="X63" s="32" t="str">
        <f>+L63</f>
        <v>403-A2</v>
      </c>
      <c r="Y63" s="3"/>
      <c r="Z63" s="21"/>
      <c r="AA63" s="73" t="str">
        <f>IF(W63="Không đủ ĐKDT","Học lại",IF(W63="Đình chỉ thi","Học lại",IF(AND(MID(G63,2,2)&lt;"12",W63="Vắng"),"Thi lại",IF(W63="Vắng có phép", "Thi lại",IF(AND((MID(G63,2,2)&lt;"12"),T63&lt;4.5),"Thi lại",IF(AND((MID(G63,2,2)&lt;"18"),T63&lt;4),"Học lại",IF(AND((MID(G63,2,2)&gt;"17"),T63&lt;4),"Thi lại",IF(AND(MID(G63,2,2)&gt;"17",S63=0),"Thi lại",IF(AND((MID(G63,2,2)&lt;"12"),S63=0),"Thi lại",IF(AND((MID(G63,2,2)&lt;"18"),(MID(G63,2,2)&gt;"11"),S63=0),"Học lại","Đạt"))))))))))</f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1460</v>
      </c>
      <c r="D64" s="24" t="s">
        <v>332</v>
      </c>
      <c r="E64" s="25" t="s">
        <v>470</v>
      </c>
      <c r="F64" s="26" t="s">
        <v>1461</v>
      </c>
      <c r="G64" s="23" t="s">
        <v>192</v>
      </c>
      <c r="H64" s="80" t="s">
        <v>56</v>
      </c>
      <c r="I64" s="81" t="s">
        <v>1340</v>
      </c>
      <c r="J64" s="82">
        <v>43269</v>
      </c>
      <c r="K64" s="81" t="s">
        <v>475</v>
      </c>
      <c r="L64" s="81" t="s">
        <v>1406</v>
      </c>
      <c r="M64" s="81" t="s">
        <v>281</v>
      </c>
      <c r="N64">
        <v>3</v>
      </c>
      <c r="O64" s="27">
        <v>10</v>
      </c>
      <c r="P64" s="27">
        <v>9</v>
      </c>
      <c r="Q64" s="27" t="s">
        <v>25</v>
      </c>
      <c r="R64" s="27">
        <v>7</v>
      </c>
      <c r="S64" s="71">
        <v>5.5</v>
      </c>
      <c r="T64" s="28">
        <f>ROUND(SUMPRODUCT(O64:S64,$O$8:$S$8)/100,1)</f>
        <v>6.5</v>
      </c>
      <c r="U64" s="29" t="str">
        <f>IF(AND($T64&gt;=9,$T64&lt;=10),"A+","")&amp;IF(AND($T64&gt;=8.5,$T64&lt;=8.9),"A","")&amp;IF(AND($T64&gt;=8,$T64&lt;=8.4),"B+","")&amp;IF(AND($T64&gt;=7,$T64&lt;=7.9),"B","")&amp;IF(AND($T64&gt;=6.5,$T64&lt;=6.9),"C+","")&amp;IF(AND($T64&gt;=5.5,$T64&lt;=6.4),"C","")&amp;IF(AND($T64&gt;=5,$T64&lt;=5.4),"D+","")&amp;IF(AND($T64&gt;=4,$T64&lt;=4.9),"D","")&amp;IF(AND($T64&lt;4),"F","")</f>
        <v>C+</v>
      </c>
      <c r="V64" s="30" t="str">
        <f>IF($T64&lt;4,"Kém",IF(AND($T64&gt;=4,$T64&lt;=5.4),"Trung bình yếu",IF(AND($T64&gt;=5.5,$T64&lt;=6.9),"Trung bình",IF(AND($T64&gt;=7,$T64&lt;=8.4),"Khá",IF(AND($T64&gt;=8.5,$T64&lt;=10),"Giỏi","")))))</f>
        <v>Trung bình</v>
      </c>
      <c r="W64" s="31" t="str">
        <f>+IF(OR($O64=0,$P64=0,$Q64=0,$R64=0),"Không đủ ĐKDT",IF(AND(S64=0,T64&gt;=4),"Không đạt",""))</f>
        <v/>
      </c>
      <c r="X64" s="32" t="str">
        <f>+L64</f>
        <v>403-A2</v>
      </c>
      <c r="Y64" s="3"/>
      <c r="Z64" s="21"/>
      <c r="AA64" s="73" t="str">
        <f>IF(W64="Không đủ ĐKDT","Học lại",IF(W64="Đình chỉ thi","Học lại",IF(AND(MID(G64,2,2)&lt;"12",W64="Vắng"),"Thi lại",IF(W64="Vắng có phép", "Thi lại",IF(AND((MID(G64,2,2)&lt;"12"),T64&lt;4.5),"Thi lại",IF(AND((MID(G64,2,2)&lt;"18"),T64&lt;4),"Học lại",IF(AND((MID(G64,2,2)&gt;"17"),T64&lt;4),"Thi lại",IF(AND(MID(G64,2,2)&gt;"17",S64=0),"Thi lại",IF(AND((MID(G64,2,2)&lt;"12"),S64=0),"Thi lại",IF(AND((MID(G64,2,2)&lt;"18"),(MID(G64,2,2)&gt;"11"),S64=0),"Học lại","Đạt"))))))))))</f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1462</v>
      </c>
      <c r="D65" s="24" t="s">
        <v>1463</v>
      </c>
      <c r="E65" s="25" t="s">
        <v>470</v>
      </c>
      <c r="F65" s="26" t="s">
        <v>1464</v>
      </c>
      <c r="G65" s="23" t="s">
        <v>179</v>
      </c>
      <c r="H65" s="80" t="s">
        <v>56</v>
      </c>
      <c r="I65" s="81" t="s">
        <v>1340</v>
      </c>
      <c r="J65" s="82">
        <v>43269</v>
      </c>
      <c r="K65" s="81" t="s">
        <v>475</v>
      </c>
      <c r="L65" s="81" t="s">
        <v>1406</v>
      </c>
      <c r="M65" s="81" t="s">
        <v>281</v>
      </c>
      <c r="N65">
        <v>3</v>
      </c>
      <c r="O65" s="27">
        <v>10</v>
      </c>
      <c r="P65" s="27">
        <v>6</v>
      </c>
      <c r="Q65" s="27" t="s">
        <v>25</v>
      </c>
      <c r="R65" s="27">
        <v>7</v>
      </c>
      <c r="S65" s="71">
        <v>5</v>
      </c>
      <c r="T65" s="28">
        <f>ROUND(SUMPRODUCT(O65:S65,$O$8:$S$8)/100,1)</f>
        <v>5.8</v>
      </c>
      <c r="U65" s="29" t="str">
        <f>IF(AND($T65&gt;=9,$T65&lt;=10),"A+","")&amp;IF(AND($T65&gt;=8.5,$T65&lt;=8.9),"A","")&amp;IF(AND($T65&gt;=8,$T65&lt;=8.4),"B+","")&amp;IF(AND($T65&gt;=7,$T65&lt;=7.9),"B","")&amp;IF(AND($T65&gt;=6.5,$T65&lt;=6.9),"C+","")&amp;IF(AND($T65&gt;=5.5,$T65&lt;=6.4),"C","")&amp;IF(AND($T65&gt;=5,$T65&lt;=5.4),"D+","")&amp;IF(AND($T65&gt;=4,$T65&lt;=4.9),"D","")&amp;IF(AND($T65&lt;4),"F","")</f>
        <v>C</v>
      </c>
      <c r="V65" s="30" t="str">
        <f>IF($T65&lt;4,"Kém",IF(AND($T65&gt;=4,$T65&lt;=5.4),"Trung bình yếu",IF(AND($T65&gt;=5.5,$T65&lt;=6.9),"Trung bình",IF(AND($T65&gt;=7,$T65&lt;=8.4),"Khá",IF(AND($T65&gt;=8.5,$T65&lt;=10),"Giỏi","")))))</f>
        <v>Trung bình</v>
      </c>
      <c r="W65" s="31" t="str">
        <f>+IF(OR($O65=0,$P65=0,$Q65=0,$R65=0),"Không đủ ĐKDT",IF(AND(S65=0,T65&gt;=4),"Không đạt",""))</f>
        <v/>
      </c>
      <c r="X65" s="32" t="str">
        <f>+L65</f>
        <v>403-A2</v>
      </c>
      <c r="Y65" s="3"/>
      <c r="Z65" s="21"/>
      <c r="AA65" s="73" t="str">
        <f>IF(W65="Không đủ ĐKDT","Học lại",IF(W65="Đình chỉ thi","Học lại",IF(AND(MID(G65,2,2)&lt;"12",W65="Vắng"),"Thi lại",IF(W65="Vắng có phép", "Thi lại",IF(AND((MID(G65,2,2)&lt;"12"),T65&lt;4.5),"Thi lại",IF(AND((MID(G65,2,2)&lt;"18"),T65&lt;4),"Học lại",IF(AND((MID(G65,2,2)&gt;"17"),T65&lt;4),"Thi lại",IF(AND(MID(G65,2,2)&gt;"17",S65=0),"Thi lại",IF(AND((MID(G65,2,2)&lt;"12"),S65=0),"Thi lại",IF(AND((MID(G65,2,2)&lt;"18"),(MID(G65,2,2)&gt;"11"),S65=0),"Học lại","Đạt"))))))))))</f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1465</v>
      </c>
      <c r="D66" s="24" t="s">
        <v>1466</v>
      </c>
      <c r="E66" s="25" t="s">
        <v>1467</v>
      </c>
      <c r="F66" s="26" t="s">
        <v>568</v>
      </c>
      <c r="G66" s="23" t="s">
        <v>88</v>
      </c>
      <c r="H66" s="80" t="s">
        <v>56</v>
      </c>
      <c r="I66" s="81" t="s">
        <v>1340</v>
      </c>
      <c r="J66" s="82">
        <v>43269</v>
      </c>
      <c r="K66" s="81" t="s">
        <v>475</v>
      </c>
      <c r="L66" s="81" t="s">
        <v>1406</v>
      </c>
      <c r="M66" s="81" t="s">
        <v>281</v>
      </c>
      <c r="N66">
        <v>3</v>
      </c>
      <c r="O66" s="27">
        <v>10</v>
      </c>
      <c r="P66" s="27">
        <v>6</v>
      </c>
      <c r="Q66" s="27" t="s">
        <v>25</v>
      </c>
      <c r="R66" s="27">
        <v>8</v>
      </c>
      <c r="S66" s="71">
        <v>8</v>
      </c>
      <c r="T66" s="28">
        <f>ROUND(SUMPRODUCT(O66:S66,$O$8:$S$8)/100,1)</f>
        <v>8</v>
      </c>
      <c r="U66" s="29" t="str">
        <f>IF(AND($T66&gt;=9,$T66&lt;=10),"A+","")&amp;IF(AND($T66&gt;=8.5,$T66&lt;=8.9),"A","")&amp;IF(AND($T66&gt;=8,$T66&lt;=8.4),"B+","")&amp;IF(AND($T66&gt;=7,$T66&lt;=7.9),"B","")&amp;IF(AND($T66&gt;=6.5,$T66&lt;=6.9),"C+","")&amp;IF(AND($T66&gt;=5.5,$T66&lt;=6.4),"C","")&amp;IF(AND($T66&gt;=5,$T66&lt;=5.4),"D+","")&amp;IF(AND($T66&gt;=4,$T66&lt;=4.9),"D","")&amp;IF(AND($T66&lt;4),"F","")</f>
        <v>B+</v>
      </c>
      <c r="V66" s="30" t="str">
        <f>IF($T66&lt;4,"Kém",IF(AND($T66&gt;=4,$T66&lt;=5.4),"Trung bình yếu",IF(AND($T66&gt;=5.5,$T66&lt;=6.9),"Trung bình",IF(AND($T66&gt;=7,$T66&lt;=8.4),"Khá",IF(AND($T66&gt;=8.5,$T66&lt;=10),"Giỏi","")))))</f>
        <v>Khá</v>
      </c>
      <c r="W66" s="31" t="str">
        <f>+IF(OR($O66=0,$P66=0,$Q66=0,$R66=0),"Không đủ ĐKDT",IF(AND(S66=0,T66&gt;=4),"Không đạt",""))</f>
        <v/>
      </c>
      <c r="X66" s="32" t="str">
        <f>+L66</f>
        <v>403-A2</v>
      </c>
      <c r="Y66" s="3"/>
      <c r="Z66" s="21"/>
      <c r="AA66" s="73" t="str">
        <f>IF(W66="Không đủ ĐKDT","Học lại",IF(W66="Đình chỉ thi","Học lại",IF(AND(MID(G66,2,2)&lt;"12",W66="Vắng"),"Thi lại",IF(W66="Vắng có phép", "Thi lại",IF(AND((MID(G66,2,2)&lt;"12"),T66&lt;4.5),"Thi lại",IF(AND((MID(G66,2,2)&lt;"18"),T66&lt;4),"Học lại",IF(AND((MID(G66,2,2)&gt;"17"),T66&lt;4),"Thi lại",IF(AND(MID(G66,2,2)&gt;"17",S66=0),"Thi lại",IF(AND((MID(G66,2,2)&lt;"12"),S66=0),"Thi lại",IF(AND((MID(G66,2,2)&lt;"18"),(MID(G66,2,2)&gt;"11"),S66=0),"Học lại","Đạt"))))))))))</f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1468</v>
      </c>
      <c r="D67" s="24" t="s">
        <v>1469</v>
      </c>
      <c r="E67" s="25" t="s">
        <v>1470</v>
      </c>
      <c r="F67" s="26" t="s">
        <v>1471</v>
      </c>
      <c r="G67" s="23" t="s">
        <v>66</v>
      </c>
      <c r="H67" s="80" t="s">
        <v>56</v>
      </c>
      <c r="I67" s="81" t="s">
        <v>1340</v>
      </c>
      <c r="J67" s="82">
        <v>43269</v>
      </c>
      <c r="K67" s="81" t="s">
        <v>475</v>
      </c>
      <c r="L67" s="81" t="s">
        <v>1406</v>
      </c>
      <c r="M67" s="81" t="s">
        <v>281</v>
      </c>
      <c r="N67">
        <v>3</v>
      </c>
      <c r="O67" s="27">
        <v>10</v>
      </c>
      <c r="P67" s="27">
        <v>10</v>
      </c>
      <c r="Q67" s="27" t="s">
        <v>25</v>
      </c>
      <c r="R67" s="27">
        <v>9</v>
      </c>
      <c r="S67" s="71">
        <v>7</v>
      </c>
      <c r="T67" s="28">
        <f>ROUND(SUMPRODUCT(O67:S67,$O$8:$S$8)/100,1)</f>
        <v>7.8</v>
      </c>
      <c r="U67" s="29" t="str">
        <f>IF(AND($T67&gt;=9,$T67&lt;=10),"A+","")&amp;IF(AND($T67&gt;=8.5,$T67&lt;=8.9),"A","")&amp;IF(AND($T67&gt;=8,$T67&lt;=8.4),"B+","")&amp;IF(AND($T67&gt;=7,$T67&lt;=7.9),"B","")&amp;IF(AND($T67&gt;=6.5,$T67&lt;=6.9),"C+","")&amp;IF(AND($T67&gt;=5.5,$T67&lt;=6.4),"C","")&amp;IF(AND($T67&gt;=5,$T67&lt;=5.4),"D+","")&amp;IF(AND($T67&gt;=4,$T67&lt;=4.9),"D","")&amp;IF(AND($T67&lt;4),"F","")</f>
        <v>B</v>
      </c>
      <c r="V67" s="30" t="str">
        <f>IF($T67&lt;4,"Kém",IF(AND($T67&gt;=4,$T67&lt;=5.4),"Trung bình yếu",IF(AND($T67&gt;=5.5,$T67&lt;=6.9),"Trung bình",IF(AND($T67&gt;=7,$T67&lt;=8.4),"Khá",IF(AND($T67&gt;=8.5,$T67&lt;=10),"Giỏi","")))))</f>
        <v>Khá</v>
      </c>
      <c r="W67" s="31" t="str">
        <f>+IF(OR($O67=0,$P67=0,$Q67=0,$R67=0),"Không đủ ĐKDT",IF(AND(S67=0,T67&gt;=4),"Không đạt",""))</f>
        <v/>
      </c>
      <c r="X67" s="32" t="str">
        <f>+L67</f>
        <v>403-A2</v>
      </c>
      <c r="Y67" s="3"/>
      <c r="Z67" s="21"/>
      <c r="AA67" s="73" t="str">
        <f>IF(W67="Không đủ ĐKDT","Học lại",IF(W67="Đình chỉ thi","Học lại",IF(AND(MID(G67,2,2)&lt;"12",W67="Vắng"),"Thi lại",IF(W67="Vắng có phép", "Thi lại",IF(AND((MID(G67,2,2)&lt;"12"),T67&lt;4.5),"Thi lại",IF(AND((MID(G67,2,2)&lt;"18"),T67&lt;4),"Học lại",IF(AND((MID(G67,2,2)&gt;"17"),T67&lt;4),"Thi lại",IF(AND(MID(G67,2,2)&gt;"17",S67=0),"Thi lại",IF(AND((MID(G67,2,2)&lt;"12"),S67=0),"Thi lại",IF(AND((MID(G67,2,2)&lt;"18"),(MID(G67,2,2)&gt;"11"),S67=0),"Học lại","Đạt"))))))))))</f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1472</v>
      </c>
      <c r="D68" s="24" t="s">
        <v>569</v>
      </c>
      <c r="E68" s="25" t="s">
        <v>1473</v>
      </c>
      <c r="F68" s="26" t="s">
        <v>1474</v>
      </c>
      <c r="G68" s="23" t="s">
        <v>192</v>
      </c>
      <c r="H68" s="80" t="s">
        <v>56</v>
      </c>
      <c r="I68" s="81" t="s">
        <v>1340</v>
      </c>
      <c r="J68" s="82">
        <v>43269</v>
      </c>
      <c r="K68" s="81" t="s">
        <v>475</v>
      </c>
      <c r="L68" s="81" t="s">
        <v>1406</v>
      </c>
      <c r="M68" s="81" t="s">
        <v>281</v>
      </c>
      <c r="N68">
        <v>3</v>
      </c>
      <c r="O68" s="27">
        <v>10</v>
      </c>
      <c r="P68" s="27">
        <v>8</v>
      </c>
      <c r="Q68" s="27" t="s">
        <v>25</v>
      </c>
      <c r="R68" s="27">
        <v>7</v>
      </c>
      <c r="S68" s="71">
        <v>6.5</v>
      </c>
      <c r="T68" s="28">
        <f>ROUND(SUMPRODUCT(O68:S68,$O$8:$S$8)/100,1)</f>
        <v>7.1</v>
      </c>
      <c r="U68" s="29" t="str">
        <f>IF(AND($T68&gt;=9,$T68&lt;=10),"A+","")&amp;IF(AND($T68&gt;=8.5,$T68&lt;=8.9),"A","")&amp;IF(AND($T68&gt;=8,$T68&lt;=8.4),"B+","")&amp;IF(AND($T68&gt;=7,$T68&lt;=7.9),"B","")&amp;IF(AND($T68&gt;=6.5,$T68&lt;=6.9),"C+","")&amp;IF(AND($T68&gt;=5.5,$T68&lt;=6.4),"C","")&amp;IF(AND($T68&gt;=5,$T68&lt;=5.4),"D+","")&amp;IF(AND($T68&gt;=4,$T68&lt;=4.9),"D","")&amp;IF(AND($T68&lt;4),"F","")</f>
        <v>B</v>
      </c>
      <c r="V68" s="30" t="str">
        <f>IF($T68&lt;4,"Kém",IF(AND($T68&gt;=4,$T68&lt;=5.4),"Trung bình yếu",IF(AND($T68&gt;=5.5,$T68&lt;=6.9),"Trung bình",IF(AND($T68&gt;=7,$T68&lt;=8.4),"Khá",IF(AND($T68&gt;=8.5,$T68&lt;=10),"Giỏi","")))))</f>
        <v>Khá</v>
      </c>
      <c r="W68" s="31" t="str">
        <f>+IF(OR($O68=0,$P68=0,$Q68=0,$R68=0),"Không đủ ĐKDT",IF(AND(S68=0,T68&gt;=4),"Không đạt",""))</f>
        <v/>
      </c>
      <c r="X68" s="32" t="str">
        <f>+L68</f>
        <v>403-A2</v>
      </c>
      <c r="Y68" s="3"/>
      <c r="Z68" s="21"/>
      <c r="AA68" s="73" t="str">
        <f>IF(W68="Không đủ ĐKDT","Học lại",IF(W68="Đình chỉ thi","Học lại",IF(AND(MID(G68,2,2)&lt;"12",W68="Vắng"),"Thi lại",IF(W68="Vắng có phép", "Thi lại",IF(AND((MID(G68,2,2)&lt;"12"),T68&lt;4.5),"Thi lại",IF(AND((MID(G68,2,2)&lt;"18"),T68&lt;4),"Học lại",IF(AND((MID(G68,2,2)&gt;"17"),T68&lt;4),"Thi lại",IF(AND(MID(G68,2,2)&gt;"17",S68=0),"Thi lại",IF(AND((MID(G68,2,2)&lt;"12"),S68=0),"Thi lại",IF(AND((MID(G68,2,2)&lt;"18"),(MID(G68,2,2)&gt;"11"),S68=0),"Học lại","Đạt"))))))))))</f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9" customHeight="1" x14ac:dyDescent="0.25">
      <c r="A69" s="2"/>
      <c r="B69" s="33"/>
      <c r="C69" s="34"/>
      <c r="D69" s="34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/>
      <c r="P69" s="37"/>
      <c r="Q69" s="37"/>
      <c r="R69" s="38"/>
      <c r="S69" s="38"/>
      <c r="T69" s="38"/>
      <c r="U69" s="38"/>
      <c r="V69" s="38"/>
      <c r="W69" s="38"/>
      <c r="X69" s="38"/>
      <c r="Y69" s="3"/>
    </row>
    <row r="70" spans="1:42" ht="16.5" x14ac:dyDescent="0.25">
      <c r="A70" s="2"/>
      <c r="B70" s="115" t="s">
        <v>26</v>
      </c>
      <c r="C70" s="115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customHeight="1" x14ac:dyDescent="0.25">
      <c r="A71" s="2"/>
      <c r="B71" s="39" t="s">
        <v>27</v>
      </c>
      <c r="C71" s="39"/>
      <c r="D71" s="40">
        <f>+$AD$7</f>
        <v>60</v>
      </c>
      <c r="E71" s="41" t="s">
        <v>28</v>
      </c>
      <c r="F71" s="116" t="s">
        <v>29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42">
        <f>$AD$7 -COUNTIF($W$8:$W$227,"Vắng") -COUNTIF($W$8:$W$227,"Vắng có phép") - COUNTIF($W$8:$W$227,"Đình chỉ thi") - COUNTIF($W$8:$W$227,"Không đủ ĐKDT")</f>
        <v>57</v>
      </c>
      <c r="T71" s="42"/>
      <c r="U71" s="42"/>
      <c r="V71" s="43"/>
      <c r="W71" s="44" t="s">
        <v>28</v>
      </c>
      <c r="X71" s="43"/>
      <c r="Y71" s="3"/>
    </row>
    <row r="72" spans="1:42" ht="16.5" customHeight="1" x14ac:dyDescent="0.25">
      <c r="A72" s="2"/>
      <c r="B72" s="39" t="s">
        <v>30</v>
      </c>
      <c r="C72" s="39"/>
      <c r="D72" s="40">
        <f>+$AO$7</f>
        <v>52</v>
      </c>
      <c r="E72" s="41" t="s">
        <v>28</v>
      </c>
      <c r="F72" s="116" t="s">
        <v>31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5">
        <f>COUNTIF($W$8:$W$103,"Vắng")</f>
        <v>1</v>
      </c>
      <c r="T72" s="45"/>
      <c r="U72" s="45"/>
      <c r="V72" s="46"/>
      <c r="W72" s="44" t="s">
        <v>28</v>
      </c>
      <c r="X72" s="46"/>
      <c r="Y72" s="3"/>
    </row>
    <row r="73" spans="1:42" ht="16.5" customHeight="1" x14ac:dyDescent="0.25">
      <c r="A73" s="2"/>
      <c r="B73" s="39" t="s">
        <v>39</v>
      </c>
      <c r="C73" s="39"/>
      <c r="D73" s="49">
        <f>COUNTIF(AA9:AA68,"Học lại")</f>
        <v>8</v>
      </c>
      <c r="E73" s="41" t="s">
        <v>28</v>
      </c>
      <c r="F73" s="116" t="s">
        <v>40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2">
        <f>COUNTIF($W$8:$W$103,"Vắng có phép")</f>
        <v>0</v>
      </c>
      <c r="T73" s="42"/>
      <c r="U73" s="42"/>
      <c r="V73" s="43"/>
      <c r="W73" s="44" t="s">
        <v>28</v>
      </c>
      <c r="X73" s="43"/>
      <c r="Y73" s="3"/>
    </row>
    <row r="74" spans="1:42" ht="3" customHeight="1" x14ac:dyDescent="0.25">
      <c r="A74" s="2"/>
      <c r="B74" s="33"/>
      <c r="C74" s="34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6"/>
      <c r="P74" s="37"/>
      <c r="Q74" s="37"/>
      <c r="R74" s="38"/>
      <c r="S74" s="38"/>
      <c r="T74" s="38"/>
      <c r="U74" s="38"/>
      <c r="V74" s="38"/>
      <c r="W74" s="38"/>
      <c r="X74" s="38"/>
      <c r="Y74" s="3"/>
    </row>
    <row r="75" spans="1:42" x14ac:dyDescent="0.25">
      <c r="B75" s="68" t="s">
        <v>41</v>
      </c>
      <c r="C75" s="68"/>
      <c r="D75" s="69">
        <f>COUNTIF(AA9:AA68,"Thi lại")</f>
        <v>0</v>
      </c>
      <c r="E75" s="70" t="s">
        <v>28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12"/>
      <c r="R75" s="112"/>
      <c r="S75" s="112"/>
      <c r="T75" s="112"/>
      <c r="U75" s="112"/>
      <c r="V75" s="112"/>
      <c r="W75" s="112"/>
      <c r="X75" s="112"/>
      <c r="Y75" s="3"/>
    </row>
    <row r="76" spans="1:42" ht="24.75" customHeight="1" x14ac:dyDescent="0.25">
      <c r="B76" s="68"/>
      <c r="C76" s="68"/>
      <c r="D76" s="69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 t="s">
        <v>1338</v>
      </c>
      <c r="R76" s="112"/>
      <c r="S76" s="112"/>
      <c r="T76" s="112"/>
      <c r="U76" s="112"/>
      <c r="V76" s="112"/>
      <c r="W76" s="112"/>
      <c r="X76" s="112"/>
      <c r="Y76" s="3"/>
    </row>
  </sheetData>
  <sheetProtection formatCells="0" formatColumns="0" formatRows="0" insertColumns="0" insertRows="0" insertHyperlinks="0" deleteColumns="0" deleteRows="0" sort="0" autoFilter="0" pivotTables="0"/>
  <autoFilter ref="A7:AP68">
    <filterColumn colId="3" showButton="0"/>
  </autoFilter>
  <mergeCells count="48">
    <mergeCell ref="F73:R73"/>
    <mergeCell ref="Q75:X75"/>
    <mergeCell ref="Q76:X76"/>
    <mergeCell ref="W6:W8"/>
    <mergeCell ref="X6:X8"/>
    <mergeCell ref="B8:G8"/>
    <mergeCell ref="B70:C70"/>
    <mergeCell ref="F71:R71"/>
    <mergeCell ref="F72:R72"/>
    <mergeCell ref="S6:S7"/>
    <mergeCell ref="T6:T8"/>
    <mergeCell ref="U6:U7"/>
    <mergeCell ref="V6:V7"/>
    <mergeCell ref="O6:O7"/>
    <mergeCell ref="P6:P7"/>
    <mergeCell ref="Q6:Q7"/>
    <mergeCell ref="R6:R7"/>
    <mergeCell ref="I6:I7"/>
    <mergeCell ref="J6:J7"/>
    <mergeCell ref="K6:K7"/>
    <mergeCell ref="L6:L7"/>
    <mergeCell ref="M6:M7"/>
    <mergeCell ref="N6:N7"/>
    <mergeCell ref="B6:B7"/>
    <mergeCell ref="C6:C7"/>
    <mergeCell ref="D6:E7"/>
    <mergeCell ref="F6:F7"/>
    <mergeCell ref="G6:G7"/>
    <mergeCell ref="H6:H7"/>
    <mergeCell ref="AM3:AN5"/>
    <mergeCell ref="AO3:AP5"/>
    <mergeCell ref="B4:C4"/>
    <mergeCell ref="E4:F4"/>
    <mergeCell ref="G4:R4"/>
    <mergeCell ref="S4:X4"/>
    <mergeCell ref="AB3:AB6"/>
    <mergeCell ref="AC3:AC6"/>
    <mergeCell ref="AD3:AD6"/>
    <mergeCell ref="AE3:AH5"/>
    <mergeCell ref="AI3:AJ5"/>
    <mergeCell ref="AK3:AL5"/>
    <mergeCell ref="B1:G1"/>
    <mergeCell ref="O1:X1"/>
    <mergeCell ref="B2:G2"/>
    <mergeCell ref="O2:X2"/>
    <mergeCell ref="B3:C3"/>
    <mergeCell ref="D3:R3"/>
    <mergeCell ref="S3:X3"/>
  </mergeCells>
  <conditionalFormatting sqref="O9:S68">
    <cfRule type="cellIs" dxfId="94" priority="10" operator="greaterThan">
      <formula>10</formula>
    </cfRule>
  </conditionalFormatting>
  <conditionalFormatting sqref="S9:S68">
    <cfRule type="cellIs" dxfId="93" priority="4" operator="greaterThan">
      <formula>10</formula>
    </cfRule>
    <cfRule type="cellIs" dxfId="92" priority="5" operator="greaterThan">
      <formula>10</formula>
    </cfRule>
    <cfRule type="cellIs" dxfId="91" priority="6" operator="greaterThan">
      <formula>10</formula>
    </cfRule>
    <cfRule type="cellIs" dxfId="90" priority="7" operator="greaterThan">
      <formula>10</formula>
    </cfRule>
    <cfRule type="cellIs" dxfId="89" priority="8" operator="greaterThan">
      <formula>10</formula>
    </cfRule>
    <cfRule type="cellIs" dxfId="88" priority="9" operator="greaterThan">
      <formula>10</formula>
    </cfRule>
  </conditionalFormatting>
  <conditionalFormatting sqref="O9:R68">
    <cfRule type="cellIs" dxfId="87" priority="3" operator="greaterThan">
      <formula>10</formula>
    </cfRule>
  </conditionalFormatting>
  <conditionalFormatting sqref="C1:C1048576">
    <cfRule type="duplicateValues" dxfId="86" priority="12"/>
  </conditionalFormatting>
  <dataValidations count="1">
    <dataValidation allowBlank="1" showInputMessage="1" showErrorMessage="1" errorTitle="Không xóa dữ liệu" error="Không xóa dữ liệu" prompt="Không xóa dữ liệu" sqref="D73 AA9:AA68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topLeftCell="B1" zoomScale="115" zoomScaleNormal="115" workbookViewId="0">
      <pane ySplit="2" topLeftCell="A73" activePane="bottomLeft" state="frozen"/>
      <selection activeCell="S5" sqref="S1:V1048576"/>
      <selection pane="bottomLeft" activeCell="B77" sqref="A77:XFD8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3.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87"/>
      <c r="I1" s="87"/>
      <c r="J1" s="87"/>
      <c r="K1" s="87"/>
      <c r="L1" s="87"/>
      <c r="M1" s="87"/>
      <c r="N1" s="8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88"/>
      <c r="I2" s="88"/>
      <c r="J2" s="88"/>
      <c r="K2" s="88"/>
      <c r="L2" s="88"/>
      <c r="M2" s="88"/>
      <c r="N2" s="8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D16-140_04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10:00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D16-140_04</v>
      </c>
      <c r="AD7" s="58">
        <f>+$AM$7+$AO$7+$AK$7</f>
        <v>60</v>
      </c>
      <c r="AE7" s="52">
        <f>COUNTIF($W$8:$W$100,"Khiển trách")</f>
        <v>0</v>
      </c>
      <c r="AF7" s="52">
        <f>COUNTIF($W$8:$W$100,"Cảnh cáo")</f>
        <v>0</v>
      </c>
      <c r="AG7" s="52">
        <f>COUNTIF($W$8:$W$100,"Đình chỉ thi")</f>
        <v>0</v>
      </c>
      <c r="AH7" s="59">
        <f>+($AE$7+$AF$7+$AG$7)/$AD$7*100%</f>
        <v>0</v>
      </c>
      <c r="AI7" s="52">
        <f>SUM(COUNTIF($W$8:$W$98,"Vắng"),COUNTIF($W$8:$W$98,"Vắng có phép"))</f>
        <v>1</v>
      </c>
      <c r="AJ7" s="60">
        <f>+$AI$7/$AD$7</f>
        <v>1.6666666666666666E-2</v>
      </c>
      <c r="AK7" s="61">
        <f>COUNTIF($AA$8:$AA$98,"Thi lại")</f>
        <v>0</v>
      </c>
      <c r="AL7" s="60">
        <f>+$AK$7/$AD$7</f>
        <v>0</v>
      </c>
      <c r="AM7" s="61">
        <f>COUNTIF($AA$8:$AA$99,"Học lại")</f>
        <v>7</v>
      </c>
      <c r="AN7" s="60">
        <f>+$AM$7/$AD$7</f>
        <v>0.11666666666666667</v>
      </c>
      <c r="AO7" s="52">
        <f>COUNTIF($AA$9:$AA$99,"Đạt")</f>
        <v>53</v>
      </c>
      <c r="AP7" s="59">
        <f>+$AO$7/$AD$7</f>
        <v>0.8833333333333333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85"/>
      <c r="I8" s="85"/>
      <c r="J8" s="85"/>
      <c r="K8" s="85"/>
      <c r="L8" s="85"/>
      <c r="M8" s="85"/>
      <c r="N8" s="85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1475</v>
      </c>
      <c r="D9" s="13" t="s">
        <v>510</v>
      </c>
      <c r="E9" s="14" t="s">
        <v>1207</v>
      </c>
      <c r="F9" s="15" t="s">
        <v>511</v>
      </c>
      <c r="G9" s="12" t="s">
        <v>66</v>
      </c>
      <c r="H9" s="80" t="s">
        <v>56</v>
      </c>
      <c r="I9" s="81" t="s">
        <v>1476</v>
      </c>
      <c r="J9" s="82">
        <v>43269</v>
      </c>
      <c r="K9" s="81" t="s">
        <v>475</v>
      </c>
      <c r="L9" s="81" t="s">
        <v>280</v>
      </c>
      <c r="M9" s="81" t="s">
        <v>281</v>
      </c>
      <c r="N9">
        <v>3</v>
      </c>
      <c r="O9" s="16">
        <v>10</v>
      </c>
      <c r="P9" s="16">
        <v>6</v>
      </c>
      <c r="Q9" s="16" t="s">
        <v>25</v>
      </c>
      <c r="R9" s="16">
        <v>7</v>
      </c>
      <c r="S9" s="17">
        <v>7</v>
      </c>
      <c r="T9" s="18">
        <f>ROUND(SUMPRODUCT(O9:S9,$O$8:$S$8)/100,1)</f>
        <v>7.2</v>
      </c>
      <c r="U9" s="19" t="str">
        <f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B</v>
      </c>
      <c r="V9" s="19" t="str">
        <f>IF($T9&lt;4,"Kém",IF(AND($T9&gt;=4,$T9&lt;=5.4),"Trung bình yếu",IF(AND($T9&gt;=5.5,$T9&lt;=6.9),"Trung bình",IF(AND($T9&gt;=7,$T9&lt;=8.4),"Khá",IF(AND($T9&gt;=8.5,$T9&lt;=10),"Giỏi","")))))</f>
        <v>Khá</v>
      </c>
      <c r="W9" s="31" t="str">
        <f>+IF(OR($O9=0,$P9=0,$Q9=0,$R9=0),"Không đủ ĐKDT",IF(AND(S9=0,T9&gt;=4),"Không đạt",""))</f>
        <v/>
      </c>
      <c r="X9" s="20" t="str">
        <f>+L9</f>
        <v>505-A2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1477</v>
      </c>
      <c r="D10" s="24" t="s">
        <v>165</v>
      </c>
      <c r="E10" s="25" t="s">
        <v>1207</v>
      </c>
      <c r="F10" s="26" t="s">
        <v>512</v>
      </c>
      <c r="G10" s="23" t="s">
        <v>70</v>
      </c>
      <c r="H10" s="80" t="s">
        <v>56</v>
      </c>
      <c r="I10" s="81" t="s">
        <v>1476</v>
      </c>
      <c r="J10" s="82">
        <v>43269</v>
      </c>
      <c r="K10" s="81" t="s">
        <v>475</v>
      </c>
      <c r="L10" s="81" t="s">
        <v>280</v>
      </c>
      <c r="M10" s="81" t="s">
        <v>281</v>
      </c>
      <c r="N10">
        <v>3</v>
      </c>
      <c r="O10" s="27">
        <v>9</v>
      </c>
      <c r="P10" s="27">
        <v>8</v>
      </c>
      <c r="Q10" s="27" t="s">
        <v>25</v>
      </c>
      <c r="R10" s="27">
        <v>7</v>
      </c>
      <c r="S10" s="71">
        <v>4</v>
      </c>
      <c r="T10" s="28">
        <f>ROUND(SUMPRODUCT(O10:S10,$O$8:$S$8)/100,1)</f>
        <v>5.2</v>
      </c>
      <c r="U10" s="29" t="str">
        <f>IF(AND($T10&gt;=9,$T10&lt;=10),"A+","")&amp;IF(AND($T10&gt;=8.5,$T10&lt;=8.9),"A","")&amp;IF(AND($T10&gt;=8,$T10&lt;=8.4),"B+","")&amp;IF(AND($T10&gt;=7,$T10&lt;=7.9),"B","")&amp;IF(AND($T10&gt;=6.5,$T10&lt;=6.9),"C+","")&amp;IF(AND($T10&gt;=5.5,$T10&lt;=6.4),"C","")&amp;IF(AND($T10&gt;=5,$T10&lt;=5.4),"D+","")&amp;IF(AND($T10&gt;=4,$T10&lt;=4.9),"D","")&amp;IF(AND($T10&lt;4),"F","")</f>
        <v>D+</v>
      </c>
      <c r="V10" s="30" t="str">
        <f>IF($T10&lt;4,"Kém",IF(AND($T10&gt;=4,$T10&lt;=5.4),"Trung bình yếu",IF(AND($T10&gt;=5.5,$T10&lt;=6.9),"Trung bình",IF(AND($T10&gt;=7,$T10&lt;=8.4),"Khá",IF(AND($T10&gt;=8.5,$T10&lt;=10),"Giỏi","")))))</f>
        <v>Trung bình yếu</v>
      </c>
      <c r="W10" s="31" t="str">
        <f>+IF(OR($O10=0,$P10=0,$Q10=0,$R10=0),"Không đủ ĐKDT",IF(AND(S10=0,T10&gt;=4),"Không đạt",""))</f>
        <v/>
      </c>
      <c r="X10" s="32" t="str">
        <f>+L10</f>
        <v>505-A2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Đạt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2:42" ht="18.75" customHeight="1" x14ac:dyDescent="0.25">
      <c r="B11" s="22">
        <v>3</v>
      </c>
      <c r="C11" s="23" t="s">
        <v>1478</v>
      </c>
      <c r="D11" s="24" t="s">
        <v>1479</v>
      </c>
      <c r="E11" s="25" t="s">
        <v>53</v>
      </c>
      <c r="F11" s="26" t="s">
        <v>1362</v>
      </c>
      <c r="G11" s="23" t="s">
        <v>88</v>
      </c>
      <c r="H11" s="80" t="s">
        <v>56</v>
      </c>
      <c r="I11" s="81" t="s">
        <v>1476</v>
      </c>
      <c r="J11" s="82">
        <v>43269</v>
      </c>
      <c r="K11" s="81" t="s">
        <v>475</v>
      </c>
      <c r="L11" s="81" t="s">
        <v>280</v>
      </c>
      <c r="M11" s="81" t="s">
        <v>281</v>
      </c>
      <c r="N11">
        <v>3</v>
      </c>
      <c r="O11" s="27">
        <v>10</v>
      </c>
      <c r="P11" s="27">
        <v>9</v>
      </c>
      <c r="Q11" s="27" t="s">
        <v>25</v>
      </c>
      <c r="R11" s="27">
        <v>8</v>
      </c>
      <c r="S11" s="71">
        <v>7</v>
      </c>
      <c r="T11" s="28">
        <f>ROUND(SUMPRODUCT(O11:S11,$O$8:$S$8)/100,1)</f>
        <v>7.6</v>
      </c>
      <c r="U11" s="29" t="str">
        <f>IF(AND($T11&gt;=9,$T11&lt;=10),"A+","")&amp;IF(AND($T11&gt;=8.5,$T11&lt;=8.9),"A","")&amp;IF(AND($T11&gt;=8,$T11&lt;=8.4),"B+","")&amp;IF(AND($T11&gt;=7,$T11&lt;=7.9),"B","")&amp;IF(AND($T11&gt;=6.5,$T11&lt;=6.9),"C+","")&amp;IF(AND($T11&gt;=5.5,$T11&lt;=6.4),"C","")&amp;IF(AND($T11&gt;=5,$T11&lt;=5.4),"D+","")&amp;IF(AND($T11&gt;=4,$T11&lt;=4.9),"D","")&amp;IF(AND($T11&lt;4),"F","")</f>
        <v>B</v>
      </c>
      <c r="V11" s="30" t="str">
        <f>IF($T11&lt;4,"Kém",IF(AND($T11&gt;=4,$T11&lt;=5.4),"Trung bình yếu",IF(AND($T11&gt;=5.5,$T11&lt;=6.9),"Trung bình",IF(AND($T11&gt;=7,$T11&lt;=8.4),"Khá",IF(AND($T11&gt;=8.5,$T11&lt;=10),"Giỏi","")))))</f>
        <v>Khá</v>
      </c>
      <c r="W11" s="31" t="str">
        <f>+IF(OR($O11=0,$P11=0,$Q11=0,$R11=0),"Không đủ ĐKDT",IF(AND(S11=0,T11&gt;=4),"Không đạt",""))</f>
        <v/>
      </c>
      <c r="X11" s="32" t="str">
        <f>+L11</f>
        <v>505-A2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1480</v>
      </c>
      <c r="D12" s="24" t="s">
        <v>484</v>
      </c>
      <c r="E12" s="25" t="s">
        <v>513</v>
      </c>
      <c r="F12" s="26" t="s">
        <v>1481</v>
      </c>
      <c r="G12" s="23" t="s">
        <v>107</v>
      </c>
      <c r="H12" s="80" t="s">
        <v>56</v>
      </c>
      <c r="I12" s="81" t="s">
        <v>1476</v>
      </c>
      <c r="J12" s="82">
        <v>43269</v>
      </c>
      <c r="K12" s="81" t="s">
        <v>475</v>
      </c>
      <c r="L12" s="81" t="s">
        <v>280</v>
      </c>
      <c r="M12" s="81" t="s">
        <v>281</v>
      </c>
      <c r="N12">
        <v>3</v>
      </c>
      <c r="O12" s="27">
        <v>10</v>
      </c>
      <c r="P12" s="27">
        <v>9</v>
      </c>
      <c r="Q12" s="27" t="s">
        <v>25</v>
      </c>
      <c r="R12" s="27">
        <v>7</v>
      </c>
      <c r="S12" s="71">
        <v>7.5</v>
      </c>
      <c r="T12" s="28">
        <f>ROUND(SUMPRODUCT(O12:S12,$O$8:$S$8)/100,1)</f>
        <v>7.9</v>
      </c>
      <c r="U12" s="29" t="str">
        <f>IF(AND($T12&gt;=9,$T12&lt;=10),"A+","")&amp;IF(AND($T12&gt;=8.5,$T12&lt;=8.9),"A","")&amp;IF(AND($T12&gt;=8,$T12&lt;=8.4),"B+","")&amp;IF(AND($T12&gt;=7,$T12&lt;=7.9),"B","")&amp;IF(AND($T12&gt;=6.5,$T12&lt;=6.9),"C+","")&amp;IF(AND($T12&gt;=5.5,$T12&lt;=6.4),"C","")&amp;IF(AND($T12&gt;=5,$T12&lt;=5.4),"D+","")&amp;IF(AND($T12&gt;=4,$T12&lt;=4.9),"D","")&amp;IF(AND($T12&lt;4),"F","")</f>
        <v>B</v>
      </c>
      <c r="V12" s="30" t="str">
        <f>IF($T12&lt;4,"Kém",IF(AND($T12&gt;=4,$T12&lt;=5.4),"Trung bình yếu",IF(AND($T12&gt;=5.5,$T12&lt;=6.9),"Trung bình",IF(AND($T12&gt;=7,$T12&lt;=8.4),"Khá",IF(AND($T12&gt;=8.5,$T12&lt;=10),"Giỏi","")))))</f>
        <v>Khá</v>
      </c>
      <c r="W12" s="31" t="str">
        <f>+IF(OR($O12=0,$P12=0,$Q12=0,$R12=0),"Không đủ ĐKDT",IF(AND(S12=0,T12&gt;=4),"Không đạt",""))</f>
        <v/>
      </c>
      <c r="X12" s="32" t="str">
        <f>+L12</f>
        <v>505-A2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1482</v>
      </c>
      <c r="D13" s="24" t="s">
        <v>1483</v>
      </c>
      <c r="E13" s="25" t="s">
        <v>1484</v>
      </c>
      <c r="F13" s="26" t="s">
        <v>1485</v>
      </c>
      <c r="G13" s="23" t="s">
        <v>83</v>
      </c>
      <c r="H13" s="80" t="s">
        <v>56</v>
      </c>
      <c r="I13" s="81" t="s">
        <v>1476</v>
      </c>
      <c r="J13" s="82">
        <v>43269</v>
      </c>
      <c r="K13" s="81" t="s">
        <v>475</v>
      </c>
      <c r="L13" s="81" t="s">
        <v>280</v>
      </c>
      <c r="M13" s="81" t="s">
        <v>281</v>
      </c>
      <c r="N13">
        <v>3</v>
      </c>
      <c r="O13" s="27">
        <v>9</v>
      </c>
      <c r="P13" s="27">
        <v>7</v>
      </c>
      <c r="Q13" s="27" t="s">
        <v>25</v>
      </c>
      <c r="R13" s="27">
        <v>7</v>
      </c>
      <c r="S13" s="71">
        <v>0</v>
      </c>
      <c r="T13" s="28">
        <f>ROUND(SUMPRODUCT(O13:S13,$O$8:$S$8)/100,1)</f>
        <v>2.2999999999999998</v>
      </c>
      <c r="U13" s="29" t="str">
        <f>IF(AND($T13&gt;=9,$T13&lt;=10),"A+","")&amp;IF(AND($T13&gt;=8.5,$T13&lt;=8.9),"A","")&amp;IF(AND($T13&gt;=8,$T13&lt;=8.4),"B+","")&amp;IF(AND($T13&gt;=7,$T13&lt;=7.9),"B","")&amp;IF(AND($T13&gt;=6.5,$T13&lt;=6.9),"C+","")&amp;IF(AND($T13&gt;=5.5,$T13&lt;=6.4),"C","")&amp;IF(AND($T13&gt;=5,$T13&lt;=5.4),"D+","")&amp;IF(AND($T13&gt;=4,$T13&lt;=4.9),"D","")&amp;IF(AND($T13&lt;4),"F","")</f>
        <v>F</v>
      </c>
      <c r="V13" s="30" t="str">
        <f>IF($T13&lt;4,"Kém",IF(AND($T13&gt;=4,$T13&lt;=5.4),"Trung bình yếu",IF(AND($T13&gt;=5.5,$T13&lt;=6.9),"Trung bình",IF(AND($T13&gt;=7,$T13&lt;=8.4),"Khá",IF(AND($T13&gt;=8.5,$T13&lt;=10),"Giỏi","")))))</f>
        <v>Kém</v>
      </c>
      <c r="W13" s="31" t="str">
        <f>+IF(OR($O13=0,$P13=0,$Q13=0,$R13=0),"Không đủ ĐKDT",IF(AND(S13=0,T13&gt;=4),"Không đạt",""))</f>
        <v/>
      </c>
      <c r="X13" s="32" t="str">
        <f>+L13</f>
        <v>505-A2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Học lại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1486</v>
      </c>
      <c r="D14" s="24" t="s">
        <v>1487</v>
      </c>
      <c r="E14" s="25" t="s">
        <v>1488</v>
      </c>
      <c r="F14" s="26" t="s">
        <v>1489</v>
      </c>
      <c r="G14" s="23" t="s">
        <v>135</v>
      </c>
      <c r="H14" s="80" t="s">
        <v>56</v>
      </c>
      <c r="I14" s="81" t="s">
        <v>1476</v>
      </c>
      <c r="J14" s="82">
        <v>43269</v>
      </c>
      <c r="K14" s="81" t="s">
        <v>475</v>
      </c>
      <c r="L14" s="81" t="s">
        <v>280</v>
      </c>
      <c r="M14" s="81" t="s">
        <v>281</v>
      </c>
      <c r="N14">
        <v>3</v>
      </c>
      <c r="O14" s="27">
        <v>0</v>
      </c>
      <c r="P14" s="27" t="s">
        <v>25</v>
      </c>
      <c r="Q14" s="27" t="s">
        <v>25</v>
      </c>
      <c r="R14" s="27" t="s">
        <v>25</v>
      </c>
      <c r="S14" s="71" t="s">
        <v>25</v>
      </c>
      <c r="T14" s="28">
        <f>ROUND(SUMPRODUCT(O14:S14,$O$8:$S$8)/100,1)</f>
        <v>0</v>
      </c>
      <c r="U14" s="29" t="str">
        <f>IF(AND($T14&gt;=9,$T14&lt;=10),"A+","")&amp;IF(AND($T14&gt;=8.5,$T14&lt;=8.9),"A","")&amp;IF(AND($T14&gt;=8,$T14&lt;=8.4),"B+","")&amp;IF(AND($T14&gt;=7,$T14&lt;=7.9),"B","")&amp;IF(AND($T14&gt;=6.5,$T14&lt;=6.9),"C+","")&amp;IF(AND($T14&gt;=5.5,$T14&lt;=6.4),"C","")&amp;IF(AND($T14&gt;=5,$T14&lt;=5.4),"D+","")&amp;IF(AND($T14&gt;=4,$T14&lt;=4.9),"D","")&amp;IF(AND($T14&lt;4),"F","")</f>
        <v>F</v>
      </c>
      <c r="V14" s="30" t="str">
        <f>IF($T14&lt;4,"Kém",IF(AND($T14&gt;=4,$T14&lt;=5.4),"Trung bình yếu",IF(AND($T14&gt;=5.5,$T14&lt;=6.9),"Trung bình",IF(AND($T14&gt;=7,$T14&lt;=8.4),"Khá",IF(AND($T14&gt;=8.5,$T14&lt;=10),"Giỏi","")))))</f>
        <v>Kém</v>
      </c>
      <c r="W14" s="31" t="str">
        <f>+IF(OR($O14=0,$P14=0,$Q14=0,$R14=0),"Không đủ ĐKDT",IF(AND(S14=0,T14&gt;=4),"Không đạt",""))</f>
        <v>Không đủ ĐKDT</v>
      </c>
      <c r="X14" s="32" t="str">
        <f>+L14</f>
        <v>505-A2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Học lại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1490</v>
      </c>
      <c r="D15" s="24" t="s">
        <v>1491</v>
      </c>
      <c r="E15" s="25" t="s">
        <v>86</v>
      </c>
      <c r="F15" s="26" t="s">
        <v>382</v>
      </c>
      <c r="G15" s="23" t="s">
        <v>278</v>
      </c>
      <c r="H15" s="80" t="s">
        <v>56</v>
      </c>
      <c r="I15" s="81" t="s">
        <v>1476</v>
      </c>
      <c r="J15" s="82">
        <v>43269</v>
      </c>
      <c r="K15" s="81" t="s">
        <v>475</v>
      </c>
      <c r="L15" s="81" t="s">
        <v>280</v>
      </c>
      <c r="M15" s="81" t="s">
        <v>281</v>
      </c>
      <c r="N15">
        <v>3</v>
      </c>
      <c r="O15" s="27">
        <v>10</v>
      </c>
      <c r="P15" s="27">
        <v>8</v>
      </c>
      <c r="Q15" s="27" t="s">
        <v>25</v>
      </c>
      <c r="R15" s="27">
        <v>8</v>
      </c>
      <c r="S15" s="71">
        <v>8</v>
      </c>
      <c r="T15" s="28">
        <f>ROUND(SUMPRODUCT(O15:S15,$O$8:$S$8)/100,1)</f>
        <v>8.1999999999999993</v>
      </c>
      <c r="U15" s="29" t="str">
        <f>IF(AND($T15&gt;=9,$T15&lt;=10),"A+","")&amp;IF(AND($T15&gt;=8.5,$T15&lt;=8.9),"A","")&amp;IF(AND($T15&gt;=8,$T15&lt;=8.4),"B+","")&amp;IF(AND($T15&gt;=7,$T15&lt;=7.9),"B","")&amp;IF(AND($T15&gt;=6.5,$T15&lt;=6.9),"C+","")&amp;IF(AND($T15&gt;=5.5,$T15&lt;=6.4),"C","")&amp;IF(AND($T15&gt;=5,$T15&lt;=5.4),"D+","")&amp;IF(AND($T15&gt;=4,$T15&lt;=4.9),"D","")&amp;IF(AND($T15&lt;4),"F","")</f>
        <v>B+</v>
      </c>
      <c r="V15" s="30" t="str">
        <f>IF($T15&lt;4,"Kém",IF(AND($T15&gt;=4,$T15&lt;=5.4),"Trung bình yếu",IF(AND($T15&gt;=5.5,$T15&lt;=6.9),"Trung bình",IF(AND($T15&gt;=7,$T15&lt;=8.4),"Khá",IF(AND($T15&gt;=8.5,$T15&lt;=10),"Giỏi","")))))</f>
        <v>Khá</v>
      </c>
      <c r="W15" s="31" t="str">
        <f>+IF(OR($O15=0,$P15=0,$Q15=0,$R15=0),"Không đủ ĐKDT",IF(AND(S15=0,T15&gt;=4),"Không đạt",""))</f>
        <v/>
      </c>
      <c r="X15" s="32" t="str">
        <f>+L15</f>
        <v>505-A2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1492</v>
      </c>
      <c r="D16" s="24" t="s">
        <v>350</v>
      </c>
      <c r="E16" s="25" t="s">
        <v>86</v>
      </c>
      <c r="F16" s="26" t="s">
        <v>1493</v>
      </c>
      <c r="G16" s="23" t="s">
        <v>278</v>
      </c>
      <c r="H16" s="80" t="s">
        <v>56</v>
      </c>
      <c r="I16" s="81" t="s">
        <v>1476</v>
      </c>
      <c r="J16" s="82">
        <v>43269</v>
      </c>
      <c r="K16" s="81" t="s">
        <v>475</v>
      </c>
      <c r="L16" s="81" t="s">
        <v>280</v>
      </c>
      <c r="M16" s="81" t="s">
        <v>281</v>
      </c>
      <c r="N16">
        <v>3</v>
      </c>
      <c r="O16" s="27">
        <v>9</v>
      </c>
      <c r="P16" s="27">
        <v>7</v>
      </c>
      <c r="Q16" s="27" t="s">
        <v>25</v>
      </c>
      <c r="R16" s="27">
        <v>8</v>
      </c>
      <c r="S16" s="71">
        <v>6.5</v>
      </c>
      <c r="T16" s="28">
        <f>ROUND(SUMPRODUCT(O16:S16,$O$8:$S$8)/100,1)</f>
        <v>7</v>
      </c>
      <c r="U16" s="29" t="str">
        <f>IF(AND($T16&gt;=9,$T16&lt;=10),"A+","")&amp;IF(AND($T16&gt;=8.5,$T16&lt;=8.9),"A","")&amp;IF(AND($T16&gt;=8,$T16&lt;=8.4),"B+","")&amp;IF(AND($T16&gt;=7,$T16&lt;=7.9),"B","")&amp;IF(AND($T16&gt;=6.5,$T16&lt;=6.9),"C+","")&amp;IF(AND($T16&gt;=5.5,$T16&lt;=6.4),"C","")&amp;IF(AND($T16&gt;=5,$T16&lt;=5.4),"D+","")&amp;IF(AND($T16&gt;=4,$T16&lt;=4.9),"D","")&amp;IF(AND($T16&lt;4),"F","")</f>
        <v>B</v>
      </c>
      <c r="V16" s="30" t="str">
        <f>IF($T16&lt;4,"Kém",IF(AND($T16&gt;=4,$T16&lt;=5.4),"Trung bình yếu",IF(AND($T16&gt;=5.5,$T16&lt;=6.9),"Trung bình",IF(AND($T16&gt;=7,$T16&lt;=8.4),"Khá",IF(AND($T16&gt;=8.5,$T16&lt;=10),"Giỏi","")))))</f>
        <v>Khá</v>
      </c>
      <c r="W16" s="31" t="str">
        <f>+IF(OR($O16=0,$P16=0,$Q16=0,$R16=0),"Không đủ ĐKDT",IF(AND(S16=0,T16&gt;=4),"Không đạt",""))</f>
        <v/>
      </c>
      <c r="X16" s="32" t="str">
        <f>+L16</f>
        <v>505-A2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1494</v>
      </c>
      <c r="D17" s="24" t="s">
        <v>1495</v>
      </c>
      <c r="E17" s="25" t="s">
        <v>91</v>
      </c>
      <c r="F17" s="26" t="s">
        <v>1496</v>
      </c>
      <c r="G17" s="23" t="s">
        <v>88</v>
      </c>
      <c r="H17" s="80" t="s">
        <v>56</v>
      </c>
      <c r="I17" s="81" t="s">
        <v>1476</v>
      </c>
      <c r="J17" s="82">
        <v>43269</v>
      </c>
      <c r="K17" s="81" t="s">
        <v>475</v>
      </c>
      <c r="L17" s="81" t="s">
        <v>280</v>
      </c>
      <c r="M17" s="81" t="s">
        <v>281</v>
      </c>
      <c r="N17">
        <v>3</v>
      </c>
      <c r="O17" s="27">
        <v>10</v>
      </c>
      <c r="P17" s="27">
        <v>10</v>
      </c>
      <c r="Q17" s="27" t="s">
        <v>25</v>
      </c>
      <c r="R17" s="27">
        <v>8</v>
      </c>
      <c r="S17" s="71">
        <v>8.5</v>
      </c>
      <c r="T17" s="28">
        <f>ROUND(SUMPRODUCT(O17:S17,$O$8:$S$8)/100,1)</f>
        <v>8.8000000000000007</v>
      </c>
      <c r="U17" s="29" t="str">
        <f>IF(AND($T17&gt;=9,$T17&lt;=10),"A+","")&amp;IF(AND($T17&gt;=8.5,$T17&lt;=8.9),"A","")&amp;IF(AND($T17&gt;=8,$T17&lt;=8.4),"B+","")&amp;IF(AND($T17&gt;=7,$T17&lt;=7.9),"B","")&amp;IF(AND($T17&gt;=6.5,$T17&lt;=6.9),"C+","")&amp;IF(AND($T17&gt;=5.5,$T17&lt;=6.4),"C","")&amp;IF(AND($T17&gt;=5,$T17&lt;=5.4),"D+","")&amp;IF(AND($T17&gt;=4,$T17&lt;=4.9),"D","")&amp;IF(AND($T17&lt;4),"F","")</f>
        <v>A</v>
      </c>
      <c r="V17" s="30" t="str">
        <f>IF($T17&lt;4,"Kém",IF(AND($T17&gt;=4,$T17&lt;=5.4),"Trung bình yếu",IF(AND($T17&gt;=5.5,$T17&lt;=6.9),"Trung bình",IF(AND($T17&gt;=7,$T17&lt;=8.4),"Khá",IF(AND($T17&gt;=8.5,$T17&lt;=10),"Giỏi","")))))</f>
        <v>Giỏi</v>
      </c>
      <c r="W17" s="31" t="str">
        <f>+IF(OR($O17=0,$P17=0,$Q17=0,$R17=0),"Không đủ ĐKDT",IF(AND(S17=0,T17&gt;=4),"Không đạt",""))</f>
        <v/>
      </c>
      <c r="X17" s="32" t="str">
        <f>+L17</f>
        <v>505-A2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1497</v>
      </c>
      <c r="D18" s="24" t="s">
        <v>1498</v>
      </c>
      <c r="E18" s="25" t="s">
        <v>1499</v>
      </c>
      <c r="F18" s="26" t="s">
        <v>1500</v>
      </c>
      <c r="G18" s="23" t="s">
        <v>66</v>
      </c>
      <c r="H18" s="80" t="s">
        <v>56</v>
      </c>
      <c r="I18" s="81" t="s">
        <v>1476</v>
      </c>
      <c r="J18" s="82">
        <v>43269</v>
      </c>
      <c r="K18" s="81" t="s">
        <v>475</v>
      </c>
      <c r="L18" s="81" t="s">
        <v>280</v>
      </c>
      <c r="M18" s="81" t="s">
        <v>281</v>
      </c>
      <c r="N18">
        <v>3</v>
      </c>
      <c r="O18" s="27">
        <v>10</v>
      </c>
      <c r="P18" s="27">
        <v>9</v>
      </c>
      <c r="Q18" s="27" t="s">
        <v>25</v>
      </c>
      <c r="R18" s="27">
        <v>9</v>
      </c>
      <c r="S18" s="71">
        <v>6</v>
      </c>
      <c r="T18" s="28">
        <f>ROUND(SUMPRODUCT(O18:S18,$O$8:$S$8)/100,1)</f>
        <v>7</v>
      </c>
      <c r="U18" s="29" t="str">
        <f>IF(AND($T18&gt;=9,$T18&lt;=10),"A+","")&amp;IF(AND($T18&gt;=8.5,$T18&lt;=8.9),"A","")&amp;IF(AND($T18&gt;=8,$T18&lt;=8.4),"B+","")&amp;IF(AND($T18&gt;=7,$T18&lt;=7.9),"B","")&amp;IF(AND($T18&gt;=6.5,$T18&lt;=6.9),"C+","")&amp;IF(AND($T18&gt;=5.5,$T18&lt;=6.4),"C","")&amp;IF(AND($T18&gt;=5,$T18&lt;=5.4),"D+","")&amp;IF(AND($T18&gt;=4,$T18&lt;=4.9),"D","")&amp;IF(AND($T18&lt;4),"F","")</f>
        <v>B</v>
      </c>
      <c r="V18" s="30" t="str">
        <f>IF($T18&lt;4,"Kém",IF(AND($T18&gt;=4,$T18&lt;=5.4),"Trung bình yếu",IF(AND($T18&gt;=5.5,$T18&lt;=6.9),"Trung bình",IF(AND($T18&gt;=7,$T18&lt;=8.4),"Khá",IF(AND($T18&gt;=8.5,$T18&lt;=10),"Giỏi","")))))</f>
        <v>Khá</v>
      </c>
      <c r="W18" s="31" t="str">
        <f>+IF(OR($O18=0,$P18=0,$Q18=0,$R18=0),"Không đủ ĐKDT",IF(AND(S18=0,T18&gt;=4),"Không đạt",""))</f>
        <v/>
      </c>
      <c r="X18" s="32" t="str">
        <f>+L18</f>
        <v>505-A2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1501</v>
      </c>
      <c r="D19" s="24" t="s">
        <v>514</v>
      </c>
      <c r="E19" s="25" t="s">
        <v>376</v>
      </c>
      <c r="F19" s="26" t="s">
        <v>515</v>
      </c>
      <c r="G19" s="23" t="s">
        <v>135</v>
      </c>
      <c r="H19" s="80" t="s">
        <v>56</v>
      </c>
      <c r="I19" s="81" t="s">
        <v>1476</v>
      </c>
      <c r="J19" s="82">
        <v>43269</v>
      </c>
      <c r="K19" s="81" t="s">
        <v>475</v>
      </c>
      <c r="L19" s="81" t="s">
        <v>280</v>
      </c>
      <c r="M19" s="81" t="s">
        <v>281</v>
      </c>
      <c r="N19">
        <v>3</v>
      </c>
      <c r="O19" s="27">
        <v>9</v>
      </c>
      <c r="P19" s="27">
        <v>7</v>
      </c>
      <c r="Q19" s="27" t="s">
        <v>25</v>
      </c>
      <c r="R19" s="27">
        <v>8</v>
      </c>
      <c r="S19" s="71">
        <v>5</v>
      </c>
      <c r="T19" s="28">
        <f>ROUND(SUMPRODUCT(O19:S19,$O$8:$S$8)/100,1)</f>
        <v>5.9</v>
      </c>
      <c r="U19" s="29" t="str">
        <f>IF(AND($T19&gt;=9,$T19&lt;=10),"A+","")&amp;IF(AND($T19&gt;=8.5,$T19&lt;=8.9),"A","")&amp;IF(AND($T19&gt;=8,$T19&lt;=8.4),"B+","")&amp;IF(AND($T19&gt;=7,$T19&lt;=7.9),"B","")&amp;IF(AND($T19&gt;=6.5,$T19&lt;=6.9),"C+","")&amp;IF(AND($T19&gt;=5.5,$T19&lt;=6.4),"C","")&amp;IF(AND($T19&gt;=5,$T19&lt;=5.4),"D+","")&amp;IF(AND($T19&gt;=4,$T19&lt;=4.9),"D","")&amp;IF(AND($T19&lt;4),"F","")</f>
        <v>C</v>
      </c>
      <c r="V19" s="30" t="str">
        <f>IF($T19&lt;4,"Kém",IF(AND($T19&gt;=4,$T19&lt;=5.4),"Trung bình yếu",IF(AND($T19&gt;=5.5,$T19&lt;=6.9),"Trung bình",IF(AND($T19&gt;=7,$T19&lt;=8.4),"Khá",IF(AND($T19&gt;=8.5,$T19&lt;=10),"Giỏi","")))))</f>
        <v>Trung bình</v>
      </c>
      <c r="W19" s="31" t="str">
        <f>+IF(OR($O19=0,$P19=0,$Q19=0,$R19=0),"Không đủ ĐKDT",IF(AND(S19=0,T19&gt;=4),"Không đạt",""))</f>
        <v/>
      </c>
      <c r="X19" s="32" t="str">
        <f>+L19</f>
        <v>505-A2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1502</v>
      </c>
      <c r="D20" s="24" t="s">
        <v>1503</v>
      </c>
      <c r="E20" s="25" t="s">
        <v>182</v>
      </c>
      <c r="F20" s="26" t="s">
        <v>1504</v>
      </c>
      <c r="G20" s="23" t="s">
        <v>62</v>
      </c>
      <c r="H20" s="80" t="s">
        <v>56</v>
      </c>
      <c r="I20" s="81" t="s">
        <v>1476</v>
      </c>
      <c r="J20" s="82">
        <v>43269</v>
      </c>
      <c r="K20" s="81" t="s">
        <v>475</v>
      </c>
      <c r="L20" s="81" t="s">
        <v>280</v>
      </c>
      <c r="M20" s="81" t="s">
        <v>281</v>
      </c>
      <c r="N20">
        <v>3</v>
      </c>
      <c r="O20" s="27">
        <v>9</v>
      </c>
      <c r="P20" s="27">
        <v>8</v>
      </c>
      <c r="Q20" s="27" t="s">
        <v>25</v>
      </c>
      <c r="R20" s="27">
        <v>7</v>
      </c>
      <c r="S20" s="71">
        <v>3.5</v>
      </c>
      <c r="T20" s="28">
        <f>ROUND(SUMPRODUCT(O20:S20,$O$8:$S$8)/100,1)</f>
        <v>4.9000000000000004</v>
      </c>
      <c r="U20" s="29" t="str">
        <f>IF(AND($T20&gt;=9,$T20&lt;=10),"A+","")&amp;IF(AND($T20&gt;=8.5,$T20&lt;=8.9),"A","")&amp;IF(AND($T20&gt;=8,$T20&lt;=8.4),"B+","")&amp;IF(AND($T20&gt;=7,$T20&lt;=7.9),"B","")&amp;IF(AND($T20&gt;=6.5,$T20&lt;=6.9),"C+","")&amp;IF(AND($T20&gt;=5.5,$T20&lt;=6.4),"C","")&amp;IF(AND($T20&gt;=5,$T20&lt;=5.4),"D+","")&amp;IF(AND($T20&gt;=4,$T20&lt;=4.9),"D","")&amp;IF(AND($T20&lt;4),"F","")</f>
        <v>D</v>
      </c>
      <c r="V20" s="30" t="str">
        <f>IF($T20&lt;4,"Kém",IF(AND($T20&gt;=4,$T20&lt;=5.4),"Trung bình yếu",IF(AND($T20&gt;=5.5,$T20&lt;=6.9),"Trung bình",IF(AND($T20&gt;=7,$T20&lt;=8.4),"Khá",IF(AND($T20&gt;=8.5,$T20&lt;=10),"Giỏi","")))))</f>
        <v>Trung bình yếu</v>
      </c>
      <c r="W20" s="31" t="str">
        <f>+IF(OR($O20=0,$P20=0,$Q20=0,$R20=0),"Không đủ ĐKDT",IF(AND(S20=0,T20&gt;=4),"Không đạt",""))</f>
        <v/>
      </c>
      <c r="X20" s="32" t="str">
        <f>+L20</f>
        <v>505-A2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1505</v>
      </c>
      <c r="D21" s="24" t="s">
        <v>119</v>
      </c>
      <c r="E21" s="25" t="s">
        <v>1506</v>
      </c>
      <c r="F21" s="26" t="s">
        <v>99</v>
      </c>
      <c r="G21" s="23" t="s">
        <v>278</v>
      </c>
      <c r="H21" s="80" t="s">
        <v>56</v>
      </c>
      <c r="I21" s="81" t="s">
        <v>1476</v>
      </c>
      <c r="J21" s="82">
        <v>43269</v>
      </c>
      <c r="K21" s="81" t="s">
        <v>475</v>
      </c>
      <c r="L21" s="81" t="s">
        <v>280</v>
      </c>
      <c r="M21" s="81" t="s">
        <v>281</v>
      </c>
      <c r="N21">
        <v>3</v>
      </c>
      <c r="O21" s="27">
        <v>10</v>
      </c>
      <c r="P21" s="27">
        <v>5</v>
      </c>
      <c r="Q21" s="27" t="s">
        <v>25</v>
      </c>
      <c r="R21" s="27">
        <v>8</v>
      </c>
      <c r="S21" s="71">
        <v>9.5</v>
      </c>
      <c r="T21" s="28">
        <f>ROUND(SUMPRODUCT(O21:S21,$O$8:$S$8)/100,1)</f>
        <v>9</v>
      </c>
      <c r="U21" s="29" t="str">
        <f>IF(AND($T21&gt;=9,$T21&lt;=10),"A+","")&amp;IF(AND($T21&gt;=8.5,$T21&lt;=8.9),"A","")&amp;IF(AND($T21&gt;=8,$T21&lt;=8.4),"B+","")&amp;IF(AND($T21&gt;=7,$T21&lt;=7.9),"B","")&amp;IF(AND($T21&gt;=6.5,$T21&lt;=6.9),"C+","")&amp;IF(AND($T21&gt;=5.5,$T21&lt;=6.4),"C","")&amp;IF(AND($T21&gt;=5,$T21&lt;=5.4),"D+","")&amp;IF(AND($T21&gt;=4,$T21&lt;=4.9),"D","")&amp;IF(AND($T21&lt;4),"F","")</f>
        <v>A+</v>
      </c>
      <c r="V21" s="30" t="str">
        <f>IF($T21&lt;4,"Kém",IF(AND($T21&gt;=4,$T21&lt;=5.4),"Trung bình yếu",IF(AND($T21&gt;=5.5,$T21&lt;=6.9),"Trung bình",IF(AND($T21&gt;=7,$T21&lt;=8.4),"Khá",IF(AND($T21&gt;=8.5,$T21&lt;=10),"Giỏi","")))))</f>
        <v>Giỏi</v>
      </c>
      <c r="W21" s="31" t="str">
        <f>+IF(OR($O21=0,$P21=0,$Q21=0,$R21=0),"Không đủ ĐKDT",IF(AND(S21=0,T21&gt;=4),"Không đạt",""))</f>
        <v/>
      </c>
      <c r="X21" s="32" t="str">
        <f>+L21</f>
        <v>505-A2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1507</v>
      </c>
      <c r="D22" s="24" t="s">
        <v>1508</v>
      </c>
      <c r="E22" s="25" t="s">
        <v>102</v>
      </c>
      <c r="F22" s="26" t="s">
        <v>516</v>
      </c>
      <c r="G22" s="23" t="s">
        <v>55</v>
      </c>
      <c r="H22" s="80" t="s">
        <v>56</v>
      </c>
      <c r="I22" s="81" t="s">
        <v>1476</v>
      </c>
      <c r="J22" s="82">
        <v>43269</v>
      </c>
      <c r="K22" s="81" t="s">
        <v>475</v>
      </c>
      <c r="L22" s="81" t="s">
        <v>280</v>
      </c>
      <c r="M22" s="81" t="s">
        <v>281</v>
      </c>
      <c r="N22">
        <v>3</v>
      </c>
      <c r="O22" s="27">
        <v>10</v>
      </c>
      <c r="P22" s="27">
        <v>9</v>
      </c>
      <c r="Q22" s="27" t="s">
        <v>25</v>
      </c>
      <c r="R22" s="27">
        <v>7</v>
      </c>
      <c r="S22" s="71">
        <v>7</v>
      </c>
      <c r="T22" s="28">
        <f>ROUND(SUMPRODUCT(O22:S22,$O$8:$S$8)/100,1)</f>
        <v>7.5</v>
      </c>
      <c r="U22" s="29" t="str">
        <f>IF(AND($T22&gt;=9,$T22&lt;=10),"A+","")&amp;IF(AND($T22&gt;=8.5,$T22&lt;=8.9),"A","")&amp;IF(AND($T22&gt;=8,$T22&lt;=8.4),"B+","")&amp;IF(AND($T22&gt;=7,$T22&lt;=7.9),"B","")&amp;IF(AND($T22&gt;=6.5,$T22&lt;=6.9),"C+","")&amp;IF(AND($T22&gt;=5.5,$T22&lt;=6.4),"C","")&amp;IF(AND($T22&gt;=5,$T22&lt;=5.4),"D+","")&amp;IF(AND($T22&gt;=4,$T22&lt;=4.9),"D","")&amp;IF(AND($T22&lt;4),"F","")</f>
        <v>B</v>
      </c>
      <c r="V22" s="30" t="str">
        <f>IF($T22&lt;4,"Kém",IF(AND($T22&gt;=4,$T22&lt;=5.4),"Trung bình yếu",IF(AND($T22&gt;=5.5,$T22&lt;=6.9),"Trung bình",IF(AND($T22&gt;=7,$T22&lt;=8.4),"Khá",IF(AND($T22&gt;=8.5,$T22&lt;=10),"Giỏi","")))))</f>
        <v>Khá</v>
      </c>
      <c r="W22" s="31" t="str">
        <f>+IF(OR($O22=0,$P22=0,$Q22=0,$R22=0),"Không đủ ĐKDT",IF(AND(S22=0,T22&gt;=4),"Không đạt",""))</f>
        <v/>
      </c>
      <c r="X22" s="32" t="str">
        <f>+L22</f>
        <v>505-A2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1509</v>
      </c>
      <c r="D23" s="24" t="s">
        <v>1510</v>
      </c>
      <c r="E23" s="25" t="s">
        <v>393</v>
      </c>
      <c r="F23" s="26" t="s">
        <v>1511</v>
      </c>
      <c r="G23" s="23" t="s">
        <v>83</v>
      </c>
      <c r="H23" s="80" t="s">
        <v>56</v>
      </c>
      <c r="I23" s="81" t="s">
        <v>1476</v>
      </c>
      <c r="J23" s="82">
        <v>43269</v>
      </c>
      <c r="K23" s="81" t="s">
        <v>475</v>
      </c>
      <c r="L23" s="81" t="s">
        <v>280</v>
      </c>
      <c r="M23" s="81" t="s">
        <v>281</v>
      </c>
      <c r="N23">
        <v>3</v>
      </c>
      <c r="O23" s="27">
        <v>0</v>
      </c>
      <c r="P23" s="27" t="s">
        <v>25</v>
      </c>
      <c r="Q23" s="27" t="s">
        <v>25</v>
      </c>
      <c r="R23" s="27" t="s">
        <v>25</v>
      </c>
      <c r="S23" s="71" t="s">
        <v>25</v>
      </c>
      <c r="T23" s="28">
        <f>ROUND(SUMPRODUCT(O23:S23,$O$8:$S$8)/100,1)</f>
        <v>0</v>
      </c>
      <c r="U23" s="29" t="str">
        <f>IF(AND($T23&gt;=9,$T23&lt;=10),"A+","")&amp;IF(AND($T23&gt;=8.5,$T23&lt;=8.9),"A","")&amp;IF(AND($T23&gt;=8,$T23&lt;=8.4),"B+","")&amp;IF(AND($T23&gt;=7,$T23&lt;=7.9),"B","")&amp;IF(AND($T23&gt;=6.5,$T23&lt;=6.9),"C+","")&amp;IF(AND($T23&gt;=5.5,$T23&lt;=6.4),"C","")&amp;IF(AND($T23&gt;=5,$T23&lt;=5.4),"D+","")&amp;IF(AND($T23&gt;=4,$T23&lt;=4.9),"D","")&amp;IF(AND($T23&lt;4),"F","")</f>
        <v>F</v>
      </c>
      <c r="V23" s="30" t="str">
        <f>IF($T23&lt;4,"Kém",IF(AND($T23&gt;=4,$T23&lt;=5.4),"Trung bình yếu",IF(AND($T23&gt;=5.5,$T23&lt;=6.9),"Trung bình",IF(AND($T23&gt;=7,$T23&lt;=8.4),"Khá",IF(AND($T23&gt;=8.5,$T23&lt;=10),"Giỏi","")))))</f>
        <v>Kém</v>
      </c>
      <c r="W23" s="31" t="str">
        <f>+IF(OR($O23=0,$P23=0,$Q23=0,$R23=0),"Không đủ ĐKDT",IF(AND(S23=0,T23&gt;=4),"Không đạt",""))</f>
        <v>Không đủ ĐKDT</v>
      </c>
      <c r="X23" s="32" t="str">
        <f>+L23</f>
        <v>505-A2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Học lại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1512</v>
      </c>
      <c r="D24" s="24" t="s">
        <v>1513</v>
      </c>
      <c r="E24" s="25" t="s">
        <v>393</v>
      </c>
      <c r="F24" s="26" t="s">
        <v>1514</v>
      </c>
      <c r="G24" s="23" t="s">
        <v>1515</v>
      </c>
      <c r="H24" s="80" t="s">
        <v>56</v>
      </c>
      <c r="I24" s="81" t="s">
        <v>1476</v>
      </c>
      <c r="J24" s="82">
        <v>43269</v>
      </c>
      <c r="K24" s="81" t="s">
        <v>475</v>
      </c>
      <c r="L24" s="81" t="s">
        <v>280</v>
      </c>
      <c r="M24" s="81" t="s">
        <v>281</v>
      </c>
      <c r="N24">
        <v>3</v>
      </c>
      <c r="O24" s="27">
        <v>8</v>
      </c>
      <c r="P24" s="27">
        <v>8</v>
      </c>
      <c r="Q24" s="27" t="s">
        <v>25</v>
      </c>
      <c r="R24" s="27">
        <v>7</v>
      </c>
      <c r="S24" s="71">
        <v>4</v>
      </c>
      <c r="T24" s="28">
        <f>ROUND(SUMPRODUCT(O24:S24,$O$8:$S$8)/100,1)</f>
        <v>5.0999999999999996</v>
      </c>
      <c r="U24" s="29" t="str">
        <f>IF(AND($T24&gt;=9,$T24&lt;=10),"A+","")&amp;IF(AND($T24&gt;=8.5,$T24&lt;=8.9),"A","")&amp;IF(AND($T24&gt;=8,$T24&lt;=8.4),"B+","")&amp;IF(AND($T24&gt;=7,$T24&lt;=7.9),"B","")&amp;IF(AND($T24&gt;=6.5,$T24&lt;=6.9),"C+","")&amp;IF(AND($T24&gt;=5.5,$T24&lt;=6.4),"C","")&amp;IF(AND($T24&gt;=5,$T24&lt;=5.4),"D+","")&amp;IF(AND($T24&gt;=4,$T24&lt;=4.9),"D","")&amp;IF(AND($T24&lt;4),"F","")</f>
        <v>D+</v>
      </c>
      <c r="V24" s="30" t="str">
        <f>IF($T24&lt;4,"Kém",IF(AND($T24&gt;=4,$T24&lt;=5.4),"Trung bình yếu",IF(AND($T24&gt;=5.5,$T24&lt;=6.9),"Trung bình",IF(AND($T24&gt;=7,$T24&lt;=8.4),"Khá",IF(AND($T24&gt;=8.5,$T24&lt;=10),"Giỏi","")))))</f>
        <v>Trung bình yếu</v>
      </c>
      <c r="W24" s="31" t="str">
        <f>+IF(OR($O24=0,$P24=0,$Q24=0,$R24=0),"Không đủ ĐKDT",IF(AND(S24=0,T24&gt;=4),"Không đạt",""))</f>
        <v/>
      </c>
      <c r="X24" s="32" t="str">
        <f>+L24</f>
        <v>505-A2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1516</v>
      </c>
      <c r="D25" s="24" t="s">
        <v>484</v>
      </c>
      <c r="E25" s="25" t="s">
        <v>393</v>
      </c>
      <c r="F25" s="26" t="s">
        <v>1517</v>
      </c>
      <c r="G25" s="23" t="s">
        <v>192</v>
      </c>
      <c r="H25" s="80" t="s">
        <v>56</v>
      </c>
      <c r="I25" s="81" t="s">
        <v>1476</v>
      </c>
      <c r="J25" s="82">
        <v>43269</v>
      </c>
      <c r="K25" s="81" t="s">
        <v>475</v>
      </c>
      <c r="L25" s="81" t="s">
        <v>280</v>
      </c>
      <c r="M25" s="81" t="s">
        <v>281</v>
      </c>
      <c r="N25">
        <v>3</v>
      </c>
      <c r="O25" s="27">
        <v>9</v>
      </c>
      <c r="P25" s="27">
        <v>3</v>
      </c>
      <c r="Q25" s="27" t="s">
        <v>25</v>
      </c>
      <c r="R25" s="27">
        <v>7</v>
      </c>
      <c r="S25" s="71">
        <v>1</v>
      </c>
      <c r="T25" s="28">
        <f>ROUND(SUMPRODUCT(O25:S25,$O$8:$S$8)/100,1)</f>
        <v>2.6</v>
      </c>
      <c r="U25" s="29" t="str">
        <f>IF(AND($T25&gt;=9,$T25&lt;=10),"A+","")&amp;IF(AND($T25&gt;=8.5,$T25&lt;=8.9),"A","")&amp;IF(AND($T25&gt;=8,$T25&lt;=8.4),"B+","")&amp;IF(AND($T25&gt;=7,$T25&lt;=7.9),"B","")&amp;IF(AND($T25&gt;=6.5,$T25&lt;=6.9),"C+","")&amp;IF(AND($T25&gt;=5.5,$T25&lt;=6.4),"C","")&amp;IF(AND($T25&gt;=5,$T25&lt;=5.4),"D+","")&amp;IF(AND($T25&gt;=4,$T25&lt;=4.9),"D","")&amp;IF(AND($T25&lt;4),"F","")</f>
        <v>F</v>
      </c>
      <c r="V25" s="30" t="str">
        <f>IF($T25&lt;4,"Kém",IF(AND($T25&gt;=4,$T25&lt;=5.4),"Trung bình yếu",IF(AND($T25&gt;=5.5,$T25&lt;=6.9),"Trung bình",IF(AND($T25&gt;=7,$T25&lt;=8.4),"Khá",IF(AND($T25&gt;=8.5,$T25&lt;=10),"Giỏi","")))))</f>
        <v>Kém</v>
      </c>
      <c r="W25" s="31" t="str">
        <f>+IF(OR($O25=0,$P25=0,$Q25=0,$R25=0),"Không đủ ĐKDT",IF(AND(S25=0,T25&gt;=4),"Không đạt",""))</f>
        <v/>
      </c>
      <c r="X25" s="32" t="str">
        <f>+L25</f>
        <v>505-A2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Học lại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1518</v>
      </c>
      <c r="D26" s="24" t="s">
        <v>517</v>
      </c>
      <c r="E26" s="25" t="s">
        <v>113</v>
      </c>
      <c r="F26" s="26" t="s">
        <v>1519</v>
      </c>
      <c r="G26" s="23" t="s">
        <v>55</v>
      </c>
      <c r="H26" s="80" t="s">
        <v>56</v>
      </c>
      <c r="I26" s="81" t="s">
        <v>1476</v>
      </c>
      <c r="J26" s="82">
        <v>43269</v>
      </c>
      <c r="K26" s="81" t="s">
        <v>475</v>
      </c>
      <c r="L26" s="81" t="s">
        <v>280</v>
      </c>
      <c r="M26" s="81" t="s">
        <v>281</v>
      </c>
      <c r="N26">
        <v>3</v>
      </c>
      <c r="O26" s="27">
        <v>10</v>
      </c>
      <c r="P26" s="27">
        <v>9</v>
      </c>
      <c r="Q26" s="27" t="s">
        <v>25</v>
      </c>
      <c r="R26" s="27">
        <v>8</v>
      </c>
      <c r="S26" s="71">
        <v>4</v>
      </c>
      <c r="T26" s="28">
        <f>ROUND(SUMPRODUCT(O26:S26,$O$8:$S$8)/100,1)</f>
        <v>5.5</v>
      </c>
      <c r="U26" s="29" t="str">
        <f>IF(AND($T26&gt;=9,$T26&lt;=10),"A+","")&amp;IF(AND($T26&gt;=8.5,$T26&lt;=8.9),"A","")&amp;IF(AND($T26&gt;=8,$T26&lt;=8.4),"B+","")&amp;IF(AND($T26&gt;=7,$T26&lt;=7.9),"B","")&amp;IF(AND($T26&gt;=6.5,$T26&lt;=6.9),"C+","")&amp;IF(AND($T26&gt;=5.5,$T26&lt;=6.4),"C","")&amp;IF(AND($T26&gt;=5,$T26&lt;=5.4),"D+","")&amp;IF(AND($T26&gt;=4,$T26&lt;=4.9),"D","")&amp;IF(AND($T26&lt;4),"F","")</f>
        <v>C</v>
      </c>
      <c r="V26" s="30" t="str">
        <f>IF($T26&lt;4,"Kém",IF(AND($T26&gt;=4,$T26&lt;=5.4),"Trung bình yếu",IF(AND($T26&gt;=5.5,$T26&lt;=6.9),"Trung bình",IF(AND($T26&gt;=7,$T26&lt;=8.4),"Khá",IF(AND($T26&gt;=8.5,$T26&lt;=10),"Giỏi","")))))</f>
        <v>Trung bình</v>
      </c>
      <c r="W26" s="31" t="str">
        <f>+IF(OR($O26=0,$P26=0,$Q26=0,$R26=0),"Không đủ ĐKDT",IF(AND(S26=0,T26&gt;=4),"Không đạt",""))</f>
        <v/>
      </c>
      <c r="X26" s="32" t="str">
        <f>+L26</f>
        <v>505-A2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1520</v>
      </c>
      <c r="D27" s="24" t="s">
        <v>245</v>
      </c>
      <c r="E27" s="25" t="s">
        <v>489</v>
      </c>
      <c r="F27" s="26" t="s">
        <v>1233</v>
      </c>
      <c r="G27" s="23" t="s">
        <v>75</v>
      </c>
      <c r="H27" s="80" t="s">
        <v>56</v>
      </c>
      <c r="I27" s="81" t="s">
        <v>1476</v>
      </c>
      <c r="J27" s="82">
        <v>43269</v>
      </c>
      <c r="K27" s="81" t="s">
        <v>475</v>
      </c>
      <c r="L27" s="81" t="s">
        <v>280</v>
      </c>
      <c r="M27" s="81" t="s">
        <v>281</v>
      </c>
      <c r="N27">
        <v>3</v>
      </c>
      <c r="O27" s="27">
        <v>10</v>
      </c>
      <c r="P27" s="27">
        <v>9</v>
      </c>
      <c r="Q27" s="27" t="s">
        <v>25</v>
      </c>
      <c r="R27" s="27">
        <v>7</v>
      </c>
      <c r="S27" s="71">
        <v>3</v>
      </c>
      <c r="T27" s="28">
        <f>ROUND(SUMPRODUCT(O27:S27,$O$8:$S$8)/100,1)</f>
        <v>4.7</v>
      </c>
      <c r="U27" s="29" t="str">
        <f>IF(AND($T27&gt;=9,$T27&lt;=10),"A+","")&amp;IF(AND($T27&gt;=8.5,$T27&lt;=8.9),"A","")&amp;IF(AND($T27&gt;=8,$T27&lt;=8.4),"B+","")&amp;IF(AND($T27&gt;=7,$T27&lt;=7.9),"B","")&amp;IF(AND($T27&gt;=6.5,$T27&lt;=6.9),"C+","")&amp;IF(AND($T27&gt;=5.5,$T27&lt;=6.4),"C","")&amp;IF(AND($T27&gt;=5,$T27&lt;=5.4),"D+","")&amp;IF(AND($T27&gt;=4,$T27&lt;=4.9),"D","")&amp;IF(AND($T27&lt;4),"F","")</f>
        <v>D</v>
      </c>
      <c r="V27" s="30" t="str">
        <f>IF($T27&lt;4,"Kém",IF(AND($T27&gt;=4,$T27&lt;=5.4),"Trung bình yếu",IF(AND($T27&gt;=5.5,$T27&lt;=6.9),"Trung bình",IF(AND($T27&gt;=7,$T27&lt;=8.4),"Khá",IF(AND($T27&gt;=8.5,$T27&lt;=10),"Giỏi","")))))</f>
        <v>Trung bình yếu</v>
      </c>
      <c r="W27" s="31" t="str">
        <f>+IF(OR($O27=0,$P27=0,$Q27=0,$R27=0),"Không đủ ĐKDT",IF(AND(S27=0,T27&gt;=4),"Không đạt",""))</f>
        <v/>
      </c>
      <c r="X27" s="32" t="str">
        <f>+L27</f>
        <v>505-A2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1521</v>
      </c>
      <c r="D28" s="24" t="s">
        <v>518</v>
      </c>
      <c r="E28" s="25" t="s">
        <v>519</v>
      </c>
      <c r="F28" s="26" t="s">
        <v>1522</v>
      </c>
      <c r="G28" s="23" t="s">
        <v>135</v>
      </c>
      <c r="H28" s="80" t="s">
        <v>56</v>
      </c>
      <c r="I28" s="81" t="s">
        <v>1476</v>
      </c>
      <c r="J28" s="82">
        <v>43269</v>
      </c>
      <c r="K28" s="81" t="s">
        <v>475</v>
      </c>
      <c r="L28" s="81" t="s">
        <v>280</v>
      </c>
      <c r="M28" s="81" t="s">
        <v>281</v>
      </c>
      <c r="N28">
        <v>3</v>
      </c>
      <c r="O28" s="27">
        <v>10</v>
      </c>
      <c r="P28" s="27">
        <v>4</v>
      </c>
      <c r="Q28" s="27" t="s">
        <v>25</v>
      </c>
      <c r="R28" s="27">
        <v>7</v>
      </c>
      <c r="S28" s="71">
        <v>5</v>
      </c>
      <c r="T28" s="28">
        <f>ROUND(SUMPRODUCT(O28:S28,$O$8:$S$8)/100,1)</f>
        <v>5.6</v>
      </c>
      <c r="U28" s="29" t="str">
        <f>IF(AND($T28&gt;=9,$T28&lt;=10),"A+","")&amp;IF(AND($T28&gt;=8.5,$T28&lt;=8.9),"A","")&amp;IF(AND($T28&gt;=8,$T28&lt;=8.4),"B+","")&amp;IF(AND($T28&gt;=7,$T28&lt;=7.9),"B","")&amp;IF(AND($T28&gt;=6.5,$T28&lt;=6.9),"C+","")&amp;IF(AND($T28&gt;=5.5,$T28&lt;=6.4),"C","")&amp;IF(AND($T28&gt;=5,$T28&lt;=5.4),"D+","")&amp;IF(AND($T28&gt;=4,$T28&lt;=4.9),"D","")&amp;IF(AND($T28&lt;4),"F","")</f>
        <v>C</v>
      </c>
      <c r="V28" s="30" t="str">
        <f>IF($T28&lt;4,"Kém",IF(AND($T28&gt;=4,$T28&lt;=5.4),"Trung bình yếu",IF(AND($T28&gt;=5.5,$T28&lt;=6.9),"Trung bình",IF(AND($T28&gt;=7,$T28&lt;=8.4),"Khá",IF(AND($T28&gt;=8.5,$T28&lt;=10),"Giỏi","")))))</f>
        <v>Trung bình</v>
      </c>
      <c r="W28" s="31" t="str">
        <f>+IF(OR($O28=0,$P28=0,$Q28=0,$R28=0),"Không đủ ĐKDT",IF(AND(S28=0,T28&gt;=4),"Không đạt",""))</f>
        <v/>
      </c>
      <c r="X28" s="32" t="str">
        <f>+L28</f>
        <v>505-A2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1523</v>
      </c>
      <c r="D29" s="24" t="s">
        <v>1524</v>
      </c>
      <c r="E29" s="25" t="s">
        <v>190</v>
      </c>
      <c r="F29" s="26" t="s">
        <v>1362</v>
      </c>
      <c r="G29" s="23" t="s">
        <v>122</v>
      </c>
      <c r="H29" s="80" t="s">
        <v>56</v>
      </c>
      <c r="I29" s="81" t="s">
        <v>1476</v>
      </c>
      <c r="J29" s="82">
        <v>43269</v>
      </c>
      <c r="K29" s="81" t="s">
        <v>475</v>
      </c>
      <c r="L29" s="81" t="s">
        <v>280</v>
      </c>
      <c r="M29" s="81" t="s">
        <v>281</v>
      </c>
      <c r="N29">
        <v>3</v>
      </c>
      <c r="O29" s="27">
        <v>10</v>
      </c>
      <c r="P29" s="27">
        <v>7</v>
      </c>
      <c r="Q29" s="27" t="s">
        <v>25</v>
      </c>
      <c r="R29" s="27">
        <v>7</v>
      </c>
      <c r="S29" s="71">
        <v>8</v>
      </c>
      <c r="T29" s="28">
        <f>ROUND(SUMPRODUCT(O29:S29,$O$8:$S$8)/100,1)</f>
        <v>8</v>
      </c>
      <c r="U29" s="29" t="str">
        <f>IF(AND($T29&gt;=9,$T29&lt;=10),"A+","")&amp;IF(AND($T29&gt;=8.5,$T29&lt;=8.9),"A","")&amp;IF(AND($T29&gt;=8,$T29&lt;=8.4),"B+","")&amp;IF(AND($T29&gt;=7,$T29&lt;=7.9),"B","")&amp;IF(AND($T29&gt;=6.5,$T29&lt;=6.9),"C+","")&amp;IF(AND($T29&gt;=5.5,$T29&lt;=6.4),"C","")&amp;IF(AND($T29&gt;=5,$T29&lt;=5.4),"D+","")&amp;IF(AND($T29&gt;=4,$T29&lt;=4.9),"D","")&amp;IF(AND($T29&lt;4),"F","")</f>
        <v>B+</v>
      </c>
      <c r="V29" s="30" t="str">
        <f>IF($T29&lt;4,"Kém",IF(AND($T29&gt;=4,$T29&lt;=5.4),"Trung bình yếu",IF(AND($T29&gt;=5.5,$T29&lt;=6.9),"Trung bình",IF(AND($T29&gt;=7,$T29&lt;=8.4),"Khá",IF(AND($T29&gt;=8.5,$T29&lt;=10),"Giỏi","")))))</f>
        <v>Khá</v>
      </c>
      <c r="W29" s="31" t="str">
        <f>+IF(OR($O29=0,$P29=0,$Q29=0,$R29=0),"Không đủ ĐKDT",IF(AND(S29=0,T29&gt;=4),"Không đạt",""))</f>
        <v/>
      </c>
      <c r="X29" s="32" t="str">
        <f>+L29</f>
        <v>505-A2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1525</v>
      </c>
      <c r="D30" s="24" t="s">
        <v>214</v>
      </c>
      <c r="E30" s="25" t="s">
        <v>129</v>
      </c>
      <c r="F30" s="26" t="s">
        <v>520</v>
      </c>
      <c r="G30" s="23" t="s">
        <v>75</v>
      </c>
      <c r="H30" s="80" t="s">
        <v>56</v>
      </c>
      <c r="I30" s="81" t="s">
        <v>1476</v>
      </c>
      <c r="J30" s="82">
        <v>43269</v>
      </c>
      <c r="K30" s="81" t="s">
        <v>475</v>
      </c>
      <c r="L30" s="81" t="s">
        <v>280</v>
      </c>
      <c r="M30" s="81" t="s">
        <v>281</v>
      </c>
      <c r="N30">
        <v>3</v>
      </c>
      <c r="O30" s="27">
        <v>9</v>
      </c>
      <c r="P30" s="27">
        <v>9</v>
      </c>
      <c r="Q30" s="27" t="s">
        <v>25</v>
      </c>
      <c r="R30" s="27">
        <v>8</v>
      </c>
      <c r="S30" s="71">
        <v>8</v>
      </c>
      <c r="T30" s="28">
        <f>ROUND(SUMPRODUCT(O30:S30,$O$8:$S$8)/100,1)</f>
        <v>8.1999999999999993</v>
      </c>
      <c r="U30" s="29" t="str">
        <f>IF(AND($T30&gt;=9,$T30&lt;=10),"A+","")&amp;IF(AND($T30&gt;=8.5,$T30&lt;=8.9),"A","")&amp;IF(AND($T30&gt;=8,$T30&lt;=8.4),"B+","")&amp;IF(AND($T30&gt;=7,$T30&lt;=7.9),"B","")&amp;IF(AND($T30&gt;=6.5,$T30&lt;=6.9),"C+","")&amp;IF(AND($T30&gt;=5.5,$T30&lt;=6.4),"C","")&amp;IF(AND($T30&gt;=5,$T30&lt;=5.4),"D+","")&amp;IF(AND($T30&gt;=4,$T30&lt;=4.9),"D","")&amp;IF(AND($T30&lt;4),"F","")</f>
        <v>B+</v>
      </c>
      <c r="V30" s="30" t="str">
        <f>IF($T30&lt;4,"Kém",IF(AND($T30&gt;=4,$T30&lt;=5.4),"Trung bình yếu",IF(AND($T30&gt;=5.5,$T30&lt;=6.9),"Trung bình",IF(AND($T30&gt;=7,$T30&lt;=8.4),"Khá",IF(AND($T30&gt;=8.5,$T30&lt;=10),"Giỏi","")))))</f>
        <v>Khá</v>
      </c>
      <c r="W30" s="31" t="str">
        <f>+IF(OR($O30=0,$P30=0,$Q30=0,$R30=0),"Không đủ ĐKDT",IF(AND(S30=0,T30&gt;=4),"Không đạt",""))</f>
        <v/>
      </c>
      <c r="X30" s="32" t="str">
        <f>+L30</f>
        <v>505-A2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1526</v>
      </c>
      <c r="D31" s="24" t="s">
        <v>214</v>
      </c>
      <c r="E31" s="25" t="s">
        <v>222</v>
      </c>
      <c r="F31" s="26" t="s">
        <v>521</v>
      </c>
      <c r="G31" s="23" t="s">
        <v>122</v>
      </c>
      <c r="H31" s="80" t="s">
        <v>56</v>
      </c>
      <c r="I31" s="81" t="s">
        <v>1476</v>
      </c>
      <c r="J31" s="82">
        <v>43269</v>
      </c>
      <c r="K31" s="81" t="s">
        <v>475</v>
      </c>
      <c r="L31" s="81" t="s">
        <v>280</v>
      </c>
      <c r="M31" s="81" t="s">
        <v>281</v>
      </c>
      <c r="N31">
        <v>3</v>
      </c>
      <c r="O31" s="27">
        <v>10</v>
      </c>
      <c r="P31" s="27">
        <v>9</v>
      </c>
      <c r="Q31" s="27" t="s">
        <v>25</v>
      </c>
      <c r="R31" s="27">
        <v>9</v>
      </c>
      <c r="S31" s="71">
        <v>5</v>
      </c>
      <c r="T31" s="28">
        <f>ROUND(SUMPRODUCT(O31:S31,$O$8:$S$8)/100,1)</f>
        <v>6.3</v>
      </c>
      <c r="U31" s="29" t="str">
        <f>IF(AND($T31&gt;=9,$T31&lt;=10),"A+","")&amp;IF(AND($T31&gt;=8.5,$T31&lt;=8.9),"A","")&amp;IF(AND($T31&gt;=8,$T31&lt;=8.4),"B+","")&amp;IF(AND($T31&gt;=7,$T31&lt;=7.9),"B","")&amp;IF(AND($T31&gt;=6.5,$T31&lt;=6.9),"C+","")&amp;IF(AND($T31&gt;=5.5,$T31&lt;=6.4),"C","")&amp;IF(AND($T31&gt;=5,$T31&lt;=5.4),"D+","")&amp;IF(AND($T31&gt;=4,$T31&lt;=4.9),"D","")&amp;IF(AND($T31&lt;4),"F","")</f>
        <v>C</v>
      </c>
      <c r="V31" s="30" t="str">
        <f>IF($T31&lt;4,"Kém",IF(AND($T31&gt;=4,$T31&lt;=5.4),"Trung bình yếu",IF(AND($T31&gt;=5.5,$T31&lt;=6.9),"Trung bình",IF(AND($T31&gt;=7,$T31&lt;=8.4),"Khá",IF(AND($T31&gt;=8.5,$T31&lt;=10),"Giỏi","")))))</f>
        <v>Trung bình</v>
      </c>
      <c r="W31" s="31" t="str">
        <f>+IF(OR($O31=0,$P31=0,$Q31=0,$R31=0),"Không đủ ĐKDT",IF(AND(S31=0,T31&gt;=4),"Không đạt",""))</f>
        <v/>
      </c>
      <c r="X31" s="32" t="str">
        <f>+L31</f>
        <v>505-A2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1527</v>
      </c>
      <c r="D32" s="24" t="s">
        <v>1528</v>
      </c>
      <c r="E32" s="25" t="s">
        <v>497</v>
      </c>
      <c r="F32" s="26" t="s">
        <v>1529</v>
      </c>
      <c r="G32" s="23" t="s">
        <v>75</v>
      </c>
      <c r="H32" s="80" t="s">
        <v>56</v>
      </c>
      <c r="I32" s="81" t="s">
        <v>1476</v>
      </c>
      <c r="J32" s="82">
        <v>43269</v>
      </c>
      <c r="K32" s="81" t="s">
        <v>475</v>
      </c>
      <c r="L32" s="81" t="s">
        <v>280</v>
      </c>
      <c r="M32" s="81" t="s">
        <v>281</v>
      </c>
      <c r="N32">
        <v>3</v>
      </c>
      <c r="O32" s="27">
        <v>10</v>
      </c>
      <c r="P32" s="27">
        <v>4</v>
      </c>
      <c r="Q32" s="27" t="s">
        <v>25</v>
      </c>
      <c r="R32" s="27">
        <v>7</v>
      </c>
      <c r="S32" s="71">
        <v>5</v>
      </c>
      <c r="T32" s="28">
        <f>ROUND(SUMPRODUCT(O32:S32,$O$8:$S$8)/100,1)</f>
        <v>5.6</v>
      </c>
      <c r="U32" s="29" t="str">
        <f>IF(AND($T32&gt;=9,$T32&lt;=10),"A+","")&amp;IF(AND($T32&gt;=8.5,$T32&lt;=8.9),"A","")&amp;IF(AND($T32&gt;=8,$T32&lt;=8.4),"B+","")&amp;IF(AND($T32&gt;=7,$T32&lt;=7.9),"B","")&amp;IF(AND($T32&gt;=6.5,$T32&lt;=6.9),"C+","")&amp;IF(AND($T32&gt;=5.5,$T32&lt;=6.4),"C","")&amp;IF(AND($T32&gt;=5,$T32&lt;=5.4),"D+","")&amp;IF(AND($T32&gt;=4,$T32&lt;=4.9),"D","")&amp;IF(AND($T32&lt;4),"F","")</f>
        <v>C</v>
      </c>
      <c r="V32" s="30" t="str">
        <f>IF($T32&lt;4,"Kém",IF(AND($T32&gt;=4,$T32&lt;=5.4),"Trung bình yếu",IF(AND($T32&gt;=5.5,$T32&lt;=6.9),"Trung bình",IF(AND($T32&gt;=7,$T32&lt;=8.4),"Khá",IF(AND($T32&gt;=8.5,$T32&lt;=10),"Giỏi","")))))</f>
        <v>Trung bình</v>
      </c>
      <c r="W32" s="31" t="str">
        <f>+IF(OR($O32=0,$P32=0,$Q32=0,$R32=0),"Không đủ ĐKDT",IF(AND(S32=0,T32&gt;=4),"Không đạt",""))</f>
        <v/>
      </c>
      <c r="X32" s="32" t="str">
        <f>+L32</f>
        <v>505-A2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1530</v>
      </c>
      <c r="D33" s="24" t="s">
        <v>1531</v>
      </c>
      <c r="E33" s="25" t="s">
        <v>336</v>
      </c>
      <c r="F33" s="26" t="s">
        <v>522</v>
      </c>
      <c r="G33" s="23" t="s">
        <v>75</v>
      </c>
      <c r="H33" s="80" t="s">
        <v>56</v>
      </c>
      <c r="I33" s="81" t="s">
        <v>1476</v>
      </c>
      <c r="J33" s="82">
        <v>43269</v>
      </c>
      <c r="K33" s="81" t="s">
        <v>475</v>
      </c>
      <c r="L33" s="81" t="s">
        <v>280</v>
      </c>
      <c r="M33" s="81" t="s">
        <v>281</v>
      </c>
      <c r="N33">
        <v>3</v>
      </c>
      <c r="O33" s="27">
        <v>10</v>
      </c>
      <c r="P33" s="27">
        <v>4</v>
      </c>
      <c r="Q33" s="27" t="s">
        <v>25</v>
      </c>
      <c r="R33" s="27">
        <v>6</v>
      </c>
      <c r="S33" s="71">
        <v>5</v>
      </c>
      <c r="T33" s="28">
        <f>ROUND(SUMPRODUCT(O33:S33,$O$8:$S$8)/100,1)</f>
        <v>5.5</v>
      </c>
      <c r="U33" s="29" t="str">
        <f>IF(AND($T33&gt;=9,$T33&lt;=10),"A+","")&amp;IF(AND($T33&gt;=8.5,$T33&lt;=8.9),"A","")&amp;IF(AND($T33&gt;=8,$T33&lt;=8.4),"B+","")&amp;IF(AND($T33&gt;=7,$T33&lt;=7.9),"B","")&amp;IF(AND($T33&gt;=6.5,$T33&lt;=6.9),"C+","")&amp;IF(AND($T33&gt;=5.5,$T33&lt;=6.4),"C","")&amp;IF(AND($T33&gt;=5,$T33&lt;=5.4),"D+","")&amp;IF(AND($T33&gt;=4,$T33&lt;=4.9),"D","")&amp;IF(AND($T33&lt;4),"F","")</f>
        <v>C</v>
      </c>
      <c r="V33" s="30" t="str">
        <f>IF($T33&lt;4,"Kém",IF(AND($T33&gt;=4,$T33&lt;=5.4),"Trung bình yếu",IF(AND($T33&gt;=5.5,$T33&lt;=6.9),"Trung bình",IF(AND($T33&gt;=7,$T33&lt;=8.4),"Khá",IF(AND($T33&gt;=8.5,$T33&lt;=10),"Giỏi","")))))</f>
        <v>Trung bình</v>
      </c>
      <c r="W33" s="31" t="str">
        <f>+IF(OR($O33=0,$P33=0,$Q33=0,$R33=0),"Không đủ ĐKDT",IF(AND(S33=0,T33&gt;=4),"Không đạt",""))</f>
        <v/>
      </c>
      <c r="X33" s="32" t="str">
        <f>+L33</f>
        <v>505-A2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1532</v>
      </c>
      <c r="D34" s="24" t="s">
        <v>523</v>
      </c>
      <c r="E34" s="25" t="s">
        <v>159</v>
      </c>
      <c r="F34" s="26" t="s">
        <v>1533</v>
      </c>
      <c r="G34" s="23" t="s">
        <v>75</v>
      </c>
      <c r="H34" s="80" t="s">
        <v>56</v>
      </c>
      <c r="I34" s="81" t="s">
        <v>1476</v>
      </c>
      <c r="J34" s="82">
        <v>43269</v>
      </c>
      <c r="K34" s="81" t="s">
        <v>475</v>
      </c>
      <c r="L34" s="81" t="s">
        <v>280</v>
      </c>
      <c r="M34" s="81" t="s">
        <v>281</v>
      </c>
      <c r="N34">
        <v>3</v>
      </c>
      <c r="O34" s="27">
        <v>10</v>
      </c>
      <c r="P34" s="27">
        <v>8</v>
      </c>
      <c r="Q34" s="27" t="s">
        <v>25</v>
      </c>
      <c r="R34" s="27">
        <v>7</v>
      </c>
      <c r="S34" s="71">
        <v>3</v>
      </c>
      <c r="T34" s="28">
        <f>ROUND(SUMPRODUCT(O34:S34,$O$8:$S$8)/100,1)</f>
        <v>4.5999999999999996</v>
      </c>
      <c r="U34" s="29" t="str">
        <f>IF(AND($T34&gt;=9,$T34&lt;=10),"A+","")&amp;IF(AND($T34&gt;=8.5,$T34&lt;=8.9),"A","")&amp;IF(AND($T34&gt;=8,$T34&lt;=8.4),"B+","")&amp;IF(AND($T34&gt;=7,$T34&lt;=7.9),"B","")&amp;IF(AND($T34&gt;=6.5,$T34&lt;=6.9),"C+","")&amp;IF(AND($T34&gt;=5.5,$T34&lt;=6.4),"C","")&amp;IF(AND($T34&gt;=5,$T34&lt;=5.4),"D+","")&amp;IF(AND($T34&gt;=4,$T34&lt;=4.9),"D","")&amp;IF(AND($T34&lt;4),"F","")</f>
        <v>D</v>
      </c>
      <c r="V34" s="30" t="str">
        <f>IF($T34&lt;4,"Kém",IF(AND($T34&gt;=4,$T34&lt;=5.4),"Trung bình yếu",IF(AND($T34&gt;=5.5,$T34&lt;=6.9),"Trung bình",IF(AND($T34&gt;=7,$T34&lt;=8.4),"Khá",IF(AND($T34&gt;=8.5,$T34&lt;=10),"Giỏi","")))))</f>
        <v>Trung bình yếu</v>
      </c>
      <c r="W34" s="31" t="str">
        <f>+IF(OR($O34=0,$P34=0,$Q34=0,$R34=0),"Không đủ ĐKDT",IF(AND(S34=0,T34&gt;=4),"Không đạt",""))</f>
        <v/>
      </c>
      <c r="X34" s="32" t="str">
        <f>+L34</f>
        <v>505-A2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1534</v>
      </c>
      <c r="D35" s="24" t="s">
        <v>524</v>
      </c>
      <c r="E35" s="25" t="s">
        <v>461</v>
      </c>
      <c r="F35" s="26" t="s">
        <v>1535</v>
      </c>
      <c r="G35" s="23" t="s">
        <v>62</v>
      </c>
      <c r="H35" s="80" t="s">
        <v>56</v>
      </c>
      <c r="I35" s="81" t="s">
        <v>1476</v>
      </c>
      <c r="J35" s="82">
        <v>43269</v>
      </c>
      <c r="K35" s="81" t="s">
        <v>475</v>
      </c>
      <c r="L35" s="81" t="s">
        <v>280</v>
      </c>
      <c r="M35" s="81" t="s">
        <v>281</v>
      </c>
      <c r="N35">
        <v>3</v>
      </c>
      <c r="O35" s="27">
        <v>10</v>
      </c>
      <c r="P35" s="27">
        <v>8</v>
      </c>
      <c r="Q35" s="27" t="s">
        <v>25</v>
      </c>
      <c r="R35" s="27">
        <v>7</v>
      </c>
      <c r="S35" s="71">
        <v>3.5</v>
      </c>
      <c r="T35" s="28">
        <f>ROUND(SUMPRODUCT(O35:S35,$O$8:$S$8)/100,1)</f>
        <v>5</v>
      </c>
      <c r="U35" s="29" t="str">
        <f>IF(AND($T35&gt;=9,$T35&lt;=10),"A+","")&amp;IF(AND($T35&gt;=8.5,$T35&lt;=8.9),"A","")&amp;IF(AND($T35&gt;=8,$T35&lt;=8.4),"B+","")&amp;IF(AND($T35&gt;=7,$T35&lt;=7.9),"B","")&amp;IF(AND($T35&gt;=6.5,$T35&lt;=6.9),"C+","")&amp;IF(AND($T35&gt;=5.5,$T35&lt;=6.4),"C","")&amp;IF(AND($T35&gt;=5,$T35&lt;=5.4),"D+","")&amp;IF(AND($T35&gt;=4,$T35&lt;=4.9),"D","")&amp;IF(AND($T35&lt;4),"F","")</f>
        <v>D+</v>
      </c>
      <c r="V35" s="30" t="str">
        <f>IF($T35&lt;4,"Kém",IF(AND($T35&gt;=4,$T35&lt;=5.4),"Trung bình yếu",IF(AND($T35&gt;=5.5,$T35&lt;=6.9),"Trung bình",IF(AND($T35&gt;=7,$T35&lt;=8.4),"Khá",IF(AND($T35&gt;=8.5,$T35&lt;=10),"Giỏi","")))))</f>
        <v>Trung bình yếu</v>
      </c>
      <c r="W35" s="31" t="str">
        <f>+IF(OR($O35=0,$P35=0,$Q35=0,$R35=0),"Không đủ ĐKDT",IF(AND(S35=0,T35&gt;=4),"Không đạt",""))</f>
        <v/>
      </c>
      <c r="X35" s="32" t="str">
        <f>+L35</f>
        <v>505-A2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1536</v>
      </c>
      <c r="D36" s="24" t="s">
        <v>1537</v>
      </c>
      <c r="E36" s="25" t="s">
        <v>170</v>
      </c>
      <c r="F36" s="26" t="s">
        <v>525</v>
      </c>
      <c r="G36" s="23" t="s">
        <v>62</v>
      </c>
      <c r="H36" s="80" t="s">
        <v>56</v>
      </c>
      <c r="I36" s="81" t="s">
        <v>1476</v>
      </c>
      <c r="J36" s="82">
        <v>43269</v>
      </c>
      <c r="K36" s="81" t="s">
        <v>475</v>
      </c>
      <c r="L36" s="81" t="s">
        <v>280</v>
      </c>
      <c r="M36" s="81" t="s">
        <v>281</v>
      </c>
      <c r="N36">
        <v>3</v>
      </c>
      <c r="O36" s="27">
        <v>10</v>
      </c>
      <c r="P36" s="27">
        <v>7</v>
      </c>
      <c r="Q36" s="27" t="s">
        <v>25</v>
      </c>
      <c r="R36" s="27">
        <v>7</v>
      </c>
      <c r="S36" s="71">
        <v>6</v>
      </c>
      <c r="T36" s="28">
        <f>ROUND(SUMPRODUCT(O36:S36,$O$8:$S$8)/100,1)</f>
        <v>6.6</v>
      </c>
      <c r="U36" s="29" t="str">
        <f>IF(AND($T36&gt;=9,$T36&lt;=10),"A+","")&amp;IF(AND($T36&gt;=8.5,$T36&lt;=8.9),"A","")&amp;IF(AND($T36&gt;=8,$T36&lt;=8.4),"B+","")&amp;IF(AND($T36&gt;=7,$T36&lt;=7.9),"B","")&amp;IF(AND($T36&gt;=6.5,$T36&lt;=6.9),"C+","")&amp;IF(AND($T36&gt;=5.5,$T36&lt;=6.4),"C","")&amp;IF(AND($T36&gt;=5,$T36&lt;=5.4),"D+","")&amp;IF(AND($T36&gt;=4,$T36&lt;=4.9),"D","")&amp;IF(AND($T36&lt;4),"F","")</f>
        <v>C+</v>
      </c>
      <c r="V36" s="30" t="str">
        <f>IF($T36&lt;4,"Kém",IF(AND($T36&gt;=4,$T36&lt;=5.4),"Trung bình yếu",IF(AND($T36&gt;=5.5,$T36&lt;=6.9),"Trung bình",IF(AND($T36&gt;=7,$T36&lt;=8.4),"Khá",IF(AND($T36&gt;=8.5,$T36&lt;=10),"Giỏi","")))))</f>
        <v>Trung bình</v>
      </c>
      <c r="W36" s="31" t="str">
        <f>+IF(OR($O36=0,$P36=0,$Q36=0,$R36=0),"Không đủ ĐKDT",IF(AND(S36=0,T36&gt;=4),"Không đạt",""))</f>
        <v/>
      </c>
      <c r="X36" s="32" t="str">
        <f>+L36</f>
        <v>505-A2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1538</v>
      </c>
      <c r="D37" s="24" t="s">
        <v>526</v>
      </c>
      <c r="E37" s="25" t="s">
        <v>170</v>
      </c>
      <c r="F37" s="26" t="s">
        <v>527</v>
      </c>
      <c r="G37" s="23" t="s">
        <v>75</v>
      </c>
      <c r="H37" s="80" t="s">
        <v>56</v>
      </c>
      <c r="I37" s="81" t="s">
        <v>1476</v>
      </c>
      <c r="J37" s="82">
        <v>43269</v>
      </c>
      <c r="K37" s="81" t="s">
        <v>475</v>
      </c>
      <c r="L37" s="81" t="s">
        <v>280</v>
      </c>
      <c r="M37" s="81" t="s">
        <v>281</v>
      </c>
      <c r="N37">
        <v>3</v>
      </c>
      <c r="O37" s="27">
        <v>10</v>
      </c>
      <c r="P37" s="27">
        <v>8</v>
      </c>
      <c r="Q37" s="27" t="s">
        <v>25</v>
      </c>
      <c r="R37" s="27">
        <v>7</v>
      </c>
      <c r="S37" s="71">
        <v>5</v>
      </c>
      <c r="T37" s="28">
        <f>ROUND(SUMPRODUCT(O37:S37,$O$8:$S$8)/100,1)</f>
        <v>6</v>
      </c>
      <c r="U37" s="29" t="str">
        <f>IF(AND($T37&gt;=9,$T37&lt;=10),"A+","")&amp;IF(AND($T37&gt;=8.5,$T37&lt;=8.9),"A","")&amp;IF(AND($T37&gt;=8,$T37&lt;=8.4),"B+","")&amp;IF(AND($T37&gt;=7,$T37&lt;=7.9),"B","")&amp;IF(AND($T37&gt;=6.5,$T37&lt;=6.9),"C+","")&amp;IF(AND($T37&gt;=5.5,$T37&lt;=6.4),"C","")&amp;IF(AND($T37&gt;=5,$T37&lt;=5.4),"D+","")&amp;IF(AND($T37&gt;=4,$T37&lt;=4.9),"D","")&amp;IF(AND($T37&lt;4),"F","")</f>
        <v>C</v>
      </c>
      <c r="V37" s="30" t="str">
        <f>IF($T37&lt;4,"Kém",IF(AND($T37&gt;=4,$T37&lt;=5.4),"Trung bình yếu",IF(AND($T37&gt;=5.5,$T37&lt;=6.9),"Trung bình",IF(AND($T37&gt;=7,$T37&lt;=8.4),"Khá",IF(AND($T37&gt;=8.5,$T37&lt;=10),"Giỏi","")))))</f>
        <v>Trung bình</v>
      </c>
      <c r="W37" s="31" t="str">
        <f>+IF(OR($O37=0,$P37=0,$Q37=0,$R37=0),"Không đủ ĐKDT",IF(AND(S37=0,T37&gt;=4),"Không đạt",""))</f>
        <v/>
      </c>
      <c r="X37" s="32" t="str">
        <f>+L37</f>
        <v>505-A2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1539</v>
      </c>
      <c r="D38" s="24" t="s">
        <v>194</v>
      </c>
      <c r="E38" s="25" t="s">
        <v>1333</v>
      </c>
      <c r="F38" s="26" t="s">
        <v>327</v>
      </c>
      <c r="G38" s="23" t="s">
        <v>122</v>
      </c>
      <c r="H38" s="80" t="s">
        <v>56</v>
      </c>
      <c r="I38" s="81" t="s">
        <v>1476</v>
      </c>
      <c r="J38" s="82">
        <v>43269</v>
      </c>
      <c r="K38" s="81" t="s">
        <v>475</v>
      </c>
      <c r="L38" s="81" t="s">
        <v>280</v>
      </c>
      <c r="M38" s="81" t="s">
        <v>281</v>
      </c>
      <c r="N38">
        <v>3</v>
      </c>
      <c r="O38" s="27">
        <v>10</v>
      </c>
      <c r="P38" s="27">
        <v>9</v>
      </c>
      <c r="Q38" s="27" t="s">
        <v>25</v>
      </c>
      <c r="R38" s="27">
        <v>7</v>
      </c>
      <c r="S38" s="71">
        <v>3</v>
      </c>
      <c r="T38" s="28">
        <f>ROUND(SUMPRODUCT(O38:S38,$O$8:$S$8)/100,1)</f>
        <v>4.7</v>
      </c>
      <c r="U38" s="29" t="str">
        <f>IF(AND($T38&gt;=9,$T38&lt;=10),"A+","")&amp;IF(AND($T38&gt;=8.5,$T38&lt;=8.9),"A","")&amp;IF(AND($T38&gt;=8,$T38&lt;=8.4),"B+","")&amp;IF(AND($T38&gt;=7,$T38&lt;=7.9),"B","")&amp;IF(AND($T38&gt;=6.5,$T38&lt;=6.9),"C+","")&amp;IF(AND($T38&gt;=5.5,$T38&lt;=6.4),"C","")&amp;IF(AND($T38&gt;=5,$T38&lt;=5.4),"D+","")&amp;IF(AND($T38&gt;=4,$T38&lt;=4.9),"D","")&amp;IF(AND($T38&lt;4),"F","")</f>
        <v>D</v>
      </c>
      <c r="V38" s="30" t="str">
        <f>IF($T38&lt;4,"Kém",IF(AND($T38&gt;=4,$T38&lt;=5.4),"Trung bình yếu",IF(AND($T38&gt;=5.5,$T38&lt;=6.9),"Trung bình",IF(AND($T38&gt;=7,$T38&lt;=8.4),"Khá",IF(AND($T38&gt;=8.5,$T38&lt;=10),"Giỏi","")))))</f>
        <v>Trung bình yếu</v>
      </c>
      <c r="W38" s="31" t="str">
        <f>+IF(OR($O38=0,$P38=0,$Q38=0,$R38=0),"Không đủ ĐKDT",IF(AND(S38=0,T38&gt;=4),"Không đạt",""))</f>
        <v/>
      </c>
      <c r="X38" s="32" t="str">
        <f>+L38</f>
        <v>505-A2</v>
      </c>
      <c r="Y38" s="3"/>
      <c r="Z38" s="21"/>
      <c r="AA38" s="73" t="str">
        <f>IF(W38="Không đủ ĐKDT","Học lại",IF(W38="Đình chỉ thi","Học lại",IF(AND(MID(G38,2,2)&lt;"12",W38="Vắng"),"Thi lại",IF(W38="Vắng có phép", "Thi lại",IF(AND((MID(G38,2,2)&lt;"12"),T38&lt;4.5),"Thi lại",IF(AND((MID(G38,2,2)&lt;"18"),T38&lt;4),"Học lại",IF(AND((MID(G38,2,2)&gt;"17"),T38&lt;4),"Thi lại",IF(AND(MID(G38,2,2)&gt;"17",S38=0),"Thi lại",IF(AND((MID(G38,2,2)&lt;"12"),S38=0),"Thi lại",IF(AND((MID(G38,2,2)&lt;"18"),(MID(G38,2,2)&gt;"11"),S38=0),"Học lại","Đạt"))))))))))</f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1540</v>
      </c>
      <c r="D39" s="24" t="s">
        <v>119</v>
      </c>
      <c r="E39" s="25" t="s">
        <v>113</v>
      </c>
      <c r="F39" s="26" t="s">
        <v>528</v>
      </c>
      <c r="G39" s="23" t="s">
        <v>278</v>
      </c>
      <c r="H39" s="80" t="s">
        <v>56</v>
      </c>
      <c r="I39" s="81" t="s">
        <v>1476</v>
      </c>
      <c r="J39" s="82">
        <v>43269</v>
      </c>
      <c r="K39" s="81" t="s">
        <v>475</v>
      </c>
      <c r="L39" s="81" t="s">
        <v>543</v>
      </c>
      <c r="M39" s="81" t="s">
        <v>281</v>
      </c>
      <c r="N39">
        <v>3</v>
      </c>
      <c r="O39" s="27">
        <v>8</v>
      </c>
      <c r="P39" s="27">
        <v>9</v>
      </c>
      <c r="Q39" s="27" t="s">
        <v>25</v>
      </c>
      <c r="R39" s="27">
        <v>8</v>
      </c>
      <c r="S39" s="71">
        <v>4.5</v>
      </c>
      <c r="T39" s="28">
        <f>ROUND(SUMPRODUCT(O39:S39,$O$8:$S$8)/100,1)</f>
        <v>5.7</v>
      </c>
      <c r="U39" s="29" t="str">
        <f>IF(AND($T39&gt;=9,$T39&lt;=10),"A+","")&amp;IF(AND($T39&gt;=8.5,$T39&lt;=8.9),"A","")&amp;IF(AND($T39&gt;=8,$T39&lt;=8.4),"B+","")&amp;IF(AND($T39&gt;=7,$T39&lt;=7.9),"B","")&amp;IF(AND($T39&gt;=6.5,$T39&lt;=6.9),"C+","")&amp;IF(AND($T39&gt;=5.5,$T39&lt;=6.4),"C","")&amp;IF(AND($T39&gt;=5,$T39&lt;=5.4),"D+","")&amp;IF(AND($T39&gt;=4,$T39&lt;=4.9),"D","")&amp;IF(AND($T39&lt;4),"F","")</f>
        <v>C</v>
      </c>
      <c r="V39" s="30" t="str">
        <f>IF($T39&lt;4,"Kém",IF(AND($T39&gt;=4,$T39&lt;=5.4),"Trung bình yếu",IF(AND($T39&gt;=5.5,$T39&lt;=6.9),"Trung bình",IF(AND($T39&gt;=7,$T39&lt;=8.4),"Khá",IF(AND($T39&gt;=8.5,$T39&lt;=10),"Giỏi","")))))</f>
        <v>Trung bình</v>
      </c>
      <c r="W39" s="31" t="str">
        <f>+IF(OR($O39=0,$P39=0,$Q39=0,$R39=0),"Không đủ ĐKDT",IF(AND(S39=0,T39&gt;=4),"Không đạt",""))</f>
        <v/>
      </c>
      <c r="X39" s="32" t="str">
        <f>+L39</f>
        <v>305-A2</v>
      </c>
      <c r="Y39" s="3"/>
      <c r="Z39" s="21"/>
      <c r="AA39" s="73" t="str">
        <f>IF(W39="Không đủ ĐKDT","Học lại",IF(W39="Đình chỉ thi","Học lại",IF(AND(MID(G39,2,2)&lt;"12",W39="Vắng"),"Thi lại",IF(W39="Vắng có phép", "Thi lại",IF(AND((MID(G39,2,2)&lt;"12"),T39&lt;4.5),"Thi lại",IF(AND((MID(G39,2,2)&lt;"18"),T39&lt;4),"Học lại",IF(AND((MID(G39,2,2)&gt;"17"),T39&lt;4),"Thi lại",IF(AND(MID(G39,2,2)&gt;"17",S39=0),"Thi lại",IF(AND((MID(G39,2,2)&lt;"12"),S39=0),"Thi lại",IF(AND((MID(G39,2,2)&lt;"18"),(MID(G39,2,2)&gt;"11"),S39=0),"Học lại","Đạt"))))))))))</f>
        <v>Đạt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1541</v>
      </c>
      <c r="D40" s="24" t="s">
        <v>410</v>
      </c>
      <c r="E40" s="25" t="s">
        <v>529</v>
      </c>
      <c r="F40" s="26" t="s">
        <v>1542</v>
      </c>
      <c r="G40" s="23" t="s">
        <v>66</v>
      </c>
      <c r="H40" s="80" t="s">
        <v>56</v>
      </c>
      <c r="I40" s="81" t="s">
        <v>1476</v>
      </c>
      <c r="J40" s="82">
        <v>43269</v>
      </c>
      <c r="K40" s="81" t="s">
        <v>475</v>
      </c>
      <c r="L40" s="81" t="s">
        <v>543</v>
      </c>
      <c r="M40" s="81" t="s">
        <v>281</v>
      </c>
      <c r="N40">
        <v>3</v>
      </c>
      <c r="O40" s="27">
        <v>10</v>
      </c>
      <c r="P40" s="27">
        <v>6</v>
      </c>
      <c r="Q40" s="27" t="s">
        <v>25</v>
      </c>
      <c r="R40" s="27">
        <v>7</v>
      </c>
      <c r="S40" s="71">
        <v>4.5</v>
      </c>
      <c r="T40" s="28">
        <f>ROUND(SUMPRODUCT(O40:S40,$O$8:$S$8)/100,1)</f>
        <v>5.5</v>
      </c>
      <c r="U40" s="29" t="str">
        <f>IF(AND($T40&gt;=9,$T40&lt;=10),"A+","")&amp;IF(AND($T40&gt;=8.5,$T40&lt;=8.9),"A","")&amp;IF(AND($T40&gt;=8,$T40&lt;=8.4),"B+","")&amp;IF(AND($T40&gt;=7,$T40&lt;=7.9),"B","")&amp;IF(AND($T40&gt;=6.5,$T40&lt;=6.9),"C+","")&amp;IF(AND($T40&gt;=5.5,$T40&lt;=6.4),"C","")&amp;IF(AND($T40&gt;=5,$T40&lt;=5.4),"D+","")&amp;IF(AND($T40&gt;=4,$T40&lt;=4.9),"D","")&amp;IF(AND($T40&lt;4),"F","")</f>
        <v>C</v>
      </c>
      <c r="V40" s="30" t="str">
        <f>IF($T40&lt;4,"Kém",IF(AND($T40&gt;=4,$T40&lt;=5.4),"Trung bình yếu",IF(AND($T40&gt;=5.5,$T40&lt;=6.9),"Trung bình",IF(AND($T40&gt;=7,$T40&lt;=8.4),"Khá",IF(AND($T40&gt;=8.5,$T40&lt;=10),"Giỏi","")))))</f>
        <v>Trung bình</v>
      </c>
      <c r="W40" s="31" t="str">
        <f>+IF(OR($O40=0,$P40=0,$Q40=0,$R40=0),"Không đủ ĐKDT",IF(AND(S40=0,T40&gt;=4),"Không đạt",""))</f>
        <v/>
      </c>
      <c r="X40" s="32" t="str">
        <f>+L40</f>
        <v>305-A2</v>
      </c>
      <c r="Y40" s="3"/>
      <c r="Z40" s="21"/>
      <c r="AA40" s="73" t="str">
        <f>IF(W40="Không đủ ĐKDT","Học lại",IF(W40="Đình chỉ thi","Học lại",IF(AND(MID(G40,2,2)&lt;"12",W40="Vắng"),"Thi lại",IF(W40="Vắng có phép", "Thi lại",IF(AND((MID(G40,2,2)&lt;"12"),T40&lt;4.5),"Thi lại",IF(AND((MID(G40,2,2)&lt;"18"),T40&lt;4),"Học lại",IF(AND((MID(G40,2,2)&gt;"17"),T40&lt;4),"Thi lại",IF(AND(MID(G40,2,2)&gt;"17",S40=0),"Thi lại",IF(AND((MID(G40,2,2)&lt;"12"),S40=0),"Thi lại",IF(AND((MID(G40,2,2)&lt;"18"),(MID(G40,2,2)&gt;"11"),S40=0),"Học lại","Đạt"))))))))))</f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1543</v>
      </c>
      <c r="D41" s="24" t="s">
        <v>1544</v>
      </c>
      <c r="E41" s="25" t="s">
        <v>116</v>
      </c>
      <c r="F41" s="26" t="s">
        <v>530</v>
      </c>
      <c r="G41" s="23" t="s">
        <v>66</v>
      </c>
      <c r="H41" s="80" t="s">
        <v>56</v>
      </c>
      <c r="I41" s="81" t="s">
        <v>1476</v>
      </c>
      <c r="J41" s="82">
        <v>43269</v>
      </c>
      <c r="K41" s="81" t="s">
        <v>475</v>
      </c>
      <c r="L41" s="81" t="s">
        <v>543</v>
      </c>
      <c r="M41" s="81" t="s">
        <v>281</v>
      </c>
      <c r="N41">
        <v>3</v>
      </c>
      <c r="O41" s="27">
        <v>9</v>
      </c>
      <c r="P41" s="27">
        <v>5</v>
      </c>
      <c r="Q41" s="27" t="s">
        <v>25</v>
      </c>
      <c r="R41" s="27">
        <v>7</v>
      </c>
      <c r="S41" s="71">
        <v>9</v>
      </c>
      <c r="T41" s="28">
        <f>ROUND(SUMPRODUCT(O41:S41,$O$8:$S$8)/100,1)</f>
        <v>8.4</v>
      </c>
      <c r="U41" s="29" t="str">
        <f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B+</v>
      </c>
      <c r="V41" s="30" t="str">
        <f>IF($T41&lt;4,"Kém",IF(AND($T41&gt;=4,$T41&lt;=5.4),"Trung bình yếu",IF(AND($T41&gt;=5.5,$T41&lt;=6.9),"Trung bình",IF(AND($T41&gt;=7,$T41&lt;=8.4),"Khá",IF(AND($T41&gt;=8.5,$T41&lt;=10),"Giỏi","")))))</f>
        <v>Khá</v>
      </c>
      <c r="W41" s="31" t="str">
        <f>+IF(OR($O41=0,$P41=0,$Q41=0,$R41=0),"Không đủ ĐKDT",IF(AND(S41=0,T41&gt;=4),"Không đạt",""))</f>
        <v/>
      </c>
      <c r="X41" s="32" t="str">
        <f>+L41</f>
        <v>305-A2</v>
      </c>
      <c r="Y41" s="3"/>
      <c r="Z41" s="21"/>
      <c r="AA41" s="73" t="str">
        <f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1545</v>
      </c>
      <c r="D42" s="24" t="s">
        <v>1546</v>
      </c>
      <c r="E42" s="25" t="s">
        <v>190</v>
      </c>
      <c r="F42" s="26" t="s">
        <v>531</v>
      </c>
      <c r="G42" s="23" t="s">
        <v>278</v>
      </c>
      <c r="H42" s="80" t="s">
        <v>56</v>
      </c>
      <c r="I42" s="81" t="s">
        <v>1476</v>
      </c>
      <c r="J42" s="82">
        <v>43269</v>
      </c>
      <c r="K42" s="81" t="s">
        <v>475</v>
      </c>
      <c r="L42" s="81" t="s">
        <v>543</v>
      </c>
      <c r="M42" s="81" t="s">
        <v>281</v>
      </c>
      <c r="N42">
        <v>3</v>
      </c>
      <c r="O42" s="27">
        <v>10</v>
      </c>
      <c r="P42" s="27">
        <v>7</v>
      </c>
      <c r="Q42" s="27" t="s">
        <v>25</v>
      </c>
      <c r="R42" s="27">
        <v>8</v>
      </c>
      <c r="S42" s="71">
        <v>9</v>
      </c>
      <c r="T42" s="28">
        <f>ROUND(SUMPRODUCT(O42:S42,$O$8:$S$8)/100,1)</f>
        <v>8.8000000000000007</v>
      </c>
      <c r="U42" s="29" t="str">
        <f>IF(AND($T42&gt;=9,$T42&lt;=10),"A+","")&amp;IF(AND($T42&gt;=8.5,$T42&lt;=8.9),"A","")&amp;IF(AND($T42&gt;=8,$T42&lt;=8.4),"B+","")&amp;IF(AND($T42&gt;=7,$T42&lt;=7.9),"B","")&amp;IF(AND($T42&gt;=6.5,$T42&lt;=6.9),"C+","")&amp;IF(AND($T42&gt;=5.5,$T42&lt;=6.4),"C","")&amp;IF(AND($T42&gt;=5,$T42&lt;=5.4),"D+","")&amp;IF(AND($T42&gt;=4,$T42&lt;=4.9),"D","")&amp;IF(AND($T42&lt;4),"F","")</f>
        <v>A</v>
      </c>
      <c r="V42" s="30" t="str">
        <f>IF($T42&lt;4,"Kém",IF(AND($T42&gt;=4,$T42&lt;=5.4),"Trung bình yếu",IF(AND($T42&gt;=5.5,$T42&lt;=6.9),"Trung bình",IF(AND($T42&gt;=7,$T42&lt;=8.4),"Khá",IF(AND($T42&gt;=8.5,$T42&lt;=10),"Giỏi","")))))</f>
        <v>Giỏi</v>
      </c>
      <c r="W42" s="31" t="str">
        <f>+IF(OR($O42=0,$P42=0,$Q42=0,$R42=0),"Không đủ ĐKDT",IF(AND(S42=0,T42&gt;=4),"Không đạt",""))</f>
        <v/>
      </c>
      <c r="X42" s="32" t="str">
        <f>+L42</f>
        <v>305-A2</v>
      </c>
      <c r="Y42" s="3"/>
      <c r="Z42" s="21"/>
      <c r="AA42" s="73" t="str">
        <f>IF(W42="Không đủ ĐKDT","Học lại",IF(W42="Đình chỉ thi","Học lại",IF(AND(MID(G42,2,2)&lt;"12",W42="Vắng"),"Thi lại",IF(W42="Vắng có phép", "Thi lại",IF(AND((MID(G42,2,2)&lt;"12"),T42&lt;4.5),"Thi lại",IF(AND((MID(G42,2,2)&lt;"18"),T42&lt;4),"Học lại",IF(AND((MID(G42,2,2)&gt;"17"),T42&lt;4),"Thi lại",IF(AND(MID(G42,2,2)&gt;"17",S42=0),"Thi lại",IF(AND((MID(G42,2,2)&lt;"12"),S42=0),"Thi lại",IF(AND((MID(G42,2,2)&lt;"18"),(MID(G42,2,2)&gt;"11"),S42=0),"Học lại","Đạt"))))))))))</f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1547</v>
      </c>
      <c r="D43" s="24" t="s">
        <v>1548</v>
      </c>
      <c r="E43" s="25" t="s">
        <v>190</v>
      </c>
      <c r="F43" s="26" t="s">
        <v>532</v>
      </c>
      <c r="G43" s="23" t="s">
        <v>66</v>
      </c>
      <c r="H43" s="80" t="s">
        <v>56</v>
      </c>
      <c r="I43" s="81" t="s">
        <v>1476</v>
      </c>
      <c r="J43" s="82">
        <v>43269</v>
      </c>
      <c r="K43" s="81" t="s">
        <v>475</v>
      </c>
      <c r="L43" s="81" t="s">
        <v>543</v>
      </c>
      <c r="M43" s="81" t="s">
        <v>281</v>
      </c>
      <c r="N43">
        <v>3</v>
      </c>
      <c r="O43" s="27">
        <v>10</v>
      </c>
      <c r="P43" s="27">
        <v>5</v>
      </c>
      <c r="Q43" s="27" t="s">
        <v>25</v>
      </c>
      <c r="R43" s="27">
        <v>7</v>
      </c>
      <c r="S43" s="71">
        <v>6.5</v>
      </c>
      <c r="T43" s="28">
        <f>ROUND(SUMPRODUCT(O43:S43,$O$8:$S$8)/100,1)</f>
        <v>6.8</v>
      </c>
      <c r="U43" s="29" t="str">
        <f>IF(AND($T43&gt;=9,$T43&lt;=10),"A+","")&amp;IF(AND($T43&gt;=8.5,$T43&lt;=8.9),"A","")&amp;IF(AND($T43&gt;=8,$T43&lt;=8.4),"B+","")&amp;IF(AND($T43&gt;=7,$T43&lt;=7.9),"B","")&amp;IF(AND($T43&gt;=6.5,$T43&lt;=6.9),"C+","")&amp;IF(AND($T43&gt;=5.5,$T43&lt;=6.4),"C","")&amp;IF(AND($T43&gt;=5,$T43&lt;=5.4),"D+","")&amp;IF(AND($T43&gt;=4,$T43&lt;=4.9),"D","")&amp;IF(AND($T43&lt;4),"F","")</f>
        <v>C+</v>
      </c>
      <c r="V43" s="30" t="str">
        <f>IF($T43&lt;4,"Kém",IF(AND($T43&gt;=4,$T43&lt;=5.4),"Trung bình yếu",IF(AND($T43&gt;=5.5,$T43&lt;=6.9),"Trung bình",IF(AND($T43&gt;=7,$T43&lt;=8.4),"Khá",IF(AND($T43&gt;=8.5,$T43&lt;=10),"Giỏi","")))))</f>
        <v>Trung bình</v>
      </c>
      <c r="W43" s="31" t="str">
        <f>+IF(OR($O43=0,$P43=0,$Q43=0,$R43=0),"Không đủ ĐKDT",IF(AND(S43=0,T43&gt;=4),"Không đạt",""))</f>
        <v/>
      </c>
      <c r="X43" s="32" t="str">
        <f>+L43</f>
        <v>305-A2</v>
      </c>
      <c r="Y43" s="3"/>
      <c r="Z43" s="21"/>
      <c r="AA43" s="73" t="str">
        <f>IF(W43="Không đủ ĐKDT","Học lại",IF(W43="Đình chỉ thi","Học lại",IF(AND(MID(G43,2,2)&lt;"12",W43="Vắng"),"Thi lại",IF(W43="Vắng có phép", "Thi lại",IF(AND((MID(G43,2,2)&lt;"12"),T43&lt;4.5),"Thi lại",IF(AND((MID(G43,2,2)&lt;"18"),T43&lt;4),"Học lại",IF(AND((MID(G43,2,2)&gt;"17"),T43&lt;4),"Thi lại",IF(AND(MID(G43,2,2)&gt;"17",S43=0),"Thi lại",IF(AND((MID(G43,2,2)&lt;"12"),S43=0),"Thi lại",IF(AND((MID(G43,2,2)&lt;"18"),(MID(G43,2,2)&gt;"11"),S43=0),"Học lại","Đạt"))))))))))</f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1549</v>
      </c>
      <c r="D44" s="24" t="s">
        <v>1550</v>
      </c>
      <c r="E44" s="25" t="s">
        <v>190</v>
      </c>
      <c r="F44" s="26" t="s">
        <v>533</v>
      </c>
      <c r="G44" s="23" t="s">
        <v>70</v>
      </c>
      <c r="H44" s="80" t="s">
        <v>56</v>
      </c>
      <c r="I44" s="81" t="s">
        <v>1476</v>
      </c>
      <c r="J44" s="82">
        <v>43269</v>
      </c>
      <c r="K44" s="81" t="s">
        <v>475</v>
      </c>
      <c r="L44" s="81" t="s">
        <v>543</v>
      </c>
      <c r="M44" s="81" t="s">
        <v>281</v>
      </c>
      <c r="N44">
        <v>3</v>
      </c>
      <c r="O44" s="27">
        <v>0</v>
      </c>
      <c r="P44" s="27" t="s">
        <v>25</v>
      </c>
      <c r="Q44" s="27" t="s">
        <v>25</v>
      </c>
      <c r="R44" s="27" t="s">
        <v>25</v>
      </c>
      <c r="S44" s="71" t="s">
        <v>25</v>
      </c>
      <c r="T44" s="28">
        <f>ROUND(SUMPRODUCT(O44:S44,$O$8:$S$8)/100,1)</f>
        <v>0</v>
      </c>
      <c r="U44" s="29" t="str">
        <f>IF(AND($T44&gt;=9,$T44&lt;=10),"A+","")&amp;IF(AND($T44&gt;=8.5,$T44&lt;=8.9),"A","")&amp;IF(AND($T44&gt;=8,$T44&lt;=8.4),"B+","")&amp;IF(AND($T44&gt;=7,$T44&lt;=7.9),"B","")&amp;IF(AND($T44&gt;=6.5,$T44&lt;=6.9),"C+","")&amp;IF(AND($T44&gt;=5.5,$T44&lt;=6.4),"C","")&amp;IF(AND($T44&gt;=5,$T44&lt;=5.4),"D+","")&amp;IF(AND($T44&gt;=4,$T44&lt;=4.9),"D","")&amp;IF(AND($T44&lt;4),"F","")</f>
        <v>F</v>
      </c>
      <c r="V44" s="30" t="str">
        <f>IF($T44&lt;4,"Kém",IF(AND($T44&gt;=4,$T44&lt;=5.4),"Trung bình yếu",IF(AND($T44&gt;=5.5,$T44&lt;=6.9),"Trung bình",IF(AND($T44&gt;=7,$T44&lt;=8.4),"Khá",IF(AND($T44&gt;=8.5,$T44&lt;=10),"Giỏi","")))))</f>
        <v>Kém</v>
      </c>
      <c r="W44" s="31" t="str">
        <f>+IF(OR($O44=0,$P44=0,$Q44=0,$R44=0),"Không đủ ĐKDT",IF(AND(S44=0,T44&gt;=4),"Không đạt",""))</f>
        <v>Không đủ ĐKDT</v>
      </c>
      <c r="X44" s="32" t="str">
        <f>+L44</f>
        <v>305-A2</v>
      </c>
      <c r="Y44" s="3"/>
      <c r="Z44" s="21"/>
      <c r="AA44" s="73" t="str">
        <f>IF(W44="Không đủ ĐKDT","Học lại",IF(W44="Đình chỉ thi","Học lại",IF(AND(MID(G44,2,2)&lt;"12",W44="Vắng"),"Thi lại",IF(W44="Vắng có phép", "Thi lại",IF(AND((MID(G44,2,2)&lt;"12"),T44&lt;4.5),"Thi lại",IF(AND((MID(G44,2,2)&lt;"18"),T44&lt;4),"Học lại",IF(AND((MID(G44,2,2)&gt;"17"),T44&lt;4),"Thi lại",IF(AND(MID(G44,2,2)&gt;"17",S44=0),"Thi lại",IF(AND((MID(G44,2,2)&lt;"12"),S44=0),"Thi lại",IF(AND((MID(G44,2,2)&lt;"18"),(MID(G44,2,2)&gt;"11"),S44=0),"Học lại","Đạt"))))))))))</f>
        <v>Học lại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1551</v>
      </c>
      <c r="D45" s="24" t="s">
        <v>1552</v>
      </c>
      <c r="E45" s="25" t="s">
        <v>190</v>
      </c>
      <c r="F45" s="26" t="s">
        <v>428</v>
      </c>
      <c r="G45" s="23" t="s">
        <v>88</v>
      </c>
      <c r="H45" s="80" t="s">
        <v>56</v>
      </c>
      <c r="I45" s="81" t="s">
        <v>1476</v>
      </c>
      <c r="J45" s="82">
        <v>43269</v>
      </c>
      <c r="K45" s="81" t="s">
        <v>475</v>
      </c>
      <c r="L45" s="81" t="s">
        <v>543</v>
      </c>
      <c r="M45" s="81" t="s">
        <v>281</v>
      </c>
      <c r="N45">
        <v>3</v>
      </c>
      <c r="O45" s="27">
        <v>10</v>
      </c>
      <c r="P45" s="27">
        <v>4</v>
      </c>
      <c r="Q45" s="27" t="s">
        <v>25</v>
      </c>
      <c r="R45" s="27">
        <v>7</v>
      </c>
      <c r="S45" s="71">
        <v>5</v>
      </c>
      <c r="T45" s="28">
        <f>ROUND(SUMPRODUCT(O45:S45,$O$8:$S$8)/100,1)</f>
        <v>5.6</v>
      </c>
      <c r="U45" s="29" t="str">
        <f>IF(AND($T45&gt;=9,$T45&lt;=10),"A+","")&amp;IF(AND($T45&gt;=8.5,$T45&lt;=8.9),"A","")&amp;IF(AND($T45&gt;=8,$T45&lt;=8.4),"B+","")&amp;IF(AND($T45&gt;=7,$T45&lt;=7.9),"B","")&amp;IF(AND($T45&gt;=6.5,$T45&lt;=6.9),"C+","")&amp;IF(AND($T45&gt;=5.5,$T45&lt;=6.4),"C","")&amp;IF(AND($T45&gt;=5,$T45&lt;=5.4),"D+","")&amp;IF(AND($T45&gt;=4,$T45&lt;=4.9),"D","")&amp;IF(AND($T45&lt;4),"F","")</f>
        <v>C</v>
      </c>
      <c r="V45" s="30" t="str">
        <f>IF($T45&lt;4,"Kém",IF(AND($T45&gt;=4,$T45&lt;=5.4),"Trung bình yếu",IF(AND($T45&gt;=5.5,$T45&lt;=6.9),"Trung bình",IF(AND($T45&gt;=7,$T45&lt;=8.4),"Khá",IF(AND($T45&gt;=8.5,$T45&lt;=10),"Giỏi","")))))</f>
        <v>Trung bình</v>
      </c>
      <c r="W45" s="31" t="str">
        <f>+IF(OR($O45=0,$P45=0,$Q45=0,$R45=0),"Không đủ ĐKDT",IF(AND(S45=0,T45&gt;=4),"Không đạt",""))</f>
        <v/>
      </c>
      <c r="X45" s="32" t="str">
        <f>+L45</f>
        <v>305-A2</v>
      </c>
      <c r="Y45" s="3"/>
      <c r="Z45" s="21"/>
      <c r="AA45" s="73" t="str">
        <f>IF(W45="Không đủ ĐKDT","Học lại",IF(W45="Đình chỉ thi","Học lại",IF(AND(MID(G45,2,2)&lt;"12",W45="Vắng"),"Thi lại",IF(W45="Vắng có phép", "Thi lại",IF(AND((MID(G45,2,2)&lt;"12"),T45&lt;4.5),"Thi lại",IF(AND((MID(G45,2,2)&lt;"18"),T45&lt;4),"Học lại",IF(AND((MID(G45,2,2)&gt;"17"),T45&lt;4),"Thi lại",IF(AND(MID(G45,2,2)&gt;"17",S45=0),"Thi lại",IF(AND((MID(G45,2,2)&lt;"12"),S45=0),"Thi lại",IF(AND((MID(G45,2,2)&lt;"18"),(MID(G45,2,2)&gt;"11"),S45=0),"Học lại","Đạt"))))))))))</f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1553</v>
      </c>
      <c r="D46" s="24" t="s">
        <v>483</v>
      </c>
      <c r="E46" s="25" t="s">
        <v>431</v>
      </c>
      <c r="F46" s="26" t="s">
        <v>1554</v>
      </c>
      <c r="G46" s="23" t="s">
        <v>88</v>
      </c>
      <c r="H46" s="80" t="s">
        <v>56</v>
      </c>
      <c r="I46" s="81" t="s">
        <v>1476</v>
      </c>
      <c r="J46" s="82">
        <v>43269</v>
      </c>
      <c r="K46" s="81" t="s">
        <v>475</v>
      </c>
      <c r="L46" s="81" t="s">
        <v>543</v>
      </c>
      <c r="M46" s="81" t="s">
        <v>281</v>
      </c>
      <c r="N46">
        <v>3</v>
      </c>
      <c r="O46" s="27">
        <v>10</v>
      </c>
      <c r="P46" s="27">
        <v>5</v>
      </c>
      <c r="Q46" s="27" t="s">
        <v>25</v>
      </c>
      <c r="R46" s="27">
        <v>8</v>
      </c>
      <c r="S46" s="71">
        <v>6</v>
      </c>
      <c r="T46" s="28">
        <f>ROUND(SUMPRODUCT(O46:S46,$O$8:$S$8)/100,1)</f>
        <v>6.5</v>
      </c>
      <c r="U46" s="29" t="str">
        <f>IF(AND($T46&gt;=9,$T46&lt;=10),"A+","")&amp;IF(AND($T46&gt;=8.5,$T46&lt;=8.9),"A","")&amp;IF(AND($T46&gt;=8,$T46&lt;=8.4),"B+","")&amp;IF(AND($T46&gt;=7,$T46&lt;=7.9),"B","")&amp;IF(AND($T46&gt;=6.5,$T46&lt;=6.9),"C+","")&amp;IF(AND($T46&gt;=5.5,$T46&lt;=6.4),"C","")&amp;IF(AND($T46&gt;=5,$T46&lt;=5.4),"D+","")&amp;IF(AND($T46&gt;=4,$T46&lt;=4.9),"D","")&amp;IF(AND($T46&lt;4),"F","")</f>
        <v>C+</v>
      </c>
      <c r="V46" s="30" t="str">
        <f>IF($T46&lt;4,"Kém",IF(AND($T46&gt;=4,$T46&lt;=5.4),"Trung bình yếu",IF(AND($T46&gt;=5.5,$T46&lt;=6.9),"Trung bình",IF(AND($T46&gt;=7,$T46&lt;=8.4),"Khá",IF(AND($T46&gt;=8.5,$T46&lt;=10),"Giỏi","")))))</f>
        <v>Trung bình</v>
      </c>
      <c r="W46" s="31" t="str">
        <f>+IF(OR($O46=0,$P46=0,$Q46=0,$R46=0),"Không đủ ĐKDT",IF(AND(S46=0,T46&gt;=4),"Không đạt",""))</f>
        <v/>
      </c>
      <c r="X46" s="32" t="str">
        <f>+L46</f>
        <v>305-A2</v>
      </c>
      <c r="Y46" s="3"/>
      <c r="Z46" s="21"/>
      <c r="AA46" s="73" t="str">
        <f>IF(W46="Không đủ ĐKDT","Học lại",IF(W46="Đình chỉ thi","Học lại",IF(AND(MID(G46,2,2)&lt;"12",W46="Vắng"),"Thi lại",IF(W46="Vắng có phép", "Thi lại",IF(AND((MID(G46,2,2)&lt;"12"),T46&lt;4.5),"Thi lại",IF(AND((MID(G46,2,2)&lt;"18"),T46&lt;4),"Học lại",IF(AND((MID(G46,2,2)&gt;"17"),T46&lt;4),"Thi lại",IF(AND(MID(G46,2,2)&gt;"17",S46=0),"Thi lại",IF(AND((MID(G46,2,2)&lt;"12"),S46=0),"Thi lại",IF(AND((MID(G46,2,2)&lt;"18"),(MID(G46,2,2)&gt;"11"),S46=0),"Học lại","Đạt"))))))))))</f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1555</v>
      </c>
      <c r="D47" s="24" t="s">
        <v>214</v>
      </c>
      <c r="E47" s="25" t="s">
        <v>215</v>
      </c>
      <c r="F47" s="26" t="s">
        <v>1556</v>
      </c>
      <c r="G47" s="23" t="s">
        <v>278</v>
      </c>
      <c r="H47" s="80" t="s">
        <v>56</v>
      </c>
      <c r="I47" s="81" t="s">
        <v>1476</v>
      </c>
      <c r="J47" s="82">
        <v>43269</v>
      </c>
      <c r="K47" s="81" t="s">
        <v>475</v>
      </c>
      <c r="L47" s="81" t="s">
        <v>543</v>
      </c>
      <c r="M47" s="81" t="s">
        <v>281</v>
      </c>
      <c r="N47">
        <v>3</v>
      </c>
      <c r="O47" s="27">
        <v>10</v>
      </c>
      <c r="P47" s="27">
        <v>6</v>
      </c>
      <c r="Q47" s="27" t="s">
        <v>25</v>
      </c>
      <c r="R47" s="27">
        <v>7</v>
      </c>
      <c r="S47" s="71">
        <v>0</v>
      </c>
      <c r="T47" s="28">
        <f>ROUND(SUMPRODUCT(O47:S47,$O$8:$S$8)/100,1)</f>
        <v>2.2999999999999998</v>
      </c>
      <c r="U47" s="29" t="str">
        <f>IF(AND($T47&gt;=9,$T47&lt;=10),"A+","")&amp;IF(AND($T47&gt;=8.5,$T47&lt;=8.9),"A","")&amp;IF(AND($T47&gt;=8,$T47&lt;=8.4),"B+","")&amp;IF(AND($T47&gt;=7,$T47&lt;=7.9),"B","")&amp;IF(AND($T47&gt;=6.5,$T47&lt;=6.9),"C+","")&amp;IF(AND($T47&gt;=5.5,$T47&lt;=6.4),"C","")&amp;IF(AND($T47&gt;=5,$T47&lt;=5.4),"D+","")&amp;IF(AND($T47&gt;=4,$T47&lt;=4.9),"D","")&amp;IF(AND($T47&lt;4),"F","")</f>
        <v>F</v>
      </c>
      <c r="V47" s="30" t="str">
        <f>IF($T47&lt;4,"Kém",IF(AND($T47&gt;=4,$T47&lt;=5.4),"Trung bình yếu",IF(AND($T47&gt;=5.5,$T47&lt;=6.9),"Trung bình",IF(AND($T47&gt;=7,$T47&lt;=8.4),"Khá",IF(AND($T47&gt;=8.5,$T47&lt;=10),"Giỏi","")))))</f>
        <v>Kém</v>
      </c>
      <c r="W47" s="31" t="s">
        <v>1203</v>
      </c>
      <c r="X47" s="32" t="str">
        <f>+L47</f>
        <v>305-A2</v>
      </c>
      <c r="Y47" s="3"/>
      <c r="Z47" s="21"/>
      <c r="AA47" s="73" t="str">
        <f>IF(W47="Không đủ ĐKDT","Học lại",IF(W47="Đình chỉ thi","Học lại",IF(AND(MID(G47,2,2)&lt;"12",W47="Vắng"),"Thi lại",IF(W47="Vắng có phép", "Thi lại",IF(AND((MID(G47,2,2)&lt;"12"),T47&lt;4.5),"Thi lại",IF(AND((MID(G47,2,2)&lt;"18"),T47&lt;4),"Học lại",IF(AND((MID(G47,2,2)&gt;"17"),T47&lt;4),"Thi lại",IF(AND(MID(G47,2,2)&gt;"17",S47=0),"Thi lại",IF(AND((MID(G47,2,2)&lt;"12"),S47=0),"Thi lại",IF(AND((MID(G47,2,2)&lt;"18"),(MID(G47,2,2)&gt;"11"),S47=0),"Học lại","Đạt"))))))))))</f>
        <v>Học lại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1557</v>
      </c>
      <c r="D48" s="24" t="s">
        <v>502</v>
      </c>
      <c r="E48" s="25" t="s">
        <v>215</v>
      </c>
      <c r="F48" s="26" t="s">
        <v>1261</v>
      </c>
      <c r="G48" s="23" t="s">
        <v>88</v>
      </c>
      <c r="H48" s="80" t="s">
        <v>56</v>
      </c>
      <c r="I48" s="81" t="s">
        <v>1476</v>
      </c>
      <c r="J48" s="82">
        <v>43269</v>
      </c>
      <c r="K48" s="81" t="s">
        <v>475</v>
      </c>
      <c r="L48" s="81" t="s">
        <v>543</v>
      </c>
      <c r="M48" s="81" t="s">
        <v>281</v>
      </c>
      <c r="N48">
        <v>3</v>
      </c>
      <c r="O48" s="27">
        <v>9</v>
      </c>
      <c r="P48" s="27">
        <v>7</v>
      </c>
      <c r="Q48" s="27" t="s">
        <v>25</v>
      </c>
      <c r="R48" s="27">
        <v>8</v>
      </c>
      <c r="S48" s="71">
        <v>9</v>
      </c>
      <c r="T48" s="28">
        <f>ROUND(SUMPRODUCT(O48:S48,$O$8:$S$8)/100,1)</f>
        <v>8.6999999999999993</v>
      </c>
      <c r="U48" s="29" t="str">
        <f>IF(AND($T48&gt;=9,$T48&lt;=10),"A+","")&amp;IF(AND($T48&gt;=8.5,$T48&lt;=8.9),"A","")&amp;IF(AND($T48&gt;=8,$T48&lt;=8.4),"B+","")&amp;IF(AND($T48&gt;=7,$T48&lt;=7.9),"B","")&amp;IF(AND($T48&gt;=6.5,$T48&lt;=6.9),"C+","")&amp;IF(AND($T48&gt;=5.5,$T48&lt;=6.4),"C","")&amp;IF(AND($T48&gt;=5,$T48&lt;=5.4),"D+","")&amp;IF(AND($T48&gt;=4,$T48&lt;=4.9),"D","")&amp;IF(AND($T48&lt;4),"F","")</f>
        <v>A</v>
      </c>
      <c r="V48" s="30" t="str">
        <f>IF($T48&lt;4,"Kém",IF(AND($T48&gt;=4,$T48&lt;=5.4),"Trung bình yếu",IF(AND($T48&gt;=5.5,$T48&lt;=6.9),"Trung bình",IF(AND($T48&gt;=7,$T48&lt;=8.4),"Khá",IF(AND($T48&gt;=8.5,$T48&lt;=10),"Giỏi","")))))</f>
        <v>Giỏi</v>
      </c>
      <c r="W48" s="31" t="str">
        <f>+IF(OR($O48=0,$P48=0,$Q48=0,$R48=0),"Không đủ ĐKDT",IF(AND(S48=0,T48&gt;=4),"Không đạt",""))</f>
        <v/>
      </c>
      <c r="X48" s="32" t="str">
        <f>+L48</f>
        <v>305-A2</v>
      </c>
      <c r="Y48" s="3"/>
      <c r="Z48" s="21"/>
      <c r="AA48" s="73" t="str">
        <f>IF(W48="Không đủ ĐKDT","Học lại",IF(W48="Đình chỉ thi","Học lại",IF(AND(MID(G48,2,2)&lt;"12",W48="Vắng"),"Thi lại",IF(W48="Vắng có phép", "Thi lại",IF(AND((MID(G48,2,2)&lt;"12"),T48&lt;4.5),"Thi lại",IF(AND((MID(G48,2,2)&lt;"18"),T48&lt;4),"Học lại",IF(AND((MID(G48,2,2)&gt;"17"),T48&lt;4),"Thi lại",IF(AND(MID(G48,2,2)&gt;"17",S48=0),"Thi lại",IF(AND((MID(G48,2,2)&lt;"12"),S48=0),"Thi lại",IF(AND((MID(G48,2,2)&lt;"18"),(MID(G48,2,2)&gt;"11"),S48=0),"Học lại","Đạt"))))))))))</f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1558</v>
      </c>
      <c r="D49" s="24" t="s">
        <v>1559</v>
      </c>
      <c r="E49" s="25" t="s">
        <v>222</v>
      </c>
      <c r="F49" s="26" t="s">
        <v>534</v>
      </c>
      <c r="G49" s="23" t="s">
        <v>179</v>
      </c>
      <c r="H49" s="80" t="s">
        <v>56</v>
      </c>
      <c r="I49" s="81" t="s">
        <v>1476</v>
      </c>
      <c r="J49" s="82">
        <v>43269</v>
      </c>
      <c r="K49" s="81" t="s">
        <v>475</v>
      </c>
      <c r="L49" s="81" t="s">
        <v>543</v>
      </c>
      <c r="M49" s="81" t="s">
        <v>281</v>
      </c>
      <c r="N49">
        <v>3</v>
      </c>
      <c r="O49" s="27">
        <v>10</v>
      </c>
      <c r="P49" s="27">
        <v>5</v>
      </c>
      <c r="Q49" s="27" t="s">
        <v>25</v>
      </c>
      <c r="R49" s="27">
        <v>7</v>
      </c>
      <c r="S49" s="71">
        <v>8</v>
      </c>
      <c r="T49" s="28">
        <f>ROUND(SUMPRODUCT(O49:S49,$O$8:$S$8)/100,1)</f>
        <v>7.8</v>
      </c>
      <c r="U49" s="29" t="str">
        <f>IF(AND($T49&gt;=9,$T49&lt;=10),"A+","")&amp;IF(AND($T49&gt;=8.5,$T49&lt;=8.9),"A","")&amp;IF(AND($T49&gt;=8,$T49&lt;=8.4),"B+","")&amp;IF(AND($T49&gt;=7,$T49&lt;=7.9),"B","")&amp;IF(AND($T49&gt;=6.5,$T49&lt;=6.9),"C+","")&amp;IF(AND($T49&gt;=5.5,$T49&lt;=6.4),"C","")&amp;IF(AND($T49&gt;=5,$T49&lt;=5.4),"D+","")&amp;IF(AND($T49&gt;=4,$T49&lt;=4.9),"D","")&amp;IF(AND($T49&lt;4),"F","")</f>
        <v>B</v>
      </c>
      <c r="V49" s="30" t="str">
        <f>IF($T49&lt;4,"Kém",IF(AND($T49&gt;=4,$T49&lt;=5.4),"Trung bình yếu",IF(AND($T49&gt;=5.5,$T49&lt;=6.9),"Trung bình",IF(AND($T49&gt;=7,$T49&lt;=8.4),"Khá",IF(AND($T49&gt;=8.5,$T49&lt;=10),"Giỏi","")))))</f>
        <v>Khá</v>
      </c>
      <c r="W49" s="31" t="str">
        <f>+IF(OR($O49=0,$P49=0,$Q49=0,$R49=0),"Không đủ ĐKDT",IF(AND(S49=0,T49&gt;=4),"Không đạt",""))</f>
        <v/>
      </c>
      <c r="X49" s="32" t="str">
        <f>+L49</f>
        <v>305-A2</v>
      </c>
      <c r="Y49" s="3"/>
      <c r="Z49" s="21"/>
      <c r="AA49" s="73" t="str">
        <f>IF(W49="Không đủ ĐKDT","Học lại",IF(W49="Đình chỉ thi","Học lại",IF(AND(MID(G49,2,2)&lt;"12",W49="Vắng"),"Thi lại",IF(W49="Vắng có phép", "Thi lại",IF(AND((MID(G49,2,2)&lt;"12"),T49&lt;4.5),"Thi lại",IF(AND((MID(G49,2,2)&lt;"18"),T49&lt;4),"Học lại",IF(AND((MID(G49,2,2)&gt;"17"),T49&lt;4),"Thi lại",IF(AND(MID(G49,2,2)&gt;"17",S49=0),"Thi lại",IF(AND((MID(G49,2,2)&lt;"12"),S49=0),"Thi lại",IF(AND((MID(G49,2,2)&lt;"18"),(MID(G49,2,2)&gt;"11"),S49=0),"Học lại","Đạt"))))))))))</f>
        <v>Đạt</v>
      </c>
      <c r="AB49" s="63"/>
      <c r="AC49" s="63"/>
      <c r="AD49" s="86"/>
      <c r="AE49" s="53"/>
      <c r="AF49" s="53"/>
      <c r="AG49" s="53"/>
      <c r="AH49" s="64"/>
      <c r="AI49" s="53"/>
      <c r="AJ49" s="65"/>
      <c r="AK49" s="66"/>
      <c r="AL49" s="65"/>
      <c r="AM49" s="66"/>
      <c r="AN49" s="65"/>
      <c r="AO49" s="53"/>
      <c r="AP49" s="64"/>
    </row>
    <row r="50" spans="2:42" ht="18.75" customHeight="1" x14ac:dyDescent="0.25">
      <c r="B50" s="22">
        <v>42</v>
      </c>
      <c r="C50" s="23" t="s">
        <v>1560</v>
      </c>
      <c r="D50" s="24" t="s">
        <v>124</v>
      </c>
      <c r="E50" s="25" t="s">
        <v>225</v>
      </c>
      <c r="F50" s="26" t="s">
        <v>535</v>
      </c>
      <c r="G50" s="23" t="s">
        <v>83</v>
      </c>
      <c r="H50" s="80" t="s">
        <v>56</v>
      </c>
      <c r="I50" s="81" t="s">
        <v>1476</v>
      </c>
      <c r="J50" s="82">
        <v>43269</v>
      </c>
      <c r="K50" s="81" t="s">
        <v>475</v>
      </c>
      <c r="L50" s="81" t="s">
        <v>543</v>
      </c>
      <c r="M50" s="81" t="s">
        <v>281</v>
      </c>
      <c r="N50">
        <v>3</v>
      </c>
      <c r="O50" s="27">
        <v>9</v>
      </c>
      <c r="P50" s="27">
        <v>6</v>
      </c>
      <c r="Q50" s="27" t="s">
        <v>25</v>
      </c>
      <c r="R50" s="27">
        <v>7</v>
      </c>
      <c r="S50" s="71">
        <v>4.5</v>
      </c>
      <c r="T50" s="28">
        <f>ROUND(SUMPRODUCT(O50:S50,$O$8:$S$8)/100,1)</f>
        <v>5.4</v>
      </c>
      <c r="U50" s="29" t="str">
        <f>IF(AND($T50&gt;=9,$T50&lt;=10),"A+","")&amp;IF(AND($T50&gt;=8.5,$T50&lt;=8.9),"A","")&amp;IF(AND($T50&gt;=8,$T50&lt;=8.4),"B+","")&amp;IF(AND($T50&gt;=7,$T50&lt;=7.9),"B","")&amp;IF(AND($T50&gt;=6.5,$T50&lt;=6.9),"C+","")&amp;IF(AND($T50&gt;=5.5,$T50&lt;=6.4),"C","")&amp;IF(AND($T50&gt;=5,$T50&lt;=5.4),"D+","")&amp;IF(AND($T50&gt;=4,$T50&lt;=4.9),"D","")&amp;IF(AND($T50&lt;4),"F","")</f>
        <v>D+</v>
      </c>
      <c r="V50" s="30" t="str">
        <f>IF($T50&lt;4,"Kém",IF(AND($T50&gt;=4,$T50&lt;=5.4),"Trung bình yếu",IF(AND($T50&gt;=5.5,$T50&lt;=6.9),"Trung bình",IF(AND($T50&gt;=7,$T50&lt;=8.4),"Khá",IF(AND($T50&gt;=8.5,$T50&lt;=10),"Giỏi","")))))</f>
        <v>Trung bình yếu</v>
      </c>
      <c r="W50" s="31" t="str">
        <f>+IF(OR($O50=0,$P50=0,$Q50=0,$R50=0),"Không đủ ĐKDT",IF(AND(S50=0,T50&gt;=4),"Không đạt",""))</f>
        <v/>
      </c>
      <c r="X50" s="32" t="str">
        <f>+L50</f>
        <v>305-A2</v>
      </c>
      <c r="Y50" s="3"/>
      <c r="Z50" s="21"/>
      <c r="AA50" s="73" t="str">
        <f>IF(W50="Không đủ ĐKDT","Học lại",IF(W50="Đình chỉ thi","Học lại",IF(AND(MID(G50,2,2)&lt;"12",W50="Vắng"),"Thi lại",IF(W50="Vắng có phép", "Thi lại",IF(AND((MID(G50,2,2)&lt;"12"),T50&lt;4.5),"Thi lại",IF(AND((MID(G50,2,2)&lt;"18"),T50&lt;4),"Học lại",IF(AND((MID(G50,2,2)&gt;"17"),T50&lt;4),"Thi lại",IF(AND(MID(G50,2,2)&gt;"17",S50=0),"Thi lại",IF(AND((MID(G50,2,2)&lt;"12"),S50=0),"Thi lại",IF(AND((MID(G50,2,2)&lt;"18"),(MID(G50,2,2)&gt;"11"),S50=0),"Học lại","Đạt"))))))))))</f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1561</v>
      </c>
      <c r="D51" s="24" t="s">
        <v>536</v>
      </c>
      <c r="E51" s="25" t="s">
        <v>225</v>
      </c>
      <c r="F51" s="26" t="s">
        <v>385</v>
      </c>
      <c r="G51" s="23" t="s">
        <v>88</v>
      </c>
      <c r="H51" s="80" t="s">
        <v>56</v>
      </c>
      <c r="I51" s="81" t="s">
        <v>1476</v>
      </c>
      <c r="J51" s="82">
        <v>43269</v>
      </c>
      <c r="K51" s="81" t="s">
        <v>475</v>
      </c>
      <c r="L51" s="81" t="s">
        <v>543</v>
      </c>
      <c r="M51" s="81" t="s">
        <v>281</v>
      </c>
      <c r="N51">
        <v>3</v>
      </c>
      <c r="O51" s="27">
        <v>10</v>
      </c>
      <c r="P51" s="27">
        <v>7</v>
      </c>
      <c r="Q51" s="27" t="s">
        <v>25</v>
      </c>
      <c r="R51" s="27">
        <v>8</v>
      </c>
      <c r="S51" s="71">
        <v>9</v>
      </c>
      <c r="T51" s="28">
        <f>ROUND(SUMPRODUCT(O51:S51,$O$8:$S$8)/100,1)</f>
        <v>8.8000000000000007</v>
      </c>
      <c r="U51" s="29" t="str">
        <f>IF(AND($T51&gt;=9,$T51&lt;=10),"A+","")&amp;IF(AND($T51&gt;=8.5,$T51&lt;=8.9),"A","")&amp;IF(AND($T51&gt;=8,$T51&lt;=8.4),"B+","")&amp;IF(AND($T51&gt;=7,$T51&lt;=7.9),"B","")&amp;IF(AND($T51&gt;=6.5,$T51&lt;=6.9),"C+","")&amp;IF(AND($T51&gt;=5.5,$T51&lt;=6.4),"C","")&amp;IF(AND($T51&gt;=5,$T51&lt;=5.4),"D+","")&amp;IF(AND($T51&gt;=4,$T51&lt;=4.9),"D","")&amp;IF(AND($T51&lt;4),"F","")</f>
        <v>A</v>
      </c>
      <c r="V51" s="30" t="str">
        <f>IF($T51&lt;4,"Kém",IF(AND($T51&gt;=4,$T51&lt;=5.4),"Trung bình yếu",IF(AND($T51&gt;=5.5,$T51&lt;=6.9),"Trung bình",IF(AND($T51&gt;=7,$T51&lt;=8.4),"Khá",IF(AND($T51&gt;=8.5,$T51&lt;=10),"Giỏi","")))))</f>
        <v>Giỏi</v>
      </c>
      <c r="W51" s="31" t="str">
        <f>+IF(OR($O51=0,$P51=0,$Q51=0,$R51=0),"Không đủ ĐKDT",IF(AND(S51=0,T51&gt;=4),"Không đạt",""))</f>
        <v/>
      </c>
      <c r="X51" s="32" t="str">
        <f>+L51</f>
        <v>305-A2</v>
      </c>
      <c r="Y51" s="3"/>
      <c r="Z51" s="21"/>
      <c r="AA51" s="73" t="str">
        <f>IF(W51="Không đủ ĐKDT","Học lại",IF(W51="Đình chỉ thi","Học lại",IF(AND(MID(G51,2,2)&lt;"12",W51="Vắng"),"Thi lại",IF(W51="Vắng có phép", "Thi lại",IF(AND((MID(G51,2,2)&lt;"12"),T51&lt;4.5),"Thi lại",IF(AND((MID(G51,2,2)&lt;"18"),T51&lt;4),"Học lại",IF(AND((MID(G51,2,2)&gt;"17"),T51&lt;4),"Thi lại",IF(AND(MID(G51,2,2)&gt;"17",S51=0),"Thi lại",IF(AND((MID(G51,2,2)&lt;"12"),S51=0),"Thi lại",IF(AND((MID(G51,2,2)&lt;"18"),(MID(G51,2,2)&gt;"11"),S51=0),"Học lại","Đạt"))))))))))</f>
        <v>Đạt</v>
      </c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</row>
    <row r="52" spans="2:42" ht="18.75" customHeight="1" x14ac:dyDescent="0.25">
      <c r="B52" s="22">
        <v>44</v>
      </c>
      <c r="C52" s="23" t="s">
        <v>1562</v>
      </c>
      <c r="D52" s="24" t="s">
        <v>1563</v>
      </c>
      <c r="E52" s="25" t="s">
        <v>537</v>
      </c>
      <c r="F52" s="26" t="s">
        <v>82</v>
      </c>
      <c r="G52" s="23" t="s">
        <v>278</v>
      </c>
      <c r="H52" s="80" t="s">
        <v>56</v>
      </c>
      <c r="I52" s="81" t="s">
        <v>1476</v>
      </c>
      <c r="J52" s="82">
        <v>43269</v>
      </c>
      <c r="K52" s="81" t="s">
        <v>475</v>
      </c>
      <c r="L52" s="81" t="s">
        <v>543</v>
      </c>
      <c r="M52" s="81" t="s">
        <v>281</v>
      </c>
      <c r="N52">
        <v>3</v>
      </c>
      <c r="O52" s="27">
        <v>10</v>
      </c>
      <c r="P52" s="27">
        <v>5</v>
      </c>
      <c r="Q52" s="27" t="s">
        <v>25</v>
      </c>
      <c r="R52" s="27">
        <v>8</v>
      </c>
      <c r="S52" s="71">
        <v>3.5</v>
      </c>
      <c r="T52" s="28">
        <f>ROUND(SUMPRODUCT(O52:S52,$O$8:$S$8)/100,1)</f>
        <v>4.8</v>
      </c>
      <c r="U52" s="29" t="str">
        <f>IF(AND($T52&gt;=9,$T52&lt;=10),"A+","")&amp;IF(AND($T52&gt;=8.5,$T52&lt;=8.9),"A","")&amp;IF(AND($T52&gt;=8,$T52&lt;=8.4),"B+","")&amp;IF(AND($T52&gt;=7,$T52&lt;=7.9),"B","")&amp;IF(AND($T52&gt;=6.5,$T52&lt;=6.9),"C+","")&amp;IF(AND($T52&gt;=5.5,$T52&lt;=6.4),"C","")&amp;IF(AND($T52&gt;=5,$T52&lt;=5.4),"D+","")&amp;IF(AND($T52&gt;=4,$T52&lt;=4.9),"D","")&amp;IF(AND($T52&lt;4),"F","")</f>
        <v>D</v>
      </c>
      <c r="V52" s="30" t="str">
        <f>IF($T52&lt;4,"Kém",IF(AND($T52&gt;=4,$T52&lt;=5.4),"Trung bình yếu",IF(AND($T52&gt;=5.5,$T52&lt;=6.9),"Trung bình",IF(AND($T52&gt;=7,$T52&lt;=8.4),"Khá",IF(AND($T52&gt;=8.5,$T52&lt;=10),"Giỏi","")))))</f>
        <v>Trung bình yếu</v>
      </c>
      <c r="W52" s="31" t="str">
        <f>+IF(OR($O52=0,$P52=0,$Q52=0,$R52=0),"Không đủ ĐKDT",IF(AND(S52=0,T52&gt;=4),"Không đạt",""))</f>
        <v/>
      </c>
      <c r="X52" s="32" t="str">
        <f>+L52</f>
        <v>305-A2</v>
      </c>
      <c r="Y52" s="3"/>
      <c r="Z52" s="21"/>
      <c r="AA52" s="73" t="str">
        <f>IF(W52="Không đủ ĐKDT","Học lại",IF(W52="Đình chỉ thi","Học lại",IF(AND(MID(G52,2,2)&lt;"12",W52="Vắng"),"Thi lại",IF(W52="Vắng có phép", "Thi lại",IF(AND((MID(G52,2,2)&lt;"12"),T52&lt;4.5),"Thi lại",IF(AND((MID(G52,2,2)&lt;"18"),T52&lt;4),"Học lại",IF(AND((MID(G52,2,2)&gt;"17"),T52&lt;4),"Thi lại",IF(AND(MID(G52,2,2)&gt;"17",S52=0),"Thi lại",IF(AND((MID(G52,2,2)&lt;"12"),S52=0),"Thi lại",IF(AND((MID(G52,2,2)&lt;"18"),(MID(G52,2,2)&gt;"11"),S52=0),"Học lại","Đạt"))))))))))</f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1564</v>
      </c>
      <c r="D53" s="24" t="s">
        <v>1565</v>
      </c>
      <c r="E53" s="25" t="s">
        <v>537</v>
      </c>
      <c r="F53" s="26" t="s">
        <v>1566</v>
      </c>
      <c r="G53" s="23" t="s">
        <v>66</v>
      </c>
      <c r="H53" s="80" t="s">
        <v>56</v>
      </c>
      <c r="I53" s="81" t="s">
        <v>1476</v>
      </c>
      <c r="J53" s="82">
        <v>43269</v>
      </c>
      <c r="K53" s="81" t="s">
        <v>475</v>
      </c>
      <c r="L53" s="81" t="s">
        <v>543</v>
      </c>
      <c r="M53" s="81" t="s">
        <v>281</v>
      </c>
      <c r="N53">
        <v>3</v>
      </c>
      <c r="O53" s="27">
        <v>10</v>
      </c>
      <c r="P53" s="27">
        <v>9</v>
      </c>
      <c r="Q53" s="27" t="s">
        <v>25</v>
      </c>
      <c r="R53" s="27">
        <v>7</v>
      </c>
      <c r="S53" s="71">
        <v>7</v>
      </c>
      <c r="T53" s="28">
        <f>ROUND(SUMPRODUCT(O53:S53,$O$8:$S$8)/100,1)</f>
        <v>7.5</v>
      </c>
      <c r="U53" s="29" t="str">
        <f>IF(AND($T53&gt;=9,$T53&lt;=10),"A+","")&amp;IF(AND($T53&gt;=8.5,$T53&lt;=8.9),"A","")&amp;IF(AND($T53&gt;=8,$T53&lt;=8.4),"B+","")&amp;IF(AND($T53&gt;=7,$T53&lt;=7.9),"B","")&amp;IF(AND($T53&gt;=6.5,$T53&lt;=6.9),"C+","")&amp;IF(AND($T53&gt;=5.5,$T53&lt;=6.4),"C","")&amp;IF(AND($T53&gt;=5,$T53&lt;=5.4),"D+","")&amp;IF(AND($T53&gt;=4,$T53&lt;=4.9),"D","")&amp;IF(AND($T53&lt;4),"F","")</f>
        <v>B</v>
      </c>
      <c r="V53" s="30" t="str">
        <f>IF($T53&lt;4,"Kém",IF(AND($T53&gt;=4,$T53&lt;=5.4),"Trung bình yếu",IF(AND($T53&gt;=5.5,$T53&lt;=6.9),"Trung bình",IF(AND($T53&gt;=7,$T53&lt;=8.4),"Khá",IF(AND($T53&gt;=8.5,$T53&lt;=10),"Giỏi","")))))</f>
        <v>Khá</v>
      </c>
      <c r="W53" s="31" t="str">
        <f>+IF(OR($O53=0,$P53=0,$Q53=0,$R53=0),"Không đủ ĐKDT",IF(AND(S53=0,T53&gt;=4),"Không đạt",""))</f>
        <v/>
      </c>
      <c r="X53" s="32" t="str">
        <f>+L53</f>
        <v>305-A2</v>
      </c>
      <c r="Y53" s="3"/>
      <c r="Z53" s="21"/>
      <c r="AA53" s="73" t="str">
        <f>IF(W53="Không đủ ĐKDT","Học lại",IF(W53="Đình chỉ thi","Học lại",IF(AND(MID(G53,2,2)&lt;"12",W53="Vắng"),"Thi lại",IF(W53="Vắng có phép", "Thi lại",IF(AND((MID(G53,2,2)&lt;"12"),T53&lt;4.5),"Thi lại",IF(AND((MID(G53,2,2)&lt;"18"),T53&lt;4),"Học lại",IF(AND((MID(G53,2,2)&gt;"17"),T53&lt;4),"Thi lại",IF(AND(MID(G53,2,2)&gt;"17",S53=0),"Thi lại",IF(AND((MID(G53,2,2)&lt;"12"),S53=0),"Thi lại",IF(AND((MID(G53,2,2)&lt;"18"),(MID(G53,2,2)&gt;"11"),S53=0),"Học lại","Đạt"))))))))))</f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1567</v>
      </c>
      <c r="D54" s="24" t="s">
        <v>1568</v>
      </c>
      <c r="E54" s="25" t="s">
        <v>1569</v>
      </c>
      <c r="F54" s="26" t="s">
        <v>309</v>
      </c>
      <c r="G54" s="23" t="s">
        <v>55</v>
      </c>
      <c r="H54" s="80" t="s">
        <v>56</v>
      </c>
      <c r="I54" s="81" t="s">
        <v>1476</v>
      </c>
      <c r="J54" s="82">
        <v>43269</v>
      </c>
      <c r="K54" s="81" t="s">
        <v>475</v>
      </c>
      <c r="L54" s="81" t="s">
        <v>543</v>
      </c>
      <c r="M54" s="81" t="s">
        <v>281</v>
      </c>
      <c r="N54">
        <v>3</v>
      </c>
      <c r="O54" s="27">
        <v>10</v>
      </c>
      <c r="P54" s="27">
        <v>8</v>
      </c>
      <c r="Q54" s="27" t="s">
        <v>25</v>
      </c>
      <c r="R54" s="27">
        <v>6</v>
      </c>
      <c r="S54" s="71">
        <v>6</v>
      </c>
      <c r="T54" s="28">
        <f>ROUND(SUMPRODUCT(O54:S54,$O$8:$S$8)/100,1)</f>
        <v>6.6</v>
      </c>
      <c r="U54" s="29" t="str">
        <f>IF(AND($T54&gt;=9,$T54&lt;=10),"A+","")&amp;IF(AND($T54&gt;=8.5,$T54&lt;=8.9),"A","")&amp;IF(AND($T54&gt;=8,$T54&lt;=8.4),"B+","")&amp;IF(AND($T54&gt;=7,$T54&lt;=7.9),"B","")&amp;IF(AND($T54&gt;=6.5,$T54&lt;=6.9),"C+","")&amp;IF(AND($T54&gt;=5.5,$T54&lt;=6.4),"C","")&amp;IF(AND($T54&gt;=5,$T54&lt;=5.4),"D+","")&amp;IF(AND($T54&gt;=4,$T54&lt;=4.9),"D","")&amp;IF(AND($T54&lt;4),"F","")</f>
        <v>C+</v>
      </c>
      <c r="V54" s="30" t="str">
        <f>IF($T54&lt;4,"Kém",IF(AND($T54&gt;=4,$T54&lt;=5.4),"Trung bình yếu",IF(AND($T54&gt;=5.5,$T54&lt;=6.9),"Trung bình",IF(AND($T54&gt;=7,$T54&lt;=8.4),"Khá",IF(AND($T54&gt;=8.5,$T54&lt;=10),"Giỏi","")))))</f>
        <v>Trung bình</v>
      </c>
      <c r="W54" s="31" t="str">
        <f>+IF(OR($O54=0,$P54=0,$Q54=0,$R54=0),"Không đủ ĐKDT",IF(AND(S54=0,T54&gt;=4),"Không đạt",""))</f>
        <v/>
      </c>
      <c r="X54" s="32" t="str">
        <f>+L54</f>
        <v>305-A2</v>
      </c>
      <c r="Y54" s="3"/>
      <c r="Z54" s="21"/>
      <c r="AA54" s="73" t="str">
        <f>IF(W54="Không đủ ĐKDT","Học lại",IF(W54="Đình chỉ thi","Học lại",IF(AND(MID(G54,2,2)&lt;"12",W54="Vắng"),"Thi lại",IF(W54="Vắng có phép", "Thi lại",IF(AND((MID(G54,2,2)&lt;"12"),T54&lt;4.5),"Thi lại",IF(AND((MID(G54,2,2)&lt;"18"),T54&lt;4),"Học lại",IF(AND((MID(G54,2,2)&gt;"17"),T54&lt;4),"Thi lại",IF(AND(MID(G54,2,2)&gt;"17",S54=0),"Thi lại",IF(AND((MID(G54,2,2)&lt;"12"),S54=0),"Thi lại",IF(AND((MID(G54,2,2)&lt;"18"),(MID(G54,2,2)&gt;"11"),S54=0),"Học lại","Đạt"))))))))))</f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1570</v>
      </c>
      <c r="D55" s="24" t="s">
        <v>1571</v>
      </c>
      <c r="E55" s="25" t="s">
        <v>1572</v>
      </c>
      <c r="F55" s="26" t="s">
        <v>538</v>
      </c>
      <c r="G55" s="23" t="s">
        <v>278</v>
      </c>
      <c r="H55" s="80" t="s">
        <v>56</v>
      </c>
      <c r="I55" s="81" t="s">
        <v>1476</v>
      </c>
      <c r="J55" s="82">
        <v>43269</v>
      </c>
      <c r="K55" s="81" t="s">
        <v>475</v>
      </c>
      <c r="L55" s="81" t="s">
        <v>543</v>
      </c>
      <c r="M55" s="81" t="s">
        <v>281</v>
      </c>
      <c r="N55">
        <v>3</v>
      </c>
      <c r="O55" s="27">
        <v>10</v>
      </c>
      <c r="P55" s="27">
        <v>6</v>
      </c>
      <c r="Q55" s="27" t="s">
        <v>25</v>
      </c>
      <c r="R55" s="27">
        <v>8</v>
      </c>
      <c r="S55" s="71">
        <v>8</v>
      </c>
      <c r="T55" s="28">
        <f>ROUND(SUMPRODUCT(O55:S55,$O$8:$S$8)/100,1)</f>
        <v>8</v>
      </c>
      <c r="U55" s="29" t="str">
        <f>IF(AND($T55&gt;=9,$T55&lt;=10),"A+","")&amp;IF(AND($T55&gt;=8.5,$T55&lt;=8.9),"A","")&amp;IF(AND($T55&gt;=8,$T55&lt;=8.4),"B+","")&amp;IF(AND($T55&gt;=7,$T55&lt;=7.9),"B","")&amp;IF(AND($T55&gt;=6.5,$T55&lt;=6.9),"C+","")&amp;IF(AND($T55&gt;=5.5,$T55&lt;=6.4),"C","")&amp;IF(AND($T55&gt;=5,$T55&lt;=5.4),"D+","")&amp;IF(AND($T55&gt;=4,$T55&lt;=4.9),"D","")&amp;IF(AND($T55&lt;4),"F","")</f>
        <v>B+</v>
      </c>
      <c r="V55" s="30" t="str">
        <f>IF($T55&lt;4,"Kém",IF(AND($T55&gt;=4,$T55&lt;=5.4),"Trung bình yếu",IF(AND($T55&gt;=5.5,$T55&lt;=6.9),"Trung bình",IF(AND($T55&gt;=7,$T55&lt;=8.4),"Khá",IF(AND($T55&gt;=8.5,$T55&lt;=10),"Giỏi","")))))</f>
        <v>Khá</v>
      </c>
      <c r="W55" s="31" t="str">
        <f>+IF(OR($O55=0,$P55=0,$Q55=0,$R55=0),"Không đủ ĐKDT",IF(AND(S55=0,T55&gt;=4),"Không đạt",""))</f>
        <v/>
      </c>
      <c r="X55" s="32" t="str">
        <f>+L55</f>
        <v>305-A2</v>
      </c>
      <c r="Y55" s="3"/>
      <c r="Z55" s="21"/>
      <c r="AA55" s="73" t="str">
        <f>IF(W55="Không đủ ĐKDT","Học lại",IF(W55="Đình chỉ thi","Học lại",IF(AND(MID(G55,2,2)&lt;"12",W55="Vắng"),"Thi lại",IF(W55="Vắng có phép", "Thi lại",IF(AND((MID(G55,2,2)&lt;"12"),T55&lt;4.5),"Thi lại",IF(AND((MID(G55,2,2)&lt;"18"),T55&lt;4),"Học lại",IF(AND((MID(G55,2,2)&gt;"17"),T55&lt;4),"Thi lại",IF(AND(MID(G55,2,2)&gt;"17",S55=0),"Thi lại",IF(AND((MID(G55,2,2)&lt;"12"),S55=0),"Thi lại",IF(AND((MID(G55,2,2)&lt;"18"),(MID(G55,2,2)&gt;"11"),S55=0),"Học lại","Đạt"))))))))))</f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1573</v>
      </c>
      <c r="D56" s="24" t="s">
        <v>1574</v>
      </c>
      <c r="E56" s="25" t="s">
        <v>146</v>
      </c>
      <c r="F56" s="26" t="s">
        <v>291</v>
      </c>
      <c r="G56" s="23" t="s">
        <v>70</v>
      </c>
      <c r="H56" s="80" t="s">
        <v>56</v>
      </c>
      <c r="I56" s="81" t="s">
        <v>1476</v>
      </c>
      <c r="J56" s="82">
        <v>43269</v>
      </c>
      <c r="K56" s="81" t="s">
        <v>475</v>
      </c>
      <c r="L56" s="81" t="s">
        <v>543</v>
      </c>
      <c r="M56" s="81" t="s">
        <v>281</v>
      </c>
      <c r="N56">
        <v>3</v>
      </c>
      <c r="O56" s="27">
        <v>10</v>
      </c>
      <c r="P56" s="27">
        <v>8</v>
      </c>
      <c r="Q56" s="27" t="s">
        <v>25</v>
      </c>
      <c r="R56" s="27">
        <v>8</v>
      </c>
      <c r="S56" s="71">
        <v>6.5</v>
      </c>
      <c r="T56" s="28">
        <f>ROUND(SUMPRODUCT(O56:S56,$O$8:$S$8)/100,1)</f>
        <v>7.2</v>
      </c>
      <c r="U56" s="29" t="str">
        <f>IF(AND($T56&gt;=9,$T56&lt;=10),"A+","")&amp;IF(AND($T56&gt;=8.5,$T56&lt;=8.9),"A","")&amp;IF(AND($T56&gt;=8,$T56&lt;=8.4),"B+","")&amp;IF(AND($T56&gt;=7,$T56&lt;=7.9),"B","")&amp;IF(AND($T56&gt;=6.5,$T56&lt;=6.9),"C+","")&amp;IF(AND($T56&gt;=5.5,$T56&lt;=6.4),"C","")&amp;IF(AND($T56&gt;=5,$T56&lt;=5.4),"D+","")&amp;IF(AND($T56&gt;=4,$T56&lt;=4.9),"D","")&amp;IF(AND($T56&lt;4),"F","")</f>
        <v>B</v>
      </c>
      <c r="V56" s="30" t="str">
        <f>IF($T56&lt;4,"Kém",IF(AND($T56&gt;=4,$T56&lt;=5.4),"Trung bình yếu",IF(AND($T56&gt;=5.5,$T56&lt;=6.9),"Trung bình",IF(AND($T56&gt;=7,$T56&lt;=8.4),"Khá",IF(AND($T56&gt;=8.5,$T56&lt;=10),"Giỏi","")))))</f>
        <v>Khá</v>
      </c>
      <c r="W56" s="31" t="str">
        <f>+IF(OR($O56=0,$P56=0,$Q56=0,$R56=0),"Không đủ ĐKDT",IF(AND(S56=0,T56&gt;=4),"Không đạt",""))</f>
        <v/>
      </c>
      <c r="X56" s="32" t="str">
        <f>+L56</f>
        <v>305-A2</v>
      </c>
      <c r="Y56" s="3"/>
      <c r="Z56" s="21"/>
      <c r="AA56" s="73" t="str">
        <f>IF(W56="Không đủ ĐKDT","Học lại",IF(W56="Đình chỉ thi","Học lại",IF(AND(MID(G56,2,2)&lt;"12",W56="Vắng"),"Thi lại",IF(W56="Vắng có phép", "Thi lại",IF(AND((MID(G56,2,2)&lt;"12"),T56&lt;4.5),"Thi lại",IF(AND((MID(G56,2,2)&lt;"18"),T56&lt;4),"Học lại",IF(AND((MID(G56,2,2)&gt;"17"),T56&lt;4),"Thi lại",IF(AND(MID(G56,2,2)&gt;"17",S56=0),"Thi lại",IF(AND((MID(G56,2,2)&lt;"12"),S56=0),"Thi lại",IF(AND((MID(G56,2,2)&lt;"18"),(MID(G56,2,2)&gt;"11"),S56=0),"Học lại","Đạt"))))))))))</f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1575</v>
      </c>
      <c r="D57" s="24" t="s">
        <v>539</v>
      </c>
      <c r="E57" s="25" t="s">
        <v>155</v>
      </c>
      <c r="F57" s="26" t="s">
        <v>1576</v>
      </c>
      <c r="G57" s="23" t="s">
        <v>55</v>
      </c>
      <c r="H57" s="80" t="s">
        <v>56</v>
      </c>
      <c r="I57" s="81" t="s">
        <v>1476</v>
      </c>
      <c r="J57" s="82">
        <v>43269</v>
      </c>
      <c r="K57" s="81" t="s">
        <v>475</v>
      </c>
      <c r="L57" s="81" t="s">
        <v>543</v>
      </c>
      <c r="M57" s="81" t="s">
        <v>281</v>
      </c>
      <c r="N57">
        <v>3</v>
      </c>
      <c r="O57" s="27">
        <v>10</v>
      </c>
      <c r="P57" s="27">
        <v>8</v>
      </c>
      <c r="Q57" s="27" t="s">
        <v>25</v>
      </c>
      <c r="R57" s="27">
        <v>6</v>
      </c>
      <c r="S57" s="71">
        <v>7</v>
      </c>
      <c r="T57" s="28">
        <f>ROUND(SUMPRODUCT(O57:S57,$O$8:$S$8)/100,1)</f>
        <v>7.3</v>
      </c>
      <c r="U57" s="29" t="str">
        <f>IF(AND($T57&gt;=9,$T57&lt;=10),"A+","")&amp;IF(AND($T57&gt;=8.5,$T57&lt;=8.9),"A","")&amp;IF(AND($T57&gt;=8,$T57&lt;=8.4),"B+","")&amp;IF(AND($T57&gt;=7,$T57&lt;=7.9),"B","")&amp;IF(AND($T57&gt;=6.5,$T57&lt;=6.9),"C+","")&amp;IF(AND($T57&gt;=5.5,$T57&lt;=6.4),"C","")&amp;IF(AND($T57&gt;=5,$T57&lt;=5.4),"D+","")&amp;IF(AND($T57&gt;=4,$T57&lt;=4.9),"D","")&amp;IF(AND($T57&lt;4),"F","")</f>
        <v>B</v>
      </c>
      <c r="V57" s="30" t="str">
        <f>IF($T57&lt;4,"Kém",IF(AND($T57&gt;=4,$T57&lt;=5.4),"Trung bình yếu",IF(AND($T57&gt;=5.5,$T57&lt;=6.9),"Trung bình",IF(AND($T57&gt;=7,$T57&lt;=8.4),"Khá",IF(AND($T57&gt;=8.5,$T57&lt;=10),"Giỏi","")))))</f>
        <v>Khá</v>
      </c>
      <c r="W57" s="31" t="str">
        <f>+IF(OR($O57=0,$P57=0,$Q57=0,$R57=0),"Không đủ ĐKDT",IF(AND(S57=0,T57&gt;=4),"Không đạt",""))</f>
        <v/>
      </c>
      <c r="X57" s="32" t="str">
        <f>+L57</f>
        <v>305-A2</v>
      </c>
      <c r="Y57" s="3"/>
      <c r="Z57" s="21"/>
      <c r="AA57" s="73" t="str">
        <f>IF(W57="Không đủ ĐKDT","Học lại",IF(W57="Đình chỉ thi","Học lại",IF(AND(MID(G57,2,2)&lt;"12",W57="Vắng"),"Thi lại",IF(W57="Vắng có phép", "Thi lại",IF(AND((MID(G57,2,2)&lt;"12"),T57&lt;4.5),"Thi lại",IF(AND((MID(G57,2,2)&lt;"18"),T57&lt;4),"Học lại",IF(AND((MID(G57,2,2)&gt;"17"),T57&lt;4),"Thi lại",IF(AND(MID(G57,2,2)&gt;"17",S57=0),"Thi lại",IF(AND((MID(G57,2,2)&lt;"12"),S57=0),"Thi lại",IF(AND((MID(G57,2,2)&lt;"18"),(MID(G57,2,2)&gt;"11"),S57=0),"Học lại","Đạt"))))))))))</f>
        <v>Đạt</v>
      </c>
      <c r="AB57" s="62"/>
      <c r="AC57" s="62"/>
      <c r="AD57" s="62"/>
      <c r="AE57" s="54"/>
      <c r="AF57" s="54"/>
      <c r="AG57" s="54"/>
      <c r="AH57" s="54"/>
      <c r="AI57" s="53"/>
      <c r="AJ57" s="54"/>
      <c r="AK57" s="54"/>
      <c r="AL57" s="54"/>
      <c r="AM57" s="54"/>
      <c r="AN57" s="54"/>
      <c r="AO57" s="54"/>
      <c r="AP57" s="55"/>
    </row>
    <row r="58" spans="2:42" ht="18.75" customHeight="1" x14ac:dyDescent="0.25">
      <c r="B58" s="22">
        <v>50</v>
      </c>
      <c r="C58" s="23" t="s">
        <v>1577</v>
      </c>
      <c r="D58" s="24" t="s">
        <v>101</v>
      </c>
      <c r="E58" s="25" t="s">
        <v>155</v>
      </c>
      <c r="F58" s="26" t="s">
        <v>1578</v>
      </c>
      <c r="G58" s="23" t="s">
        <v>83</v>
      </c>
      <c r="H58" s="80" t="s">
        <v>56</v>
      </c>
      <c r="I58" s="81" t="s">
        <v>1476</v>
      </c>
      <c r="J58" s="82">
        <v>43269</v>
      </c>
      <c r="K58" s="81" t="s">
        <v>475</v>
      </c>
      <c r="L58" s="81" t="s">
        <v>543</v>
      </c>
      <c r="M58" s="81" t="s">
        <v>281</v>
      </c>
      <c r="N58">
        <v>3</v>
      </c>
      <c r="O58" s="27">
        <v>10</v>
      </c>
      <c r="P58" s="27">
        <v>10</v>
      </c>
      <c r="Q58" s="27" t="s">
        <v>25</v>
      </c>
      <c r="R58" s="27">
        <v>8</v>
      </c>
      <c r="S58" s="71">
        <v>6.5</v>
      </c>
      <c r="T58" s="28">
        <f>ROUND(SUMPRODUCT(O58:S58,$O$8:$S$8)/100,1)</f>
        <v>7.4</v>
      </c>
      <c r="U58" s="29" t="str">
        <f>IF(AND($T58&gt;=9,$T58&lt;=10),"A+","")&amp;IF(AND($T58&gt;=8.5,$T58&lt;=8.9),"A","")&amp;IF(AND($T58&gt;=8,$T58&lt;=8.4),"B+","")&amp;IF(AND($T58&gt;=7,$T58&lt;=7.9),"B","")&amp;IF(AND($T58&gt;=6.5,$T58&lt;=6.9),"C+","")&amp;IF(AND($T58&gt;=5.5,$T58&lt;=6.4),"C","")&amp;IF(AND($T58&gt;=5,$T58&lt;=5.4),"D+","")&amp;IF(AND($T58&gt;=4,$T58&lt;=4.9),"D","")&amp;IF(AND($T58&lt;4),"F","")</f>
        <v>B</v>
      </c>
      <c r="V58" s="30" t="str">
        <f>IF($T58&lt;4,"Kém",IF(AND($T58&gt;=4,$T58&lt;=5.4),"Trung bình yếu",IF(AND($T58&gt;=5.5,$T58&lt;=6.9),"Trung bình",IF(AND($T58&gt;=7,$T58&lt;=8.4),"Khá",IF(AND($T58&gt;=8.5,$T58&lt;=10),"Giỏi","")))))</f>
        <v>Khá</v>
      </c>
      <c r="W58" s="31" t="str">
        <f>+IF(OR($O58=0,$P58=0,$Q58=0,$R58=0),"Không đủ ĐKDT",IF(AND(S58=0,T58&gt;=4),"Không đạt",""))</f>
        <v/>
      </c>
      <c r="X58" s="32" t="str">
        <f>+L58</f>
        <v>305-A2</v>
      </c>
      <c r="Y58" s="3"/>
      <c r="Z58" s="21"/>
      <c r="AA58" s="73" t="str">
        <f>IF(W58="Không đủ ĐKDT","Học lại",IF(W58="Đình chỉ thi","Học lại",IF(AND(MID(G58,2,2)&lt;"12",W58="Vắng"),"Thi lại",IF(W58="Vắng có phép", "Thi lại",IF(AND((MID(G58,2,2)&lt;"12"),T58&lt;4.5),"Thi lại",IF(AND((MID(G58,2,2)&lt;"18"),T58&lt;4),"Học lại",IF(AND((MID(G58,2,2)&gt;"17"),T58&lt;4),"Thi lại",IF(AND(MID(G58,2,2)&gt;"17",S58=0),"Thi lại",IF(AND((MID(G58,2,2)&lt;"12"),S58=0),"Thi lại",IF(AND((MID(G58,2,2)&lt;"18"),(MID(G58,2,2)&gt;"11"),S58=0),"Học lại","Đạt"))))))))))</f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1579</v>
      </c>
      <c r="D59" s="24" t="s">
        <v>1580</v>
      </c>
      <c r="E59" s="25" t="s">
        <v>540</v>
      </c>
      <c r="F59" s="26" t="s">
        <v>1581</v>
      </c>
      <c r="G59" s="23" t="s">
        <v>66</v>
      </c>
      <c r="H59" s="80" t="s">
        <v>56</v>
      </c>
      <c r="I59" s="81" t="s">
        <v>1476</v>
      </c>
      <c r="J59" s="82">
        <v>43269</v>
      </c>
      <c r="K59" s="81" t="s">
        <v>475</v>
      </c>
      <c r="L59" s="81" t="s">
        <v>543</v>
      </c>
      <c r="M59" s="81" t="s">
        <v>281</v>
      </c>
      <c r="N59">
        <v>3</v>
      </c>
      <c r="O59" s="27">
        <v>10</v>
      </c>
      <c r="P59" s="27">
        <v>7</v>
      </c>
      <c r="Q59" s="27" t="s">
        <v>25</v>
      </c>
      <c r="R59" s="27">
        <v>7</v>
      </c>
      <c r="S59" s="71">
        <v>4</v>
      </c>
      <c r="T59" s="28">
        <f>ROUND(SUMPRODUCT(O59:S59,$O$8:$S$8)/100,1)</f>
        <v>5.2</v>
      </c>
      <c r="U59" s="29" t="str">
        <f>IF(AND($T59&gt;=9,$T59&lt;=10),"A+","")&amp;IF(AND($T59&gt;=8.5,$T59&lt;=8.9),"A","")&amp;IF(AND($T59&gt;=8,$T59&lt;=8.4),"B+","")&amp;IF(AND($T59&gt;=7,$T59&lt;=7.9),"B","")&amp;IF(AND($T59&gt;=6.5,$T59&lt;=6.9),"C+","")&amp;IF(AND($T59&gt;=5.5,$T59&lt;=6.4),"C","")&amp;IF(AND($T59&gt;=5,$T59&lt;=5.4),"D+","")&amp;IF(AND($T59&gt;=4,$T59&lt;=4.9),"D","")&amp;IF(AND($T59&lt;4),"F","")</f>
        <v>D+</v>
      </c>
      <c r="V59" s="30" t="str">
        <f>IF($T59&lt;4,"Kém",IF(AND($T59&gt;=4,$T59&lt;=5.4),"Trung bình yếu",IF(AND($T59&gt;=5.5,$T59&lt;=6.9),"Trung bình",IF(AND($T59&gt;=7,$T59&lt;=8.4),"Khá",IF(AND($T59&gt;=8.5,$T59&lt;=10),"Giỏi","")))))</f>
        <v>Trung bình yếu</v>
      </c>
      <c r="W59" s="31" t="str">
        <f>+IF(OR($O59=0,$P59=0,$Q59=0,$R59=0),"Không đủ ĐKDT",IF(AND(S59=0,T59&gt;=4),"Không đạt",""))</f>
        <v/>
      </c>
      <c r="X59" s="32" t="str">
        <f>+L59</f>
        <v>305-A2</v>
      </c>
      <c r="Y59" s="3"/>
      <c r="Z59" s="21"/>
      <c r="AA59" s="73" t="str">
        <f>IF(W59="Không đủ ĐKDT","Học lại",IF(W59="Đình chỉ thi","Học lại",IF(AND(MID(G59,2,2)&lt;"12",W59="Vắng"),"Thi lại",IF(W59="Vắng có phép", "Thi lại",IF(AND((MID(G59,2,2)&lt;"12"),T59&lt;4.5),"Thi lại",IF(AND((MID(G59,2,2)&lt;"18"),T59&lt;4),"Học lại",IF(AND((MID(G59,2,2)&gt;"17"),T59&lt;4),"Thi lại",IF(AND(MID(G59,2,2)&gt;"17",S59=0),"Thi lại",IF(AND((MID(G59,2,2)&lt;"12"),S59=0),"Thi lại",IF(AND((MID(G59,2,2)&lt;"18"),(MID(G59,2,2)&gt;"11"),S59=0),"Học lại","Đạt"))))))))))</f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1582</v>
      </c>
      <c r="D60" s="24" t="s">
        <v>1583</v>
      </c>
      <c r="E60" s="25" t="s">
        <v>254</v>
      </c>
      <c r="F60" s="26" t="s">
        <v>1584</v>
      </c>
      <c r="G60" s="23" t="s">
        <v>83</v>
      </c>
      <c r="H60" s="80" t="s">
        <v>56</v>
      </c>
      <c r="I60" s="81" t="s">
        <v>1476</v>
      </c>
      <c r="J60" s="82">
        <v>43269</v>
      </c>
      <c r="K60" s="81" t="s">
        <v>475</v>
      </c>
      <c r="L60" s="81" t="s">
        <v>543</v>
      </c>
      <c r="M60" s="81" t="s">
        <v>281</v>
      </c>
      <c r="N60">
        <v>3</v>
      </c>
      <c r="O60" s="27">
        <v>7</v>
      </c>
      <c r="P60" s="27">
        <v>5</v>
      </c>
      <c r="Q60" s="27" t="s">
        <v>25</v>
      </c>
      <c r="R60" s="27">
        <v>8</v>
      </c>
      <c r="S60" s="71">
        <v>2.5</v>
      </c>
      <c r="T60" s="28">
        <f>ROUND(SUMPRODUCT(O60:S60,$O$8:$S$8)/100,1)</f>
        <v>3.8</v>
      </c>
      <c r="U60" s="29" t="str">
        <f>IF(AND($T60&gt;=9,$T60&lt;=10),"A+","")&amp;IF(AND($T60&gt;=8.5,$T60&lt;=8.9),"A","")&amp;IF(AND($T60&gt;=8,$T60&lt;=8.4),"B+","")&amp;IF(AND($T60&gt;=7,$T60&lt;=7.9),"B","")&amp;IF(AND($T60&gt;=6.5,$T60&lt;=6.9),"C+","")&amp;IF(AND($T60&gt;=5.5,$T60&lt;=6.4),"C","")&amp;IF(AND($T60&gt;=5,$T60&lt;=5.4),"D+","")&amp;IF(AND($T60&gt;=4,$T60&lt;=4.9),"D","")&amp;IF(AND($T60&lt;4),"F","")</f>
        <v>F</v>
      </c>
      <c r="V60" s="30" t="str">
        <f>IF($T60&lt;4,"Kém",IF(AND($T60&gt;=4,$T60&lt;=5.4),"Trung bình yếu",IF(AND($T60&gt;=5.5,$T60&lt;=6.9),"Trung bình",IF(AND($T60&gt;=7,$T60&lt;=8.4),"Khá",IF(AND($T60&gt;=8.5,$T60&lt;=10),"Giỏi","")))))</f>
        <v>Kém</v>
      </c>
      <c r="W60" s="31" t="str">
        <f>+IF(OR($O60=0,$P60=0,$Q60=0,$R60=0),"Không đủ ĐKDT",IF(AND(S60=0,T60&gt;=4),"Không đạt",""))</f>
        <v/>
      </c>
      <c r="X60" s="32" t="str">
        <f>+L60</f>
        <v>305-A2</v>
      </c>
      <c r="Y60" s="3"/>
      <c r="Z60" s="21"/>
      <c r="AA60" s="73" t="str">
        <f>IF(W60="Không đủ ĐKDT","Học lại",IF(W60="Đình chỉ thi","Học lại",IF(AND(MID(G60,2,2)&lt;"12",W60="Vắng"),"Thi lại",IF(W60="Vắng có phép", "Thi lại",IF(AND((MID(G60,2,2)&lt;"12"),T60&lt;4.5),"Thi lại",IF(AND((MID(G60,2,2)&lt;"18"),T60&lt;4),"Học lại",IF(AND((MID(G60,2,2)&gt;"17"),T60&lt;4),"Thi lại",IF(AND(MID(G60,2,2)&gt;"17",S60=0),"Thi lại",IF(AND((MID(G60,2,2)&lt;"12"),S60=0),"Thi lại",IF(AND((MID(G60,2,2)&lt;"18"),(MID(G60,2,2)&gt;"11"),S60=0),"Học lại","Đạt"))))))))))</f>
        <v>Học lại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1585</v>
      </c>
      <c r="D61" s="24" t="s">
        <v>491</v>
      </c>
      <c r="E61" s="25" t="s">
        <v>1586</v>
      </c>
      <c r="F61" s="26" t="s">
        <v>1587</v>
      </c>
      <c r="G61" s="23" t="s">
        <v>278</v>
      </c>
      <c r="H61" s="80" t="s">
        <v>56</v>
      </c>
      <c r="I61" s="81" t="s">
        <v>1476</v>
      </c>
      <c r="J61" s="82">
        <v>43269</v>
      </c>
      <c r="K61" s="81" t="s">
        <v>475</v>
      </c>
      <c r="L61" s="81" t="s">
        <v>543</v>
      </c>
      <c r="M61" s="81" t="s">
        <v>281</v>
      </c>
      <c r="N61">
        <v>3</v>
      </c>
      <c r="O61" s="27">
        <v>10</v>
      </c>
      <c r="P61" s="27">
        <v>6</v>
      </c>
      <c r="Q61" s="27" t="s">
        <v>25</v>
      </c>
      <c r="R61" s="27">
        <v>8</v>
      </c>
      <c r="S61" s="71">
        <v>9</v>
      </c>
      <c r="T61" s="28">
        <f>ROUND(SUMPRODUCT(O61:S61,$O$8:$S$8)/100,1)</f>
        <v>8.6999999999999993</v>
      </c>
      <c r="U61" s="29" t="str">
        <f>IF(AND($T61&gt;=9,$T61&lt;=10),"A+","")&amp;IF(AND($T61&gt;=8.5,$T61&lt;=8.9),"A","")&amp;IF(AND($T61&gt;=8,$T61&lt;=8.4),"B+","")&amp;IF(AND($T61&gt;=7,$T61&lt;=7.9),"B","")&amp;IF(AND($T61&gt;=6.5,$T61&lt;=6.9),"C+","")&amp;IF(AND($T61&gt;=5.5,$T61&lt;=6.4),"C","")&amp;IF(AND($T61&gt;=5,$T61&lt;=5.4),"D+","")&amp;IF(AND($T61&gt;=4,$T61&lt;=4.9),"D","")&amp;IF(AND($T61&lt;4),"F","")</f>
        <v>A</v>
      </c>
      <c r="V61" s="30" t="str">
        <f>IF($T61&lt;4,"Kém",IF(AND($T61&gt;=4,$T61&lt;=5.4),"Trung bình yếu",IF(AND($T61&gt;=5.5,$T61&lt;=6.9),"Trung bình",IF(AND($T61&gt;=7,$T61&lt;=8.4),"Khá",IF(AND($T61&gt;=8.5,$T61&lt;=10),"Giỏi","")))))</f>
        <v>Giỏi</v>
      </c>
      <c r="W61" s="31" t="str">
        <f>+IF(OR($O61=0,$P61=0,$Q61=0,$R61=0),"Không đủ ĐKDT",IF(AND(S61=0,T61&gt;=4),"Không đạt",""))</f>
        <v/>
      </c>
      <c r="X61" s="32" t="str">
        <f>+L61</f>
        <v>305-A2</v>
      </c>
      <c r="Y61" s="3"/>
      <c r="Z61" s="21"/>
      <c r="AA61" s="73" t="str">
        <f>IF(W61="Không đủ ĐKDT","Học lại",IF(W61="Đình chỉ thi","Học lại",IF(AND(MID(G61,2,2)&lt;"12",W61="Vắng"),"Thi lại",IF(W61="Vắng có phép", "Thi lại",IF(AND((MID(G61,2,2)&lt;"12"),T61&lt;4.5),"Thi lại",IF(AND((MID(G61,2,2)&lt;"18"),T61&lt;4),"Học lại",IF(AND((MID(G61,2,2)&gt;"17"),T61&lt;4),"Thi lại",IF(AND(MID(G61,2,2)&gt;"17",S61=0),"Thi lại",IF(AND((MID(G61,2,2)&lt;"12"),S61=0),"Thi lại",IF(AND((MID(G61,2,2)&lt;"18"),(MID(G61,2,2)&gt;"11"),S61=0),"Học lại","Đạt"))))))))))</f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1588</v>
      </c>
      <c r="D62" s="24" t="s">
        <v>181</v>
      </c>
      <c r="E62" s="25" t="s">
        <v>505</v>
      </c>
      <c r="F62" s="26" t="s">
        <v>1589</v>
      </c>
      <c r="G62" s="23" t="s">
        <v>83</v>
      </c>
      <c r="H62" s="80" t="s">
        <v>56</v>
      </c>
      <c r="I62" s="81" t="s">
        <v>1476</v>
      </c>
      <c r="J62" s="82">
        <v>43269</v>
      </c>
      <c r="K62" s="81" t="s">
        <v>475</v>
      </c>
      <c r="L62" s="81" t="s">
        <v>543</v>
      </c>
      <c r="M62" s="81" t="s">
        <v>281</v>
      </c>
      <c r="N62">
        <v>3</v>
      </c>
      <c r="O62" s="27">
        <v>10</v>
      </c>
      <c r="P62" s="27">
        <v>8</v>
      </c>
      <c r="Q62" s="27" t="s">
        <v>25</v>
      </c>
      <c r="R62" s="27">
        <v>8</v>
      </c>
      <c r="S62" s="71">
        <v>8.5</v>
      </c>
      <c r="T62" s="28">
        <f>ROUND(SUMPRODUCT(O62:S62,$O$8:$S$8)/100,1)</f>
        <v>8.6</v>
      </c>
      <c r="U62" s="29" t="str">
        <f>IF(AND($T62&gt;=9,$T62&lt;=10),"A+","")&amp;IF(AND($T62&gt;=8.5,$T62&lt;=8.9),"A","")&amp;IF(AND($T62&gt;=8,$T62&lt;=8.4),"B+","")&amp;IF(AND($T62&gt;=7,$T62&lt;=7.9),"B","")&amp;IF(AND($T62&gt;=6.5,$T62&lt;=6.9),"C+","")&amp;IF(AND($T62&gt;=5.5,$T62&lt;=6.4),"C","")&amp;IF(AND($T62&gt;=5,$T62&lt;=5.4),"D+","")&amp;IF(AND($T62&gt;=4,$T62&lt;=4.9),"D","")&amp;IF(AND($T62&lt;4),"F","")</f>
        <v>A</v>
      </c>
      <c r="V62" s="30" t="str">
        <f>IF($T62&lt;4,"Kém",IF(AND($T62&gt;=4,$T62&lt;=5.4),"Trung bình yếu",IF(AND($T62&gt;=5.5,$T62&lt;=6.9),"Trung bình",IF(AND($T62&gt;=7,$T62&lt;=8.4),"Khá",IF(AND($T62&gt;=8.5,$T62&lt;=10),"Giỏi","")))))</f>
        <v>Giỏi</v>
      </c>
      <c r="W62" s="31" t="str">
        <f>+IF(OR($O62=0,$P62=0,$Q62=0,$R62=0),"Không đủ ĐKDT",IF(AND(S62=0,T62&gt;=4),"Không đạt",""))</f>
        <v/>
      </c>
      <c r="X62" s="32" t="str">
        <f>+L62</f>
        <v>305-A2</v>
      </c>
      <c r="Y62" s="3"/>
      <c r="Z62" s="21"/>
      <c r="AA62" s="73" t="str">
        <f>IF(W62="Không đủ ĐKDT","Học lại",IF(W62="Đình chỉ thi","Học lại",IF(AND(MID(G62,2,2)&lt;"12",W62="Vắng"),"Thi lại",IF(W62="Vắng có phép", "Thi lại",IF(AND((MID(G62,2,2)&lt;"12"),T62&lt;4.5),"Thi lại",IF(AND((MID(G62,2,2)&lt;"18"),T62&lt;4),"Học lại",IF(AND((MID(G62,2,2)&gt;"17"),T62&lt;4),"Thi lại",IF(AND(MID(G62,2,2)&gt;"17",S62=0),"Thi lại",IF(AND((MID(G62,2,2)&lt;"12"),S62=0),"Thi lại",IF(AND((MID(G62,2,2)&lt;"18"),(MID(G62,2,2)&gt;"11"),S62=0),"Học lại","Đạt"))))))))))</f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1590</v>
      </c>
      <c r="D63" s="24" t="s">
        <v>1591</v>
      </c>
      <c r="E63" s="25" t="s">
        <v>1448</v>
      </c>
      <c r="F63" s="26" t="s">
        <v>1566</v>
      </c>
      <c r="G63" s="23" t="s">
        <v>70</v>
      </c>
      <c r="H63" s="80" t="s">
        <v>56</v>
      </c>
      <c r="I63" s="81" t="s">
        <v>1476</v>
      </c>
      <c r="J63" s="82">
        <v>43269</v>
      </c>
      <c r="K63" s="81" t="s">
        <v>475</v>
      </c>
      <c r="L63" s="81" t="s">
        <v>543</v>
      </c>
      <c r="M63" s="81" t="s">
        <v>281</v>
      </c>
      <c r="N63">
        <v>3</v>
      </c>
      <c r="O63" s="27">
        <v>9</v>
      </c>
      <c r="P63" s="27">
        <v>8</v>
      </c>
      <c r="Q63" s="27" t="s">
        <v>25</v>
      </c>
      <c r="R63" s="27">
        <v>7</v>
      </c>
      <c r="S63" s="71">
        <v>3</v>
      </c>
      <c r="T63" s="28">
        <f>ROUND(SUMPRODUCT(O63:S63,$O$8:$S$8)/100,1)</f>
        <v>4.5</v>
      </c>
      <c r="U63" s="29" t="str">
        <f>IF(AND($T63&gt;=9,$T63&lt;=10),"A+","")&amp;IF(AND($T63&gt;=8.5,$T63&lt;=8.9),"A","")&amp;IF(AND($T63&gt;=8,$T63&lt;=8.4),"B+","")&amp;IF(AND($T63&gt;=7,$T63&lt;=7.9),"B","")&amp;IF(AND($T63&gt;=6.5,$T63&lt;=6.9),"C+","")&amp;IF(AND($T63&gt;=5.5,$T63&lt;=6.4),"C","")&amp;IF(AND($T63&gt;=5,$T63&lt;=5.4),"D+","")&amp;IF(AND($T63&gt;=4,$T63&lt;=4.9),"D","")&amp;IF(AND($T63&lt;4),"F","")</f>
        <v>D</v>
      </c>
      <c r="V63" s="30" t="str">
        <f>IF($T63&lt;4,"Kém",IF(AND($T63&gt;=4,$T63&lt;=5.4),"Trung bình yếu",IF(AND($T63&gt;=5.5,$T63&lt;=6.9),"Trung bình",IF(AND($T63&gt;=7,$T63&lt;=8.4),"Khá",IF(AND($T63&gt;=8.5,$T63&lt;=10),"Giỏi","")))))</f>
        <v>Trung bình yếu</v>
      </c>
      <c r="W63" s="31" t="str">
        <f>+IF(OR($O63=0,$P63=0,$Q63=0,$R63=0),"Không đủ ĐKDT",IF(AND(S63=0,T63&gt;=4),"Không đạt",""))</f>
        <v/>
      </c>
      <c r="X63" s="32" t="str">
        <f>+L63</f>
        <v>305-A2</v>
      </c>
      <c r="Y63" s="3"/>
      <c r="Z63" s="21"/>
      <c r="AA63" s="73" t="str">
        <f>IF(W63="Không đủ ĐKDT","Học lại",IF(W63="Đình chỉ thi","Học lại",IF(AND(MID(G63,2,2)&lt;"12",W63="Vắng"),"Thi lại",IF(W63="Vắng có phép", "Thi lại",IF(AND((MID(G63,2,2)&lt;"12"),T63&lt;4.5),"Thi lại",IF(AND((MID(G63,2,2)&lt;"18"),T63&lt;4),"Học lại",IF(AND((MID(G63,2,2)&gt;"17"),T63&lt;4),"Thi lại",IF(AND(MID(G63,2,2)&gt;"17",S63=0),"Thi lại",IF(AND((MID(G63,2,2)&lt;"12"),S63=0),"Thi lại",IF(AND((MID(G63,2,2)&lt;"18"),(MID(G63,2,2)&gt;"11"),S63=0),"Học lại","Đạt"))))))))))</f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1592</v>
      </c>
      <c r="D64" s="24" t="s">
        <v>124</v>
      </c>
      <c r="E64" s="25" t="s">
        <v>541</v>
      </c>
      <c r="F64" s="26" t="s">
        <v>542</v>
      </c>
      <c r="G64" s="23" t="s">
        <v>70</v>
      </c>
      <c r="H64" s="80" t="s">
        <v>56</v>
      </c>
      <c r="I64" s="81" t="s">
        <v>1476</v>
      </c>
      <c r="J64" s="82">
        <v>43269</v>
      </c>
      <c r="K64" s="81" t="s">
        <v>475</v>
      </c>
      <c r="L64" s="81" t="s">
        <v>543</v>
      </c>
      <c r="M64" s="81" t="s">
        <v>281</v>
      </c>
      <c r="N64">
        <v>3</v>
      </c>
      <c r="O64" s="27">
        <v>10</v>
      </c>
      <c r="P64" s="27">
        <v>9</v>
      </c>
      <c r="Q64" s="27" t="s">
        <v>25</v>
      </c>
      <c r="R64" s="27">
        <v>7</v>
      </c>
      <c r="S64" s="71">
        <v>7</v>
      </c>
      <c r="T64" s="28">
        <f>ROUND(SUMPRODUCT(O64:S64,$O$8:$S$8)/100,1)</f>
        <v>7.5</v>
      </c>
      <c r="U64" s="29" t="str">
        <f>IF(AND($T64&gt;=9,$T64&lt;=10),"A+","")&amp;IF(AND($T64&gt;=8.5,$T64&lt;=8.9),"A","")&amp;IF(AND($T64&gt;=8,$T64&lt;=8.4),"B+","")&amp;IF(AND($T64&gt;=7,$T64&lt;=7.9),"B","")&amp;IF(AND($T64&gt;=6.5,$T64&lt;=6.9),"C+","")&amp;IF(AND($T64&gt;=5.5,$T64&lt;=6.4),"C","")&amp;IF(AND($T64&gt;=5,$T64&lt;=5.4),"D+","")&amp;IF(AND($T64&gt;=4,$T64&lt;=4.9),"D","")&amp;IF(AND($T64&lt;4),"F","")</f>
        <v>B</v>
      </c>
      <c r="V64" s="30" t="str">
        <f>IF($T64&lt;4,"Kém",IF(AND($T64&gt;=4,$T64&lt;=5.4),"Trung bình yếu",IF(AND($T64&gt;=5.5,$T64&lt;=6.9),"Trung bình",IF(AND($T64&gt;=7,$T64&lt;=8.4),"Khá",IF(AND($T64&gt;=8.5,$T64&lt;=10),"Giỏi","")))))</f>
        <v>Khá</v>
      </c>
      <c r="W64" s="31" t="str">
        <f>+IF(OR($O64=0,$P64=0,$Q64=0,$R64=0),"Không đủ ĐKDT",IF(AND(S64=0,T64&gt;=4),"Không đạt",""))</f>
        <v/>
      </c>
      <c r="X64" s="32" t="str">
        <f>+L64</f>
        <v>305-A2</v>
      </c>
      <c r="Y64" s="3"/>
      <c r="Z64" s="21"/>
      <c r="AA64" s="73" t="str">
        <f>IF(W64="Không đủ ĐKDT","Học lại",IF(W64="Đình chỉ thi","Học lại",IF(AND(MID(G64,2,2)&lt;"12",W64="Vắng"),"Thi lại",IF(W64="Vắng có phép", "Thi lại",IF(AND((MID(G64,2,2)&lt;"12"),T64&lt;4.5),"Thi lại",IF(AND((MID(G64,2,2)&lt;"18"),T64&lt;4),"Học lại",IF(AND((MID(G64,2,2)&gt;"17"),T64&lt;4),"Thi lại",IF(AND(MID(G64,2,2)&gt;"17",S64=0),"Thi lại",IF(AND((MID(G64,2,2)&lt;"12"),S64=0),"Thi lại",IF(AND((MID(G64,2,2)&lt;"18"),(MID(G64,2,2)&gt;"11"),S64=0),"Học lại","Đạt"))))))))))</f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1593</v>
      </c>
      <c r="D65" s="24" t="s">
        <v>119</v>
      </c>
      <c r="E65" s="25" t="s">
        <v>1594</v>
      </c>
      <c r="F65" s="26" t="s">
        <v>1595</v>
      </c>
      <c r="G65" s="23" t="s">
        <v>55</v>
      </c>
      <c r="H65" s="80" t="s">
        <v>56</v>
      </c>
      <c r="I65" s="81" t="s">
        <v>1476</v>
      </c>
      <c r="J65" s="82">
        <v>43269</v>
      </c>
      <c r="K65" s="81" t="s">
        <v>475</v>
      </c>
      <c r="L65" s="81" t="s">
        <v>543</v>
      </c>
      <c r="M65" s="81" t="s">
        <v>281</v>
      </c>
      <c r="N65">
        <v>3</v>
      </c>
      <c r="O65" s="27">
        <v>10</v>
      </c>
      <c r="P65" s="27">
        <v>9</v>
      </c>
      <c r="Q65" s="27" t="s">
        <v>25</v>
      </c>
      <c r="R65" s="27">
        <v>6</v>
      </c>
      <c r="S65" s="71">
        <v>3.5</v>
      </c>
      <c r="T65" s="28">
        <f>ROUND(SUMPRODUCT(O65:S65,$O$8:$S$8)/100,1)</f>
        <v>5</v>
      </c>
      <c r="U65" s="29" t="str">
        <f>IF(AND($T65&gt;=9,$T65&lt;=10),"A+","")&amp;IF(AND($T65&gt;=8.5,$T65&lt;=8.9),"A","")&amp;IF(AND($T65&gt;=8,$T65&lt;=8.4),"B+","")&amp;IF(AND($T65&gt;=7,$T65&lt;=7.9),"B","")&amp;IF(AND($T65&gt;=6.5,$T65&lt;=6.9),"C+","")&amp;IF(AND($T65&gt;=5.5,$T65&lt;=6.4),"C","")&amp;IF(AND($T65&gt;=5,$T65&lt;=5.4),"D+","")&amp;IF(AND($T65&gt;=4,$T65&lt;=4.9),"D","")&amp;IF(AND($T65&lt;4),"F","")</f>
        <v>D+</v>
      </c>
      <c r="V65" s="30" t="str">
        <f>IF($T65&lt;4,"Kém",IF(AND($T65&gt;=4,$T65&lt;=5.4),"Trung bình yếu",IF(AND($T65&gt;=5.5,$T65&lt;=6.9),"Trung bình",IF(AND($T65&gt;=7,$T65&lt;=8.4),"Khá",IF(AND($T65&gt;=8.5,$T65&lt;=10),"Giỏi","")))))</f>
        <v>Trung bình yếu</v>
      </c>
      <c r="W65" s="31" t="str">
        <f>+IF(OR($O65=0,$P65=0,$Q65=0,$R65=0),"Không đủ ĐKDT",IF(AND(S65=0,T65&gt;=4),"Không đạt",""))</f>
        <v/>
      </c>
      <c r="X65" s="32" t="str">
        <f>+L65</f>
        <v>305-A2</v>
      </c>
      <c r="Y65" s="3"/>
      <c r="Z65" s="21"/>
      <c r="AA65" s="73" t="str">
        <f>IF(W65="Không đủ ĐKDT","Học lại",IF(W65="Đình chỉ thi","Học lại",IF(AND(MID(G65,2,2)&lt;"12",W65="Vắng"),"Thi lại",IF(W65="Vắng có phép", "Thi lại",IF(AND((MID(G65,2,2)&lt;"12"),T65&lt;4.5),"Thi lại",IF(AND((MID(G65,2,2)&lt;"18"),T65&lt;4),"Học lại",IF(AND((MID(G65,2,2)&gt;"17"),T65&lt;4),"Thi lại",IF(AND(MID(G65,2,2)&gt;"17",S65=0),"Thi lại",IF(AND((MID(G65,2,2)&lt;"12"),S65=0),"Thi lại",IF(AND((MID(G65,2,2)&lt;"18"),(MID(G65,2,2)&gt;"11"),S65=0),"Học lại","Đạt"))))))))))</f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1596</v>
      </c>
      <c r="D66" s="24" t="s">
        <v>1597</v>
      </c>
      <c r="E66" s="25" t="s">
        <v>162</v>
      </c>
      <c r="F66" s="26" t="s">
        <v>1208</v>
      </c>
      <c r="G66" s="23" t="s">
        <v>192</v>
      </c>
      <c r="H66" s="80" t="s">
        <v>56</v>
      </c>
      <c r="I66" s="81" t="s">
        <v>1476</v>
      </c>
      <c r="J66" s="82">
        <v>43269</v>
      </c>
      <c r="K66" s="81" t="s">
        <v>475</v>
      </c>
      <c r="L66" s="81" t="s">
        <v>543</v>
      </c>
      <c r="M66" s="81" t="s">
        <v>281</v>
      </c>
      <c r="N66">
        <v>3</v>
      </c>
      <c r="O66" s="27">
        <v>10</v>
      </c>
      <c r="P66" s="27">
        <v>10</v>
      </c>
      <c r="Q66" s="27" t="s">
        <v>25</v>
      </c>
      <c r="R66" s="27">
        <v>9</v>
      </c>
      <c r="S66" s="71">
        <v>5.5</v>
      </c>
      <c r="T66" s="28">
        <f>ROUND(SUMPRODUCT(O66:S66,$O$8:$S$8)/100,1)</f>
        <v>6.8</v>
      </c>
      <c r="U66" s="29" t="str">
        <f>IF(AND($T66&gt;=9,$T66&lt;=10),"A+","")&amp;IF(AND($T66&gt;=8.5,$T66&lt;=8.9),"A","")&amp;IF(AND($T66&gt;=8,$T66&lt;=8.4),"B+","")&amp;IF(AND($T66&gt;=7,$T66&lt;=7.9),"B","")&amp;IF(AND($T66&gt;=6.5,$T66&lt;=6.9),"C+","")&amp;IF(AND($T66&gt;=5.5,$T66&lt;=6.4),"C","")&amp;IF(AND($T66&gt;=5,$T66&lt;=5.4),"D+","")&amp;IF(AND($T66&gt;=4,$T66&lt;=4.9),"D","")&amp;IF(AND($T66&lt;4),"F","")</f>
        <v>C+</v>
      </c>
      <c r="V66" s="30" t="str">
        <f>IF($T66&lt;4,"Kém",IF(AND($T66&gt;=4,$T66&lt;=5.4),"Trung bình yếu",IF(AND($T66&gt;=5.5,$T66&lt;=6.9),"Trung bình",IF(AND($T66&gt;=7,$T66&lt;=8.4),"Khá",IF(AND($T66&gt;=8.5,$T66&lt;=10),"Giỏi","")))))</f>
        <v>Trung bình</v>
      </c>
      <c r="W66" s="31" t="str">
        <f>+IF(OR($O66=0,$P66=0,$Q66=0,$R66=0),"Không đủ ĐKDT",IF(AND(S66=0,T66&gt;=4),"Không đạt",""))</f>
        <v/>
      </c>
      <c r="X66" s="32" t="str">
        <f>+L66</f>
        <v>305-A2</v>
      </c>
      <c r="Y66" s="3"/>
      <c r="Z66" s="21"/>
      <c r="AA66" s="73" t="str">
        <f>IF(W66="Không đủ ĐKDT","Học lại",IF(W66="Đình chỉ thi","Học lại",IF(AND(MID(G66,2,2)&lt;"12",W66="Vắng"),"Thi lại",IF(W66="Vắng có phép", "Thi lại",IF(AND((MID(G66,2,2)&lt;"12"),T66&lt;4.5),"Thi lại",IF(AND((MID(G66,2,2)&lt;"18"),T66&lt;4),"Học lại",IF(AND((MID(G66,2,2)&gt;"17"),T66&lt;4),"Thi lại",IF(AND(MID(G66,2,2)&gt;"17",S66=0),"Thi lại",IF(AND((MID(G66,2,2)&lt;"12"),S66=0),"Thi lại",IF(AND((MID(G66,2,2)&lt;"18"),(MID(G66,2,2)&gt;"11"),S66=0),"Học lại","Đạt"))))))))))</f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1598</v>
      </c>
      <c r="D67" s="24" t="s">
        <v>1599</v>
      </c>
      <c r="E67" s="25" t="s">
        <v>166</v>
      </c>
      <c r="F67" s="26" t="s">
        <v>1600</v>
      </c>
      <c r="G67" s="23" t="s">
        <v>55</v>
      </c>
      <c r="H67" s="80" t="s">
        <v>56</v>
      </c>
      <c r="I67" s="81" t="s">
        <v>1476</v>
      </c>
      <c r="J67" s="82">
        <v>43269</v>
      </c>
      <c r="K67" s="81" t="s">
        <v>475</v>
      </c>
      <c r="L67" s="81" t="s">
        <v>543</v>
      </c>
      <c r="M67" s="81" t="s">
        <v>281</v>
      </c>
      <c r="N67">
        <v>3</v>
      </c>
      <c r="O67" s="27">
        <v>9</v>
      </c>
      <c r="P67" s="27">
        <v>8</v>
      </c>
      <c r="Q67" s="27" t="s">
        <v>25</v>
      </c>
      <c r="R67" s="27">
        <v>6</v>
      </c>
      <c r="S67" s="71">
        <v>2.5</v>
      </c>
      <c r="T67" s="28">
        <f>ROUND(SUMPRODUCT(O67:S67,$O$8:$S$8)/100,1)</f>
        <v>4.0999999999999996</v>
      </c>
      <c r="U67" s="29" t="str">
        <f>IF(AND($T67&gt;=9,$T67&lt;=10),"A+","")&amp;IF(AND($T67&gt;=8.5,$T67&lt;=8.9),"A","")&amp;IF(AND($T67&gt;=8,$T67&lt;=8.4),"B+","")&amp;IF(AND($T67&gt;=7,$T67&lt;=7.9),"B","")&amp;IF(AND($T67&gt;=6.5,$T67&lt;=6.9),"C+","")&amp;IF(AND($T67&gt;=5.5,$T67&lt;=6.4),"C","")&amp;IF(AND($T67&gt;=5,$T67&lt;=5.4),"D+","")&amp;IF(AND($T67&gt;=4,$T67&lt;=4.9),"D","")&amp;IF(AND($T67&lt;4),"F","")</f>
        <v>D</v>
      </c>
      <c r="V67" s="30" t="str">
        <f>IF($T67&lt;4,"Kém",IF(AND($T67&gt;=4,$T67&lt;=5.4),"Trung bình yếu",IF(AND($T67&gt;=5.5,$T67&lt;=6.9),"Trung bình",IF(AND($T67&gt;=7,$T67&lt;=8.4),"Khá",IF(AND($T67&gt;=8.5,$T67&lt;=10),"Giỏi","")))))</f>
        <v>Trung bình yếu</v>
      </c>
      <c r="W67" s="31" t="str">
        <f>+IF(OR($O67=0,$P67=0,$Q67=0,$R67=0),"Không đủ ĐKDT",IF(AND(S67=0,T67&gt;=4),"Không đạt",""))</f>
        <v/>
      </c>
      <c r="X67" s="32" t="str">
        <f>+L67</f>
        <v>305-A2</v>
      </c>
      <c r="Y67" s="3"/>
      <c r="Z67" s="21"/>
      <c r="AA67" s="73" t="str">
        <f>IF(W67="Không đủ ĐKDT","Học lại",IF(W67="Đình chỉ thi","Học lại",IF(AND(MID(G67,2,2)&lt;"12",W67="Vắng"),"Thi lại",IF(W67="Vắng có phép", "Thi lại",IF(AND((MID(G67,2,2)&lt;"12"),T67&lt;4.5),"Thi lại",IF(AND((MID(G67,2,2)&lt;"18"),T67&lt;4),"Học lại",IF(AND((MID(G67,2,2)&gt;"17"),T67&lt;4),"Thi lại",IF(AND(MID(G67,2,2)&gt;"17",S67=0),"Thi lại",IF(AND((MID(G67,2,2)&lt;"12"),S67=0),"Thi lại",IF(AND((MID(G67,2,2)&lt;"18"),(MID(G67,2,2)&gt;"11"),S67=0),"Học lại","Đạt"))))))))))</f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1601</v>
      </c>
      <c r="D68" s="24" t="s">
        <v>417</v>
      </c>
      <c r="E68" s="25" t="s">
        <v>170</v>
      </c>
      <c r="F68" s="26" t="s">
        <v>477</v>
      </c>
      <c r="G68" s="23" t="s">
        <v>55</v>
      </c>
      <c r="H68" s="80" t="s">
        <v>56</v>
      </c>
      <c r="I68" s="81" t="s">
        <v>1476</v>
      </c>
      <c r="J68" s="82">
        <v>43269</v>
      </c>
      <c r="K68" s="81" t="s">
        <v>475</v>
      </c>
      <c r="L68" s="81" t="s">
        <v>543</v>
      </c>
      <c r="M68" s="81" t="s">
        <v>281</v>
      </c>
      <c r="N68">
        <v>3</v>
      </c>
      <c r="O68" s="27">
        <v>10</v>
      </c>
      <c r="P68" s="27">
        <v>9</v>
      </c>
      <c r="Q68" s="27" t="s">
        <v>25</v>
      </c>
      <c r="R68" s="27">
        <v>8</v>
      </c>
      <c r="S68" s="71">
        <v>5.5</v>
      </c>
      <c r="T68" s="28">
        <f>ROUND(SUMPRODUCT(O68:S68,$O$8:$S$8)/100,1)</f>
        <v>6.6</v>
      </c>
      <c r="U68" s="29" t="str">
        <f>IF(AND($T68&gt;=9,$T68&lt;=10),"A+","")&amp;IF(AND($T68&gt;=8.5,$T68&lt;=8.9),"A","")&amp;IF(AND($T68&gt;=8,$T68&lt;=8.4),"B+","")&amp;IF(AND($T68&gt;=7,$T68&lt;=7.9),"B","")&amp;IF(AND($T68&gt;=6.5,$T68&lt;=6.9),"C+","")&amp;IF(AND($T68&gt;=5.5,$T68&lt;=6.4),"C","")&amp;IF(AND($T68&gt;=5,$T68&lt;=5.4),"D+","")&amp;IF(AND($T68&gt;=4,$T68&lt;=4.9),"D","")&amp;IF(AND($T68&lt;4),"F","")</f>
        <v>C+</v>
      </c>
      <c r="V68" s="30" t="str">
        <f>IF($T68&lt;4,"Kém",IF(AND($T68&gt;=4,$T68&lt;=5.4),"Trung bình yếu",IF(AND($T68&gt;=5.5,$T68&lt;=6.9),"Trung bình",IF(AND($T68&gt;=7,$T68&lt;=8.4),"Khá",IF(AND($T68&gt;=8.5,$T68&lt;=10),"Giỏi","")))))</f>
        <v>Trung bình</v>
      </c>
      <c r="W68" s="31" t="str">
        <f>+IF(OR($O68=0,$P68=0,$Q68=0,$R68=0),"Không đủ ĐKDT",IF(AND(S68=0,T68&gt;=4),"Không đạt",""))</f>
        <v/>
      </c>
      <c r="X68" s="32" t="str">
        <f>+L68</f>
        <v>305-A2</v>
      </c>
      <c r="Y68" s="3"/>
      <c r="Z68" s="21"/>
      <c r="AA68" s="73" t="str">
        <f>IF(W68="Không đủ ĐKDT","Học lại",IF(W68="Đình chỉ thi","Học lại",IF(AND(MID(G68,2,2)&lt;"12",W68="Vắng"),"Thi lại",IF(W68="Vắng có phép", "Thi lại",IF(AND((MID(G68,2,2)&lt;"12"),T68&lt;4.5),"Thi lại",IF(AND((MID(G68,2,2)&lt;"18"),T68&lt;4),"Học lại",IF(AND((MID(G68,2,2)&gt;"17"),T68&lt;4),"Thi lại",IF(AND(MID(G68,2,2)&gt;"17",S68=0),"Thi lại",IF(AND((MID(G68,2,2)&lt;"12"),S68=0),"Thi lại",IF(AND((MID(G68,2,2)&lt;"18"),(MID(G68,2,2)&gt;"11"),S68=0),"Học lại","Đạt"))))))))))</f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9" customHeight="1" x14ac:dyDescent="0.25">
      <c r="A69" s="2"/>
      <c r="B69" s="33"/>
      <c r="C69" s="34"/>
      <c r="D69" s="34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/>
      <c r="P69" s="37"/>
      <c r="Q69" s="37"/>
      <c r="R69" s="38"/>
      <c r="S69" s="38"/>
      <c r="T69" s="38"/>
      <c r="U69" s="38"/>
      <c r="V69" s="38"/>
      <c r="W69" s="38"/>
      <c r="X69" s="38"/>
      <c r="Y69" s="3"/>
    </row>
    <row r="70" spans="1:42" ht="16.5" x14ac:dyDescent="0.25">
      <c r="A70" s="2"/>
      <c r="B70" s="115" t="s">
        <v>26</v>
      </c>
      <c r="C70" s="115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customHeight="1" x14ac:dyDescent="0.25">
      <c r="A71" s="2"/>
      <c r="B71" s="39" t="s">
        <v>27</v>
      </c>
      <c r="C71" s="39"/>
      <c r="D71" s="40">
        <f>+$AD$7</f>
        <v>60</v>
      </c>
      <c r="E71" s="41" t="s">
        <v>28</v>
      </c>
      <c r="F71" s="116" t="s">
        <v>29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42">
        <f>$AD$7 -COUNTIF($W$8:$W$230,"Vắng") -COUNTIF($W$8:$W$230,"Vắng có phép") - COUNTIF($W$8:$W$230,"Đình chỉ thi") - COUNTIF($W$8:$W$230,"Không đủ ĐKDT")</f>
        <v>56</v>
      </c>
      <c r="T71" s="42"/>
      <c r="U71" s="42"/>
      <c r="V71" s="43"/>
      <c r="W71" s="44" t="s">
        <v>28</v>
      </c>
      <c r="X71" s="43"/>
      <c r="Y71" s="3"/>
    </row>
    <row r="72" spans="1:42" ht="16.5" customHeight="1" x14ac:dyDescent="0.25">
      <c r="A72" s="2"/>
      <c r="B72" s="39" t="s">
        <v>30</v>
      </c>
      <c r="C72" s="39"/>
      <c r="D72" s="40">
        <f>+$AO$7</f>
        <v>53</v>
      </c>
      <c r="E72" s="41" t="s">
        <v>28</v>
      </c>
      <c r="F72" s="116" t="s">
        <v>31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5">
        <f>COUNTIF($W$8:$W$106,"Vắng")</f>
        <v>1</v>
      </c>
      <c r="T72" s="45"/>
      <c r="U72" s="45"/>
      <c r="V72" s="46"/>
      <c r="W72" s="44" t="s">
        <v>28</v>
      </c>
      <c r="X72" s="46"/>
      <c r="Y72" s="3"/>
    </row>
    <row r="73" spans="1:42" ht="16.5" customHeight="1" x14ac:dyDescent="0.25">
      <c r="A73" s="2"/>
      <c r="B73" s="39" t="s">
        <v>39</v>
      </c>
      <c r="C73" s="39"/>
      <c r="D73" s="49">
        <f>COUNTIF(AA9:AA68,"Học lại")</f>
        <v>7</v>
      </c>
      <c r="E73" s="41" t="s">
        <v>28</v>
      </c>
      <c r="F73" s="116" t="s">
        <v>40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2">
        <f>COUNTIF($W$8:$W$106,"Vắng có phép")</f>
        <v>0</v>
      </c>
      <c r="T73" s="42"/>
      <c r="U73" s="42"/>
      <c r="V73" s="43"/>
      <c r="W73" s="44" t="s">
        <v>28</v>
      </c>
      <c r="X73" s="43"/>
      <c r="Y73" s="3"/>
    </row>
    <row r="74" spans="1:42" ht="3" customHeight="1" x14ac:dyDescent="0.25">
      <c r="A74" s="2"/>
      <c r="B74" s="33"/>
      <c r="C74" s="34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6"/>
      <c r="P74" s="37"/>
      <c r="Q74" s="37"/>
      <c r="R74" s="38"/>
      <c r="S74" s="38"/>
      <c r="T74" s="38"/>
      <c r="U74" s="38"/>
      <c r="V74" s="38"/>
      <c r="W74" s="38"/>
      <c r="X74" s="38"/>
      <c r="Y74" s="3"/>
    </row>
    <row r="75" spans="1:42" x14ac:dyDescent="0.25">
      <c r="B75" s="68" t="s">
        <v>41</v>
      </c>
      <c r="C75" s="68"/>
      <c r="D75" s="69">
        <f>COUNTIF(AA9:AA68,"Thi lại")</f>
        <v>0</v>
      </c>
      <c r="E75" s="70" t="s">
        <v>28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12"/>
      <c r="R75" s="112"/>
      <c r="S75" s="112"/>
      <c r="T75" s="112"/>
      <c r="U75" s="112"/>
      <c r="V75" s="112"/>
      <c r="W75" s="112"/>
      <c r="X75" s="112"/>
      <c r="Y75" s="3"/>
    </row>
    <row r="76" spans="1:42" ht="24.75" customHeight="1" x14ac:dyDescent="0.25">
      <c r="B76" s="68"/>
      <c r="C76" s="68"/>
      <c r="D76" s="69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 t="s">
        <v>1338</v>
      </c>
      <c r="R76" s="112"/>
      <c r="S76" s="112"/>
      <c r="T76" s="112"/>
      <c r="U76" s="112"/>
      <c r="V76" s="112"/>
      <c r="W76" s="112"/>
      <c r="X76" s="112"/>
      <c r="Y76" s="3"/>
    </row>
  </sheetData>
  <sheetProtection formatCells="0" formatColumns="0" formatRows="0" insertColumns="0" insertRows="0" insertHyperlinks="0" deleteColumns="0" deleteRows="0" sort="0" autoFilter="0" pivotTables="0"/>
  <autoFilter ref="A7:AP68">
    <filterColumn colId="3" showButton="0"/>
  </autoFilter>
  <mergeCells count="48">
    <mergeCell ref="F73:R73"/>
    <mergeCell ref="Q75:X75"/>
    <mergeCell ref="Q76:X76"/>
    <mergeCell ref="W6:W8"/>
    <mergeCell ref="X6:X8"/>
    <mergeCell ref="B8:G8"/>
    <mergeCell ref="B70:C70"/>
    <mergeCell ref="F71:R71"/>
    <mergeCell ref="F72:R72"/>
    <mergeCell ref="S6:S7"/>
    <mergeCell ref="T6:T8"/>
    <mergeCell ref="U6:U7"/>
    <mergeCell ref="V6:V7"/>
    <mergeCell ref="O6:O7"/>
    <mergeCell ref="P6:P7"/>
    <mergeCell ref="Q6:Q7"/>
    <mergeCell ref="R6:R7"/>
    <mergeCell ref="I6:I7"/>
    <mergeCell ref="J6:J7"/>
    <mergeCell ref="K6:K7"/>
    <mergeCell ref="L6:L7"/>
    <mergeCell ref="M6:M7"/>
    <mergeCell ref="N6:N7"/>
    <mergeCell ref="B6:B7"/>
    <mergeCell ref="C6:C7"/>
    <mergeCell ref="D6:E7"/>
    <mergeCell ref="F6:F7"/>
    <mergeCell ref="G6:G7"/>
    <mergeCell ref="H6:H7"/>
    <mergeCell ref="AM3:AN5"/>
    <mergeCell ref="AO3:AP5"/>
    <mergeCell ref="B4:C4"/>
    <mergeCell ref="E4:F4"/>
    <mergeCell ref="G4:R4"/>
    <mergeCell ref="S4:X4"/>
    <mergeCell ref="AB3:AB6"/>
    <mergeCell ref="AC3:AC6"/>
    <mergeCell ref="AD3:AD6"/>
    <mergeCell ref="AE3:AH5"/>
    <mergeCell ref="AI3:AJ5"/>
    <mergeCell ref="AK3:AL5"/>
    <mergeCell ref="B1:G1"/>
    <mergeCell ref="O1:X1"/>
    <mergeCell ref="B2:G2"/>
    <mergeCell ref="O2:X2"/>
    <mergeCell ref="B3:C3"/>
    <mergeCell ref="D3:R3"/>
    <mergeCell ref="S3:X3"/>
  </mergeCells>
  <conditionalFormatting sqref="O9:S68">
    <cfRule type="cellIs" dxfId="85" priority="10" operator="greaterThan">
      <formula>10</formula>
    </cfRule>
  </conditionalFormatting>
  <conditionalFormatting sqref="S9:S68">
    <cfRule type="cellIs" dxfId="84" priority="4" operator="greaterThan">
      <formula>10</formula>
    </cfRule>
    <cfRule type="cellIs" dxfId="83" priority="5" operator="greaterThan">
      <formula>10</formula>
    </cfRule>
    <cfRule type="cellIs" dxfId="82" priority="6" operator="greaterThan">
      <formula>10</formula>
    </cfRule>
    <cfRule type="cellIs" dxfId="81" priority="7" operator="greaterThan">
      <formula>10</formula>
    </cfRule>
    <cfRule type="cellIs" dxfId="80" priority="8" operator="greaterThan">
      <formula>10</formula>
    </cfRule>
    <cfRule type="cellIs" dxfId="79" priority="9" operator="greaterThan">
      <formula>10</formula>
    </cfRule>
  </conditionalFormatting>
  <conditionalFormatting sqref="O9:R68">
    <cfRule type="cellIs" dxfId="78" priority="3" operator="greaterThan">
      <formula>10</formula>
    </cfRule>
  </conditionalFormatting>
  <conditionalFormatting sqref="C1:C1048576">
    <cfRule type="duplicateValues" dxfId="77" priority="12"/>
  </conditionalFormatting>
  <dataValidations count="1">
    <dataValidation allowBlank="1" showInputMessage="1" showErrorMessage="1" errorTitle="Không xóa dữ liệu" error="Không xóa dữ liệu" prompt="Không xóa dữ liệu" sqref="D73 AA9:AA68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"/>
  <sheetViews>
    <sheetView tabSelected="1" zoomScale="115" zoomScaleNormal="115" workbookViewId="0">
      <pane ySplit="2" topLeftCell="A3" activePane="bottomLeft" state="frozen"/>
      <selection activeCell="S5" sqref="S1:V1048576"/>
      <selection pane="bottomLeft" activeCell="D3" sqref="D3:R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3.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87"/>
      <c r="I1" s="87"/>
      <c r="J1" s="87"/>
      <c r="K1" s="87"/>
      <c r="L1" s="87"/>
      <c r="M1" s="87"/>
      <c r="N1" s="8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88"/>
      <c r="I2" s="88"/>
      <c r="J2" s="88"/>
      <c r="K2" s="88"/>
      <c r="L2" s="88"/>
      <c r="M2" s="88"/>
      <c r="N2" s="8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D16-139_03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10:00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D16-139_03</v>
      </c>
      <c r="AD7" s="58">
        <f>+$AM$7+$AO$7+$AK$7</f>
        <v>61</v>
      </c>
      <c r="AE7" s="52">
        <f>COUNTIF($W$8:$W$98,"Khiển trách")</f>
        <v>0</v>
      </c>
      <c r="AF7" s="52">
        <f>COUNTIF($W$8:$W$98,"Cảnh cáo")</f>
        <v>0</v>
      </c>
      <c r="AG7" s="52">
        <f>COUNTIF($W$8:$W$98,"Đình chỉ thi")</f>
        <v>0</v>
      </c>
      <c r="AH7" s="59">
        <f>+($AE$7+$AF$7+$AG$7)/$AD$7*100%</f>
        <v>0</v>
      </c>
      <c r="AI7" s="52">
        <f>SUM(COUNTIF($W$8:$W$96,"Vắng"),COUNTIF($W$8:$W$96,"Vắng có phép"))</f>
        <v>2</v>
      </c>
      <c r="AJ7" s="60">
        <f>+$AI$7/$AD$7</f>
        <v>3.2786885245901641E-2</v>
      </c>
      <c r="AK7" s="61">
        <f>COUNTIF($AA$8:$AA$96,"Thi lại")</f>
        <v>1</v>
      </c>
      <c r="AL7" s="60">
        <f>+$AK$7/$AD$7</f>
        <v>1.6393442622950821E-2</v>
      </c>
      <c r="AM7" s="61">
        <f>COUNTIF($AA$8:$AA$97,"Học lại")</f>
        <v>9</v>
      </c>
      <c r="AN7" s="60">
        <f>+$AM$7/$AD$7</f>
        <v>0.14754098360655737</v>
      </c>
      <c r="AO7" s="52">
        <f>COUNTIF($AA$9:$AA$97,"Đạt")</f>
        <v>51</v>
      </c>
      <c r="AP7" s="59">
        <f>+$AO$7/$AD$7</f>
        <v>0.83606557377049184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85"/>
      <c r="I8" s="85"/>
      <c r="J8" s="85"/>
      <c r="K8" s="85"/>
      <c r="L8" s="85"/>
      <c r="M8" s="85"/>
      <c r="N8" s="85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1602</v>
      </c>
      <c r="D9" s="13" t="s">
        <v>1603</v>
      </c>
      <c r="E9" s="14" t="s">
        <v>53</v>
      </c>
      <c r="F9" s="15" t="s">
        <v>474</v>
      </c>
      <c r="G9" s="12" t="s">
        <v>62</v>
      </c>
      <c r="H9" s="80" t="s">
        <v>56</v>
      </c>
      <c r="I9" s="81" t="s">
        <v>1604</v>
      </c>
      <c r="J9" s="82">
        <v>43269</v>
      </c>
      <c r="K9" s="81" t="s">
        <v>475</v>
      </c>
      <c r="L9" s="81" t="s">
        <v>473</v>
      </c>
      <c r="M9" s="81" t="s">
        <v>281</v>
      </c>
      <c r="N9">
        <v>3</v>
      </c>
      <c r="O9" s="16">
        <v>10</v>
      </c>
      <c r="P9" s="16">
        <v>8</v>
      </c>
      <c r="Q9" s="16" t="s">
        <v>25</v>
      </c>
      <c r="R9" s="16">
        <v>8</v>
      </c>
      <c r="S9" s="17">
        <v>0</v>
      </c>
      <c r="T9" s="18">
        <f>ROUND(SUMPRODUCT(O9:S9,$O$8:$S$8)/100,1)</f>
        <v>2.6</v>
      </c>
      <c r="U9" s="19" t="str">
        <f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F</v>
      </c>
      <c r="V9" s="19" t="str">
        <f>IF($T9&lt;4,"Kém",IF(AND($T9&gt;=4,$T9&lt;=5.4),"Trung bình yếu",IF(AND($T9&gt;=5.5,$T9&lt;=6.9),"Trung bình",IF(AND($T9&gt;=7,$T9&lt;=8.4),"Khá",IF(AND($T9&gt;=8.5,$T9&lt;=10),"Giỏi","")))))</f>
        <v>Kém</v>
      </c>
      <c r="W9" s="31" t="str">
        <f>+IF(OR($O9=0,$P9=0,$Q9=0,$R9=0),"Không đủ ĐKDT",IF(AND(S9=0,T9&gt;=4),"Không đạt",""))</f>
        <v/>
      </c>
      <c r="X9" s="20" t="str">
        <f>+L9</f>
        <v>202-A2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Học lại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1605</v>
      </c>
      <c r="D10" s="24" t="s">
        <v>1606</v>
      </c>
      <c r="E10" s="25" t="s">
        <v>1258</v>
      </c>
      <c r="F10" s="26" t="s">
        <v>1607</v>
      </c>
      <c r="G10" s="23" t="s">
        <v>135</v>
      </c>
      <c r="H10" s="80" t="s">
        <v>56</v>
      </c>
      <c r="I10" s="81" t="s">
        <v>1604</v>
      </c>
      <c r="J10" s="82">
        <v>43269</v>
      </c>
      <c r="K10" s="81" t="s">
        <v>475</v>
      </c>
      <c r="L10" s="81" t="s">
        <v>473</v>
      </c>
      <c r="M10" s="81" t="s">
        <v>281</v>
      </c>
      <c r="N10">
        <v>3</v>
      </c>
      <c r="O10" s="27">
        <v>10</v>
      </c>
      <c r="P10" s="27">
        <v>9</v>
      </c>
      <c r="Q10" s="27" t="s">
        <v>25</v>
      </c>
      <c r="R10" s="27">
        <v>8</v>
      </c>
      <c r="S10" s="71">
        <v>7.5</v>
      </c>
      <c r="T10" s="28">
        <f>ROUND(SUMPRODUCT(O10:S10,$O$8:$S$8)/100,1)</f>
        <v>8</v>
      </c>
      <c r="U10" s="29" t="str">
        <f>IF(AND($T10&gt;=9,$T10&lt;=10),"A+","")&amp;IF(AND($T10&gt;=8.5,$T10&lt;=8.9),"A","")&amp;IF(AND($T10&gt;=8,$T10&lt;=8.4),"B+","")&amp;IF(AND($T10&gt;=7,$T10&lt;=7.9),"B","")&amp;IF(AND($T10&gt;=6.5,$T10&lt;=6.9),"C+","")&amp;IF(AND($T10&gt;=5.5,$T10&lt;=6.4),"C","")&amp;IF(AND($T10&gt;=5,$T10&lt;=5.4),"D+","")&amp;IF(AND($T10&gt;=4,$T10&lt;=4.9),"D","")&amp;IF(AND($T10&lt;4),"F","")</f>
        <v>B+</v>
      </c>
      <c r="V10" s="30" t="str">
        <f>IF($T10&lt;4,"Kém",IF(AND($T10&gt;=4,$T10&lt;=5.4),"Trung bình yếu",IF(AND($T10&gt;=5.5,$T10&lt;=6.9),"Trung bình",IF(AND($T10&gt;=7,$T10&lt;=8.4),"Khá",IF(AND($T10&gt;=8.5,$T10&lt;=10),"Giỏi","")))))</f>
        <v>Khá</v>
      </c>
      <c r="W10" s="31" t="str">
        <f>+IF(OR($O10=0,$P10=0,$Q10=0,$R10=0),"Không đủ ĐKDT",IF(AND(S10=0,T10&gt;=4),"Không đạt",""))</f>
        <v/>
      </c>
      <c r="X10" s="32" t="str">
        <f>+L10</f>
        <v>202-A2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Đạt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2:42" ht="18.75" customHeight="1" x14ac:dyDescent="0.25">
      <c r="B11" s="22">
        <v>3</v>
      </c>
      <c r="C11" s="23" t="s">
        <v>1608</v>
      </c>
      <c r="D11" s="24" t="s">
        <v>1574</v>
      </c>
      <c r="E11" s="25" t="s">
        <v>353</v>
      </c>
      <c r="F11" s="26" t="s">
        <v>366</v>
      </c>
      <c r="G11" s="23" t="s">
        <v>107</v>
      </c>
      <c r="H11" s="80" t="s">
        <v>56</v>
      </c>
      <c r="I11" s="81" t="s">
        <v>1604</v>
      </c>
      <c r="J11" s="82">
        <v>43269</v>
      </c>
      <c r="K11" s="81" t="s">
        <v>475</v>
      </c>
      <c r="L11" s="81" t="s">
        <v>473</v>
      </c>
      <c r="M11" s="81" t="s">
        <v>281</v>
      </c>
      <c r="N11">
        <v>3</v>
      </c>
      <c r="O11" s="27">
        <v>0</v>
      </c>
      <c r="P11" s="27" t="s">
        <v>25</v>
      </c>
      <c r="Q11" s="27" t="s">
        <v>25</v>
      </c>
      <c r="R11" s="27" t="s">
        <v>25</v>
      </c>
      <c r="S11" s="71" t="s">
        <v>25</v>
      </c>
      <c r="T11" s="28">
        <f>ROUND(SUMPRODUCT(O11:S11,$O$8:$S$8)/100,1)</f>
        <v>0</v>
      </c>
      <c r="U11" s="29" t="str">
        <f>IF(AND($T11&gt;=9,$T11&lt;=10),"A+","")&amp;IF(AND($T11&gt;=8.5,$T11&lt;=8.9),"A","")&amp;IF(AND($T11&gt;=8,$T11&lt;=8.4),"B+","")&amp;IF(AND($T11&gt;=7,$T11&lt;=7.9),"B","")&amp;IF(AND($T11&gt;=6.5,$T11&lt;=6.9),"C+","")&amp;IF(AND($T11&gt;=5.5,$T11&lt;=6.4),"C","")&amp;IF(AND($T11&gt;=5,$T11&lt;=5.4),"D+","")&amp;IF(AND($T11&gt;=4,$T11&lt;=4.9),"D","")&amp;IF(AND($T11&lt;4),"F","")</f>
        <v>F</v>
      </c>
      <c r="V11" s="30" t="str">
        <f>IF($T11&lt;4,"Kém",IF(AND($T11&gt;=4,$T11&lt;=5.4),"Trung bình yếu",IF(AND($T11&gt;=5.5,$T11&lt;=6.9),"Trung bình",IF(AND($T11&gt;=7,$T11&lt;=8.4),"Khá",IF(AND($T11&gt;=8.5,$T11&lt;=10),"Giỏi","")))))</f>
        <v>Kém</v>
      </c>
      <c r="W11" s="31" t="str">
        <f>+IF(OR($O11=0,$P11=0,$Q11=0,$R11=0),"Không đủ ĐKDT",IF(AND(S11=0,T11&gt;=4),"Không đạt",""))</f>
        <v>Không đủ ĐKDT</v>
      </c>
      <c r="X11" s="32" t="str">
        <f>+L11</f>
        <v>202-A2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Học lại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1609</v>
      </c>
      <c r="D12" s="24" t="s">
        <v>476</v>
      </c>
      <c r="E12" s="25" t="s">
        <v>357</v>
      </c>
      <c r="F12" s="26" t="s">
        <v>477</v>
      </c>
      <c r="G12" s="23" t="s">
        <v>107</v>
      </c>
      <c r="H12" s="80" t="s">
        <v>56</v>
      </c>
      <c r="I12" s="81" t="s">
        <v>1604</v>
      </c>
      <c r="J12" s="82">
        <v>43269</v>
      </c>
      <c r="K12" s="81" t="s">
        <v>475</v>
      </c>
      <c r="L12" s="81" t="s">
        <v>473</v>
      </c>
      <c r="M12" s="81" t="s">
        <v>281</v>
      </c>
      <c r="N12">
        <v>3</v>
      </c>
      <c r="O12" s="27">
        <v>10</v>
      </c>
      <c r="P12" s="27">
        <v>8</v>
      </c>
      <c r="Q12" s="27" t="s">
        <v>25</v>
      </c>
      <c r="R12" s="27">
        <v>8</v>
      </c>
      <c r="S12" s="71">
        <v>2.5</v>
      </c>
      <c r="T12" s="28">
        <f>ROUND(SUMPRODUCT(O12:S12,$O$8:$S$8)/100,1)</f>
        <v>4.4000000000000004</v>
      </c>
      <c r="U12" s="29" t="str">
        <f>IF(AND($T12&gt;=9,$T12&lt;=10),"A+","")&amp;IF(AND($T12&gt;=8.5,$T12&lt;=8.9),"A","")&amp;IF(AND($T12&gt;=8,$T12&lt;=8.4),"B+","")&amp;IF(AND($T12&gt;=7,$T12&lt;=7.9),"B","")&amp;IF(AND($T12&gt;=6.5,$T12&lt;=6.9),"C+","")&amp;IF(AND($T12&gt;=5.5,$T12&lt;=6.4),"C","")&amp;IF(AND($T12&gt;=5,$T12&lt;=5.4),"D+","")&amp;IF(AND($T12&gt;=4,$T12&lt;=4.9),"D","")&amp;IF(AND($T12&lt;4),"F","")</f>
        <v>D</v>
      </c>
      <c r="V12" s="30" t="str">
        <f>IF($T12&lt;4,"Kém",IF(AND($T12&gt;=4,$T12&lt;=5.4),"Trung bình yếu",IF(AND($T12&gt;=5.5,$T12&lt;=6.9),"Trung bình",IF(AND($T12&gt;=7,$T12&lt;=8.4),"Khá",IF(AND($T12&gt;=8.5,$T12&lt;=10),"Giỏi","")))))</f>
        <v>Trung bình yếu</v>
      </c>
      <c r="W12" s="31" t="str">
        <f>+IF(OR($O12=0,$P12=0,$Q12=0,$R12=0),"Không đủ ĐKDT",IF(AND(S12=0,T12&gt;=4),"Không đạt",""))</f>
        <v/>
      </c>
      <c r="X12" s="32" t="str">
        <f>+L12</f>
        <v>202-A2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1610</v>
      </c>
      <c r="D13" s="24" t="s">
        <v>101</v>
      </c>
      <c r="E13" s="25" t="s">
        <v>1488</v>
      </c>
      <c r="F13" s="26" t="s">
        <v>1347</v>
      </c>
      <c r="G13" s="23" t="s">
        <v>55</v>
      </c>
      <c r="H13" s="80" t="s">
        <v>56</v>
      </c>
      <c r="I13" s="81" t="s">
        <v>1604</v>
      </c>
      <c r="J13" s="82">
        <v>43269</v>
      </c>
      <c r="K13" s="81" t="s">
        <v>475</v>
      </c>
      <c r="L13" s="81" t="s">
        <v>473</v>
      </c>
      <c r="M13" s="81" t="s">
        <v>281</v>
      </c>
      <c r="N13">
        <v>3</v>
      </c>
      <c r="O13" s="27">
        <v>9</v>
      </c>
      <c r="P13" s="27">
        <v>7</v>
      </c>
      <c r="Q13" s="27" t="s">
        <v>25</v>
      </c>
      <c r="R13" s="27">
        <v>8</v>
      </c>
      <c r="S13" s="71">
        <v>3.5</v>
      </c>
      <c r="T13" s="28">
        <f>ROUND(SUMPRODUCT(O13:S13,$O$8:$S$8)/100,1)</f>
        <v>4.9000000000000004</v>
      </c>
      <c r="U13" s="29" t="str">
        <f>IF(AND($T13&gt;=9,$T13&lt;=10),"A+","")&amp;IF(AND($T13&gt;=8.5,$T13&lt;=8.9),"A","")&amp;IF(AND($T13&gt;=8,$T13&lt;=8.4),"B+","")&amp;IF(AND($T13&gt;=7,$T13&lt;=7.9),"B","")&amp;IF(AND($T13&gt;=6.5,$T13&lt;=6.9),"C+","")&amp;IF(AND($T13&gt;=5.5,$T13&lt;=6.4),"C","")&amp;IF(AND($T13&gt;=5,$T13&lt;=5.4),"D+","")&amp;IF(AND($T13&gt;=4,$T13&lt;=4.9),"D","")&amp;IF(AND($T13&lt;4),"F","")</f>
        <v>D</v>
      </c>
      <c r="V13" s="30" t="str">
        <f>IF($T13&lt;4,"Kém",IF(AND($T13&gt;=4,$T13&lt;=5.4),"Trung bình yếu",IF(AND($T13&gt;=5.5,$T13&lt;=6.9),"Trung bình",IF(AND($T13&gt;=7,$T13&lt;=8.4),"Khá",IF(AND($T13&gt;=8.5,$T13&lt;=10),"Giỏi","")))))</f>
        <v>Trung bình yếu</v>
      </c>
      <c r="W13" s="31" t="str">
        <f>+IF(OR($O13=0,$P13=0,$Q13=0,$R13=0),"Không đủ ĐKDT",IF(AND(S13=0,T13&gt;=4),"Không đạt",""))</f>
        <v/>
      </c>
      <c r="X13" s="32" t="str">
        <f>+L13</f>
        <v>202-A2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1611</v>
      </c>
      <c r="D14" s="24" t="s">
        <v>137</v>
      </c>
      <c r="E14" s="25" t="s">
        <v>360</v>
      </c>
      <c r="F14" s="26" t="s">
        <v>1612</v>
      </c>
      <c r="G14" s="23" t="s">
        <v>135</v>
      </c>
      <c r="H14" s="80" t="s">
        <v>56</v>
      </c>
      <c r="I14" s="81" t="s">
        <v>1604</v>
      </c>
      <c r="J14" s="82">
        <v>43269</v>
      </c>
      <c r="K14" s="81" t="s">
        <v>475</v>
      </c>
      <c r="L14" s="81" t="s">
        <v>473</v>
      </c>
      <c r="M14" s="81" t="s">
        <v>281</v>
      </c>
      <c r="N14">
        <v>3</v>
      </c>
      <c r="O14" s="27">
        <v>7</v>
      </c>
      <c r="P14" s="27">
        <v>5</v>
      </c>
      <c r="Q14" s="27" t="s">
        <v>25</v>
      </c>
      <c r="R14" s="27">
        <v>7</v>
      </c>
      <c r="S14" s="71">
        <v>7.5</v>
      </c>
      <c r="T14" s="28">
        <f>ROUND(SUMPRODUCT(O14:S14,$O$8:$S$8)/100,1)</f>
        <v>7.2</v>
      </c>
      <c r="U14" s="29" t="str">
        <f>IF(AND($T14&gt;=9,$T14&lt;=10),"A+","")&amp;IF(AND($T14&gt;=8.5,$T14&lt;=8.9),"A","")&amp;IF(AND($T14&gt;=8,$T14&lt;=8.4),"B+","")&amp;IF(AND($T14&gt;=7,$T14&lt;=7.9),"B","")&amp;IF(AND($T14&gt;=6.5,$T14&lt;=6.9),"C+","")&amp;IF(AND($T14&gt;=5.5,$T14&lt;=6.4),"C","")&amp;IF(AND($T14&gt;=5,$T14&lt;=5.4),"D+","")&amp;IF(AND($T14&gt;=4,$T14&lt;=4.9),"D","")&amp;IF(AND($T14&lt;4),"F","")</f>
        <v>B</v>
      </c>
      <c r="V14" s="30" t="str">
        <f>IF($T14&lt;4,"Kém",IF(AND($T14&gt;=4,$T14&lt;=5.4),"Trung bình yếu",IF(AND($T14&gt;=5.5,$T14&lt;=6.9),"Trung bình",IF(AND($T14&gt;=7,$T14&lt;=8.4),"Khá",IF(AND($T14&gt;=8.5,$T14&lt;=10),"Giỏi","")))))</f>
        <v>Khá</v>
      </c>
      <c r="W14" s="31" t="str">
        <f>+IF(OR($O14=0,$P14=0,$Q14=0,$R14=0),"Không đủ ĐKDT",IF(AND(S14=0,T14&gt;=4),"Không đạt",""))</f>
        <v/>
      </c>
      <c r="X14" s="32" t="str">
        <f>+L14</f>
        <v>202-A2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1613</v>
      </c>
      <c r="D15" s="24" t="s">
        <v>1614</v>
      </c>
      <c r="E15" s="25" t="s">
        <v>478</v>
      </c>
      <c r="F15" s="26" t="s">
        <v>432</v>
      </c>
      <c r="G15" s="23" t="s">
        <v>75</v>
      </c>
      <c r="H15" s="80" t="s">
        <v>56</v>
      </c>
      <c r="I15" s="81" t="s">
        <v>1604</v>
      </c>
      <c r="J15" s="82">
        <v>43269</v>
      </c>
      <c r="K15" s="81" t="s">
        <v>475</v>
      </c>
      <c r="L15" s="81" t="s">
        <v>473</v>
      </c>
      <c r="M15" s="81" t="s">
        <v>281</v>
      </c>
      <c r="N15">
        <v>3</v>
      </c>
      <c r="O15" s="27">
        <v>10</v>
      </c>
      <c r="P15" s="27">
        <v>8</v>
      </c>
      <c r="Q15" s="27" t="s">
        <v>25</v>
      </c>
      <c r="R15" s="27">
        <v>8</v>
      </c>
      <c r="S15" s="71">
        <v>7</v>
      </c>
      <c r="T15" s="28">
        <f>ROUND(SUMPRODUCT(O15:S15,$O$8:$S$8)/100,1)</f>
        <v>7.5</v>
      </c>
      <c r="U15" s="29" t="str">
        <f>IF(AND($T15&gt;=9,$T15&lt;=10),"A+","")&amp;IF(AND($T15&gt;=8.5,$T15&lt;=8.9),"A","")&amp;IF(AND($T15&gt;=8,$T15&lt;=8.4),"B+","")&amp;IF(AND($T15&gt;=7,$T15&lt;=7.9),"B","")&amp;IF(AND($T15&gt;=6.5,$T15&lt;=6.9),"C+","")&amp;IF(AND($T15&gt;=5.5,$T15&lt;=6.4),"C","")&amp;IF(AND($T15&gt;=5,$T15&lt;=5.4),"D+","")&amp;IF(AND($T15&gt;=4,$T15&lt;=4.9),"D","")&amp;IF(AND($T15&lt;4),"F","")</f>
        <v>B</v>
      </c>
      <c r="V15" s="30" t="str">
        <f>IF($T15&lt;4,"Kém",IF(AND($T15&gt;=4,$T15&lt;=5.4),"Trung bình yếu",IF(AND($T15&gt;=5.5,$T15&lt;=6.9),"Trung bình",IF(AND($T15&gt;=7,$T15&lt;=8.4),"Khá",IF(AND($T15&gt;=8.5,$T15&lt;=10),"Giỏi","")))))</f>
        <v>Khá</v>
      </c>
      <c r="W15" s="31" t="str">
        <f>+IF(OR($O15=0,$P15=0,$Q15=0,$R15=0),"Không đủ ĐKDT",IF(AND(S15=0,T15&gt;=4),"Không đạt",""))</f>
        <v/>
      </c>
      <c r="X15" s="32" t="str">
        <f>+L15</f>
        <v>202-A2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1615</v>
      </c>
      <c r="D16" s="24" t="s">
        <v>1616</v>
      </c>
      <c r="E16" s="25" t="s">
        <v>86</v>
      </c>
      <c r="F16" s="26" t="s">
        <v>317</v>
      </c>
      <c r="G16" s="23" t="s">
        <v>70</v>
      </c>
      <c r="H16" s="80" t="s">
        <v>56</v>
      </c>
      <c r="I16" s="81" t="s">
        <v>1604</v>
      </c>
      <c r="J16" s="82">
        <v>43269</v>
      </c>
      <c r="K16" s="81" t="s">
        <v>475</v>
      </c>
      <c r="L16" s="81" t="s">
        <v>473</v>
      </c>
      <c r="M16" s="81" t="s">
        <v>281</v>
      </c>
      <c r="N16">
        <v>3</v>
      </c>
      <c r="O16" s="27">
        <v>10</v>
      </c>
      <c r="P16" s="27">
        <v>9</v>
      </c>
      <c r="Q16" s="27" t="s">
        <v>25</v>
      </c>
      <c r="R16" s="27">
        <v>8</v>
      </c>
      <c r="S16" s="71">
        <v>6</v>
      </c>
      <c r="T16" s="28">
        <f>ROUND(SUMPRODUCT(O16:S16,$O$8:$S$8)/100,1)</f>
        <v>6.9</v>
      </c>
      <c r="U16" s="29" t="str">
        <f>IF(AND($T16&gt;=9,$T16&lt;=10),"A+","")&amp;IF(AND($T16&gt;=8.5,$T16&lt;=8.9),"A","")&amp;IF(AND($T16&gt;=8,$T16&lt;=8.4),"B+","")&amp;IF(AND($T16&gt;=7,$T16&lt;=7.9),"B","")&amp;IF(AND($T16&gt;=6.5,$T16&lt;=6.9),"C+","")&amp;IF(AND($T16&gt;=5.5,$T16&lt;=6.4),"C","")&amp;IF(AND($T16&gt;=5,$T16&lt;=5.4),"D+","")&amp;IF(AND($T16&gt;=4,$T16&lt;=4.9),"D","")&amp;IF(AND($T16&lt;4),"F","")</f>
        <v>C+</v>
      </c>
      <c r="V16" s="30" t="str">
        <f>IF($T16&lt;4,"Kém",IF(AND($T16&gt;=4,$T16&lt;=5.4),"Trung bình yếu",IF(AND($T16&gt;=5.5,$T16&lt;=6.9),"Trung bình",IF(AND($T16&gt;=7,$T16&lt;=8.4),"Khá",IF(AND($T16&gt;=8.5,$T16&lt;=10),"Giỏi","")))))</f>
        <v>Trung bình</v>
      </c>
      <c r="W16" s="31" t="str">
        <f>+IF(OR($O16=0,$P16=0,$Q16=0,$R16=0),"Không đủ ĐKDT",IF(AND(S16=0,T16&gt;=4),"Không đạt",""))</f>
        <v/>
      </c>
      <c r="X16" s="32" t="str">
        <f>+L16</f>
        <v>202-A2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1617</v>
      </c>
      <c r="D17" s="24" t="s">
        <v>479</v>
      </c>
      <c r="E17" s="25" t="s">
        <v>372</v>
      </c>
      <c r="F17" s="26" t="s">
        <v>480</v>
      </c>
      <c r="G17" s="23" t="s">
        <v>55</v>
      </c>
      <c r="H17" s="80" t="s">
        <v>56</v>
      </c>
      <c r="I17" s="81" t="s">
        <v>1604</v>
      </c>
      <c r="J17" s="82">
        <v>43269</v>
      </c>
      <c r="K17" s="81" t="s">
        <v>475</v>
      </c>
      <c r="L17" s="81" t="s">
        <v>473</v>
      </c>
      <c r="M17" s="81" t="s">
        <v>281</v>
      </c>
      <c r="N17">
        <v>3</v>
      </c>
      <c r="O17" s="27">
        <v>10</v>
      </c>
      <c r="P17" s="27">
        <v>8</v>
      </c>
      <c r="Q17" s="27" t="s">
        <v>25</v>
      </c>
      <c r="R17" s="27">
        <v>8</v>
      </c>
      <c r="S17" s="71">
        <v>5</v>
      </c>
      <c r="T17" s="28">
        <f>ROUND(SUMPRODUCT(O17:S17,$O$8:$S$8)/100,1)</f>
        <v>6.1</v>
      </c>
      <c r="U17" s="29" t="str">
        <f>IF(AND($T17&gt;=9,$T17&lt;=10),"A+","")&amp;IF(AND($T17&gt;=8.5,$T17&lt;=8.9),"A","")&amp;IF(AND($T17&gt;=8,$T17&lt;=8.4),"B+","")&amp;IF(AND($T17&gt;=7,$T17&lt;=7.9),"B","")&amp;IF(AND($T17&gt;=6.5,$T17&lt;=6.9),"C+","")&amp;IF(AND($T17&gt;=5.5,$T17&lt;=6.4),"C","")&amp;IF(AND($T17&gt;=5,$T17&lt;=5.4),"D+","")&amp;IF(AND($T17&gt;=4,$T17&lt;=4.9),"D","")&amp;IF(AND($T17&lt;4),"F","")</f>
        <v>C</v>
      </c>
      <c r="V17" s="30" t="str">
        <f>IF($T17&lt;4,"Kém",IF(AND($T17&gt;=4,$T17&lt;=5.4),"Trung bình yếu",IF(AND($T17&gt;=5.5,$T17&lt;=6.9),"Trung bình",IF(AND($T17&gt;=7,$T17&lt;=8.4),"Khá",IF(AND($T17&gt;=8.5,$T17&lt;=10),"Giỏi","")))))</f>
        <v>Trung bình</v>
      </c>
      <c r="W17" s="31" t="str">
        <f>+IF(OR($O17=0,$P17=0,$Q17=0,$R17=0),"Không đủ ĐKDT",IF(AND(S17=0,T17&gt;=4),"Không đạt",""))</f>
        <v/>
      </c>
      <c r="X17" s="32" t="str">
        <f>+L17</f>
        <v>202-A2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1618</v>
      </c>
      <c r="D18" s="24" t="s">
        <v>1513</v>
      </c>
      <c r="E18" s="25" t="s">
        <v>1619</v>
      </c>
      <c r="F18" s="26" t="s">
        <v>291</v>
      </c>
      <c r="G18" s="23" t="s">
        <v>278</v>
      </c>
      <c r="H18" s="80" t="s">
        <v>56</v>
      </c>
      <c r="I18" s="81" t="s">
        <v>1604</v>
      </c>
      <c r="J18" s="82">
        <v>43269</v>
      </c>
      <c r="K18" s="81" t="s">
        <v>475</v>
      </c>
      <c r="L18" s="81" t="s">
        <v>473</v>
      </c>
      <c r="M18" s="81" t="s">
        <v>281</v>
      </c>
      <c r="N18">
        <v>3</v>
      </c>
      <c r="O18" s="27">
        <v>9</v>
      </c>
      <c r="P18" s="27">
        <v>9</v>
      </c>
      <c r="Q18" s="27" t="s">
        <v>25</v>
      </c>
      <c r="R18" s="27">
        <v>9</v>
      </c>
      <c r="S18" s="71">
        <v>3.5</v>
      </c>
      <c r="T18" s="28">
        <f>ROUND(SUMPRODUCT(O18:S18,$O$8:$S$8)/100,1)</f>
        <v>5.2</v>
      </c>
      <c r="U18" s="29" t="str">
        <f>IF(AND($T18&gt;=9,$T18&lt;=10),"A+","")&amp;IF(AND($T18&gt;=8.5,$T18&lt;=8.9),"A","")&amp;IF(AND($T18&gt;=8,$T18&lt;=8.4),"B+","")&amp;IF(AND($T18&gt;=7,$T18&lt;=7.9),"B","")&amp;IF(AND($T18&gt;=6.5,$T18&lt;=6.9),"C+","")&amp;IF(AND($T18&gt;=5.5,$T18&lt;=6.4),"C","")&amp;IF(AND($T18&gt;=5,$T18&lt;=5.4),"D+","")&amp;IF(AND($T18&gt;=4,$T18&lt;=4.9),"D","")&amp;IF(AND($T18&lt;4),"F","")</f>
        <v>D+</v>
      </c>
      <c r="V18" s="30" t="str">
        <f>IF($T18&lt;4,"Kém",IF(AND($T18&gt;=4,$T18&lt;=5.4),"Trung bình yếu",IF(AND($T18&gt;=5.5,$T18&lt;=6.9),"Trung bình",IF(AND($T18&gt;=7,$T18&lt;=8.4),"Khá",IF(AND($T18&gt;=8.5,$T18&lt;=10),"Giỏi","")))))</f>
        <v>Trung bình yếu</v>
      </c>
      <c r="W18" s="31" t="str">
        <f>+IF(OR($O18=0,$P18=0,$Q18=0,$R18=0),"Không đủ ĐKDT",IF(AND(S18=0,T18&gt;=4),"Không đạt",""))</f>
        <v/>
      </c>
      <c r="X18" s="32" t="str">
        <f>+L18</f>
        <v>202-A2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1620</v>
      </c>
      <c r="D19" s="24" t="s">
        <v>417</v>
      </c>
      <c r="E19" s="25" t="s">
        <v>182</v>
      </c>
      <c r="F19" s="26" t="s">
        <v>481</v>
      </c>
      <c r="G19" s="23" t="s">
        <v>88</v>
      </c>
      <c r="H19" s="80" t="s">
        <v>56</v>
      </c>
      <c r="I19" s="81" t="s">
        <v>1604</v>
      </c>
      <c r="J19" s="82">
        <v>43269</v>
      </c>
      <c r="K19" s="81" t="s">
        <v>475</v>
      </c>
      <c r="L19" s="81" t="s">
        <v>473</v>
      </c>
      <c r="M19" s="81" t="s">
        <v>281</v>
      </c>
      <c r="N19">
        <v>3</v>
      </c>
      <c r="O19" s="27">
        <v>10</v>
      </c>
      <c r="P19" s="27">
        <v>9</v>
      </c>
      <c r="Q19" s="27" t="s">
        <v>25</v>
      </c>
      <c r="R19" s="27">
        <v>8</v>
      </c>
      <c r="S19" s="71">
        <v>7.5</v>
      </c>
      <c r="T19" s="28">
        <f>ROUND(SUMPRODUCT(O19:S19,$O$8:$S$8)/100,1)</f>
        <v>8</v>
      </c>
      <c r="U19" s="29" t="str">
        <f>IF(AND($T19&gt;=9,$T19&lt;=10),"A+","")&amp;IF(AND($T19&gt;=8.5,$T19&lt;=8.9),"A","")&amp;IF(AND($T19&gt;=8,$T19&lt;=8.4),"B+","")&amp;IF(AND($T19&gt;=7,$T19&lt;=7.9),"B","")&amp;IF(AND($T19&gt;=6.5,$T19&lt;=6.9),"C+","")&amp;IF(AND($T19&gt;=5.5,$T19&lt;=6.4),"C","")&amp;IF(AND($T19&gt;=5,$T19&lt;=5.4),"D+","")&amp;IF(AND($T19&gt;=4,$T19&lt;=4.9),"D","")&amp;IF(AND($T19&lt;4),"F","")</f>
        <v>B+</v>
      </c>
      <c r="V19" s="30" t="str">
        <f>IF($T19&lt;4,"Kém",IF(AND($T19&gt;=4,$T19&lt;=5.4),"Trung bình yếu",IF(AND($T19&gt;=5.5,$T19&lt;=6.9),"Trung bình",IF(AND($T19&gt;=7,$T19&lt;=8.4),"Khá",IF(AND($T19&gt;=8.5,$T19&lt;=10),"Giỏi","")))))</f>
        <v>Khá</v>
      </c>
      <c r="W19" s="31" t="str">
        <f>+IF(OR($O19=0,$P19=0,$Q19=0,$R19=0),"Không đủ ĐKDT",IF(AND(S19=0,T19&gt;=4),"Không đạt",""))</f>
        <v/>
      </c>
      <c r="X19" s="32" t="str">
        <f>+L19</f>
        <v>202-A2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1621</v>
      </c>
      <c r="D20" s="24" t="s">
        <v>189</v>
      </c>
      <c r="E20" s="25" t="s">
        <v>102</v>
      </c>
      <c r="F20" s="26" t="s">
        <v>1622</v>
      </c>
      <c r="G20" s="23" t="s">
        <v>70</v>
      </c>
      <c r="H20" s="80" t="s">
        <v>56</v>
      </c>
      <c r="I20" s="81" t="s">
        <v>1604</v>
      </c>
      <c r="J20" s="82">
        <v>43269</v>
      </c>
      <c r="K20" s="81" t="s">
        <v>475</v>
      </c>
      <c r="L20" s="81" t="s">
        <v>473</v>
      </c>
      <c r="M20" s="81" t="s">
        <v>281</v>
      </c>
      <c r="N20">
        <v>3</v>
      </c>
      <c r="O20" s="27">
        <v>10</v>
      </c>
      <c r="P20" s="27">
        <v>7</v>
      </c>
      <c r="Q20" s="27" t="s">
        <v>25</v>
      </c>
      <c r="R20" s="27">
        <v>8</v>
      </c>
      <c r="S20" s="71">
        <v>9</v>
      </c>
      <c r="T20" s="28">
        <f>ROUND(SUMPRODUCT(O20:S20,$O$8:$S$8)/100,1)</f>
        <v>8.8000000000000007</v>
      </c>
      <c r="U20" s="29" t="str">
        <f>IF(AND($T20&gt;=9,$T20&lt;=10),"A+","")&amp;IF(AND($T20&gt;=8.5,$T20&lt;=8.9),"A","")&amp;IF(AND($T20&gt;=8,$T20&lt;=8.4),"B+","")&amp;IF(AND($T20&gt;=7,$T20&lt;=7.9),"B","")&amp;IF(AND($T20&gt;=6.5,$T20&lt;=6.9),"C+","")&amp;IF(AND($T20&gt;=5.5,$T20&lt;=6.4),"C","")&amp;IF(AND($T20&gt;=5,$T20&lt;=5.4),"D+","")&amp;IF(AND($T20&gt;=4,$T20&lt;=4.9),"D","")&amp;IF(AND($T20&lt;4),"F","")</f>
        <v>A</v>
      </c>
      <c r="V20" s="30" t="str">
        <f>IF($T20&lt;4,"Kém",IF(AND($T20&gt;=4,$T20&lt;=5.4),"Trung bình yếu",IF(AND($T20&gt;=5.5,$T20&lt;=6.9),"Trung bình",IF(AND($T20&gt;=7,$T20&lt;=8.4),"Khá",IF(AND($T20&gt;=8.5,$T20&lt;=10),"Giỏi","")))))</f>
        <v>Giỏi</v>
      </c>
      <c r="W20" s="31" t="str">
        <f>+IF(OR($O20=0,$P20=0,$Q20=0,$R20=0),"Không đủ ĐKDT",IF(AND(S20=0,T20&gt;=4),"Không đạt",""))</f>
        <v/>
      </c>
      <c r="X20" s="32" t="str">
        <f>+L20</f>
        <v>202-A2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1623</v>
      </c>
      <c r="D21" s="24" t="s">
        <v>1276</v>
      </c>
      <c r="E21" s="25" t="s">
        <v>1624</v>
      </c>
      <c r="F21" s="26" t="s">
        <v>1285</v>
      </c>
      <c r="G21" s="23" t="s">
        <v>62</v>
      </c>
      <c r="H21" s="80" t="s">
        <v>56</v>
      </c>
      <c r="I21" s="81" t="s">
        <v>1604</v>
      </c>
      <c r="J21" s="82">
        <v>43269</v>
      </c>
      <c r="K21" s="81" t="s">
        <v>475</v>
      </c>
      <c r="L21" s="81" t="s">
        <v>473</v>
      </c>
      <c r="M21" s="81" t="s">
        <v>281</v>
      </c>
      <c r="N21">
        <v>3</v>
      </c>
      <c r="O21" s="27">
        <v>8</v>
      </c>
      <c r="P21" s="27">
        <v>7</v>
      </c>
      <c r="Q21" s="27" t="s">
        <v>25</v>
      </c>
      <c r="R21" s="27">
        <v>7</v>
      </c>
      <c r="S21" s="71">
        <v>1</v>
      </c>
      <c r="T21" s="28">
        <f>ROUND(SUMPRODUCT(O21:S21,$O$8:$S$8)/100,1)</f>
        <v>2.9</v>
      </c>
      <c r="U21" s="29" t="str">
        <f>IF(AND($T21&gt;=9,$T21&lt;=10),"A+","")&amp;IF(AND($T21&gt;=8.5,$T21&lt;=8.9),"A","")&amp;IF(AND($T21&gt;=8,$T21&lt;=8.4),"B+","")&amp;IF(AND($T21&gt;=7,$T21&lt;=7.9),"B","")&amp;IF(AND($T21&gt;=6.5,$T21&lt;=6.9),"C+","")&amp;IF(AND($T21&gt;=5.5,$T21&lt;=6.4),"C","")&amp;IF(AND($T21&gt;=5,$T21&lt;=5.4),"D+","")&amp;IF(AND($T21&gt;=4,$T21&lt;=4.9),"D","")&amp;IF(AND($T21&lt;4),"F","")</f>
        <v>F</v>
      </c>
      <c r="V21" s="30" t="str">
        <f>IF($T21&lt;4,"Kém",IF(AND($T21&gt;=4,$T21&lt;=5.4),"Trung bình yếu",IF(AND($T21&gt;=5.5,$T21&lt;=6.9),"Trung bình",IF(AND($T21&gt;=7,$T21&lt;=8.4),"Khá",IF(AND($T21&gt;=8.5,$T21&lt;=10),"Giỏi","")))))</f>
        <v>Kém</v>
      </c>
      <c r="W21" s="31" t="str">
        <f>+IF(OR($O21=0,$P21=0,$Q21=0,$R21=0),"Không đủ ĐKDT",IF(AND(S21=0,T21&gt;=4),"Không đạt",""))</f>
        <v/>
      </c>
      <c r="X21" s="32" t="str">
        <f>+L21</f>
        <v>202-A2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Học lại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1625</v>
      </c>
      <c r="D22" s="24" t="s">
        <v>257</v>
      </c>
      <c r="E22" s="25" t="s">
        <v>222</v>
      </c>
      <c r="F22" s="26" t="s">
        <v>1626</v>
      </c>
      <c r="G22" s="23" t="s">
        <v>135</v>
      </c>
      <c r="H22" s="80" t="s">
        <v>56</v>
      </c>
      <c r="I22" s="81" t="s">
        <v>1604</v>
      </c>
      <c r="J22" s="82">
        <v>43269</v>
      </c>
      <c r="K22" s="81" t="s">
        <v>475</v>
      </c>
      <c r="L22" s="81" t="s">
        <v>473</v>
      </c>
      <c r="M22" s="81" t="s">
        <v>281</v>
      </c>
      <c r="N22">
        <v>3</v>
      </c>
      <c r="O22" s="27">
        <v>9</v>
      </c>
      <c r="P22" s="27">
        <v>9</v>
      </c>
      <c r="Q22" s="27" t="s">
        <v>25</v>
      </c>
      <c r="R22" s="27">
        <v>7</v>
      </c>
      <c r="S22" s="71">
        <v>0</v>
      </c>
      <c r="T22" s="28">
        <f>ROUND(SUMPRODUCT(O22:S22,$O$8:$S$8)/100,1)</f>
        <v>2.5</v>
      </c>
      <c r="U22" s="29" t="str">
        <f>IF(AND($T22&gt;=9,$T22&lt;=10),"A+","")&amp;IF(AND($T22&gt;=8.5,$T22&lt;=8.9),"A","")&amp;IF(AND($T22&gt;=8,$T22&lt;=8.4),"B+","")&amp;IF(AND($T22&gt;=7,$T22&lt;=7.9),"B","")&amp;IF(AND($T22&gt;=6.5,$T22&lt;=6.9),"C+","")&amp;IF(AND($T22&gt;=5.5,$T22&lt;=6.4),"C","")&amp;IF(AND($T22&gt;=5,$T22&lt;=5.4),"D+","")&amp;IF(AND($T22&gt;=4,$T22&lt;=4.9),"D","")&amp;IF(AND($T22&lt;4),"F","")</f>
        <v>F</v>
      </c>
      <c r="V22" s="30" t="str">
        <f>IF($T22&lt;4,"Kém",IF(AND($T22&gt;=4,$T22&lt;=5.4),"Trung bình yếu",IF(AND($T22&gt;=5.5,$T22&lt;=6.9),"Trung bình",IF(AND($T22&gt;=7,$T22&lt;=8.4),"Khá",IF(AND($T22&gt;=8.5,$T22&lt;=10),"Giỏi","")))))</f>
        <v>Kém</v>
      </c>
      <c r="W22" s="31" t="s">
        <v>1201</v>
      </c>
      <c r="X22" s="32" t="str">
        <f>+L22</f>
        <v>202-A2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Thi lại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1627</v>
      </c>
      <c r="D23" s="24" t="s">
        <v>1628</v>
      </c>
      <c r="E23" s="25" t="s">
        <v>1572</v>
      </c>
      <c r="F23" s="26" t="s">
        <v>482</v>
      </c>
      <c r="G23" s="23" t="s">
        <v>75</v>
      </c>
      <c r="H23" s="80" t="s">
        <v>56</v>
      </c>
      <c r="I23" s="81" t="s">
        <v>1604</v>
      </c>
      <c r="J23" s="82">
        <v>43269</v>
      </c>
      <c r="K23" s="81" t="s">
        <v>475</v>
      </c>
      <c r="L23" s="81" t="s">
        <v>473</v>
      </c>
      <c r="M23" s="81" t="s">
        <v>281</v>
      </c>
      <c r="N23">
        <v>3</v>
      </c>
      <c r="O23" s="27">
        <v>9</v>
      </c>
      <c r="P23" s="27">
        <v>9</v>
      </c>
      <c r="Q23" s="27" t="s">
        <v>25</v>
      </c>
      <c r="R23" s="27">
        <v>7</v>
      </c>
      <c r="S23" s="71">
        <v>4</v>
      </c>
      <c r="T23" s="28">
        <f>ROUND(SUMPRODUCT(O23:S23,$O$8:$S$8)/100,1)</f>
        <v>5.3</v>
      </c>
      <c r="U23" s="29" t="str">
        <f>IF(AND($T23&gt;=9,$T23&lt;=10),"A+","")&amp;IF(AND($T23&gt;=8.5,$T23&lt;=8.9),"A","")&amp;IF(AND($T23&gt;=8,$T23&lt;=8.4),"B+","")&amp;IF(AND($T23&gt;=7,$T23&lt;=7.9),"B","")&amp;IF(AND($T23&gt;=6.5,$T23&lt;=6.9),"C+","")&amp;IF(AND($T23&gt;=5.5,$T23&lt;=6.4),"C","")&amp;IF(AND($T23&gt;=5,$T23&lt;=5.4),"D+","")&amp;IF(AND($T23&gt;=4,$T23&lt;=4.9),"D","")&amp;IF(AND($T23&lt;4),"F","")</f>
        <v>D+</v>
      </c>
      <c r="V23" s="30" t="str">
        <f>IF($T23&lt;4,"Kém",IF(AND($T23&gt;=4,$T23&lt;=5.4),"Trung bình yếu",IF(AND($T23&gt;=5.5,$T23&lt;=6.9),"Trung bình",IF(AND($T23&gt;=7,$T23&lt;=8.4),"Khá",IF(AND($T23&gt;=8.5,$T23&lt;=10),"Giỏi","")))))</f>
        <v>Trung bình yếu</v>
      </c>
      <c r="W23" s="31" t="str">
        <f>+IF(OR($O23=0,$P23=0,$Q23=0,$R23=0),"Không đủ ĐKDT",IF(AND(S23=0,T23&gt;=4),"Không đạt",""))</f>
        <v/>
      </c>
      <c r="X23" s="32" t="str">
        <f>+L23</f>
        <v>202-A2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1629</v>
      </c>
      <c r="D24" s="24" t="s">
        <v>483</v>
      </c>
      <c r="E24" s="25" t="s">
        <v>155</v>
      </c>
      <c r="F24" s="26" t="s">
        <v>1630</v>
      </c>
      <c r="G24" s="23" t="s">
        <v>1631</v>
      </c>
      <c r="H24" s="80" t="s">
        <v>56</v>
      </c>
      <c r="I24" s="81" t="s">
        <v>1604</v>
      </c>
      <c r="J24" s="82">
        <v>43269</v>
      </c>
      <c r="K24" s="81" t="s">
        <v>475</v>
      </c>
      <c r="L24" s="81" t="s">
        <v>473</v>
      </c>
      <c r="M24" s="81" t="s">
        <v>281</v>
      </c>
      <c r="N24">
        <v>3</v>
      </c>
      <c r="O24" s="27">
        <v>9</v>
      </c>
      <c r="P24" s="27">
        <v>9</v>
      </c>
      <c r="Q24" s="27" t="s">
        <v>25</v>
      </c>
      <c r="R24" s="27">
        <v>7</v>
      </c>
      <c r="S24" s="71">
        <v>8</v>
      </c>
      <c r="T24" s="28">
        <f>ROUND(SUMPRODUCT(O24:S24,$O$8:$S$8)/100,1)</f>
        <v>8.1</v>
      </c>
      <c r="U24" s="29" t="str">
        <f>IF(AND($T24&gt;=9,$T24&lt;=10),"A+","")&amp;IF(AND($T24&gt;=8.5,$T24&lt;=8.9),"A","")&amp;IF(AND($T24&gt;=8,$T24&lt;=8.4),"B+","")&amp;IF(AND($T24&gt;=7,$T24&lt;=7.9),"B","")&amp;IF(AND($T24&gt;=6.5,$T24&lt;=6.9),"C+","")&amp;IF(AND($T24&gt;=5.5,$T24&lt;=6.4),"C","")&amp;IF(AND($T24&gt;=5,$T24&lt;=5.4),"D+","")&amp;IF(AND($T24&gt;=4,$T24&lt;=4.9),"D","")&amp;IF(AND($T24&lt;4),"F","")</f>
        <v>B+</v>
      </c>
      <c r="V24" s="30" t="str">
        <f>IF($T24&lt;4,"Kém",IF(AND($T24&gt;=4,$T24&lt;=5.4),"Trung bình yếu",IF(AND($T24&gt;=5.5,$T24&lt;=6.9),"Trung bình",IF(AND($T24&gt;=7,$T24&lt;=8.4),"Khá",IF(AND($T24&gt;=8.5,$T24&lt;=10),"Giỏi","")))))</f>
        <v>Khá</v>
      </c>
      <c r="W24" s="31" t="str">
        <f>+IF(OR($O24=0,$P24=0,$Q24=0,$R24=0),"Không đủ ĐKDT",IF(AND(S24=0,T24&gt;=4),"Không đạt",""))</f>
        <v/>
      </c>
      <c r="X24" s="32" t="str">
        <f>+L24</f>
        <v>202-A2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1632</v>
      </c>
      <c r="D25" s="24" t="s">
        <v>484</v>
      </c>
      <c r="E25" s="25" t="s">
        <v>159</v>
      </c>
      <c r="F25" s="26" t="s">
        <v>1633</v>
      </c>
      <c r="G25" s="23" t="s">
        <v>122</v>
      </c>
      <c r="H25" s="80" t="s">
        <v>56</v>
      </c>
      <c r="I25" s="81" t="s">
        <v>1604</v>
      </c>
      <c r="J25" s="82">
        <v>43269</v>
      </c>
      <c r="K25" s="81" t="s">
        <v>475</v>
      </c>
      <c r="L25" s="81" t="s">
        <v>473</v>
      </c>
      <c r="M25" s="81" t="s">
        <v>281</v>
      </c>
      <c r="N25">
        <v>3</v>
      </c>
      <c r="O25" s="27">
        <v>10</v>
      </c>
      <c r="P25" s="27">
        <v>8</v>
      </c>
      <c r="Q25" s="27" t="s">
        <v>25</v>
      </c>
      <c r="R25" s="27">
        <v>7</v>
      </c>
      <c r="S25" s="71">
        <v>3</v>
      </c>
      <c r="T25" s="28">
        <f>ROUND(SUMPRODUCT(O25:S25,$O$8:$S$8)/100,1)</f>
        <v>4.5999999999999996</v>
      </c>
      <c r="U25" s="29" t="str">
        <f>IF(AND($T25&gt;=9,$T25&lt;=10),"A+","")&amp;IF(AND($T25&gt;=8.5,$T25&lt;=8.9),"A","")&amp;IF(AND($T25&gt;=8,$T25&lt;=8.4),"B+","")&amp;IF(AND($T25&gt;=7,$T25&lt;=7.9),"B","")&amp;IF(AND($T25&gt;=6.5,$T25&lt;=6.9),"C+","")&amp;IF(AND($T25&gt;=5.5,$T25&lt;=6.4),"C","")&amp;IF(AND($T25&gt;=5,$T25&lt;=5.4),"D+","")&amp;IF(AND($T25&gt;=4,$T25&lt;=4.9),"D","")&amp;IF(AND($T25&lt;4),"F","")</f>
        <v>D</v>
      </c>
      <c r="V25" s="30" t="str">
        <f>IF($T25&lt;4,"Kém",IF(AND($T25&gt;=4,$T25&lt;=5.4),"Trung bình yếu",IF(AND($T25&gt;=5.5,$T25&lt;=6.9),"Trung bình",IF(AND($T25&gt;=7,$T25&lt;=8.4),"Khá",IF(AND($T25&gt;=8.5,$T25&lt;=10),"Giỏi","")))))</f>
        <v>Trung bình yếu</v>
      </c>
      <c r="W25" s="31" t="str">
        <f>+IF(OR($O25=0,$P25=0,$Q25=0,$R25=0),"Không đủ ĐKDT",IF(AND(S25=0,T25&gt;=4),"Không đạt",""))</f>
        <v/>
      </c>
      <c r="X25" s="32" t="str">
        <f>+L25</f>
        <v>202-A2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1634</v>
      </c>
      <c r="D26" s="24" t="s">
        <v>1635</v>
      </c>
      <c r="E26" s="25" t="s">
        <v>1636</v>
      </c>
      <c r="F26" s="26" t="s">
        <v>1637</v>
      </c>
      <c r="G26" s="23" t="s">
        <v>1638</v>
      </c>
      <c r="H26" s="80" t="s">
        <v>56</v>
      </c>
      <c r="I26" s="81" t="s">
        <v>1604</v>
      </c>
      <c r="J26" s="82">
        <v>43269</v>
      </c>
      <c r="K26" s="81" t="s">
        <v>475</v>
      </c>
      <c r="L26" s="81" t="s">
        <v>473</v>
      </c>
      <c r="M26" s="81" t="s">
        <v>281</v>
      </c>
      <c r="N26">
        <v>3</v>
      </c>
      <c r="O26" s="27">
        <v>10</v>
      </c>
      <c r="P26" s="27">
        <v>7</v>
      </c>
      <c r="Q26" s="27" t="s">
        <v>25</v>
      </c>
      <c r="R26" s="27">
        <v>8</v>
      </c>
      <c r="S26" s="71">
        <v>1</v>
      </c>
      <c r="T26" s="28">
        <f>ROUND(SUMPRODUCT(O26:S26,$O$8:$S$8)/100,1)</f>
        <v>3.2</v>
      </c>
      <c r="U26" s="29" t="str">
        <f>IF(AND($T26&gt;=9,$T26&lt;=10),"A+","")&amp;IF(AND($T26&gt;=8.5,$T26&lt;=8.9),"A","")&amp;IF(AND($T26&gt;=8,$T26&lt;=8.4),"B+","")&amp;IF(AND($T26&gt;=7,$T26&lt;=7.9),"B","")&amp;IF(AND($T26&gt;=6.5,$T26&lt;=6.9),"C+","")&amp;IF(AND($T26&gt;=5.5,$T26&lt;=6.4),"C","")&amp;IF(AND($T26&gt;=5,$T26&lt;=5.4),"D+","")&amp;IF(AND($T26&gt;=4,$T26&lt;=4.9),"D","")&amp;IF(AND($T26&lt;4),"F","")</f>
        <v>F</v>
      </c>
      <c r="V26" s="30" t="str">
        <f>IF($T26&lt;4,"Kém",IF(AND($T26&gt;=4,$T26&lt;=5.4),"Trung bình yếu",IF(AND($T26&gt;=5.5,$T26&lt;=6.9),"Trung bình",IF(AND($T26&gt;=7,$T26&lt;=8.4),"Khá",IF(AND($T26&gt;=8.5,$T26&lt;=10),"Giỏi","")))))</f>
        <v>Kém</v>
      </c>
      <c r="W26" s="31" t="str">
        <f>+IF(OR($O26=0,$P26=0,$Q26=0,$R26=0),"Không đủ ĐKDT",IF(AND(S26=0,T26&gt;=4),"Không đạt",""))</f>
        <v/>
      </c>
      <c r="X26" s="32" t="str">
        <f>+L26</f>
        <v>202-A2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Học lại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1639</v>
      </c>
      <c r="D27" s="24" t="s">
        <v>1342</v>
      </c>
      <c r="E27" s="25" t="s">
        <v>1640</v>
      </c>
      <c r="F27" s="26" t="s">
        <v>418</v>
      </c>
      <c r="G27" s="23" t="s">
        <v>135</v>
      </c>
      <c r="H27" s="80" t="s">
        <v>56</v>
      </c>
      <c r="I27" s="81" t="s">
        <v>1604</v>
      </c>
      <c r="J27" s="82">
        <v>43269</v>
      </c>
      <c r="K27" s="81" t="s">
        <v>475</v>
      </c>
      <c r="L27" s="81" t="s">
        <v>473</v>
      </c>
      <c r="M27" s="81" t="s">
        <v>281</v>
      </c>
      <c r="N27">
        <v>3</v>
      </c>
      <c r="O27" s="27">
        <v>10</v>
      </c>
      <c r="P27" s="27">
        <v>6</v>
      </c>
      <c r="Q27" s="27" t="s">
        <v>25</v>
      </c>
      <c r="R27" s="27">
        <v>8</v>
      </c>
      <c r="S27" s="71">
        <v>2.5</v>
      </c>
      <c r="T27" s="28">
        <f>ROUND(SUMPRODUCT(O27:S27,$O$8:$S$8)/100,1)</f>
        <v>4.2</v>
      </c>
      <c r="U27" s="29" t="str">
        <f>IF(AND($T27&gt;=9,$T27&lt;=10),"A+","")&amp;IF(AND($T27&gt;=8.5,$T27&lt;=8.9),"A","")&amp;IF(AND($T27&gt;=8,$T27&lt;=8.4),"B+","")&amp;IF(AND($T27&gt;=7,$T27&lt;=7.9),"B","")&amp;IF(AND($T27&gt;=6.5,$T27&lt;=6.9),"C+","")&amp;IF(AND($T27&gt;=5.5,$T27&lt;=6.4),"C","")&amp;IF(AND($T27&gt;=5,$T27&lt;=5.4),"D+","")&amp;IF(AND($T27&gt;=4,$T27&lt;=4.9),"D","")&amp;IF(AND($T27&lt;4),"F","")</f>
        <v>D</v>
      </c>
      <c r="V27" s="30" t="str">
        <f>IF($T27&lt;4,"Kém",IF(AND($T27&gt;=4,$T27&lt;=5.4),"Trung bình yếu",IF(AND($T27&gt;=5.5,$T27&lt;=6.9),"Trung bình",IF(AND($T27&gt;=7,$T27&lt;=8.4),"Khá",IF(AND($T27&gt;=8.5,$T27&lt;=10),"Giỏi","")))))</f>
        <v>Trung bình yếu</v>
      </c>
      <c r="W27" s="31" t="str">
        <f>+IF(OR($O27=0,$P27=0,$Q27=0,$R27=0),"Không đủ ĐKDT",IF(AND(S27=0,T27&gt;=4),"Không đạt",""))</f>
        <v/>
      </c>
      <c r="X27" s="32" t="str">
        <f>+L27</f>
        <v>202-A2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1641</v>
      </c>
      <c r="D28" s="24" t="s">
        <v>485</v>
      </c>
      <c r="E28" s="25" t="s">
        <v>465</v>
      </c>
      <c r="F28" s="26" t="s">
        <v>1642</v>
      </c>
      <c r="G28" s="23" t="s">
        <v>75</v>
      </c>
      <c r="H28" s="80" t="s">
        <v>56</v>
      </c>
      <c r="I28" s="81" t="s">
        <v>1604</v>
      </c>
      <c r="J28" s="82">
        <v>43269</v>
      </c>
      <c r="K28" s="81" t="s">
        <v>475</v>
      </c>
      <c r="L28" s="81" t="s">
        <v>473</v>
      </c>
      <c r="M28" s="81" t="s">
        <v>281</v>
      </c>
      <c r="N28">
        <v>3</v>
      </c>
      <c r="O28" s="27">
        <v>10</v>
      </c>
      <c r="P28" s="27">
        <v>9</v>
      </c>
      <c r="Q28" s="27" t="s">
        <v>25</v>
      </c>
      <c r="R28" s="27">
        <v>7</v>
      </c>
      <c r="S28" s="71">
        <v>4</v>
      </c>
      <c r="T28" s="28">
        <f>ROUND(SUMPRODUCT(O28:S28,$O$8:$S$8)/100,1)</f>
        <v>5.4</v>
      </c>
      <c r="U28" s="29" t="str">
        <f>IF(AND($T28&gt;=9,$T28&lt;=10),"A+","")&amp;IF(AND($T28&gt;=8.5,$T28&lt;=8.9),"A","")&amp;IF(AND($T28&gt;=8,$T28&lt;=8.4),"B+","")&amp;IF(AND($T28&gt;=7,$T28&lt;=7.9),"B","")&amp;IF(AND($T28&gt;=6.5,$T28&lt;=6.9),"C+","")&amp;IF(AND($T28&gt;=5.5,$T28&lt;=6.4),"C","")&amp;IF(AND($T28&gt;=5,$T28&lt;=5.4),"D+","")&amp;IF(AND($T28&gt;=4,$T28&lt;=4.9),"D","")&amp;IF(AND($T28&lt;4),"F","")</f>
        <v>D+</v>
      </c>
      <c r="V28" s="30" t="str">
        <f>IF($T28&lt;4,"Kém",IF(AND($T28&gt;=4,$T28&lt;=5.4),"Trung bình yếu",IF(AND($T28&gt;=5.5,$T28&lt;=6.9),"Trung bình",IF(AND($T28&gt;=7,$T28&lt;=8.4),"Khá",IF(AND($T28&gt;=8.5,$T28&lt;=10),"Giỏi","")))))</f>
        <v>Trung bình yếu</v>
      </c>
      <c r="W28" s="31" t="str">
        <f>+IF(OR($O28=0,$P28=0,$Q28=0,$R28=0),"Không đủ ĐKDT",IF(AND(S28=0,T28&gt;=4),"Không đạt",""))</f>
        <v/>
      </c>
      <c r="X28" s="32" t="str">
        <f>+L28</f>
        <v>202-A2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1643</v>
      </c>
      <c r="D29" s="24" t="s">
        <v>1644</v>
      </c>
      <c r="E29" s="25" t="s">
        <v>170</v>
      </c>
      <c r="F29" s="26" t="s">
        <v>486</v>
      </c>
      <c r="G29" s="23" t="s">
        <v>75</v>
      </c>
      <c r="H29" s="80" t="s">
        <v>56</v>
      </c>
      <c r="I29" s="81" t="s">
        <v>1604</v>
      </c>
      <c r="J29" s="82">
        <v>43269</v>
      </c>
      <c r="K29" s="81" t="s">
        <v>475</v>
      </c>
      <c r="L29" s="81" t="s">
        <v>473</v>
      </c>
      <c r="M29" s="81" t="s">
        <v>281</v>
      </c>
      <c r="N29">
        <v>3</v>
      </c>
      <c r="O29" s="27">
        <v>9</v>
      </c>
      <c r="P29" s="27">
        <v>9</v>
      </c>
      <c r="Q29" s="27" t="s">
        <v>25</v>
      </c>
      <c r="R29" s="27">
        <v>7</v>
      </c>
      <c r="S29" s="71">
        <v>4</v>
      </c>
      <c r="T29" s="28">
        <f>ROUND(SUMPRODUCT(O29:S29,$O$8:$S$8)/100,1)</f>
        <v>5.3</v>
      </c>
      <c r="U29" s="29" t="str">
        <f>IF(AND($T29&gt;=9,$T29&lt;=10),"A+","")&amp;IF(AND($T29&gt;=8.5,$T29&lt;=8.9),"A","")&amp;IF(AND($T29&gt;=8,$T29&lt;=8.4),"B+","")&amp;IF(AND($T29&gt;=7,$T29&lt;=7.9),"B","")&amp;IF(AND($T29&gt;=6.5,$T29&lt;=6.9),"C+","")&amp;IF(AND($T29&gt;=5.5,$T29&lt;=6.4),"C","")&amp;IF(AND($T29&gt;=5,$T29&lt;=5.4),"D+","")&amp;IF(AND($T29&gt;=4,$T29&lt;=4.9),"D","")&amp;IF(AND($T29&lt;4),"F","")</f>
        <v>D+</v>
      </c>
      <c r="V29" s="30" t="str">
        <f>IF($T29&lt;4,"Kém",IF(AND($T29&gt;=4,$T29&lt;=5.4),"Trung bình yếu",IF(AND($T29&gt;=5.5,$T29&lt;=6.9),"Trung bình",IF(AND($T29&gt;=7,$T29&lt;=8.4),"Khá",IF(AND($T29&gt;=8.5,$T29&lt;=10),"Giỏi","")))))</f>
        <v>Trung bình yếu</v>
      </c>
      <c r="W29" s="31" t="str">
        <f>+IF(OR($O29=0,$P29=0,$Q29=0,$R29=0),"Không đủ ĐKDT",IF(AND(S29=0,T29&gt;=4),"Không đạt",""))</f>
        <v/>
      </c>
      <c r="X29" s="32" t="str">
        <f>+L29</f>
        <v>202-A2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1645</v>
      </c>
      <c r="D30" s="24" t="s">
        <v>194</v>
      </c>
      <c r="E30" s="25" t="s">
        <v>368</v>
      </c>
      <c r="F30" s="26" t="s">
        <v>487</v>
      </c>
      <c r="G30" s="23" t="s">
        <v>88</v>
      </c>
      <c r="H30" s="80" t="s">
        <v>56</v>
      </c>
      <c r="I30" s="81" t="s">
        <v>1604</v>
      </c>
      <c r="J30" s="82">
        <v>43269</v>
      </c>
      <c r="K30" s="81" t="s">
        <v>475</v>
      </c>
      <c r="L30" s="81" t="s">
        <v>471</v>
      </c>
      <c r="M30" s="81" t="s">
        <v>281</v>
      </c>
      <c r="N30">
        <v>3</v>
      </c>
      <c r="O30" s="27">
        <v>10</v>
      </c>
      <c r="P30" s="27">
        <v>9</v>
      </c>
      <c r="Q30" s="27" t="s">
        <v>25</v>
      </c>
      <c r="R30" s="27">
        <v>8</v>
      </c>
      <c r="S30" s="71">
        <v>5.5</v>
      </c>
      <c r="T30" s="28">
        <f>ROUND(SUMPRODUCT(O30:S30,$O$8:$S$8)/100,1)</f>
        <v>6.6</v>
      </c>
      <c r="U30" s="29" t="str">
        <f>IF(AND($T30&gt;=9,$T30&lt;=10),"A+","")&amp;IF(AND($T30&gt;=8.5,$T30&lt;=8.9),"A","")&amp;IF(AND($T30&gt;=8,$T30&lt;=8.4),"B+","")&amp;IF(AND($T30&gt;=7,$T30&lt;=7.9),"B","")&amp;IF(AND($T30&gt;=6.5,$T30&lt;=6.9),"C+","")&amp;IF(AND($T30&gt;=5.5,$T30&lt;=6.4),"C","")&amp;IF(AND($T30&gt;=5,$T30&lt;=5.4),"D+","")&amp;IF(AND($T30&gt;=4,$T30&lt;=4.9),"D","")&amp;IF(AND($T30&lt;4),"F","")</f>
        <v>C+</v>
      </c>
      <c r="V30" s="30" t="str">
        <f>IF($T30&lt;4,"Kém",IF(AND($T30&gt;=4,$T30&lt;=5.4),"Trung bình yếu",IF(AND($T30&gt;=5.5,$T30&lt;=6.9),"Trung bình",IF(AND($T30&gt;=7,$T30&lt;=8.4),"Khá",IF(AND($T30&gt;=8.5,$T30&lt;=10),"Giỏi","")))))</f>
        <v>Trung bình</v>
      </c>
      <c r="W30" s="31" t="str">
        <f>+IF(OR($O30=0,$P30=0,$Q30=0,$R30=0),"Không đủ ĐKDT",IF(AND(S30=0,T30&gt;=4),"Không đạt",""))</f>
        <v/>
      </c>
      <c r="X30" s="32" t="str">
        <f>+L30</f>
        <v>102-A2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1646</v>
      </c>
      <c r="D31" s="24" t="s">
        <v>245</v>
      </c>
      <c r="E31" s="25" t="s">
        <v>368</v>
      </c>
      <c r="F31" s="26" t="s">
        <v>488</v>
      </c>
      <c r="G31" s="23" t="s">
        <v>107</v>
      </c>
      <c r="H31" s="80" t="s">
        <v>56</v>
      </c>
      <c r="I31" s="81" t="s">
        <v>1604</v>
      </c>
      <c r="J31" s="82">
        <v>43269</v>
      </c>
      <c r="K31" s="81" t="s">
        <v>475</v>
      </c>
      <c r="L31" s="81" t="s">
        <v>471</v>
      </c>
      <c r="M31" s="81" t="s">
        <v>281</v>
      </c>
      <c r="N31">
        <v>3</v>
      </c>
      <c r="O31" s="27">
        <v>10</v>
      </c>
      <c r="P31" s="27">
        <v>9</v>
      </c>
      <c r="Q31" s="27" t="s">
        <v>25</v>
      </c>
      <c r="R31" s="27">
        <v>8</v>
      </c>
      <c r="S31" s="71">
        <v>1.5</v>
      </c>
      <c r="T31" s="28">
        <f>ROUND(SUMPRODUCT(O31:S31,$O$8:$S$8)/100,1)</f>
        <v>3.8</v>
      </c>
      <c r="U31" s="29" t="str">
        <f>IF(AND($T31&gt;=9,$T31&lt;=10),"A+","")&amp;IF(AND($T31&gt;=8.5,$T31&lt;=8.9),"A","")&amp;IF(AND($T31&gt;=8,$T31&lt;=8.4),"B+","")&amp;IF(AND($T31&gt;=7,$T31&lt;=7.9),"B","")&amp;IF(AND($T31&gt;=6.5,$T31&lt;=6.9),"C+","")&amp;IF(AND($T31&gt;=5.5,$T31&lt;=6.4),"C","")&amp;IF(AND($T31&gt;=5,$T31&lt;=5.4),"D+","")&amp;IF(AND($T31&gt;=4,$T31&lt;=4.9),"D","")&amp;IF(AND($T31&lt;4),"F","")</f>
        <v>F</v>
      </c>
      <c r="V31" s="30" t="str">
        <f>IF($T31&lt;4,"Kém",IF(AND($T31&gt;=4,$T31&lt;=5.4),"Trung bình yếu",IF(AND($T31&gt;=5.5,$T31&lt;=6.9),"Trung bình",IF(AND($T31&gt;=7,$T31&lt;=8.4),"Khá",IF(AND($T31&gt;=8.5,$T31&lt;=10),"Giỏi","")))))</f>
        <v>Kém</v>
      </c>
      <c r="W31" s="31" t="str">
        <f>+IF(OR($O31=0,$P31=0,$Q31=0,$R31=0),"Không đủ ĐKDT",IF(AND(S31=0,T31&gt;=4),"Không đạt",""))</f>
        <v/>
      </c>
      <c r="X31" s="32" t="str">
        <f>+L31</f>
        <v>102-A2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Học lại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1647</v>
      </c>
      <c r="D32" s="24" t="s">
        <v>1648</v>
      </c>
      <c r="E32" s="25" t="s">
        <v>489</v>
      </c>
      <c r="F32" s="26" t="s">
        <v>232</v>
      </c>
      <c r="G32" s="23" t="s">
        <v>107</v>
      </c>
      <c r="H32" s="80" t="s">
        <v>56</v>
      </c>
      <c r="I32" s="81" t="s">
        <v>1604</v>
      </c>
      <c r="J32" s="82">
        <v>43269</v>
      </c>
      <c r="K32" s="81" t="s">
        <v>475</v>
      </c>
      <c r="L32" s="81" t="s">
        <v>471</v>
      </c>
      <c r="M32" s="81" t="s">
        <v>281</v>
      </c>
      <c r="N32">
        <v>3</v>
      </c>
      <c r="O32" s="27">
        <v>9</v>
      </c>
      <c r="P32" s="27">
        <v>8</v>
      </c>
      <c r="Q32" s="27" t="s">
        <v>25</v>
      </c>
      <c r="R32" s="27">
        <v>7</v>
      </c>
      <c r="S32" s="71">
        <v>6.5</v>
      </c>
      <c r="T32" s="28">
        <f>ROUND(SUMPRODUCT(O32:S32,$O$8:$S$8)/100,1)</f>
        <v>7</v>
      </c>
      <c r="U32" s="29" t="str">
        <f>IF(AND($T32&gt;=9,$T32&lt;=10),"A+","")&amp;IF(AND($T32&gt;=8.5,$T32&lt;=8.9),"A","")&amp;IF(AND($T32&gt;=8,$T32&lt;=8.4),"B+","")&amp;IF(AND($T32&gt;=7,$T32&lt;=7.9),"B","")&amp;IF(AND($T32&gt;=6.5,$T32&lt;=6.9),"C+","")&amp;IF(AND($T32&gt;=5.5,$T32&lt;=6.4),"C","")&amp;IF(AND($T32&gt;=5,$T32&lt;=5.4),"D+","")&amp;IF(AND($T32&gt;=4,$T32&lt;=4.9),"D","")&amp;IF(AND($T32&lt;4),"F","")</f>
        <v>B</v>
      </c>
      <c r="V32" s="30" t="str">
        <f>IF($T32&lt;4,"Kém",IF(AND($T32&gt;=4,$T32&lt;=5.4),"Trung bình yếu",IF(AND($T32&gt;=5.5,$T32&lt;=6.9),"Trung bình",IF(AND($T32&gt;=7,$T32&lt;=8.4),"Khá",IF(AND($T32&gt;=8.5,$T32&lt;=10),"Giỏi","")))))</f>
        <v>Khá</v>
      </c>
      <c r="W32" s="31" t="str">
        <f>+IF(OR($O32=0,$P32=0,$Q32=0,$R32=0),"Không đủ ĐKDT",IF(AND(S32=0,T32&gt;=4),"Không đạt",""))</f>
        <v/>
      </c>
      <c r="X32" s="32" t="str">
        <f>+L32</f>
        <v>102-A2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1649</v>
      </c>
      <c r="D33" s="24" t="s">
        <v>1650</v>
      </c>
      <c r="E33" s="25" t="s">
        <v>489</v>
      </c>
      <c r="F33" s="26" t="s">
        <v>382</v>
      </c>
      <c r="G33" s="23" t="s">
        <v>55</v>
      </c>
      <c r="H33" s="80" t="s">
        <v>56</v>
      </c>
      <c r="I33" s="81" t="s">
        <v>1604</v>
      </c>
      <c r="J33" s="82">
        <v>43269</v>
      </c>
      <c r="K33" s="81" t="s">
        <v>475</v>
      </c>
      <c r="L33" s="81" t="s">
        <v>471</v>
      </c>
      <c r="M33" s="81" t="s">
        <v>281</v>
      </c>
      <c r="N33">
        <v>3</v>
      </c>
      <c r="O33" s="27">
        <v>10</v>
      </c>
      <c r="P33" s="27">
        <v>9</v>
      </c>
      <c r="Q33" s="27" t="s">
        <v>25</v>
      </c>
      <c r="R33" s="27">
        <v>7</v>
      </c>
      <c r="S33" s="71">
        <v>6</v>
      </c>
      <c r="T33" s="28">
        <f>ROUND(SUMPRODUCT(O33:S33,$O$8:$S$8)/100,1)</f>
        <v>6.8</v>
      </c>
      <c r="U33" s="29" t="str">
        <f>IF(AND($T33&gt;=9,$T33&lt;=10),"A+","")&amp;IF(AND($T33&gt;=8.5,$T33&lt;=8.9),"A","")&amp;IF(AND($T33&gt;=8,$T33&lt;=8.4),"B+","")&amp;IF(AND($T33&gt;=7,$T33&lt;=7.9),"B","")&amp;IF(AND($T33&gt;=6.5,$T33&lt;=6.9),"C+","")&amp;IF(AND($T33&gt;=5.5,$T33&lt;=6.4),"C","")&amp;IF(AND($T33&gt;=5,$T33&lt;=5.4),"D+","")&amp;IF(AND($T33&gt;=4,$T33&lt;=4.9),"D","")&amp;IF(AND($T33&lt;4),"F","")</f>
        <v>C+</v>
      </c>
      <c r="V33" s="30" t="str">
        <f>IF($T33&lt;4,"Kém",IF(AND($T33&gt;=4,$T33&lt;=5.4),"Trung bình yếu",IF(AND($T33&gt;=5.5,$T33&lt;=6.9),"Trung bình",IF(AND($T33&gt;=7,$T33&lt;=8.4),"Khá",IF(AND($T33&gt;=8.5,$T33&lt;=10),"Giỏi","")))))</f>
        <v>Trung bình</v>
      </c>
      <c r="W33" s="31" t="str">
        <f>+IF(OR($O33=0,$P33=0,$Q33=0,$R33=0),"Không đủ ĐKDT",IF(AND(S33=0,T33&gt;=4),"Không đạt",""))</f>
        <v/>
      </c>
      <c r="X33" s="32" t="str">
        <f>+L33</f>
        <v>102-A2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1651</v>
      </c>
      <c r="D34" s="24" t="s">
        <v>1652</v>
      </c>
      <c r="E34" s="25" t="s">
        <v>1653</v>
      </c>
      <c r="F34" s="26" t="s">
        <v>167</v>
      </c>
      <c r="G34" s="23" t="s">
        <v>55</v>
      </c>
      <c r="H34" s="80" t="s">
        <v>56</v>
      </c>
      <c r="I34" s="81" t="s">
        <v>1604</v>
      </c>
      <c r="J34" s="82">
        <v>43269</v>
      </c>
      <c r="K34" s="81" t="s">
        <v>475</v>
      </c>
      <c r="L34" s="81" t="s">
        <v>471</v>
      </c>
      <c r="M34" s="81" t="s">
        <v>281</v>
      </c>
      <c r="N34">
        <v>3</v>
      </c>
      <c r="O34" s="27">
        <v>10</v>
      </c>
      <c r="P34" s="27">
        <v>8</v>
      </c>
      <c r="Q34" s="27" t="s">
        <v>25</v>
      </c>
      <c r="R34" s="27">
        <v>8</v>
      </c>
      <c r="S34" s="71">
        <v>9</v>
      </c>
      <c r="T34" s="28">
        <f>ROUND(SUMPRODUCT(O34:S34,$O$8:$S$8)/100,1)</f>
        <v>8.9</v>
      </c>
      <c r="U34" s="29" t="str">
        <f>IF(AND($T34&gt;=9,$T34&lt;=10),"A+","")&amp;IF(AND($T34&gt;=8.5,$T34&lt;=8.9),"A","")&amp;IF(AND($T34&gt;=8,$T34&lt;=8.4),"B+","")&amp;IF(AND($T34&gt;=7,$T34&lt;=7.9),"B","")&amp;IF(AND($T34&gt;=6.5,$T34&lt;=6.9),"C+","")&amp;IF(AND($T34&gt;=5.5,$T34&lt;=6.4),"C","")&amp;IF(AND($T34&gt;=5,$T34&lt;=5.4),"D+","")&amp;IF(AND($T34&gt;=4,$T34&lt;=4.9),"D","")&amp;IF(AND($T34&lt;4),"F","")</f>
        <v>A</v>
      </c>
      <c r="V34" s="30" t="str">
        <f>IF($T34&lt;4,"Kém",IF(AND($T34&gt;=4,$T34&lt;=5.4),"Trung bình yếu",IF(AND($T34&gt;=5.5,$T34&lt;=6.9),"Trung bình",IF(AND($T34&gt;=7,$T34&lt;=8.4),"Khá",IF(AND($T34&gt;=8.5,$T34&lt;=10),"Giỏi","")))))</f>
        <v>Giỏi</v>
      </c>
      <c r="W34" s="31" t="str">
        <f>+IF(OR($O34=0,$P34=0,$Q34=0,$R34=0),"Không đủ ĐKDT",IF(AND(S34=0,T34&gt;=4),"Không đạt",""))</f>
        <v/>
      </c>
      <c r="X34" s="32" t="str">
        <f>+L34</f>
        <v>102-A2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1654</v>
      </c>
      <c r="D35" s="24" t="s">
        <v>214</v>
      </c>
      <c r="E35" s="25" t="s">
        <v>195</v>
      </c>
      <c r="F35" s="26" t="s">
        <v>490</v>
      </c>
      <c r="G35" s="23" t="s">
        <v>278</v>
      </c>
      <c r="H35" s="80" t="s">
        <v>56</v>
      </c>
      <c r="I35" s="81" t="s">
        <v>1604</v>
      </c>
      <c r="J35" s="82">
        <v>43269</v>
      </c>
      <c r="K35" s="81" t="s">
        <v>475</v>
      </c>
      <c r="L35" s="81" t="s">
        <v>471</v>
      </c>
      <c r="M35" s="81" t="s">
        <v>281</v>
      </c>
      <c r="N35">
        <v>3</v>
      </c>
      <c r="O35" s="27">
        <v>10</v>
      </c>
      <c r="P35" s="27">
        <v>8</v>
      </c>
      <c r="Q35" s="27" t="s">
        <v>25</v>
      </c>
      <c r="R35" s="27">
        <v>8</v>
      </c>
      <c r="S35" s="71">
        <v>8</v>
      </c>
      <c r="T35" s="28">
        <f>ROUND(SUMPRODUCT(O35:S35,$O$8:$S$8)/100,1)</f>
        <v>8.1999999999999993</v>
      </c>
      <c r="U35" s="29" t="str">
        <f>IF(AND($T35&gt;=9,$T35&lt;=10),"A+","")&amp;IF(AND($T35&gt;=8.5,$T35&lt;=8.9),"A","")&amp;IF(AND($T35&gt;=8,$T35&lt;=8.4),"B+","")&amp;IF(AND($T35&gt;=7,$T35&lt;=7.9),"B","")&amp;IF(AND($T35&gt;=6.5,$T35&lt;=6.9),"C+","")&amp;IF(AND($T35&gt;=5.5,$T35&lt;=6.4),"C","")&amp;IF(AND($T35&gt;=5,$T35&lt;=5.4),"D+","")&amp;IF(AND($T35&gt;=4,$T35&lt;=4.9),"D","")&amp;IF(AND($T35&lt;4),"F","")</f>
        <v>B+</v>
      </c>
      <c r="V35" s="30" t="str">
        <f>IF($T35&lt;4,"Kém",IF(AND($T35&gt;=4,$T35&lt;=5.4),"Trung bình yếu",IF(AND($T35&gt;=5.5,$T35&lt;=6.9),"Trung bình",IF(AND($T35&gt;=7,$T35&lt;=8.4),"Khá",IF(AND($T35&gt;=8.5,$T35&lt;=10),"Giỏi","")))))</f>
        <v>Khá</v>
      </c>
      <c r="W35" s="31" t="str">
        <f>+IF(OR($O35=0,$P35=0,$Q35=0,$R35=0),"Không đủ ĐKDT",IF(AND(S35=0,T35&gt;=4),"Không đạt",""))</f>
        <v/>
      </c>
      <c r="X35" s="32" t="str">
        <f>+L35</f>
        <v>102-A2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1655</v>
      </c>
      <c r="D36" s="24" t="s">
        <v>491</v>
      </c>
      <c r="E36" s="25" t="s">
        <v>199</v>
      </c>
      <c r="F36" s="26" t="s">
        <v>259</v>
      </c>
      <c r="G36" s="23" t="s">
        <v>107</v>
      </c>
      <c r="H36" s="80" t="s">
        <v>56</v>
      </c>
      <c r="I36" s="81" t="s">
        <v>1604</v>
      </c>
      <c r="J36" s="82">
        <v>43269</v>
      </c>
      <c r="K36" s="81" t="s">
        <v>475</v>
      </c>
      <c r="L36" s="81" t="s">
        <v>471</v>
      </c>
      <c r="M36" s="81" t="s">
        <v>281</v>
      </c>
      <c r="N36">
        <v>3</v>
      </c>
      <c r="O36" s="27">
        <v>10</v>
      </c>
      <c r="P36" s="27">
        <v>8</v>
      </c>
      <c r="Q36" s="27" t="s">
        <v>25</v>
      </c>
      <c r="R36" s="27">
        <v>8</v>
      </c>
      <c r="S36" s="71">
        <v>9</v>
      </c>
      <c r="T36" s="28">
        <f>ROUND(SUMPRODUCT(O36:S36,$O$8:$S$8)/100,1)</f>
        <v>8.9</v>
      </c>
      <c r="U36" s="29" t="str">
        <f>IF(AND($T36&gt;=9,$T36&lt;=10),"A+","")&amp;IF(AND($T36&gt;=8.5,$T36&lt;=8.9),"A","")&amp;IF(AND($T36&gt;=8,$T36&lt;=8.4),"B+","")&amp;IF(AND($T36&gt;=7,$T36&lt;=7.9),"B","")&amp;IF(AND($T36&gt;=6.5,$T36&lt;=6.9),"C+","")&amp;IF(AND($T36&gt;=5.5,$T36&lt;=6.4),"C","")&amp;IF(AND($T36&gt;=5,$T36&lt;=5.4),"D+","")&amp;IF(AND($T36&gt;=4,$T36&lt;=4.9),"D","")&amp;IF(AND($T36&lt;4),"F","")</f>
        <v>A</v>
      </c>
      <c r="V36" s="30" t="str">
        <f>IF($T36&lt;4,"Kém",IF(AND($T36&gt;=4,$T36&lt;=5.4),"Trung bình yếu",IF(AND($T36&gt;=5.5,$T36&lt;=6.9),"Trung bình",IF(AND($T36&gt;=7,$T36&lt;=8.4),"Khá",IF(AND($T36&gt;=8.5,$T36&lt;=10),"Giỏi","")))))</f>
        <v>Giỏi</v>
      </c>
      <c r="W36" s="31" t="str">
        <f>+IF(OR($O36=0,$P36=0,$Q36=0,$R36=0),"Không đủ ĐKDT",IF(AND(S36=0,T36&gt;=4),"Không đạt",""))</f>
        <v/>
      </c>
      <c r="X36" s="32" t="str">
        <f>+L36</f>
        <v>102-A2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Đạt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</row>
    <row r="37" spans="2:42" ht="18.75" customHeight="1" x14ac:dyDescent="0.25">
      <c r="B37" s="22">
        <v>29</v>
      </c>
      <c r="C37" s="23" t="s">
        <v>1656</v>
      </c>
      <c r="D37" s="24" t="s">
        <v>492</v>
      </c>
      <c r="E37" s="25" t="s">
        <v>129</v>
      </c>
      <c r="F37" s="26" t="s">
        <v>1305</v>
      </c>
      <c r="G37" s="23" t="s">
        <v>192</v>
      </c>
      <c r="H37" s="80" t="s">
        <v>56</v>
      </c>
      <c r="I37" s="81" t="s">
        <v>1604</v>
      </c>
      <c r="J37" s="82">
        <v>43269</v>
      </c>
      <c r="K37" s="81" t="s">
        <v>475</v>
      </c>
      <c r="L37" s="81" t="s">
        <v>471</v>
      </c>
      <c r="M37" s="81" t="s">
        <v>281</v>
      </c>
      <c r="N37">
        <v>3</v>
      </c>
      <c r="O37" s="27">
        <v>10</v>
      </c>
      <c r="P37" s="27">
        <v>10</v>
      </c>
      <c r="Q37" s="27" t="s">
        <v>25</v>
      </c>
      <c r="R37" s="27">
        <v>8</v>
      </c>
      <c r="S37" s="71">
        <v>9</v>
      </c>
      <c r="T37" s="28">
        <f>ROUND(SUMPRODUCT(O37:S37,$O$8:$S$8)/100,1)</f>
        <v>9.1</v>
      </c>
      <c r="U37" s="29" t="str">
        <f>IF(AND($T37&gt;=9,$T37&lt;=10),"A+","")&amp;IF(AND($T37&gt;=8.5,$T37&lt;=8.9),"A","")&amp;IF(AND($T37&gt;=8,$T37&lt;=8.4),"B+","")&amp;IF(AND($T37&gt;=7,$T37&lt;=7.9),"B","")&amp;IF(AND($T37&gt;=6.5,$T37&lt;=6.9),"C+","")&amp;IF(AND($T37&gt;=5.5,$T37&lt;=6.4),"C","")&amp;IF(AND($T37&gt;=5,$T37&lt;=5.4),"D+","")&amp;IF(AND($T37&gt;=4,$T37&lt;=4.9),"D","")&amp;IF(AND($T37&lt;4),"F","")</f>
        <v>A+</v>
      </c>
      <c r="V37" s="30" t="str">
        <f>IF($T37&lt;4,"Kém",IF(AND($T37&gt;=4,$T37&lt;=5.4),"Trung bình yếu",IF(AND($T37&gt;=5.5,$T37&lt;=6.9),"Trung bình",IF(AND($T37&gt;=7,$T37&lt;=8.4),"Khá",IF(AND($T37&gt;=8.5,$T37&lt;=10),"Giỏi","")))))</f>
        <v>Giỏi</v>
      </c>
      <c r="W37" s="31" t="str">
        <f>+IF(OR($O37=0,$P37=0,$Q37=0,$R37=0),"Không đủ ĐKDT",IF(AND(S37=0,T37&gt;=4),"Không đạt",""))</f>
        <v/>
      </c>
      <c r="X37" s="32" t="str">
        <f>+L37</f>
        <v>102-A2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1657</v>
      </c>
      <c r="D38" s="24" t="s">
        <v>1658</v>
      </c>
      <c r="E38" s="25" t="s">
        <v>208</v>
      </c>
      <c r="F38" s="26" t="s">
        <v>493</v>
      </c>
      <c r="G38" s="23" t="s">
        <v>88</v>
      </c>
      <c r="H38" s="80" t="s">
        <v>56</v>
      </c>
      <c r="I38" s="81" t="s">
        <v>1604</v>
      </c>
      <c r="J38" s="82">
        <v>43269</v>
      </c>
      <c r="K38" s="81" t="s">
        <v>475</v>
      </c>
      <c r="L38" s="81" t="s">
        <v>471</v>
      </c>
      <c r="M38" s="81" t="s">
        <v>281</v>
      </c>
      <c r="N38">
        <v>3</v>
      </c>
      <c r="O38" s="27">
        <v>10</v>
      </c>
      <c r="P38" s="27">
        <v>9</v>
      </c>
      <c r="Q38" s="27" t="s">
        <v>25</v>
      </c>
      <c r="R38" s="27">
        <v>8</v>
      </c>
      <c r="S38" s="71">
        <v>6.5</v>
      </c>
      <c r="T38" s="28">
        <f>ROUND(SUMPRODUCT(O38:S38,$O$8:$S$8)/100,1)</f>
        <v>7.3</v>
      </c>
      <c r="U38" s="29" t="str">
        <f>IF(AND($T38&gt;=9,$T38&lt;=10),"A+","")&amp;IF(AND($T38&gt;=8.5,$T38&lt;=8.9),"A","")&amp;IF(AND($T38&gt;=8,$T38&lt;=8.4),"B+","")&amp;IF(AND($T38&gt;=7,$T38&lt;=7.9),"B","")&amp;IF(AND($T38&gt;=6.5,$T38&lt;=6.9),"C+","")&amp;IF(AND($T38&gt;=5.5,$T38&lt;=6.4),"C","")&amp;IF(AND($T38&gt;=5,$T38&lt;=5.4),"D+","")&amp;IF(AND($T38&gt;=4,$T38&lt;=4.9),"D","")&amp;IF(AND($T38&lt;4),"F","")</f>
        <v>B</v>
      </c>
      <c r="V38" s="30" t="str">
        <f>IF($T38&lt;4,"Kém",IF(AND($T38&gt;=4,$T38&lt;=5.4),"Trung bình yếu",IF(AND($T38&gt;=5.5,$T38&lt;=6.9),"Trung bình",IF(AND($T38&gt;=7,$T38&lt;=8.4),"Khá",IF(AND($T38&gt;=8.5,$T38&lt;=10),"Giỏi","")))))</f>
        <v>Khá</v>
      </c>
      <c r="W38" s="31" t="str">
        <f>+IF(OR($O38=0,$P38=0,$Q38=0,$R38=0),"Không đủ ĐKDT",IF(AND(S38=0,T38&gt;=4),"Không đạt",""))</f>
        <v/>
      </c>
      <c r="X38" s="32" t="str">
        <f>+L38</f>
        <v>102-A2</v>
      </c>
      <c r="Y38" s="3"/>
      <c r="Z38" s="21"/>
      <c r="AA38" s="73" t="str">
        <f>IF(W38="Không đủ ĐKDT","Học lại",IF(W38="Đình chỉ thi","Học lại",IF(AND(MID(G38,2,2)&lt;"12",W38="Vắng"),"Thi lại",IF(W38="Vắng có phép", "Thi lại",IF(AND((MID(G38,2,2)&lt;"12"),T38&lt;4.5),"Thi lại",IF(AND((MID(G38,2,2)&lt;"18"),T38&lt;4),"Học lại",IF(AND((MID(G38,2,2)&gt;"17"),T38&lt;4),"Thi lại",IF(AND(MID(G38,2,2)&gt;"17",S38=0),"Thi lại",IF(AND((MID(G38,2,2)&lt;"12"),S38=0),"Thi lại",IF(AND((MID(G38,2,2)&lt;"18"),(MID(G38,2,2)&gt;"11"),S38=0),"Học lại","Đạt"))))))))))</f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1659</v>
      </c>
      <c r="D39" s="24" t="s">
        <v>1660</v>
      </c>
      <c r="E39" s="25" t="s">
        <v>212</v>
      </c>
      <c r="F39" s="26" t="s">
        <v>1661</v>
      </c>
      <c r="G39" s="23" t="s">
        <v>55</v>
      </c>
      <c r="H39" s="80" t="s">
        <v>56</v>
      </c>
      <c r="I39" s="81" t="s">
        <v>1604</v>
      </c>
      <c r="J39" s="82">
        <v>43269</v>
      </c>
      <c r="K39" s="81" t="s">
        <v>475</v>
      </c>
      <c r="L39" s="81" t="s">
        <v>471</v>
      </c>
      <c r="M39" s="81" t="s">
        <v>281</v>
      </c>
      <c r="N39">
        <v>3</v>
      </c>
      <c r="O39" s="27">
        <v>10</v>
      </c>
      <c r="P39" s="27">
        <v>8</v>
      </c>
      <c r="Q39" s="27" t="s">
        <v>25</v>
      </c>
      <c r="R39" s="27">
        <v>7</v>
      </c>
      <c r="S39" s="71">
        <v>3</v>
      </c>
      <c r="T39" s="28">
        <f>ROUND(SUMPRODUCT(O39:S39,$O$8:$S$8)/100,1)</f>
        <v>4.5999999999999996</v>
      </c>
      <c r="U39" s="29" t="str">
        <f>IF(AND($T39&gt;=9,$T39&lt;=10),"A+","")&amp;IF(AND($T39&gt;=8.5,$T39&lt;=8.9),"A","")&amp;IF(AND($T39&gt;=8,$T39&lt;=8.4),"B+","")&amp;IF(AND($T39&gt;=7,$T39&lt;=7.9),"B","")&amp;IF(AND($T39&gt;=6.5,$T39&lt;=6.9),"C+","")&amp;IF(AND($T39&gt;=5.5,$T39&lt;=6.4),"C","")&amp;IF(AND($T39&gt;=5,$T39&lt;=5.4),"D+","")&amp;IF(AND($T39&gt;=4,$T39&lt;=4.9),"D","")&amp;IF(AND($T39&lt;4),"F","")</f>
        <v>D</v>
      </c>
      <c r="V39" s="30" t="str">
        <f>IF($T39&lt;4,"Kém",IF(AND($T39&gt;=4,$T39&lt;=5.4),"Trung bình yếu",IF(AND($T39&gt;=5.5,$T39&lt;=6.9),"Trung bình",IF(AND($T39&gt;=7,$T39&lt;=8.4),"Khá",IF(AND($T39&gt;=8.5,$T39&lt;=10),"Giỏi","")))))</f>
        <v>Trung bình yếu</v>
      </c>
      <c r="W39" s="31" t="str">
        <f>+IF(OR($O39=0,$P39=0,$Q39=0,$R39=0),"Không đủ ĐKDT",IF(AND(S39=0,T39&gt;=4),"Không đạt",""))</f>
        <v/>
      </c>
      <c r="X39" s="32" t="str">
        <f>+L39</f>
        <v>102-A2</v>
      </c>
      <c r="Y39" s="3"/>
      <c r="Z39" s="21"/>
      <c r="AA39" s="73" t="str">
        <f>IF(W39="Không đủ ĐKDT","Học lại",IF(W39="Đình chỉ thi","Học lại",IF(AND(MID(G39,2,2)&lt;"12",W39="Vắng"),"Thi lại",IF(W39="Vắng có phép", "Thi lại",IF(AND((MID(G39,2,2)&lt;"12"),T39&lt;4.5),"Thi lại",IF(AND((MID(G39,2,2)&lt;"18"),T39&lt;4),"Học lại",IF(AND((MID(G39,2,2)&gt;"17"),T39&lt;4),"Thi lại",IF(AND(MID(G39,2,2)&gt;"17",S39=0),"Thi lại",IF(AND((MID(G39,2,2)&lt;"12"),S39=0),"Thi lại",IF(AND((MID(G39,2,2)&lt;"18"),(MID(G39,2,2)&gt;"11"),S39=0),"Học lại","Đạt"))))))))))</f>
        <v>Đạt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1662</v>
      </c>
      <c r="D40" s="24" t="s">
        <v>1663</v>
      </c>
      <c r="E40" s="25" t="s">
        <v>1664</v>
      </c>
      <c r="F40" s="26" t="s">
        <v>494</v>
      </c>
      <c r="G40" s="23" t="s">
        <v>107</v>
      </c>
      <c r="H40" s="80" t="s">
        <v>56</v>
      </c>
      <c r="I40" s="81" t="s">
        <v>1604</v>
      </c>
      <c r="J40" s="82">
        <v>43269</v>
      </c>
      <c r="K40" s="81" t="s">
        <v>475</v>
      </c>
      <c r="L40" s="81" t="s">
        <v>471</v>
      </c>
      <c r="M40" s="81" t="s">
        <v>281</v>
      </c>
      <c r="N40">
        <v>3</v>
      </c>
      <c r="O40" s="27">
        <v>10</v>
      </c>
      <c r="P40" s="27">
        <v>10</v>
      </c>
      <c r="Q40" s="27" t="s">
        <v>25</v>
      </c>
      <c r="R40" s="27">
        <v>8</v>
      </c>
      <c r="S40" s="71">
        <v>7</v>
      </c>
      <c r="T40" s="28">
        <f>ROUND(SUMPRODUCT(O40:S40,$O$8:$S$8)/100,1)</f>
        <v>7.7</v>
      </c>
      <c r="U40" s="29" t="str">
        <f>IF(AND($T40&gt;=9,$T40&lt;=10),"A+","")&amp;IF(AND($T40&gt;=8.5,$T40&lt;=8.9),"A","")&amp;IF(AND($T40&gt;=8,$T40&lt;=8.4),"B+","")&amp;IF(AND($T40&gt;=7,$T40&lt;=7.9),"B","")&amp;IF(AND($T40&gt;=6.5,$T40&lt;=6.9),"C+","")&amp;IF(AND($T40&gt;=5.5,$T40&lt;=6.4),"C","")&amp;IF(AND($T40&gt;=5,$T40&lt;=5.4),"D+","")&amp;IF(AND($T40&gt;=4,$T40&lt;=4.9),"D","")&amp;IF(AND($T40&lt;4),"F","")</f>
        <v>B</v>
      </c>
      <c r="V40" s="30" t="str">
        <f>IF($T40&lt;4,"Kém",IF(AND($T40&gt;=4,$T40&lt;=5.4),"Trung bình yếu",IF(AND($T40&gt;=5.5,$T40&lt;=6.9),"Trung bình",IF(AND($T40&gt;=7,$T40&lt;=8.4),"Khá",IF(AND($T40&gt;=8.5,$T40&lt;=10),"Giỏi","")))))</f>
        <v>Khá</v>
      </c>
      <c r="W40" s="31" t="str">
        <f>+IF(OR($O40=0,$P40=0,$Q40=0,$R40=0),"Không đủ ĐKDT",IF(AND(S40=0,T40&gt;=4),"Không đạt",""))</f>
        <v/>
      </c>
      <c r="X40" s="32" t="str">
        <f>+L40</f>
        <v>102-A2</v>
      </c>
      <c r="Y40" s="3"/>
      <c r="Z40" s="21"/>
      <c r="AA40" s="73" t="str">
        <f>IF(W40="Không đủ ĐKDT","Học lại",IF(W40="Đình chỉ thi","Học lại",IF(AND(MID(G40,2,2)&lt;"12",W40="Vắng"),"Thi lại",IF(W40="Vắng có phép", "Thi lại",IF(AND((MID(G40,2,2)&lt;"12"),T40&lt;4.5),"Thi lại",IF(AND((MID(G40,2,2)&lt;"18"),T40&lt;4),"Học lại",IF(AND((MID(G40,2,2)&gt;"17"),T40&lt;4),"Thi lại",IF(AND(MID(G40,2,2)&gt;"17",S40=0),"Thi lại",IF(AND((MID(G40,2,2)&lt;"12"),S40=0),"Thi lại",IF(AND((MID(G40,2,2)&lt;"18"),(MID(G40,2,2)&gt;"11"),S40=0),"Học lại","Đạt"))))))))))</f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1665</v>
      </c>
      <c r="D41" s="24" t="s">
        <v>1666</v>
      </c>
      <c r="E41" s="25" t="s">
        <v>323</v>
      </c>
      <c r="F41" s="26" t="s">
        <v>495</v>
      </c>
      <c r="G41" s="23" t="s">
        <v>107</v>
      </c>
      <c r="H41" s="80" t="s">
        <v>56</v>
      </c>
      <c r="I41" s="81" t="s">
        <v>1604</v>
      </c>
      <c r="J41" s="82">
        <v>43269</v>
      </c>
      <c r="K41" s="81" t="s">
        <v>475</v>
      </c>
      <c r="L41" s="81" t="s">
        <v>471</v>
      </c>
      <c r="M41" s="81" t="s">
        <v>281</v>
      </c>
      <c r="N41">
        <v>3</v>
      </c>
      <c r="O41" s="27">
        <v>10</v>
      </c>
      <c r="P41" s="27">
        <v>9</v>
      </c>
      <c r="Q41" s="27" t="s">
        <v>25</v>
      </c>
      <c r="R41" s="27">
        <v>9</v>
      </c>
      <c r="S41" s="71">
        <v>9</v>
      </c>
      <c r="T41" s="28">
        <f>ROUND(SUMPRODUCT(O41:S41,$O$8:$S$8)/100,1)</f>
        <v>9.1</v>
      </c>
      <c r="U41" s="29" t="str">
        <f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A+</v>
      </c>
      <c r="V41" s="30" t="str">
        <f>IF($T41&lt;4,"Kém",IF(AND($T41&gt;=4,$T41&lt;=5.4),"Trung bình yếu",IF(AND($T41&gt;=5.5,$T41&lt;=6.9),"Trung bình",IF(AND($T41&gt;=7,$T41&lt;=8.4),"Khá",IF(AND($T41&gt;=8.5,$T41&lt;=10),"Giỏi","")))))</f>
        <v>Giỏi</v>
      </c>
      <c r="W41" s="31" t="str">
        <f>+IF(OR($O41=0,$P41=0,$Q41=0,$R41=0),"Không đủ ĐKDT",IF(AND(S41=0,T41&gt;=4),"Không đạt",""))</f>
        <v/>
      </c>
      <c r="X41" s="32" t="str">
        <f>+L41</f>
        <v>102-A2</v>
      </c>
      <c r="Y41" s="3"/>
      <c r="Z41" s="21"/>
      <c r="AA41" s="73" t="str">
        <f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1667</v>
      </c>
      <c r="D42" s="24" t="s">
        <v>1668</v>
      </c>
      <c r="E42" s="25" t="s">
        <v>1669</v>
      </c>
      <c r="F42" s="26" t="s">
        <v>1670</v>
      </c>
      <c r="G42" s="23" t="s">
        <v>66</v>
      </c>
      <c r="H42" s="80" t="s">
        <v>56</v>
      </c>
      <c r="I42" s="81" t="s">
        <v>1604</v>
      </c>
      <c r="J42" s="82">
        <v>43269</v>
      </c>
      <c r="K42" s="81" t="s">
        <v>475</v>
      </c>
      <c r="L42" s="81" t="s">
        <v>471</v>
      </c>
      <c r="M42" s="81" t="s">
        <v>281</v>
      </c>
      <c r="N42">
        <v>3</v>
      </c>
      <c r="O42" s="27">
        <v>10</v>
      </c>
      <c r="P42" s="27">
        <v>10</v>
      </c>
      <c r="Q42" s="27" t="s">
        <v>25</v>
      </c>
      <c r="R42" s="27">
        <v>9</v>
      </c>
      <c r="S42" s="71">
        <v>9</v>
      </c>
      <c r="T42" s="28">
        <f>ROUND(SUMPRODUCT(O42:S42,$O$8:$S$8)/100,1)</f>
        <v>9.1999999999999993</v>
      </c>
      <c r="U42" s="29" t="str">
        <f>IF(AND($T42&gt;=9,$T42&lt;=10),"A+","")&amp;IF(AND($T42&gt;=8.5,$T42&lt;=8.9),"A","")&amp;IF(AND($T42&gt;=8,$T42&lt;=8.4),"B+","")&amp;IF(AND($T42&gt;=7,$T42&lt;=7.9),"B","")&amp;IF(AND($T42&gt;=6.5,$T42&lt;=6.9),"C+","")&amp;IF(AND($T42&gt;=5.5,$T42&lt;=6.4),"C","")&amp;IF(AND($T42&gt;=5,$T42&lt;=5.4),"D+","")&amp;IF(AND($T42&gt;=4,$T42&lt;=4.9),"D","")&amp;IF(AND($T42&lt;4),"F","")</f>
        <v>A+</v>
      </c>
      <c r="V42" s="30" t="str">
        <f>IF($T42&lt;4,"Kém",IF(AND($T42&gt;=4,$T42&lt;=5.4),"Trung bình yếu",IF(AND($T42&gt;=5.5,$T42&lt;=6.9),"Trung bình",IF(AND($T42&gt;=7,$T42&lt;=8.4),"Khá",IF(AND($T42&gt;=8.5,$T42&lt;=10),"Giỏi","")))))</f>
        <v>Giỏi</v>
      </c>
      <c r="W42" s="31" t="str">
        <f>+IF(OR($O42=0,$P42=0,$Q42=0,$R42=0),"Không đủ ĐKDT",IF(AND(S42=0,T42&gt;=4),"Không đạt",""))</f>
        <v/>
      </c>
      <c r="X42" s="32" t="str">
        <f>+L42</f>
        <v>102-A2</v>
      </c>
      <c r="Y42" s="3"/>
      <c r="Z42" s="21"/>
      <c r="AA42" s="73" t="str">
        <f>IF(W42="Không đủ ĐKDT","Học lại",IF(W42="Đình chỉ thi","Học lại",IF(AND(MID(G42,2,2)&lt;"12",W42="Vắng"),"Thi lại",IF(W42="Vắng có phép", "Thi lại",IF(AND((MID(G42,2,2)&lt;"12"),T42&lt;4.5),"Thi lại",IF(AND((MID(G42,2,2)&lt;"18"),T42&lt;4),"Học lại",IF(AND((MID(G42,2,2)&gt;"17"),T42&lt;4),"Thi lại",IF(AND(MID(G42,2,2)&gt;"17",S42=0),"Thi lại",IF(AND((MID(G42,2,2)&lt;"12"),S42=0),"Thi lại",IF(AND((MID(G42,2,2)&lt;"18"),(MID(G42,2,2)&gt;"11"),S42=0),"Học lại","Đạt"))))))))))</f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1671</v>
      </c>
      <c r="D43" s="24" t="s">
        <v>332</v>
      </c>
      <c r="E43" s="25" t="s">
        <v>222</v>
      </c>
      <c r="F43" s="26" t="s">
        <v>309</v>
      </c>
      <c r="G43" s="23" t="s">
        <v>88</v>
      </c>
      <c r="H43" s="80" t="s">
        <v>56</v>
      </c>
      <c r="I43" s="81" t="s">
        <v>1604</v>
      </c>
      <c r="J43" s="82">
        <v>43269</v>
      </c>
      <c r="K43" s="81" t="s">
        <v>475</v>
      </c>
      <c r="L43" s="81" t="s">
        <v>471</v>
      </c>
      <c r="M43" s="81" t="s">
        <v>281</v>
      </c>
      <c r="N43">
        <v>3</v>
      </c>
      <c r="O43" s="27">
        <v>10</v>
      </c>
      <c r="P43" s="27">
        <v>9</v>
      </c>
      <c r="Q43" s="27" t="s">
        <v>25</v>
      </c>
      <c r="R43" s="27">
        <v>8</v>
      </c>
      <c r="S43" s="71">
        <v>4</v>
      </c>
      <c r="T43" s="28">
        <f>ROUND(SUMPRODUCT(O43:S43,$O$8:$S$8)/100,1)</f>
        <v>5.5</v>
      </c>
      <c r="U43" s="29" t="str">
        <f>IF(AND($T43&gt;=9,$T43&lt;=10),"A+","")&amp;IF(AND($T43&gt;=8.5,$T43&lt;=8.9),"A","")&amp;IF(AND($T43&gt;=8,$T43&lt;=8.4),"B+","")&amp;IF(AND($T43&gt;=7,$T43&lt;=7.9),"B","")&amp;IF(AND($T43&gt;=6.5,$T43&lt;=6.9),"C+","")&amp;IF(AND($T43&gt;=5.5,$T43&lt;=6.4),"C","")&amp;IF(AND($T43&gt;=5,$T43&lt;=5.4),"D+","")&amp;IF(AND($T43&gt;=4,$T43&lt;=4.9),"D","")&amp;IF(AND($T43&lt;4),"F","")</f>
        <v>C</v>
      </c>
      <c r="V43" s="30" t="str">
        <f>IF($T43&lt;4,"Kém",IF(AND($T43&gt;=4,$T43&lt;=5.4),"Trung bình yếu",IF(AND($T43&gt;=5.5,$T43&lt;=6.9),"Trung bình",IF(AND($T43&gt;=7,$T43&lt;=8.4),"Khá",IF(AND($T43&gt;=8.5,$T43&lt;=10),"Giỏi","")))))</f>
        <v>Trung bình</v>
      </c>
      <c r="W43" s="31" t="str">
        <f>+IF(OR($O43=0,$P43=0,$Q43=0,$R43=0),"Không đủ ĐKDT",IF(AND(S43=0,T43&gt;=4),"Không đạt",""))</f>
        <v/>
      </c>
      <c r="X43" s="32" t="str">
        <f>+L43</f>
        <v>102-A2</v>
      </c>
      <c r="Y43" s="3"/>
      <c r="Z43" s="21"/>
      <c r="AA43" s="73" t="str">
        <f>IF(W43="Không đủ ĐKDT","Học lại",IF(W43="Đình chỉ thi","Học lại",IF(AND(MID(G43,2,2)&lt;"12",W43="Vắng"),"Thi lại",IF(W43="Vắng có phép", "Thi lại",IF(AND((MID(G43,2,2)&lt;"12"),T43&lt;4.5),"Thi lại",IF(AND((MID(G43,2,2)&lt;"18"),T43&lt;4),"Học lại",IF(AND((MID(G43,2,2)&gt;"17"),T43&lt;4),"Thi lại",IF(AND(MID(G43,2,2)&gt;"17",S43=0),"Thi lại",IF(AND((MID(G43,2,2)&lt;"12"),S43=0),"Thi lại",IF(AND((MID(G43,2,2)&lt;"18"),(MID(G43,2,2)&gt;"11"),S43=0),"Học lại","Đạt"))))))))))</f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1672</v>
      </c>
      <c r="D44" s="24" t="s">
        <v>1673</v>
      </c>
      <c r="E44" s="25" t="s">
        <v>225</v>
      </c>
      <c r="F44" s="26" t="s">
        <v>1674</v>
      </c>
      <c r="G44" s="23" t="s">
        <v>192</v>
      </c>
      <c r="H44" s="80" t="s">
        <v>56</v>
      </c>
      <c r="I44" s="81" t="s">
        <v>1604</v>
      </c>
      <c r="J44" s="82">
        <v>43269</v>
      </c>
      <c r="K44" s="81" t="s">
        <v>475</v>
      </c>
      <c r="L44" s="81" t="s">
        <v>471</v>
      </c>
      <c r="M44" s="81" t="s">
        <v>281</v>
      </c>
      <c r="N44">
        <v>3</v>
      </c>
      <c r="O44" s="27">
        <v>10</v>
      </c>
      <c r="P44" s="27">
        <v>9</v>
      </c>
      <c r="Q44" s="27" t="s">
        <v>25</v>
      </c>
      <c r="R44" s="27">
        <v>8</v>
      </c>
      <c r="S44" s="71">
        <v>8</v>
      </c>
      <c r="T44" s="28">
        <f>ROUND(SUMPRODUCT(O44:S44,$O$8:$S$8)/100,1)</f>
        <v>8.3000000000000007</v>
      </c>
      <c r="U44" s="29" t="str">
        <f>IF(AND($T44&gt;=9,$T44&lt;=10),"A+","")&amp;IF(AND($T44&gt;=8.5,$T44&lt;=8.9),"A","")&amp;IF(AND($T44&gt;=8,$T44&lt;=8.4),"B+","")&amp;IF(AND($T44&gt;=7,$T44&lt;=7.9),"B","")&amp;IF(AND($T44&gt;=6.5,$T44&lt;=6.9),"C+","")&amp;IF(AND($T44&gt;=5.5,$T44&lt;=6.4),"C","")&amp;IF(AND($T44&gt;=5,$T44&lt;=5.4),"D+","")&amp;IF(AND($T44&gt;=4,$T44&lt;=4.9),"D","")&amp;IF(AND($T44&lt;4),"F","")</f>
        <v>B+</v>
      </c>
      <c r="V44" s="30" t="str">
        <f>IF($T44&lt;4,"Kém",IF(AND($T44&gt;=4,$T44&lt;=5.4),"Trung bình yếu",IF(AND($T44&gt;=5.5,$T44&lt;=6.9),"Trung bình",IF(AND($T44&gt;=7,$T44&lt;=8.4),"Khá",IF(AND($T44&gt;=8.5,$T44&lt;=10),"Giỏi","")))))</f>
        <v>Khá</v>
      </c>
      <c r="W44" s="31" t="str">
        <f>+IF(OR($O44=0,$P44=0,$Q44=0,$R44=0),"Không đủ ĐKDT",IF(AND(S44=0,T44&gt;=4),"Không đạt",""))</f>
        <v/>
      </c>
      <c r="X44" s="32" t="str">
        <f>+L44</f>
        <v>102-A2</v>
      </c>
      <c r="Y44" s="3"/>
      <c r="Z44" s="21"/>
      <c r="AA44" s="73" t="str">
        <f>IF(W44="Không đủ ĐKDT","Học lại",IF(W44="Đình chỉ thi","Học lại",IF(AND(MID(G44,2,2)&lt;"12",W44="Vắng"),"Thi lại",IF(W44="Vắng có phép", "Thi lại",IF(AND((MID(G44,2,2)&lt;"12"),T44&lt;4.5),"Thi lại",IF(AND((MID(G44,2,2)&lt;"18"),T44&lt;4),"Học lại",IF(AND((MID(G44,2,2)&gt;"17"),T44&lt;4),"Thi lại",IF(AND(MID(G44,2,2)&gt;"17",S44=0),"Thi lại",IF(AND((MID(G44,2,2)&lt;"12"),S44=0),"Thi lại",IF(AND((MID(G44,2,2)&lt;"18"),(MID(G44,2,2)&gt;"11"),S44=0),"Học lại","Đạt"))))))))))</f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1675</v>
      </c>
      <c r="D45" s="24" t="s">
        <v>1676</v>
      </c>
      <c r="E45" s="25" t="s">
        <v>1677</v>
      </c>
      <c r="F45" s="26" t="s">
        <v>1678</v>
      </c>
      <c r="G45" s="23" t="s">
        <v>192</v>
      </c>
      <c r="H45" s="80" t="s">
        <v>56</v>
      </c>
      <c r="I45" s="81" t="s">
        <v>1604</v>
      </c>
      <c r="J45" s="82">
        <v>43269</v>
      </c>
      <c r="K45" s="81" t="s">
        <v>475</v>
      </c>
      <c r="L45" s="81" t="s">
        <v>471</v>
      </c>
      <c r="M45" s="81" t="s">
        <v>281</v>
      </c>
      <c r="N45">
        <v>3</v>
      </c>
      <c r="O45" s="27">
        <v>8</v>
      </c>
      <c r="P45" s="27">
        <v>7</v>
      </c>
      <c r="Q45" s="27" t="s">
        <v>25</v>
      </c>
      <c r="R45" s="27">
        <v>8</v>
      </c>
      <c r="S45" s="71">
        <v>6.5</v>
      </c>
      <c r="T45" s="28">
        <f>ROUND(SUMPRODUCT(O45:S45,$O$8:$S$8)/100,1)</f>
        <v>6.9</v>
      </c>
      <c r="U45" s="29" t="str">
        <f>IF(AND($T45&gt;=9,$T45&lt;=10),"A+","")&amp;IF(AND($T45&gt;=8.5,$T45&lt;=8.9),"A","")&amp;IF(AND($T45&gt;=8,$T45&lt;=8.4),"B+","")&amp;IF(AND($T45&gt;=7,$T45&lt;=7.9),"B","")&amp;IF(AND($T45&gt;=6.5,$T45&lt;=6.9),"C+","")&amp;IF(AND($T45&gt;=5.5,$T45&lt;=6.4),"C","")&amp;IF(AND($T45&gt;=5,$T45&lt;=5.4),"D+","")&amp;IF(AND($T45&gt;=4,$T45&lt;=4.9),"D","")&amp;IF(AND($T45&lt;4),"F","")</f>
        <v>C+</v>
      </c>
      <c r="V45" s="30" t="str">
        <f>IF($T45&lt;4,"Kém",IF(AND($T45&gt;=4,$T45&lt;=5.4),"Trung bình yếu",IF(AND($T45&gt;=5.5,$T45&lt;=6.9),"Trung bình",IF(AND($T45&gt;=7,$T45&lt;=8.4),"Khá",IF(AND($T45&gt;=8.5,$T45&lt;=10),"Giỏi","")))))</f>
        <v>Trung bình</v>
      </c>
      <c r="W45" s="31" t="str">
        <f>+IF(OR($O45=0,$P45=0,$Q45=0,$R45=0),"Không đủ ĐKDT",IF(AND(S45=0,T45&gt;=4),"Không đạt",""))</f>
        <v/>
      </c>
      <c r="X45" s="32" t="str">
        <f>+L45</f>
        <v>102-A2</v>
      </c>
      <c r="Y45" s="3"/>
      <c r="Z45" s="21"/>
      <c r="AA45" s="73" t="str">
        <f>IF(W45="Không đủ ĐKDT","Học lại",IF(W45="Đình chỉ thi","Học lại",IF(AND(MID(G45,2,2)&lt;"12",W45="Vắng"),"Thi lại",IF(W45="Vắng có phép", "Thi lại",IF(AND((MID(G45,2,2)&lt;"12"),T45&lt;4.5),"Thi lại",IF(AND((MID(G45,2,2)&lt;"18"),T45&lt;4),"Học lại",IF(AND((MID(G45,2,2)&gt;"17"),T45&lt;4),"Thi lại",IF(AND(MID(G45,2,2)&gt;"17",S45=0),"Thi lại",IF(AND((MID(G45,2,2)&lt;"12"),S45=0),"Thi lại",IF(AND((MID(G45,2,2)&lt;"18"),(MID(G45,2,2)&gt;"11"),S45=0),"Học lại","Đạt"))))))))))</f>
        <v>Đạt</v>
      </c>
      <c r="AB45" s="62"/>
      <c r="AC45" s="62"/>
      <c r="AD45" s="62"/>
      <c r="AE45" s="54"/>
      <c r="AF45" s="54"/>
      <c r="AG45" s="54"/>
      <c r="AH45" s="54"/>
      <c r="AI45" s="53"/>
      <c r="AJ45" s="54"/>
      <c r="AK45" s="54"/>
      <c r="AL45" s="54"/>
      <c r="AM45" s="54"/>
      <c r="AN45" s="54"/>
      <c r="AO45" s="54"/>
      <c r="AP45" s="55"/>
    </row>
    <row r="46" spans="2:42" ht="18.75" customHeight="1" x14ac:dyDescent="0.25">
      <c r="B46" s="22">
        <v>38</v>
      </c>
      <c r="C46" s="23" t="s">
        <v>1679</v>
      </c>
      <c r="D46" s="24" t="s">
        <v>496</v>
      </c>
      <c r="E46" s="25" t="s">
        <v>1680</v>
      </c>
      <c r="F46" s="26" t="s">
        <v>1362</v>
      </c>
      <c r="G46" s="23" t="s">
        <v>107</v>
      </c>
      <c r="H46" s="80" t="s">
        <v>56</v>
      </c>
      <c r="I46" s="81" t="s">
        <v>1604</v>
      </c>
      <c r="J46" s="82">
        <v>43269</v>
      </c>
      <c r="K46" s="81" t="s">
        <v>475</v>
      </c>
      <c r="L46" s="81" t="s">
        <v>471</v>
      </c>
      <c r="M46" s="81" t="s">
        <v>281</v>
      </c>
      <c r="N46">
        <v>3</v>
      </c>
      <c r="O46" s="27">
        <v>10</v>
      </c>
      <c r="P46" s="27">
        <v>8</v>
      </c>
      <c r="Q46" s="27" t="s">
        <v>25</v>
      </c>
      <c r="R46" s="27">
        <v>8</v>
      </c>
      <c r="S46" s="71">
        <v>7</v>
      </c>
      <c r="T46" s="28">
        <f>ROUND(SUMPRODUCT(O46:S46,$O$8:$S$8)/100,1)</f>
        <v>7.5</v>
      </c>
      <c r="U46" s="29" t="str">
        <f>IF(AND($T46&gt;=9,$T46&lt;=10),"A+","")&amp;IF(AND($T46&gt;=8.5,$T46&lt;=8.9),"A","")&amp;IF(AND($T46&gt;=8,$T46&lt;=8.4),"B+","")&amp;IF(AND($T46&gt;=7,$T46&lt;=7.9),"B","")&amp;IF(AND($T46&gt;=6.5,$T46&lt;=6.9),"C+","")&amp;IF(AND($T46&gt;=5.5,$T46&lt;=6.4),"C","")&amp;IF(AND($T46&gt;=5,$T46&lt;=5.4),"D+","")&amp;IF(AND($T46&gt;=4,$T46&lt;=4.9),"D","")&amp;IF(AND($T46&lt;4),"F","")</f>
        <v>B</v>
      </c>
      <c r="V46" s="30" t="str">
        <f>IF($T46&lt;4,"Kém",IF(AND($T46&gt;=4,$T46&lt;=5.4),"Trung bình yếu",IF(AND($T46&gt;=5.5,$T46&lt;=6.9),"Trung bình",IF(AND($T46&gt;=7,$T46&lt;=8.4),"Khá",IF(AND($T46&gt;=8.5,$T46&lt;=10),"Giỏi","")))))</f>
        <v>Khá</v>
      </c>
      <c r="W46" s="31" t="str">
        <f>+IF(OR($O46=0,$P46=0,$Q46=0,$R46=0),"Không đủ ĐKDT",IF(AND(S46=0,T46&gt;=4),"Không đạt",""))</f>
        <v/>
      </c>
      <c r="X46" s="32" t="str">
        <f>+L46</f>
        <v>102-A2</v>
      </c>
      <c r="Y46" s="3"/>
      <c r="Z46" s="21"/>
      <c r="AA46" s="73" t="str">
        <f>IF(W46="Không đủ ĐKDT","Học lại",IF(W46="Đình chỉ thi","Học lại",IF(AND(MID(G46,2,2)&lt;"12",W46="Vắng"),"Thi lại",IF(W46="Vắng có phép", "Thi lại",IF(AND((MID(G46,2,2)&lt;"12"),T46&lt;4.5),"Thi lại",IF(AND((MID(G46,2,2)&lt;"18"),T46&lt;4),"Học lại",IF(AND((MID(G46,2,2)&gt;"17"),T46&lt;4),"Thi lại",IF(AND(MID(G46,2,2)&gt;"17",S46=0),"Thi lại",IF(AND((MID(G46,2,2)&lt;"12"),S46=0),"Thi lại",IF(AND((MID(G46,2,2)&lt;"18"),(MID(G46,2,2)&gt;"11"),S46=0),"Học lại","Đạt"))))))))))</f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1681</v>
      </c>
      <c r="D47" s="24" t="s">
        <v>218</v>
      </c>
      <c r="E47" s="25" t="s">
        <v>497</v>
      </c>
      <c r="F47" s="26" t="s">
        <v>498</v>
      </c>
      <c r="G47" s="23" t="s">
        <v>278</v>
      </c>
      <c r="H47" s="80" t="s">
        <v>56</v>
      </c>
      <c r="I47" s="81" t="s">
        <v>1604</v>
      </c>
      <c r="J47" s="82">
        <v>43269</v>
      </c>
      <c r="K47" s="81" t="s">
        <v>475</v>
      </c>
      <c r="L47" s="81" t="s">
        <v>471</v>
      </c>
      <c r="M47" s="81" t="s">
        <v>281</v>
      </c>
      <c r="N47">
        <v>3</v>
      </c>
      <c r="O47" s="27">
        <v>10</v>
      </c>
      <c r="P47" s="27">
        <v>7</v>
      </c>
      <c r="Q47" s="27" t="s">
        <v>25</v>
      </c>
      <c r="R47" s="27">
        <v>7</v>
      </c>
      <c r="S47" s="71">
        <v>5</v>
      </c>
      <c r="T47" s="28">
        <f>ROUND(SUMPRODUCT(O47:S47,$O$8:$S$8)/100,1)</f>
        <v>5.9</v>
      </c>
      <c r="U47" s="29" t="str">
        <f>IF(AND($T47&gt;=9,$T47&lt;=10),"A+","")&amp;IF(AND($T47&gt;=8.5,$T47&lt;=8.9),"A","")&amp;IF(AND($T47&gt;=8,$T47&lt;=8.4),"B+","")&amp;IF(AND($T47&gt;=7,$T47&lt;=7.9),"B","")&amp;IF(AND($T47&gt;=6.5,$T47&lt;=6.9),"C+","")&amp;IF(AND($T47&gt;=5.5,$T47&lt;=6.4),"C","")&amp;IF(AND($T47&gt;=5,$T47&lt;=5.4),"D+","")&amp;IF(AND($T47&gt;=4,$T47&lt;=4.9),"D","")&amp;IF(AND($T47&lt;4),"F","")</f>
        <v>C</v>
      </c>
      <c r="V47" s="30" t="str">
        <f>IF($T47&lt;4,"Kém",IF(AND($T47&gt;=4,$T47&lt;=5.4),"Trung bình yếu",IF(AND($T47&gt;=5.5,$T47&lt;=6.9),"Trung bình",IF(AND($T47&gt;=7,$T47&lt;=8.4),"Khá",IF(AND($T47&gt;=8.5,$T47&lt;=10),"Giỏi","")))))</f>
        <v>Trung bình</v>
      </c>
      <c r="W47" s="31" t="str">
        <f>+IF(OR($O47=0,$P47=0,$Q47=0,$R47=0),"Không đủ ĐKDT",IF(AND(S47=0,T47&gt;=4),"Không đạt",""))</f>
        <v/>
      </c>
      <c r="X47" s="32" t="str">
        <f>+L47</f>
        <v>102-A2</v>
      </c>
      <c r="Y47" s="3"/>
      <c r="Z47" s="21"/>
      <c r="AA47" s="73" t="str">
        <f>IF(W47="Không đủ ĐKDT","Học lại",IF(W47="Đình chỉ thi","Học lại",IF(AND(MID(G47,2,2)&lt;"12",W47="Vắng"),"Thi lại",IF(W47="Vắng có phép", "Thi lại",IF(AND((MID(G47,2,2)&lt;"12"),T47&lt;4.5),"Thi lại",IF(AND((MID(G47,2,2)&lt;"18"),T47&lt;4),"Học lại",IF(AND((MID(G47,2,2)&gt;"17"),T47&lt;4),"Thi lại",IF(AND(MID(G47,2,2)&gt;"17",S47=0),"Thi lại",IF(AND((MID(G47,2,2)&lt;"12"),S47=0),"Thi lại",IF(AND((MID(G47,2,2)&lt;"18"),(MID(G47,2,2)&gt;"11"),S47=0),"Học lại","Đạt"))))))))))</f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1682</v>
      </c>
      <c r="D48" s="24" t="s">
        <v>1683</v>
      </c>
      <c r="E48" s="25" t="s">
        <v>497</v>
      </c>
      <c r="F48" s="26" t="s">
        <v>61</v>
      </c>
      <c r="G48" s="23" t="s">
        <v>66</v>
      </c>
      <c r="H48" s="80" t="s">
        <v>56</v>
      </c>
      <c r="I48" s="81" t="s">
        <v>1604</v>
      </c>
      <c r="J48" s="82">
        <v>43269</v>
      </c>
      <c r="K48" s="81" t="s">
        <v>475</v>
      </c>
      <c r="L48" s="81" t="s">
        <v>471</v>
      </c>
      <c r="M48" s="81" t="s">
        <v>281</v>
      </c>
      <c r="N48">
        <v>3</v>
      </c>
      <c r="O48" s="27">
        <v>10</v>
      </c>
      <c r="P48" s="27">
        <v>9</v>
      </c>
      <c r="Q48" s="27" t="s">
        <v>25</v>
      </c>
      <c r="R48" s="27">
        <v>9</v>
      </c>
      <c r="S48" s="71">
        <v>5.5</v>
      </c>
      <c r="T48" s="28">
        <f>ROUND(SUMPRODUCT(O48:S48,$O$8:$S$8)/100,1)</f>
        <v>6.7</v>
      </c>
      <c r="U48" s="29" t="str">
        <f>IF(AND($T48&gt;=9,$T48&lt;=10),"A+","")&amp;IF(AND($T48&gt;=8.5,$T48&lt;=8.9),"A","")&amp;IF(AND($T48&gt;=8,$T48&lt;=8.4),"B+","")&amp;IF(AND($T48&gt;=7,$T48&lt;=7.9),"B","")&amp;IF(AND($T48&gt;=6.5,$T48&lt;=6.9),"C+","")&amp;IF(AND($T48&gt;=5.5,$T48&lt;=6.4),"C","")&amp;IF(AND($T48&gt;=5,$T48&lt;=5.4),"D+","")&amp;IF(AND($T48&gt;=4,$T48&lt;=4.9),"D","")&amp;IF(AND($T48&lt;4),"F","")</f>
        <v>C+</v>
      </c>
      <c r="V48" s="30" t="str">
        <f>IF($T48&lt;4,"Kém",IF(AND($T48&gt;=4,$T48&lt;=5.4),"Trung bình yếu",IF(AND($T48&gt;=5.5,$T48&lt;=6.9),"Trung bình",IF(AND($T48&gt;=7,$T48&lt;=8.4),"Khá",IF(AND($T48&gt;=8.5,$T48&lt;=10),"Giỏi","")))))</f>
        <v>Trung bình</v>
      </c>
      <c r="W48" s="31" t="str">
        <f>+IF(OR($O48=0,$P48=0,$Q48=0,$R48=0),"Không đủ ĐKDT",IF(AND(S48=0,T48&gt;=4),"Không đạt",""))</f>
        <v/>
      </c>
      <c r="X48" s="32" t="str">
        <f>+L48</f>
        <v>102-A2</v>
      </c>
      <c r="Y48" s="3"/>
      <c r="Z48" s="21"/>
      <c r="AA48" s="73" t="str">
        <f>IF(W48="Không đủ ĐKDT","Học lại",IF(W48="Đình chỉ thi","Học lại",IF(AND(MID(G48,2,2)&lt;"12",W48="Vắng"),"Thi lại",IF(W48="Vắng có phép", "Thi lại",IF(AND((MID(G48,2,2)&lt;"12"),T48&lt;4.5),"Thi lại",IF(AND((MID(G48,2,2)&lt;"18"),T48&lt;4),"Học lại",IF(AND((MID(G48,2,2)&gt;"17"),T48&lt;4),"Thi lại",IF(AND(MID(G48,2,2)&gt;"17",S48=0),"Thi lại",IF(AND((MID(G48,2,2)&lt;"12"),S48=0),"Thi lại",IF(AND((MID(G48,2,2)&lt;"18"),(MID(G48,2,2)&gt;"11"),S48=0),"Học lại","Đạt"))))))))))</f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1684</v>
      </c>
      <c r="D49" s="24" t="s">
        <v>93</v>
      </c>
      <c r="E49" s="25" t="s">
        <v>237</v>
      </c>
      <c r="F49" s="26" t="s">
        <v>1685</v>
      </c>
      <c r="G49" s="23" t="s">
        <v>107</v>
      </c>
      <c r="H49" s="80" t="s">
        <v>56</v>
      </c>
      <c r="I49" s="81" t="s">
        <v>1604</v>
      </c>
      <c r="J49" s="82">
        <v>43269</v>
      </c>
      <c r="K49" s="81" t="s">
        <v>475</v>
      </c>
      <c r="L49" s="81" t="s">
        <v>471</v>
      </c>
      <c r="M49" s="81" t="s">
        <v>281</v>
      </c>
      <c r="N49">
        <v>3</v>
      </c>
      <c r="O49" s="27">
        <v>9</v>
      </c>
      <c r="P49" s="27">
        <v>8</v>
      </c>
      <c r="Q49" s="27" t="s">
        <v>25</v>
      </c>
      <c r="R49" s="27">
        <v>8</v>
      </c>
      <c r="S49" s="71">
        <v>0</v>
      </c>
      <c r="T49" s="28">
        <f>ROUND(SUMPRODUCT(O49:S49,$O$8:$S$8)/100,1)</f>
        <v>2.5</v>
      </c>
      <c r="U49" s="29" t="str">
        <f>IF(AND($T49&gt;=9,$T49&lt;=10),"A+","")&amp;IF(AND($T49&gt;=8.5,$T49&lt;=8.9),"A","")&amp;IF(AND($T49&gt;=8,$T49&lt;=8.4),"B+","")&amp;IF(AND($T49&gt;=7,$T49&lt;=7.9),"B","")&amp;IF(AND($T49&gt;=6.5,$T49&lt;=6.9),"C+","")&amp;IF(AND($T49&gt;=5.5,$T49&lt;=6.4),"C","")&amp;IF(AND($T49&gt;=5,$T49&lt;=5.4),"D+","")&amp;IF(AND($T49&gt;=4,$T49&lt;=4.9),"D","")&amp;IF(AND($T49&lt;4),"F","")</f>
        <v>F</v>
      </c>
      <c r="V49" s="30" t="str">
        <f>IF($T49&lt;4,"Kém",IF(AND($T49&gt;=4,$T49&lt;=5.4),"Trung bình yếu",IF(AND($T49&gt;=5.5,$T49&lt;=6.9),"Trung bình",IF(AND($T49&gt;=7,$T49&lt;=8.4),"Khá",IF(AND($T49&gt;=8.5,$T49&lt;=10),"Giỏi","")))))</f>
        <v>Kém</v>
      </c>
      <c r="W49" s="31" t="str">
        <f>+IF(OR($O49=0,$P49=0,$Q49=0,$R49=0),"Không đủ ĐKDT",IF(AND(S49=0,T49&gt;=4),"Không đạt",""))</f>
        <v/>
      </c>
      <c r="X49" s="32" t="str">
        <f>+L49</f>
        <v>102-A2</v>
      </c>
      <c r="Y49" s="3"/>
      <c r="Z49" s="21"/>
      <c r="AA49" s="73" t="str">
        <f>IF(W49="Không đủ ĐKDT","Học lại",IF(W49="Đình chỉ thi","Học lại",IF(AND(MID(G49,2,2)&lt;"12",W49="Vắng"),"Thi lại",IF(W49="Vắng có phép", "Thi lại",IF(AND((MID(G49,2,2)&lt;"12"),T49&lt;4.5),"Thi lại",IF(AND((MID(G49,2,2)&lt;"18"),T49&lt;4),"Học lại",IF(AND((MID(G49,2,2)&gt;"17"),T49&lt;4),"Thi lại",IF(AND(MID(G49,2,2)&gt;"17",S49=0),"Thi lại",IF(AND((MID(G49,2,2)&lt;"12"),S49=0),"Thi lại",IF(AND((MID(G49,2,2)&lt;"18"),(MID(G49,2,2)&gt;"11"),S49=0),"Học lại","Đạt"))))))))))</f>
        <v>Học lại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1686</v>
      </c>
      <c r="D50" s="24" t="s">
        <v>1687</v>
      </c>
      <c r="E50" s="25" t="s">
        <v>155</v>
      </c>
      <c r="F50" s="26" t="s">
        <v>499</v>
      </c>
      <c r="G50" s="23" t="s">
        <v>192</v>
      </c>
      <c r="H50" s="80" t="s">
        <v>56</v>
      </c>
      <c r="I50" s="81" t="s">
        <v>1604</v>
      </c>
      <c r="J50" s="82">
        <v>43269</v>
      </c>
      <c r="K50" s="81" t="s">
        <v>475</v>
      </c>
      <c r="L50" s="81" t="s">
        <v>471</v>
      </c>
      <c r="M50" s="81" t="s">
        <v>281</v>
      </c>
      <c r="N50">
        <v>3</v>
      </c>
      <c r="O50" s="27">
        <v>10</v>
      </c>
      <c r="P50" s="27">
        <v>9</v>
      </c>
      <c r="Q50" s="27" t="s">
        <v>25</v>
      </c>
      <c r="R50" s="27">
        <v>7</v>
      </c>
      <c r="S50" s="71">
        <v>7.5</v>
      </c>
      <c r="T50" s="28">
        <f>ROUND(SUMPRODUCT(O50:S50,$O$8:$S$8)/100,1)</f>
        <v>7.9</v>
      </c>
      <c r="U50" s="29" t="str">
        <f>IF(AND($T50&gt;=9,$T50&lt;=10),"A+","")&amp;IF(AND($T50&gt;=8.5,$T50&lt;=8.9),"A","")&amp;IF(AND($T50&gt;=8,$T50&lt;=8.4),"B+","")&amp;IF(AND($T50&gt;=7,$T50&lt;=7.9),"B","")&amp;IF(AND($T50&gt;=6.5,$T50&lt;=6.9),"C+","")&amp;IF(AND($T50&gt;=5.5,$T50&lt;=6.4),"C","")&amp;IF(AND($T50&gt;=5,$T50&lt;=5.4),"D+","")&amp;IF(AND($T50&gt;=4,$T50&lt;=4.9),"D","")&amp;IF(AND($T50&lt;4),"F","")</f>
        <v>B</v>
      </c>
      <c r="V50" s="30" t="str">
        <f>IF($T50&lt;4,"Kém",IF(AND($T50&gt;=4,$T50&lt;=5.4),"Trung bình yếu",IF(AND($T50&gt;=5.5,$T50&lt;=6.9),"Trung bình",IF(AND($T50&gt;=7,$T50&lt;=8.4),"Khá",IF(AND($T50&gt;=8.5,$T50&lt;=10),"Giỏi","")))))</f>
        <v>Khá</v>
      </c>
      <c r="W50" s="31" t="str">
        <f>+IF(OR($O50=0,$P50=0,$Q50=0,$R50=0),"Không đủ ĐKDT",IF(AND(S50=0,T50&gt;=4),"Không đạt",""))</f>
        <v/>
      </c>
      <c r="X50" s="32" t="str">
        <f>+L50</f>
        <v>102-A2</v>
      </c>
      <c r="Y50" s="3"/>
      <c r="Z50" s="21"/>
      <c r="AA50" s="73" t="str">
        <f>IF(W50="Không đủ ĐKDT","Học lại",IF(W50="Đình chỉ thi","Học lại",IF(AND(MID(G50,2,2)&lt;"12",W50="Vắng"),"Thi lại",IF(W50="Vắng có phép", "Thi lại",IF(AND((MID(G50,2,2)&lt;"12"),T50&lt;4.5),"Thi lại",IF(AND((MID(G50,2,2)&lt;"18"),T50&lt;4),"Học lại",IF(AND((MID(G50,2,2)&gt;"17"),T50&lt;4),"Thi lại",IF(AND(MID(G50,2,2)&gt;"17",S50=0),"Thi lại",IF(AND((MID(G50,2,2)&lt;"12"),S50=0),"Thi lại",IF(AND((MID(G50,2,2)&lt;"18"),(MID(G50,2,2)&gt;"11"),S50=0),"Học lại","Đạt"))))))))))</f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1688</v>
      </c>
      <c r="D51" s="24" t="s">
        <v>1689</v>
      </c>
      <c r="E51" s="25" t="s">
        <v>1690</v>
      </c>
      <c r="F51" s="26" t="s">
        <v>126</v>
      </c>
      <c r="G51" s="23" t="s">
        <v>179</v>
      </c>
      <c r="H51" s="80" t="s">
        <v>56</v>
      </c>
      <c r="I51" s="81" t="s">
        <v>1604</v>
      </c>
      <c r="J51" s="82">
        <v>43269</v>
      </c>
      <c r="K51" s="81" t="s">
        <v>475</v>
      </c>
      <c r="L51" s="81" t="s">
        <v>472</v>
      </c>
      <c r="M51" s="81" t="s">
        <v>281</v>
      </c>
      <c r="N51">
        <v>3</v>
      </c>
      <c r="O51" s="27">
        <v>10</v>
      </c>
      <c r="P51" s="27">
        <v>7</v>
      </c>
      <c r="Q51" s="27" t="s">
        <v>25</v>
      </c>
      <c r="R51" s="27">
        <v>6</v>
      </c>
      <c r="S51" s="71">
        <v>4.5</v>
      </c>
      <c r="T51" s="28">
        <f>ROUND(SUMPRODUCT(O51:S51,$O$8:$S$8)/100,1)</f>
        <v>5.5</v>
      </c>
      <c r="U51" s="29" t="str">
        <f>IF(AND($T51&gt;=9,$T51&lt;=10),"A+","")&amp;IF(AND($T51&gt;=8.5,$T51&lt;=8.9),"A","")&amp;IF(AND($T51&gt;=8,$T51&lt;=8.4),"B+","")&amp;IF(AND($T51&gt;=7,$T51&lt;=7.9),"B","")&amp;IF(AND($T51&gt;=6.5,$T51&lt;=6.9),"C+","")&amp;IF(AND($T51&gt;=5.5,$T51&lt;=6.4),"C","")&amp;IF(AND($T51&gt;=5,$T51&lt;=5.4),"D+","")&amp;IF(AND($T51&gt;=4,$T51&lt;=4.9),"D","")&amp;IF(AND($T51&lt;4),"F","")</f>
        <v>C</v>
      </c>
      <c r="V51" s="30" t="str">
        <f>IF($T51&lt;4,"Kém",IF(AND($T51&gt;=4,$T51&lt;=5.4),"Trung bình yếu",IF(AND($T51&gt;=5.5,$T51&lt;=6.9),"Trung bình",IF(AND($T51&gt;=7,$T51&lt;=8.4),"Khá",IF(AND($T51&gt;=8.5,$T51&lt;=10),"Giỏi","")))))</f>
        <v>Trung bình</v>
      </c>
      <c r="W51" s="31" t="str">
        <f>+IF(OR($O51=0,$P51=0,$Q51=0,$R51=0),"Không đủ ĐKDT",IF(AND(S51=0,T51&gt;=4),"Không đạt",""))</f>
        <v/>
      </c>
      <c r="X51" s="32" t="str">
        <f>+L51</f>
        <v>203-A2</v>
      </c>
      <c r="Y51" s="3"/>
      <c r="Z51" s="21"/>
      <c r="AA51" s="73" t="str">
        <f>IF(W51="Không đủ ĐKDT","Học lại",IF(W51="Đình chỉ thi","Học lại",IF(AND(MID(G51,2,2)&lt;"12",W51="Vắng"),"Thi lại",IF(W51="Vắng có phép", "Thi lại",IF(AND((MID(G51,2,2)&lt;"12"),T51&lt;4.5),"Thi lại",IF(AND((MID(G51,2,2)&lt;"18"),T51&lt;4),"Học lại",IF(AND((MID(G51,2,2)&gt;"17"),T51&lt;4),"Thi lại",IF(AND(MID(G51,2,2)&gt;"17",S51=0),"Thi lại",IF(AND((MID(G51,2,2)&lt;"12"),S51=0),"Thi lại",IF(AND((MID(G51,2,2)&lt;"18"),(MID(G51,2,2)&gt;"11"),S51=0),"Học lại","Đạt"))))))))))</f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1691</v>
      </c>
      <c r="D52" s="24" t="s">
        <v>410</v>
      </c>
      <c r="E52" s="25" t="s">
        <v>125</v>
      </c>
      <c r="F52" s="26" t="s">
        <v>500</v>
      </c>
      <c r="G52" s="23" t="s">
        <v>179</v>
      </c>
      <c r="H52" s="80" t="s">
        <v>56</v>
      </c>
      <c r="I52" s="81" t="s">
        <v>1604</v>
      </c>
      <c r="J52" s="82">
        <v>43269</v>
      </c>
      <c r="K52" s="81" t="s">
        <v>475</v>
      </c>
      <c r="L52" s="81" t="s">
        <v>472</v>
      </c>
      <c r="M52" s="81" t="s">
        <v>281</v>
      </c>
      <c r="N52">
        <v>3</v>
      </c>
      <c r="O52" s="27">
        <v>9</v>
      </c>
      <c r="P52" s="27">
        <v>7</v>
      </c>
      <c r="Q52" s="27" t="s">
        <v>25</v>
      </c>
      <c r="R52" s="27">
        <v>7</v>
      </c>
      <c r="S52" s="71">
        <v>0</v>
      </c>
      <c r="T52" s="28">
        <f>ROUND(SUMPRODUCT(O52:S52,$O$8:$S$8)/100,1)</f>
        <v>2.2999999999999998</v>
      </c>
      <c r="U52" s="29" t="str">
        <f>IF(AND($T52&gt;=9,$T52&lt;=10),"A+","")&amp;IF(AND($T52&gt;=8.5,$T52&lt;=8.9),"A","")&amp;IF(AND($T52&gt;=8,$T52&lt;=8.4),"B+","")&amp;IF(AND($T52&gt;=7,$T52&lt;=7.9),"B","")&amp;IF(AND($T52&gt;=6.5,$T52&lt;=6.9),"C+","")&amp;IF(AND($T52&gt;=5.5,$T52&lt;=6.4),"C","")&amp;IF(AND($T52&gt;=5,$T52&lt;=5.4),"D+","")&amp;IF(AND($T52&gt;=4,$T52&lt;=4.9),"D","")&amp;IF(AND($T52&lt;4),"F","")</f>
        <v>F</v>
      </c>
      <c r="V52" s="30" t="str">
        <f>IF($T52&lt;4,"Kém",IF(AND($T52&gt;=4,$T52&lt;=5.4),"Trung bình yếu",IF(AND($T52&gt;=5.5,$T52&lt;=6.9),"Trung bình",IF(AND($T52&gt;=7,$T52&lt;=8.4),"Khá",IF(AND($T52&gt;=8.5,$T52&lt;=10),"Giỏi","")))))</f>
        <v>Kém</v>
      </c>
      <c r="W52" s="31" t="s">
        <v>1203</v>
      </c>
      <c r="X52" s="32" t="str">
        <f>+L52</f>
        <v>203-A2</v>
      </c>
      <c r="Y52" s="3"/>
      <c r="Z52" s="21"/>
      <c r="AA52" s="73" t="str">
        <f>IF(W52="Không đủ ĐKDT","Học lại",IF(W52="Đình chỉ thi","Học lại",IF(AND(MID(G52,2,2)&lt;"12",W52="Vắng"),"Thi lại",IF(W52="Vắng có phép", "Thi lại",IF(AND((MID(G52,2,2)&lt;"12"),T52&lt;4.5),"Thi lại",IF(AND((MID(G52,2,2)&lt;"18"),T52&lt;4),"Học lại",IF(AND((MID(G52,2,2)&gt;"17"),T52&lt;4),"Thi lại",IF(AND(MID(G52,2,2)&gt;"17",S52=0),"Thi lại",IF(AND((MID(G52,2,2)&lt;"12"),S52=0),"Thi lại",IF(AND((MID(G52,2,2)&lt;"18"),(MID(G52,2,2)&gt;"11"),S52=0),"Học lại","Đạt"))))))))))</f>
        <v>Học lại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1692</v>
      </c>
      <c r="D53" s="24" t="s">
        <v>1693</v>
      </c>
      <c r="E53" s="25" t="s">
        <v>1694</v>
      </c>
      <c r="F53" s="26" t="s">
        <v>1695</v>
      </c>
      <c r="G53" s="23" t="s">
        <v>55</v>
      </c>
      <c r="H53" s="80" t="s">
        <v>56</v>
      </c>
      <c r="I53" s="81" t="s">
        <v>1604</v>
      </c>
      <c r="J53" s="82">
        <v>43269</v>
      </c>
      <c r="K53" s="81" t="s">
        <v>475</v>
      </c>
      <c r="L53" s="81" t="s">
        <v>472</v>
      </c>
      <c r="M53" s="81" t="s">
        <v>281</v>
      </c>
      <c r="N53">
        <v>3</v>
      </c>
      <c r="O53" s="27">
        <v>9</v>
      </c>
      <c r="P53" s="27">
        <v>9</v>
      </c>
      <c r="Q53" s="27" t="s">
        <v>25</v>
      </c>
      <c r="R53" s="27">
        <v>8</v>
      </c>
      <c r="S53" s="71">
        <v>1</v>
      </c>
      <c r="T53" s="28">
        <f>ROUND(SUMPRODUCT(O53:S53,$O$8:$S$8)/100,1)</f>
        <v>3.3</v>
      </c>
      <c r="U53" s="29" t="str">
        <f>IF(AND($T53&gt;=9,$T53&lt;=10),"A+","")&amp;IF(AND($T53&gt;=8.5,$T53&lt;=8.9),"A","")&amp;IF(AND($T53&gt;=8,$T53&lt;=8.4),"B+","")&amp;IF(AND($T53&gt;=7,$T53&lt;=7.9),"B","")&amp;IF(AND($T53&gt;=6.5,$T53&lt;=6.9),"C+","")&amp;IF(AND($T53&gt;=5.5,$T53&lt;=6.4),"C","")&amp;IF(AND($T53&gt;=5,$T53&lt;=5.4),"D+","")&amp;IF(AND($T53&gt;=4,$T53&lt;=4.9),"D","")&amp;IF(AND($T53&lt;4),"F","")</f>
        <v>F</v>
      </c>
      <c r="V53" s="30" t="str">
        <f>IF($T53&lt;4,"Kém",IF(AND($T53&gt;=4,$T53&lt;=5.4),"Trung bình yếu",IF(AND($T53&gt;=5.5,$T53&lt;=6.9),"Trung bình",IF(AND($T53&gt;=7,$T53&lt;=8.4),"Khá",IF(AND($T53&gt;=8.5,$T53&lt;=10),"Giỏi","")))))</f>
        <v>Kém</v>
      </c>
      <c r="W53" s="31" t="str">
        <f>+IF(OR($O53=0,$P53=0,$Q53=0,$R53=0),"Không đủ ĐKDT",IF(AND(S53=0,T53&gt;=4),"Không đạt",""))</f>
        <v/>
      </c>
      <c r="X53" s="32" t="str">
        <f>+L53</f>
        <v>203-A2</v>
      </c>
      <c r="Y53" s="3"/>
      <c r="Z53" s="21"/>
      <c r="AA53" s="73" t="str">
        <f>IF(W53="Không đủ ĐKDT","Học lại",IF(W53="Đình chỉ thi","Học lại",IF(AND(MID(G53,2,2)&lt;"12",W53="Vắng"),"Thi lại",IF(W53="Vắng có phép", "Thi lại",IF(AND((MID(G53,2,2)&lt;"12"),T53&lt;4.5),"Thi lại",IF(AND((MID(G53,2,2)&lt;"18"),T53&lt;4),"Học lại",IF(AND((MID(G53,2,2)&gt;"17"),T53&lt;4),"Thi lại",IF(AND(MID(G53,2,2)&gt;"17",S53=0),"Thi lại",IF(AND((MID(G53,2,2)&lt;"12"),S53=0),"Thi lại",IF(AND((MID(G53,2,2)&lt;"18"),(MID(G53,2,2)&gt;"11"),S53=0),"Học lại","Đạt"))))))))))</f>
        <v>Học lại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1696</v>
      </c>
      <c r="D54" s="24" t="s">
        <v>1697</v>
      </c>
      <c r="E54" s="25" t="s">
        <v>1698</v>
      </c>
      <c r="F54" s="26" t="s">
        <v>1699</v>
      </c>
      <c r="G54" s="23" t="s">
        <v>55</v>
      </c>
      <c r="H54" s="80" t="s">
        <v>56</v>
      </c>
      <c r="I54" s="81" t="s">
        <v>1604</v>
      </c>
      <c r="J54" s="82">
        <v>43269</v>
      </c>
      <c r="K54" s="81" t="s">
        <v>475</v>
      </c>
      <c r="L54" s="81" t="s">
        <v>472</v>
      </c>
      <c r="M54" s="81" t="s">
        <v>281</v>
      </c>
      <c r="N54">
        <v>3</v>
      </c>
      <c r="O54" s="27">
        <v>10</v>
      </c>
      <c r="P54" s="27">
        <v>8</v>
      </c>
      <c r="Q54" s="27" t="s">
        <v>25</v>
      </c>
      <c r="R54" s="27">
        <v>8</v>
      </c>
      <c r="S54" s="71">
        <v>0.5</v>
      </c>
      <c r="T54" s="28">
        <f>ROUND(SUMPRODUCT(O54:S54,$O$8:$S$8)/100,1)</f>
        <v>3</v>
      </c>
      <c r="U54" s="29" t="str">
        <f>IF(AND($T54&gt;=9,$T54&lt;=10),"A+","")&amp;IF(AND($T54&gt;=8.5,$T54&lt;=8.9),"A","")&amp;IF(AND($T54&gt;=8,$T54&lt;=8.4),"B+","")&amp;IF(AND($T54&gt;=7,$T54&lt;=7.9),"B","")&amp;IF(AND($T54&gt;=6.5,$T54&lt;=6.9),"C+","")&amp;IF(AND($T54&gt;=5.5,$T54&lt;=6.4),"C","")&amp;IF(AND($T54&gt;=5,$T54&lt;=5.4),"D+","")&amp;IF(AND($T54&gt;=4,$T54&lt;=4.9),"D","")&amp;IF(AND($T54&lt;4),"F","")</f>
        <v>F</v>
      </c>
      <c r="V54" s="30" t="str">
        <f>IF($T54&lt;4,"Kém",IF(AND($T54&gt;=4,$T54&lt;=5.4),"Trung bình yếu",IF(AND($T54&gt;=5.5,$T54&lt;=6.9),"Trung bình",IF(AND($T54&gt;=7,$T54&lt;=8.4),"Khá",IF(AND($T54&gt;=8.5,$T54&lt;=10),"Giỏi","")))))</f>
        <v>Kém</v>
      </c>
      <c r="W54" s="31" t="str">
        <f>+IF(OR($O54=0,$P54=0,$Q54=0,$R54=0),"Không đủ ĐKDT",IF(AND(S54=0,T54&gt;=4),"Không đạt",""))</f>
        <v/>
      </c>
      <c r="X54" s="32" t="str">
        <f>+L54</f>
        <v>203-A2</v>
      </c>
      <c r="Y54" s="3"/>
      <c r="Z54" s="21"/>
      <c r="AA54" s="73" t="str">
        <f>IF(W54="Không đủ ĐKDT","Học lại",IF(W54="Đình chỉ thi","Học lại",IF(AND(MID(G54,2,2)&lt;"12",W54="Vắng"),"Thi lại",IF(W54="Vắng có phép", "Thi lại",IF(AND((MID(G54,2,2)&lt;"12"),T54&lt;4.5),"Thi lại",IF(AND((MID(G54,2,2)&lt;"18"),T54&lt;4),"Học lại",IF(AND((MID(G54,2,2)&gt;"17"),T54&lt;4),"Thi lại",IF(AND(MID(G54,2,2)&gt;"17",S54=0),"Thi lại",IF(AND((MID(G54,2,2)&lt;"12"),S54=0),"Thi lại",IF(AND((MID(G54,2,2)&lt;"18"),(MID(G54,2,2)&gt;"11"),S54=0),"Học lại","Đạt"))))))))))</f>
        <v>Học lại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1700</v>
      </c>
      <c r="D55" s="24" t="s">
        <v>119</v>
      </c>
      <c r="E55" s="25" t="s">
        <v>501</v>
      </c>
      <c r="F55" s="26" t="s">
        <v>412</v>
      </c>
      <c r="G55" s="23" t="s">
        <v>107</v>
      </c>
      <c r="H55" s="80" t="s">
        <v>56</v>
      </c>
      <c r="I55" s="81" t="s">
        <v>1604</v>
      </c>
      <c r="J55" s="82">
        <v>43269</v>
      </c>
      <c r="K55" s="81" t="s">
        <v>475</v>
      </c>
      <c r="L55" s="81" t="s">
        <v>472</v>
      </c>
      <c r="M55" s="81" t="s">
        <v>281</v>
      </c>
      <c r="N55">
        <v>3</v>
      </c>
      <c r="O55" s="27">
        <v>10</v>
      </c>
      <c r="P55" s="27">
        <v>9</v>
      </c>
      <c r="Q55" s="27" t="s">
        <v>25</v>
      </c>
      <c r="R55" s="27">
        <v>7</v>
      </c>
      <c r="S55" s="71">
        <v>6</v>
      </c>
      <c r="T55" s="28">
        <f>ROUND(SUMPRODUCT(O55:S55,$O$8:$S$8)/100,1)</f>
        <v>6.8</v>
      </c>
      <c r="U55" s="29" t="str">
        <f>IF(AND($T55&gt;=9,$T55&lt;=10),"A+","")&amp;IF(AND($T55&gt;=8.5,$T55&lt;=8.9),"A","")&amp;IF(AND($T55&gt;=8,$T55&lt;=8.4),"B+","")&amp;IF(AND($T55&gt;=7,$T55&lt;=7.9),"B","")&amp;IF(AND($T55&gt;=6.5,$T55&lt;=6.9),"C+","")&amp;IF(AND($T55&gt;=5.5,$T55&lt;=6.4),"C","")&amp;IF(AND($T55&gt;=5,$T55&lt;=5.4),"D+","")&amp;IF(AND($T55&gt;=4,$T55&lt;=4.9),"D","")&amp;IF(AND($T55&lt;4),"F","")</f>
        <v>C+</v>
      </c>
      <c r="V55" s="30" t="str">
        <f>IF($T55&lt;4,"Kém",IF(AND($T55&gt;=4,$T55&lt;=5.4),"Trung bình yếu",IF(AND($T55&gt;=5.5,$T55&lt;=6.9),"Trung bình",IF(AND($T55&gt;=7,$T55&lt;=8.4),"Khá",IF(AND($T55&gt;=8.5,$T55&lt;=10),"Giỏi","")))))</f>
        <v>Trung bình</v>
      </c>
      <c r="W55" s="31" t="str">
        <f>+IF(OR($O55=0,$P55=0,$Q55=0,$R55=0),"Không đủ ĐKDT",IF(AND(S55=0,T55&gt;=4),"Không đạt",""))</f>
        <v/>
      </c>
      <c r="X55" s="32" t="str">
        <f>+L55</f>
        <v>203-A2</v>
      </c>
      <c r="Y55" s="3"/>
      <c r="Z55" s="21"/>
      <c r="AA55" s="73" t="str">
        <f>IF(W55="Không đủ ĐKDT","Học lại",IF(W55="Đình chỉ thi","Học lại",IF(AND(MID(G55,2,2)&lt;"12",W55="Vắng"),"Thi lại",IF(W55="Vắng có phép", "Thi lại",IF(AND((MID(G55,2,2)&lt;"12"),T55&lt;4.5),"Thi lại",IF(AND((MID(G55,2,2)&lt;"18"),T55&lt;4),"Học lại",IF(AND((MID(G55,2,2)&gt;"17"),T55&lt;4),"Thi lại",IF(AND(MID(G55,2,2)&gt;"17",S55=0),"Thi lại",IF(AND((MID(G55,2,2)&lt;"12"),S55=0),"Thi lại",IF(AND((MID(G55,2,2)&lt;"18"),(MID(G55,2,2)&gt;"11"),S55=0),"Học lại","Đạt"))))))))))</f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1701</v>
      </c>
      <c r="D56" s="24" t="s">
        <v>194</v>
      </c>
      <c r="E56" s="25" t="s">
        <v>403</v>
      </c>
      <c r="F56" s="26" t="s">
        <v>366</v>
      </c>
      <c r="G56" s="23" t="s">
        <v>55</v>
      </c>
      <c r="H56" s="80" t="s">
        <v>56</v>
      </c>
      <c r="I56" s="81" t="s">
        <v>1604</v>
      </c>
      <c r="J56" s="82">
        <v>43269</v>
      </c>
      <c r="K56" s="81" t="s">
        <v>475</v>
      </c>
      <c r="L56" s="81" t="s">
        <v>472</v>
      </c>
      <c r="M56" s="81" t="s">
        <v>281</v>
      </c>
      <c r="N56">
        <v>3</v>
      </c>
      <c r="O56" s="27">
        <v>8</v>
      </c>
      <c r="P56" s="27">
        <v>9</v>
      </c>
      <c r="Q56" s="27" t="s">
        <v>25</v>
      </c>
      <c r="R56" s="27">
        <v>7</v>
      </c>
      <c r="S56" s="71">
        <v>3.5</v>
      </c>
      <c r="T56" s="28">
        <f>ROUND(SUMPRODUCT(O56:S56,$O$8:$S$8)/100,1)</f>
        <v>4.9000000000000004</v>
      </c>
      <c r="U56" s="29" t="str">
        <f>IF(AND($T56&gt;=9,$T56&lt;=10),"A+","")&amp;IF(AND($T56&gt;=8.5,$T56&lt;=8.9),"A","")&amp;IF(AND($T56&gt;=8,$T56&lt;=8.4),"B+","")&amp;IF(AND($T56&gt;=7,$T56&lt;=7.9),"B","")&amp;IF(AND($T56&gt;=6.5,$T56&lt;=6.9),"C+","")&amp;IF(AND($T56&gt;=5.5,$T56&lt;=6.4),"C","")&amp;IF(AND($T56&gt;=5,$T56&lt;=5.4),"D+","")&amp;IF(AND($T56&gt;=4,$T56&lt;=4.9),"D","")&amp;IF(AND($T56&lt;4),"F","")</f>
        <v>D</v>
      </c>
      <c r="V56" s="30" t="str">
        <f>IF($T56&lt;4,"Kém",IF(AND($T56&gt;=4,$T56&lt;=5.4),"Trung bình yếu",IF(AND($T56&gt;=5.5,$T56&lt;=6.9),"Trung bình",IF(AND($T56&gt;=7,$T56&lt;=8.4),"Khá",IF(AND($T56&gt;=8.5,$T56&lt;=10),"Giỏi","")))))</f>
        <v>Trung bình yếu</v>
      </c>
      <c r="W56" s="31" t="str">
        <f>+IF(OR($O56=0,$P56=0,$Q56=0,$R56=0),"Không đủ ĐKDT",IF(AND(S56=0,T56&gt;=4),"Không đạt",""))</f>
        <v/>
      </c>
      <c r="X56" s="32" t="str">
        <f>+L56</f>
        <v>203-A2</v>
      </c>
      <c r="Y56" s="3"/>
      <c r="Z56" s="21"/>
      <c r="AA56" s="73" t="str">
        <f>IF(W56="Không đủ ĐKDT","Học lại",IF(W56="Đình chỉ thi","Học lại",IF(AND(MID(G56,2,2)&lt;"12",W56="Vắng"),"Thi lại",IF(W56="Vắng có phép", "Thi lại",IF(AND((MID(G56,2,2)&lt;"12"),T56&lt;4.5),"Thi lại",IF(AND((MID(G56,2,2)&lt;"18"),T56&lt;4),"Học lại",IF(AND((MID(G56,2,2)&gt;"17"),T56&lt;4),"Thi lại",IF(AND(MID(G56,2,2)&gt;"17",S56=0),"Thi lại",IF(AND((MID(G56,2,2)&lt;"12"),S56=0),"Thi lại",IF(AND((MID(G56,2,2)&lt;"18"),(MID(G56,2,2)&gt;"11"),S56=0),"Học lại","Đạt"))))))))))</f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1702</v>
      </c>
      <c r="D57" s="24" t="s">
        <v>101</v>
      </c>
      <c r="E57" s="25" t="s">
        <v>403</v>
      </c>
      <c r="F57" s="26" t="s">
        <v>1268</v>
      </c>
      <c r="G57" s="23" t="s">
        <v>278</v>
      </c>
      <c r="H57" s="80" t="s">
        <v>56</v>
      </c>
      <c r="I57" s="81" t="s">
        <v>1604</v>
      </c>
      <c r="J57" s="82">
        <v>43269</v>
      </c>
      <c r="K57" s="81" t="s">
        <v>475</v>
      </c>
      <c r="L57" s="81" t="s">
        <v>472</v>
      </c>
      <c r="M57" s="81" t="s">
        <v>281</v>
      </c>
      <c r="N57">
        <v>3</v>
      </c>
      <c r="O57" s="27">
        <v>9</v>
      </c>
      <c r="P57" s="27">
        <v>5</v>
      </c>
      <c r="Q57" s="27" t="s">
        <v>25</v>
      </c>
      <c r="R57" s="27">
        <v>8</v>
      </c>
      <c r="S57" s="71">
        <v>6</v>
      </c>
      <c r="T57" s="28">
        <f>ROUND(SUMPRODUCT(O57:S57,$O$8:$S$8)/100,1)</f>
        <v>6.4</v>
      </c>
      <c r="U57" s="29" t="str">
        <f>IF(AND($T57&gt;=9,$T57&lt;=10),"A+","")&amp;IF(AND($T57&gt;=8.5,$T57&lt;=8.9),"A","")&amp;IF(AND($T57&gt;=8,$T57&lt;=8.4),"B+","")&amp;IF(AND($T57&gt;=7,$T57&lt;=7.9),"B","")&amp;IF(AND($T57&gt;=6.5,$T57&lt;=6.9),"C+","")&amp;IF(AND($T57&gt;=5.5,$T57&lt;=6.4),"C","")&amp;IF(AND($T57&gt;=5,$T57&lt;=5.4),"D+","")&amp;IF(AND($T57&gt;=4,$T57&lt;=4.9),"D","")&amp;IF(AND($T57&lt;4),"F","")</f>
        <v>C</v>
      </c>
      <c r="V57" s="30" t="str">
        <f>IF($T57&lt;4,"Kém",IF(AND($T57&gt;=4,$T57&lt;=5.4),"Trung bình yếu",IF(AND($T57&gt;=5.5,$T57&lt;=6.9),"Trung bình",IF(AND($T57&gt;=7,$T57&lt;=8.4),"Khá",IF(AND($T57&gt;=8.5,$T57&lt;=10),"Giỏi","")))))</f>
        <v>Trung bình</v>
      </c>
      <c r="W57" s="31" t="str">
        <f>+IF(OR($O57=0,$P57=0,$Q57=0,$R57=0),"Không đủ ĐKDT",IF(AND(S57=0,T57&gt;=4),"Không đạt",""))</f>
        <v/>
      </c>
      <c r="X57" s="32" t="str">
        <f>+L57</f>
        <v>203-A2</v>
      </c>
      <c r="Y57" s="3"/>
      <c r="Z57" s="21"/>
      <c r="AA57" s="73" t="str">
        <f>IF(W57="Không đủ ĐKDT","Học lại",IF(W57="Đình chỉ thi","Học lại",IF(AND(MID(G57,2,2)&lt;"12",W57="Vắng"),"Thi lại",IF(W57="Vắng có phép", "Thi lại",IF(AND((MID(G57,2,2)&lt;"12"),T57&lt;4.5),"Thi lại",IF(AND((MID(G57,2,2)&lt;"18"),T57&lt;4),"Học lại",IF(AND((MID(G57,2,2)&gt;"17"),T57&lt;4),"Thi lại",IF(AND(MID(G57,2,2)&gt;"17",S57=0),"Thi lại",IF(AND((MID(G57,2,2)&lt;"12"),S57=0),"Thi lại",IF(AND((MID(G57,2,2)&lt;"18"),(MID(G57,2,2)&gt;"11"),S57=0),"Học lại","Đạt"))))))))))</f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1703</v>
      </c>
      <c r="D58" s="24" t="s">
        <v>502</v>
      </c>
      <c r="E58" s="25" t="s">
        <v>503</v>
      </c>
      <c r="F58" s="26" t="s">
        <v>351</v>
      </c>
      <c r="G58" s="23" t="s">
        <v>107</v>
      </c>
      <c r="H58" s="80" t="s">
        <v>56</v>
      </c>
      <c r="I58" s="81" t="s">
        <v>1604</v>
      </c>
      <c r="J58" s="82">
        <v>43269</v>
      </c>
      <c r="K58" s="81" t="s">
        <v>475</v>
      </c>
      <c r="L58" s="81" t="s">
        <v>472</v>
      </c>
      <c r="M58" s="81" t="s">
        <v>281</v>
      </c>
      <c r="N58">
        <v>3</v>
      </c>
      <c r="O58" s="27">
        <v>10</v>
      </c>
      <c r="P58" s="27">
        <v>9</v>
      </c>
      <c r="Q58" s="27" t="s">
        <v>25</v>
      </c>
      <c r="R58" s="27">
        <v>9</v>
      </c>
      <c r="S58" s="71">
        <v>8.5</v>
      </c>
      <c r="T58" s="28">
        <f>ROUND(SUMPRODUCT(O58:S58,$O$8:$S$8)/100,1)</f>
        <v>8.8000000000000007</v>
      </c>
      <c r="U58" s="29" t="str">
        <f>IF(AND($T58&gt;=9,$T58&lt;=10),"A+","")&amp;IF(AND($T58&gt;=8.5,$T58&lt;=8.9),"A","")&amp;IF(AND($T58&gt;=8,$T58&lt;=8.4),"B+","")&amp;IF(AND($T58&gt;=7,$T58&lt;=7.9),"B","")&amp;IF(AND($T58&gt;=6.5,$T58&lt;=6.9),"C+","")&amp;IF(AND($T58&gt;=5.5,$T58&lt;=6.4),"C","")&amp;IF(AND($T58&gt;=5,$T58&lt;=5.4),"D+","")&amp;IF(AND($T58&gt;=4,$T58&lt;=4.9),"D","")&amp;IF(AND($T58&lt;4),"F","")</f>
        <v>A</v>
      </c>
      <c r="V58" s="30" t="str">
        <f>IF($T58&lt;4,"Kém",IF(AND($T58&gt;=4,$T58&lt;=5.4),"Trung bình yếu",IF(AND($T58&gt;=5.5,$T58&lt;=6.9),"Trung bình",IF(AND($T58&gt;=7,$T58&lt;=8.4),"Khá",IF(AND($T58&gt;=8.5,$T58&lt;=10),"Giỏi","")))))</f>
        <v>Giỏi</v>
      </c>
      <c r="W58" s="31" t="str">
        <f>+IF(OR($O58=0,$P58=0,$Q58=0,$R58=0),"Không đủ ĐKDT",IF(AND(S58=0,T58&gt;=4),"Không đạt",""))</f>
        <v/>
      </c>
      <c r="X58" s="32" t="str">
        <f>+L58</f>
        <v>203-A2</v>
      </c>
      <c r="Y58" s="3"/>
      <c r="Z58" s="21"/>
      <c r="AA58" s="73" t="str">
        <f>IF(W58="Không đủ ĐKDT","Học lại",IF(W58="Đình chỉ thi","Học lại",IF(AND(MID(G58,2,2)&lt;"12",W58="Vắng"),"Thi lại",IF(W58="Vắng có phép", "Thi lại",IF(AND((MID(G58,2,2)&lt;"12"),T58&lt;4.5),"Thi lại",IF(AND((MID(G58,2,2)&lt;"18"),T58&lt;4),"Học lại",IF(AND((MID(G58,2,2)&gt;"17"),T58&lt;4),"Thi lại",IF(AND(MID(G58,2,2)&gt;"17",S58=0),"Thi lại",IF(AND((MID(G58,2,2)&lt;"12"),S58=0),"Thi lại",IF(AND((MID(G58,2,2)&lt;"18"),(MID(G58,2,2)&gt;"11"),S58=0),"Học lại","Đạt"))))))))))</f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1704</v>
      </c>
      <c r="D59" s="24" t="s">
        <v>1705</v>
      </c>
      <c r="E59" s="25" t="s">
        <v>254</v>
      </c>
      <c r="F59" s="26" t="s">
        <v>1274</v>
      </c>
      <c r="G59" s="23" t="s">
        <v>88</v>
      </c>
      <c r="H59" s="80" t="s">
        <v>56</v>
      </c>
      <c r="I59" s="81" t="s">
        <v>1604</v>
      </c>
      <c r="J59" s="82">
        <v>43269</v>
      </c>
      <c r="K59" s="81" t="s">
        <v>475</v>
      </c>
      <c r="L59" s="81" t="s">
        <v>472</v>
      </c>
      <c r="M59" s="81" t="s">
        <v>281</v>
      </c>
      <c r="N59">
        <v>3</v>
      </c>
      <c r="O59" s="27">
        <v>10</v>
      </c>
      <c r="P59" s="27">
        <v>9</v>
      </c>
      <c r="Q59" s="27" t="s">
        <v>25</v>
      </c>
      <c r="R59" s="27">
        <v>8</v>
      </c>
      <c r="S59" s="71">
        <v>6.5</v>
      </c>
      <c r="T59" s="28">
        <f>ROUND(SUMPRODUCT(O59:S59,$O$8:$S$8)/100,1)</f>
        <v>7.3</v>
      </c>
      <c r="U59" s="29" t="str">
        <f>IF(AND($T59&gt;=9,$T59&lt;=10),"A+","")&amp;IF(AND($T59&gt;=8.5,$T59&lt;=8.9),"A","")&amp;IF(AND($T59&gt;=8,$T59&lt;=8.4),"B+","")&amp;IF(AND($T59&gt;=7,$T59&lt;=7.9),"B","")&amp;IF(AND($T59&gt;=6.5,$T59&lt;=6.9),"C+","")&amp;IF(AND($T59&gt;=5.5,$T59&lt;=6.4),"C","")&amp;IF(AND($T59&gt;=5,$T59&lt;=5.4),"D+","")&amp;IF(AND($T59&gt;=4,$T59&lt;=4.9),"D","")&amp;IF(AND($T59&lt;4),"F","")</f>
        <v>B</v>
      </c>
      <c r="V59" s="30" t="str">
        <f>IF($T59&lt;4,"Kém",IF(AND($T59&gt;=4,$T59&lt;=5.4),"Trung bình yếu",IF(AND($T59&gt;=5.5,$T59&lt;=6.9),"Trung bình",IF(AND($T59&gt;=7,$T59&lt;=8.4),"Khá",IF(AND($T59&gt;=8.5,$T59&lt;=10),"Giỏi","")))))</f>
        <v>Khá</v>
      </c>
      <c r="W59" s="31" t="str">
        <f>+IF(OR($O59=0,$P59=0,$Q59=0,$R59=0),"Không đủ ĐKDT",IF(AND(S59=0,T59&gt;=4),"Không đạt",""))</f>
        <v/>
      </c>
      <c r="X59" s="32" t="str">
        <f>+L59</f>
        <v>203-A2</v>
      </c>
      <c r="Y59" s="3"/>
      <c r="Z59" s="21"/>
      <c r="AA59" s="73" t="str">
        <f>IF(W59="Không đủ ĐKDT","Học lại",IF(W59="Đình chỉ thi","Học lại",IF(AND(MID(G59,2,2)&lt;"12",W59="Vắng"),"Thi lại",IF(W59="Vắng có phép", "Thi lại",IF(AND((MID(G59,2,2)&lt;"12"),T59&lt;4.5),"Thi lại",IF(AND((MID(G59,2,2)&lt;"18"),T59&lt;4),"Học lại",IF(AND((MID(G59,2,2)&gt;"17"),T59&lt;4),"Thi lại",IF(AND(MID(G59,2,2)&gt;"17",S59=0),"Thi lại",IF(AND((MID(G59,2,2)&lt;"12"),S59=0),"Thi lại",IF(AND((MID(G59,2,2)&lt;"18"),(MID(G59,2,2)&gt;"11"),S59=0),"Học lại","Đạt"))))))))))</f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1706</v>
      </c>
      <c r="D60" s="24" t="s">
        <v>1707</v>
      </c>
      <c r="E60" s="25" t="s">
        <v>254</v>
      </c>
      <c r="F60" s="26" t="s">
        <v>69</v>
      </c>
      <c r="G60" s="23" t="s">
        <v>88</v>
      </c>
      <c r="H60" s="80" t="s">
        <v>56</v>
      </c>
      <c r="I60" s="81" t="s">
        <v>1604</v>
      </c>
      <c r="J60" s="82">
        <v>43269</v>
      </c>
      <c r="K60" s="81" t="s">
        <v>475</v>
      </c>
      <c r="L60" s="81" t="s">
        <v>472</v>
      </c>
      <c r="M60" s="81" t="s">
        <v>281</v>
      </c>
      <c r="N60">
        <v>3</v>
      </c>
      <c r="O60" s="27">
        <v>10</v>
      </c>
      <c r="P60" s="27">
        <v>7</v>
      </c>
      <c r="Q60" s="27" t="s">
        <v>25</v>
      </c>
      <c r="R60" s="27">
        <v>8</v>
      </c>
      <c r="S60" s="71">
        <v>7</v>
      </c>
      <c r="T60" s="28">
        <f>ROUND(SUMPRODUCT(O60:S60,$O$8:$S$8)/100,1)</f>
        <v>7.4</v>
      </c>
      <c r="U60" s="29" t="str">
        <f>IF(AND($T60&gt;=9,$T60&lt;=10),"A+","")&amp;IF(AND($T60&gt;=8.5,$T60&lt;=8.9),"A","")&amp;IF(AND($T60&gt;=8,$T60&lt;=8.4),"B+","")&amp;IF(AND($T60&gt;=7,$T60&lt;=7.9),"B","")&amp;IF(AND($T60&gt;=6.5,$T60&lt;=6.9),"C+","")&amp;IF(AND($T60&gt;=5.5,$T60&lt;=6.4),"C","")&amp;IF(AND($T60&gt;=5,$T60&lt;=5.4),"D+","")&amp;IF(AND($T60&gt;=4,$T60&lt;=4.9),"D","")&amp;IF(AND($T60&lt;4),"F","")</f>
        <v>B</v>
      </c>
      <c r="V60" s="30" t="str">
        <f>IF($T60&lt;4,"Kém",IF(AND($T60&gt;=4,$T60&lt;=5.4),"Trung bình yếu",IF(AND($T60&gt;=5.5,$T60&lt;=6.9),"Trung bình",IF(AND($T60&gt;=7,$T60&lt;=8.4),"Khá",IF(AND($T60&gt;=8.5,$T60&lt;=10),"Giỏi","")))))</f>
        <v>Khá</v>
      </c>
      <c r="W60" s="31" t="str">
        <f>+IF(OR($O60=0,$P60=0,$Q60=0,$R60=0),"Không đủ ĐKDT",IF(AND(S60=0,T60&gt;=4),"Không đạt",""))</f>
        <v/>
      </c>
      <c r="X60" s="32" t="str">
        <f>+L60</f>
        <v>203-A2</v>
      </c>
      <c r="Y60" s="3"/>
      <c r="Z60" s="21"/>
      <c r="AA60" s="73" t="str">
        <f>IF(W60="Không đủ ĐKDT","Học lại",IF(W60="Đình chỉ thi","Học lại",IF(AND(MID(G60,2,2)&lt;"12",W60="Vắng"),"Thi lại",IF(W60="Vắng có phép", "Thi lại",IF(AND((MID(G60,2,2)&lt;"12"),T60&lt;4.5),"Thi lại",IF(AND((MID(G60,2,2)&lt;"18"),T60&lt;4),"Học lại",IF(AND((MID(G60,2,2)&gt;"17"),T60&lt;4),"Thi lại",IF(AND(MID(G60,2,2)&gt;"17",S60=0),"Thi lại",IF(AND((MID(G60,2,2)&lt;"12"),S60=0),"Thi lại",IF(AND((MID(G60,2,2)&lt;"18"),(MID(G60,2,2)&gt;"11"),S60=0),"Học lại","Đạt"))))))))))</f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1708</v>
      </c>
      <c r="D61" s="24" t="s">
        <v>1709</v>
      </c>
      <c r="E61" s="25" t="s">
        <v>1710</v>
      </c>
      <c r="F61" s="26" t="s">
        <v>504</v>
      </c>
      <c r="G61" s="23" t="s">
        <v>70</v>
      </c>
      <c r="H61" s="80" t="s">
        <v>56</v>
      </c>
      <c r="I61" s="81" t="s">
        <v>1604</v>
      </c>
      <c r="J61" s="82">
        <v>43269</v>
      </c>
      <c r="K61" s="81" t="s">
        <v>475</v>
      </c>
      <c r="L61" s="81" t="s">
        <v>472</v>
      </c>
      <c r="M61" s="81" t="s">
        <v>281</v>
      </c>
      <c r="N61">
        <v>3</v>
      </c>
      <c r="O61" s="27">
        <v>10</v>
      </c>
      <c r="P61" s="27">
        <v>9</v>
      </c>
      <c r="Q61" s="27" t="s">
        <v>25</v>
      </c>
      <c r="R61" s="27">
        <v>8</v>
      </c>
      <c r="S61" s="71">
        <v>5.5</v>
      </c>
      <c r="T61" s="28">
        <f>ROUND(SUMPRODUCT(O61:S61,$O$8:$S$8)/100,1)</f>
        <v>6.6</v>
      </c>
      <c r="U61" s="29" t="str">
        <f>IF(AND($T61&gt;=9,$T61&lt;=10),"A+","")&amp;IF(AND($T61&gt;=8.5,$T61&lt;=8.9),"A","")&amp;IF(AND($T61&gt;=8,$T61&lt;=8.4),"B+","")&amp;IF(AND($T61&gt;=7,$T61&lt;=7.9),"B","")&amp;IF(AND($T61&gt;=6.5,$T61&lt;=6.9),"C+","")&amp;IF(AND($T61&gt;=5.5,$T61&lt;=6.4),"C","")&amp;IF(AND($T61&gt;=5,$T61&lt;=5.4),"D+","")&amp;IF(AND($T61&gt;=4,$T61&lt;=4.9),"D","")&amp;IF(AND($T61&lt;4),"F","")</f>
        <v>C+</v>
      </c>
      <c r="V61" s="30" t="str">
        <f>IF($T61&lt;4,"Kém",IF(AND($T61&gt;=4,$T61&lt;=5.4),"Trung bình yếu",IF(AND($T61&gt;=5.5,$T61&lt;=6.9),"Trung bình",IF(AND($T61&gt;=7,$T61&lt;=8.4),"Khá",IF(AND($T61&gt;=8.5,$T61&lt;=10),"Giỏi","")))))</f>
        <v>Trung bình</v>
      </c>
      <c r="W61" s="31" t="str">
        <f>+IF(OR($O61=0,$P61=0,$Q61=0,$R61=0),"Không đủ ĐKDT",IF(AND(S61=0,T61&gt;=4),"Không đạt",""))</f>
        <v/>
      </c>
      <c r="X61" s="32" t="str">
        <f>+L61</f>
        <v>203-A2</v>
      </c>
      <c r="Y61" s="3"/>
      <c r="Z61" s="21"/>
      <c r="AA61" s="73" t="str">
        <f>IF(W61="Không đủ ĐKDT","Học lại",IF(W61="Đình chỉ thi","Học lại",IF(AND(MID(G61,2,2)&lt;"12",W61="Vắng"),"Thi lại",IF(W61="Vắng có phép", "Thi lại",IF(AND((MID(G61,2,2)&lt;"12"),T61&lt;4.5),"Thi lại",IF(AND((MID(G61,2,2)&lt;"18"),T61&lt;4),"Học lại",IF(AND((MID(G61,2,2)&gt;"17"),T61&lt;4),"Thi lại",IF(AND(MID(G61,2,2)&gt;"17",S61=0),"Thi lại",IF(AND((MID(G61,2,2)&lt;"12"),S61=0),"Thi lại",IF(AND((MID(G61,2,2)&lt;"18"),(MID(G61,2,2)&gt;"11"),S61=0),"Học lại","Đạt"))))))))))</f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1711</v>
      </c>
      <c r="D62" s="24" t="s">
        <v>1712</v>
      </c>
      <c r="E62" s="25" t="s">
        <v>505</v>
      </c>
      <c r="F62" s="26" t="s">
        <v>1226</v>
      </c>
      <c r="G62" s="23" t="s">
        <v>278</v>
      </c>
      <c r="H62" s="80" t="s">
        <v>56</v>
      </c>
      <c r="I62" s="81" t="s">
        <v>1604</v>
      </c>
      <c r="J62" s="82">
        <v>43269</v>
      </c>
      <c r="K62" s="81" t="s">
        <v>475</v>
      </c>
      <c r="L62" s="81" t="s">
        <v>472</v>
      </c>
      <c r="M62" s="81" t="s">
        <v>281</v>
      </c>
      <c r="N62">
        <v>3</v>
      </c>
      <c r="O62" s="27">
        <v>10</v>
      </c>
      <c r="P62" s="27">
        <v>8</v>
      </c>
      <c r="Q62" s="27" t="s">
        <v>25</v>
      </c>
      <c r="R62" s="27">
        <v>7</v>
      </c>
      <c r="S62" s="71">
        <v>7.5</v>
      </c>
      <c r="T62" s="28">
        <f>ROUND(SUMPRODUCT(O62:S62,$O$8:$S$8)/100,1)</f>
        <v>7.8</v>
      </c>
      <c r="U62" s="29" t="str">
        <f>IF(AND($T62&gt;=9,$T62&lt;=10),"A+","")&amp;IF(AND($T62&gt;=8.5,$T62&lt;=8.9),"A","")&amp;IF(AND($T62&gt;=8,$T62&lt;=8.4),"B+","")&amp;IF(AND($T62&gt;=7,$T62&lt;=7.9),"B","")&amp;IF(AND($T62&gt;=6.5,$T62&lt;=6.9),"C+","")&amp;IF(AND($T62&gt;=5.5,$T62&lt;=6.4),"C","")&amp;IF(AND($T62&gt;=5,$T62&lt;=5.4),"D+","")&amp;IF(AND($T62&gt;=4,$T62&lt;=4.9),"D","")&amp;IF(AND($T62&lt;4),"F","")</f>
        <v>B</v>
      </c>
      <c r="V62" s="30" t="str">
        <f>IF($T62&lt;4,"Kém",IF(AND($T62&gt;=4,$T62&lt;=5.4),"Trung bình yếu",IF(AND($T62&gt;=5.5,$T62&lt;=6.9),"Trung bình",IF(AND($T62&gt;=7,$T62&lt;=8.4),"Khá",IF(AND($T62&gt;=8.5,$T62&lt;=10),"Giỏi","")))))</f>
        <v>Khá</v>
      </c>
      <c r="W62" s="31" t="str">
        <f>+IF(OR($O62=0,$P62=0,$Q62=0,$R62=0),"Không đủ ĐKDT",IF(AND(S62=0,T62&gt;=4),"Không đạt",""))</f>
        <v/>
      </c>
      <c r="X62" s="32" t="str">
        <f>+L62</f>
        <v>203-A2</v>
      </c>
      <c r="Y62" s="3"/>
      <c r="Z62" s="21"/>
      <c r="AA62" s="73" t="str">
        <f>IF(W62="Không đủ ĐKDT","Học lại",IF(W62="Đình chỉ thi","Học lại",IF(AND(MID(G62,2,2)&lt;"12",W62="Vắng"),"Thi lại",IF(W62="Vắng có phép", "Thi lại",IF(AND((MID(G62,2,2)&lt;"12"),T62&lt;4.5),"Thi lại",IF(AND((MID(G62,2,2)&lt;"18"),T62&lt;4),"Học lại",IF(AND((MID(G62,2,2)&gt;"17"),T62&lt;4),"Thi lại",IF(AND(MID(G62,2,2)&gt;"17",S62=0),"Thi lại",IF(AND((MID(G62,2,2)&lt;"12"),S62=0),"Thi lại",IF(AND((MID(G62,2,2)&lt;"18"),(MID(G62,2,2)&gt;"11"),S62=0),"Học lại","Đạt"))))))))))</f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1713</v>
      </c>
      <c r="D63" s="24" t="s">
        <v>307</v>
      </c>
      <c r="E63" s="25" t="s">
        <v>1714</v>
      </c>
      <c r="F63" s="26" t="s">
        <v>506</v>
      </c>
      <c r="G63" s="23" t="s">
        <v>66</v>
      </c>
      <c r="H63" s="80" t="s">
        <v>56</v>
      </c>
      <c r="I63" s="81" t="s">
        <v>1604</v>
      </c>
      <c r="J63" s="82">
        <v>43269</v>
      </c>
      <c r="K63" s="81" t="s">
        <v>475</v>
      </c>
      <c r="L63" s="81" t="s">
        <v>472</v>
      </c>
      <c r="M63" s="81" t="s">
        <v>281</v>
      </c>
      <c r="N63">
        <v>3</v>
      </c>
      <c r="O63" s="27">
        <v>10</v>
      </c>
      <c r="P63" s="27">
        <v>8</v>
      </c>
      <c r="Q63" s="27" t="s">
        <v>25</v>
      </c>
      <c r="R63" s="27">
        <v>7</v>
      </c>
      <c r="S63" s="71">
        <v>6.5</v>
      </c>
      <c r="T63" s="28">
        <f>ROUND(SUMPRODUCT(O63:S63,$O$8:$S$8)/100,1)</f>
        <v>7.1</v>
      </c>
      <c r="U63" s="29" t="str">
        <f>IF(AND($T63&gt;=9,$T63&lt;=10),"A+","")&amp;IF(AND($T63&gt;=8.5,$T63&lt;=8.9),"A","")&amp;IF(AND($T63&gt;=8,$T63&lt;=8.4),"B+","")&amp;IF(AND($T63&gt;=7,$T63&lt;=7.9),"B","")&amp;IF(AND($T63&gt;=6.5,$T63&lt;=6.9),"C+","")&amp;IF(AND($T63&gt;=5.5,$T63&lt;=6.4),"C","")&amp;IF(AND($T63&gt;=5,$T63&lt;=5.4),"D+","")&amp;IF(AND($T63&gt;=4,$T63&lt;=4.9),"D","")&amp;IF(AND($T63&lt;4),"F","")</f>
        <v>B</v>
      </c>
      <c r="V63" s="30" t="str">
        <f>IF($T63&lt;4,"Kém",IF(AND($T63&gt;=4,$T63&lt;=5.4),"Trung bình yếu",IF(AND($T63&gt;=5.5,$T63&lt;=6.9),"Trung bình",IF(AND($T63&gt;=7,$T63&lt;=8.4),"Khá",IF(AND($T63&gt;=8.5,$T63&lt;=10),"Giỏi","")))))</f>
        <v>Khá</v>
      </c>
      <c r="W63" s="31" t="str">
        <f>+IF(OR($O63=0,$P63=0,$Q63=0,$R63=0),"Không đủ ĐKDT",IF(AND(S63=0,T63&gt;=4),"Không đạt",""))</f>
        <v/>
      </c>
      <c r="X63" s="32" t="str">
        <f>+L63</f>
        <v>203-A2</v>
      </c>
      <c r="Y63" s="3"/>
      <c r="Z63" s="21"/>
      <c r="AA63" s="73" t="str">
        <f>IF(W63="Không đủ ĐKDT","Học lại",IF(W63="Đình chỉ thi","Học lại",IF(AND(MID(G63,2,2)&lt;"12",W63="Vắng"),"Thi lại",IF(W63="Vắng có phép", "Thi lại",IF(AND((MID(G63,2,2)&lt;"12"),T63&lt;4.5),"Thi lại",IF(AND((MID(G63,2,2)&lt;"18"),T63&lt;4),"Học lại",IF(AND((MID(G63,2,2)&gt;"17"),T63&lt;4),"Thi lại",IF(AND(MID(G63,2,2)&gt;"17",S63=0),"Thi lại",IF(AND((MID(G63,2,2)&lt;"12"),S63=0),"Thi lại",IF(AND((MID(G63,2,2)&lt;"18"),(MID(G63,2,2)&gt;"11"),S63=0),"Học lại","Đạt"))))))))))</f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1715</v>
      </c>
      <c r="D64" s="24" t="s">
        <v>1716</v>
      </c>
      <c r="E64" s="25" t="s">
        <v>162</v>
      </c>
      <c r="F64" s="26" t="s">
        <v>1717</v>
      </c>
      <c r="G64" s="23" t="s">
        <v>88</v>
      </c>
      <c r="H64" s="80" t="s">
        <v>56</v>
      </c>
      <c r="I64" s="81" t="s">
        <v>1604</v>
      </c>
      <c r="J64" s="82">
        <v>43269</v>
      </c>
      <c r="K64" s="81" t="s">
        <v>475</v>
      </c>
      <c r="L64" s="81" t="s">
        <v>472</v>
      </c>
      <c r="M64" s="81" t="s">
        <v>281</v>
      </c>
      <c r="N64">
        <v>3</v>
      </c>
      <c r="O64" s="27">
        <v>10</v>
      </c>
      <c r="P64" s="27">
        <v>9</v>
      </c>
      <c r="Q64" s="27" t="s">
        <v>25</v>
      </c>
      <c r="R64" s="27">
        <v>9</v>
      </c>
      <c r="S64" s="71">
        <v>7</v>
      </c>
      <c r="T64" s="28">
        <f>ROUND(SUMPRODUCT(O64:S64,$O$8:$S$8)/100,1)</f>
        <v>7.7</v>
      </c>
      <c r="U64" s="29" t="str">
        <f>IF(AND($T64&gt;=9,$T64&lt;=10),"A+","")&amp;IF(AND($T64&gt;=8.5,$T64&lt;=8.9),"A","")&amp;IF(AND($T64&gt;=8,$T64&lt;=8.4),"B+","")&amp;IF(AND($T64&gt;=7,$T64&lt;=7.9),"B","")&amp;IF(AND($T64&gt;=6.5,$T64&lt;=6.9),"C+","")&amp;IF(AND($T64&gt;=5.5,$T64&lt;=6.4),"C","")&amp;IF(AND($T64&gt;=5,$T64&lt;=5.4),"D+","")&amp;IF(AND($T64&gt;=4,$T64&lt;=4.9),"D","")&amp;IF(AND($T64&lt;4),"F","")</f>
        <v>B</v>
      </c>
      <c r="V64" s="30" t="str">
        <f>IF($T64&lt;4,"Kém",IF(AND($T64&gt;=4,$T64&lt;=5.4),"Trung bình yếu",IF(AND($T64&gt;=5.5,$T64&lt;=6.9),"Trung bình",IF(AND($T64&gt;=7,$T64&lt;=8.4),"Khá",IF(AND($T64&gt;=8.5,$T64&lt;=10),"Giỏi","")))))</f>
        <v>Khá</v>
      </c>
      <c r="W64" s="31" t="str">
        <f>+IF(OR($O64=0,$P64=0,$Q64=0,$R64=0),"Không đủ ĐKDT",IF(AND(S64=0,T64&gt;=4),"Không đạt",""))</f>
        <v/>
      </c>
      <c r="X64" s="32" t="str">
        <f>+L64</f>
        <v>203-A2</v>
      </c>
      <c r="Y64" s="3"/>
      <c r="Z64" s="21"/>
      <c r="AA64" s="73" t="str">
        <f>IF(W64="Không đủ ĐKDT","Học lại",IF(W64="Đình chỉ thi","Học lại",IF(AND(MID(G64,2,2)&lt;"12",W64="Vắng"),"Thi lại",IF(W64="Vắng có phép", "Thi lại",IF(AND((MID(G64,2,2)&lt;"12"),T64&lt;4.5),"Thi lại",IF(AND((MID(G64,2,2)&lt;"18"),T64&lt;4),"Học lại",IF(AND((MID(G64,2,2)&gt;"17"),T64&lt;4),"Thi lại",IF(AND(MID(G64,2,2)&gt;"17",S64=0),"Thi lại",IF(AND((MID(G64,2,2)&lt;"12"),S64=0),"Thi lại",IF(AND((MID(G64,2,2)&lt;"18"),(MID(G64,2,2)&gt;"11"),S64=0),"Học lại","Đạt"))))))))))</f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1718</v>
      </c>
      <c r="D65" s="24" t="s">
        <v>507</v>
      </c>
      <c r="E65" s="25" t="s">
        <v>170</v>
      </c>
      <c r="F65" s="26" t="s">
        <v>1719</v>
      </c>
      <c r="G65" s="23" t="s">
        <v>192</v>
      </c>
      <c r="H65" s="80" t="s">
        <v>56</v>
      </c>
      <c r="I65" s="81" t="s">
        <v>1604</v>
      </c>
      <c r="J65" s="82">
        <v>43269</v>
      </c>
      <c r="K65" s="81" t="s">
        <v>475</v>
      </c>
      <c r="L65" s="81" t="s">
        <v>472</v>
      </c>
      <c r="M65" s="81" t="s">
        <v>281</v>
      </c>
      <c r="N65">
        <v>3</v>
      </c>
      <c r="O65" s="27">
        <v>10</v>
      </c>
      <c r="P65" s="27">
        <v>9</v>
      </c>
      <c r="Q65" s="27" t="s">
        <v>25</v>
      </c>
      <c r="R65" s="27">
        <v>7</v>
      </c>
      <c r="S65" s="71">
        <v>8.5</v>
      </c>
      <c r="T65" s="28">
        <f>ROUND(SUMPRODUCT(O65:S65,$O$8:$S$8)/100,1)</f>
        <v>8.6</v>
      </c>
      <c r="U65" s="29" t="str">
        <f>IF(AND($T65&gt;=9,$T65&lt;=10),"A+","")&amp;IF(AND($T65&gt;=8.5,$T65&lt;=8.9),"A","")&amp;IF(AND($T65&gt;=8,$T65&lt;=8.4),"B+","")&amp;IF(AND($T65&gt;=7,$T65&lt;=7.9),"B","")&amp;IF(AND($T65&gt;=6.5,$T65&lt;=6.9),"C+","")&amp;IF(AND($T65&gt;=5.5,$T65&lt;=6.4),"C","")&amp;IF(AND($T65&gt;=5,$T65&lt;=5.4),"D+","")&amp;IF(AND($T65&gt;=4,$T65&lt;=4.9),"D","")&amp;IF(AND($T65&lt;4),"F","")</f>
        <v>A</v>
      </c>
      <c r="V65" s="30" t="str">
        <f>IF($T65&lt;4,"Kém",IF(AND($T65&gt;=4,$T65&lt;=5.4),"Trung bình yếu",IF(AND($T65&gt;=5.5,$T65&lt;=6.9),"Trung bình",IF(AND($T65&gt;=7,$T65&lt;=8.4),"Khá",IF(AND($T65&gt;=8.5,$T65&lt;=10),"Giỏi","")))))</f>
        <v>Giỏi</v>
      </c>
      <c r="W65" s="31" t="str">
        <f>+IF(OR($O65=0,$P65=0,$Q65=0,$R65=0),"Không đủ ĐKDT",IF(AND(S65=0,T65&gt;=4),"Không đạt",""))</f>
        <v/>
      </c>
      <c r="X65" s="32" t="str">
        <f>+L65</f>
        <v>203-A2</v>
      </c>
      <c r="Y65" s="3"/>
      <c r="Z65" s="21"/>
      <c r="AA65" s="73" t="str">
        <f>IF(W65="Không đủ ĐKDT","Học lại",IF(W65="Đình chỉ thi","Học lại",IF(AND(MID(G65,2,2)&lt;"12",W65="Vắng"),"Thi lại",IF(W65="Vắng có phép", "Thi lại",IF(AND((MID(G65,2,2)&lt;"12"),T65&lt;4.5),"Thi lại",IF(AND((MID(G65,2,2)&lt;"18"),T65&lt;4),"Học lại",IF(AND((MID(G65,2,2)&gt;"17"),T65&lt;4),"Thi lại",IF(AND(MID(G65,2,2)&gt;"17",S65=0),"Thi lại",IF(AND((MID(G65,2,2)&lt;"12"),S65=0),"Thi lại",IF(AND((MID(G65,2,2)&lt;"18"),(MID(G65,2,2)&gt;"11"),S65=0),"Học lại","Đạt"))))))))))</f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1720</v>
      </c>
      <c r="D66" s="24" t="s">
        <v>508</v>
      </c>
      <c r="E66" s="25" t="s">
        <v>170</v>
      </c>
      <c r="F66" s="26" t="s">
        <v>509</v>
      </c>
      <c r="G66" s="23" t="s">
        <v>107</v>
      </c>
      <c r="H66" s="80" t="s">
        <v>56</v>
      </c>
      <c r="I66" s="81" t="s">
        <v>1604</v>
      </c>
      <c r="J66" s="82">
        <v>43269</v>
      </c>
      <c r="K66" s="81" t="s">
        <v>475</v>
      </c>
      <c r="L66" s="81" t="s">
        <v>472</v>
      </c>
      <c r="M66" s="81" t="s">
        <v>281</v>
      </c>
      <c r="N66">
        <v>3</v>
      </c>
      <c r="O66" s="27">
        <v>10</v>
      </c>
      <c r="P66" s="27">
        <v>8</v>
      </c>
      <c r="Q66" s="27" t="s">
        <v>25</v>
      </c>
      <c r="R66" s="27">
        <v>6</v>
      </c>
      <c r="S66" s="71">
        <v>3</v>
      </c>
      <c r="T66" s="28">
        <f>ROUND(SUMPRODUCT(O66:S66,$O$8:$S$8)/100,1)</f>
        <v>4.5</v>
      </c>
      <c r="U66" s="29" t="str">
        <f>IF(AND($T66&gt;=9,$T66&lt;=10),"A+","")&amp;IF(AND($T66&gt;=8.5,$T66&lt;=8.9),"A","")&amp;IF(AND($T66&gt;=8,$T66&lt;=8.4),"B+","")&amp;IF(AND($T66&gt;=7,$T66&lt;=7.9),"B","")&amp;IF(AND($T66&gt;=6.5,$T66&lt;=6.9),"C+","")&amp;IF(AND($T66&gt;=5.5,$T66&lt;=6.4),"C","")&amp;IF(AND($T66&gt;=5,$T66&lt;=5.4),"D+","")&amp;IF(AND($T66&gt;=4,$T66&lt;=4.9),"D","")&amp;IF(AND($T66&lt;4),"F","")</f>
        <v>D</v>
      </c>
      <c r="V66" s="30" t="str">
        <f>IF($T66&lt;4,"Kém",IF(AND($T66&gt;=4,$T66&lt;=5.4),"Trung bình yếu",IF(AND($T66&gt;=5.5,$T66&lt;=6.9),"Trung bình",IF(AND($T66&gt;=7,$T66&lt;=8.4),"Khá",IF(AND($T66&gt;=8.5,$T66&lt;=10),"Giỏi","")))))</f>
        <v>Trung bình yếu</v>
      </c>
      <c r="W66" s="31" t="str">
        <f>+IF(OR($O66=0,$P66=0,$Q66=0,$R66=0),"Không đủ ĐKDT",IF(AND(S66=0,T66&gt;=4),"Không đạt",""))</f>
        <v/>
      </c>
      <c r="X66" s="32" t="str">
        <f>+L66</f>
        <v>203-A2</v>
      </c>
      <c r="Y66" s="3"/>
      <c r="Z66" s="21"/>
      <c r="AA66" s="73" t="str">
        <f>IF(W66="Không đủ ĐKDT","Học lại",IF(W66="Đình chỉ thi","Học lại",IF(AND(MID(G66,2,2)&lt;"12",W66="Vắng"),"Thi lại",IF(W66="Vắng có phép", "Thi lại",IF(AND((MID(G66,2,2)&lt;"12"),T66&lt;4.5),"Thi lại",IF(AND((MID(G66,2,2)&lt;"18"),T66&lt;4),"Học lại",IF(AND((MID(G66,2,2)&gt;"17"),T66&lt;4),"Thi lại",IF(AND(MID(G66,2,2)&gt;"17",S66=0),"Thi lại",IF(AND((MID(G66,2,2)&lt;"12"),S66=0),"Thi lại",IF(AND((MID(G66,2,2)&lt;"18"),(MID(G66,2,2)&gt;"11"),S66=0),"Học lại","Đạt"))))))))))</f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1721</v>
      </c>
      <c r="D67" s="24" t="s">
        <v>1722</v>
      </c>
      <c r="E67" s="25" t="s">
        <v>470</v>
      </c>
      <c r="F67" s="26" t="s">
        <v>1723</v>
      </c>
      <c r="G67" s="23" t="s">
        <v>55</v>
      </c>
      <c r="H67" s="80" t="s">
        <v>56</v>
      </c>
      <c r="I67" s="81" t="s">
        <v>1604</v>
      </c>
      <c r="J67" s="82">
        <v>43269</v>
      </c>
      <c r="K67" s="81" t="s">
        <v>475</v>
      </c>
      <c r="L67" s="81" t="s">
        <v>472</v>
      </c>
      <c r="M67" s="81" t="s">
        <v>281</v>
      </c>
      <c r="N67">
        <v>3</v>
      </c>
      <c r="O67" s="27">
        <v>10</v>
      </c>
      <c r="P67" s="27">
        <v>9</v>
      </c>
      <c r="Q67" s="27" t="s">
        <v>25</v>
      </c>
      <c r="R67" s="27">
        <v>7</v>
      </c>
      <c r="S67" s="71">
        <v>7.5</v>
      </c>
      <c r="T67" s="28">
        <f>ROUND(SUMPRODUCT(O67:S67,$O$8:$S$8)/100,1)</f>
        <v>7.9</v>
      </c>
      <c r="U67" s="29" t="str">
        <f>IF(AND($T67&gt;=9,$T67&lt;=10),"A+","")&amp;IF(AND($T67&gt;=8.5,$T67&lt;=8.9),"A","")&amp;IF(AND($T67&gt;=8,$T67&lt;=8.4),"B+","")&amp;IF(AND($T67&gt;=7,$T67&lt;=7.9),"B","")&amp;IF(AND($T67&gt;=6.5,$T67&lt;=6.9),"C+","")&amp;IF(AND($T67&gt;=5.5,$T67&lt;=6.4),"C","")&amp;IF(AND($T67&gt;=5,$T67&lt;=5.4),"D+","")&amp;IF(AND($T67&gt;=4,$T67&lt;=4.9),"D","")&amp;IF(AND($T67&lt;4),"F","")</f>
        <v>B</v>
      </c>
      <c r="V67" s="30" t="str">
        <f>IF($T67&lt;4,"Kém",IF(AND($T67&gt;=4,$T67&lt;=5.4),"Trung bình yếu",IF(AND($T67&gt;=5.5,$T67&lt;=6.9),"Trung bình",IF(AND($T67&gt;=7,$T67&lt;=8.4),"Khá",IF(AND($T67&gt;=8.5,$T67&lt;=10),"Giỏi","")))))</f>
        <v>Khá</v>
      </c>
      <c r="W67" s="31" t="str">
        <f>+IF(OR($O67=0,$P67=0,$Q67=0,$R67=0),"Không đủ ĐKDT",IF(AND(S67=0,T67&gt;=4),"Không đạt",""))</f>
        <v/>
      </c>
      <c r="X67" s="32" t="str">
        <f>+L67</f>
        <v>203-A2</v>
      </c>
      <c r="Y67" s="3"/>
      <c r="Z67" s="21"/>
      <c r="AA67" s="73" t="str">
        <f>IF(W67="Không đủ ĐKDT","Học lại",IF(W67="Đình chỉ thi","Học lại",IF(AND(MID(G67,2,2)&lt;"12",W67="Vắng"),"Thi lại",IF(W67="Vắng có phép", "Thi lại",IF(AND((MID(G67,2,2)&lt;"12"),T67&lt;4.5),"Thi lại",IF(AND((MID(G67,2,2)&lt;"18"),T67&lt;4),"Học lại",IF(AND((MID(G67,2,2)&gt;"17"),T67&lt;4),"Thi lại",IF(AND(MID(G67,2,2)&gt;"17",S67=0),"Thi lại",IF(AND((MID(G67,2,2)&lt;"12"),S67=0),"Thi lại",IF(AND((MID(G67,2,2)&lt;"18"),(MID(G67,2,2)&gt;"11"),S67=0),"Học lại","Đạt"))))))))))</f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1724</v>
      </c>
      <c r="D68" s="24" t="s">
        <v>1725</v>
      </c>
      <c r="E68" s="25" t="s">
        <v>1726</v>
      </c>
      <c r="F68" s="26" t="s">
        <v>291</v>
      </c>
      <c r="G68" s="23" t="s">
        <v>70</v>
      </c>
      <c r="H68" s="80" t="s">
        <v>56</v>
      </c>
      <c r="I68" s="81" t="s">
        <v>1604</v>
      </c>
      <c r="J68" s="82">
        <v>43269</v>
      </c>
      <c r="K68" s="81" t="s">
        <v>475</v>
      </c>
      <c r="L68" s="81" t="s">
        <v>472</v>
      </c>
      <c r="M68" s="81" t="s">
        <v>281</v>
      </c>
      <c r="N68">
        <v>3</v>
      </c>
      <c r="O68" s="27">
        <v>10</v>
      </c>
      <c r="P68" s="27">
        <v>10</v>
      </c>
      <c r="Q68" s="27" t="s">
        <v>25</v>
      </c>
      <c r="R68" s="27">
        <v>8</v>
      </c>
      <c r="S68" s="71">
        <v>9.5</v>
      </c>
      <c r="T68" s="28">
        <f>ROUND(SUMPRODUCT(O68:S68,$O$8:$S$8)/100,1)</f>
        <v>9.5</v>
      </c>
      <c r="U68" s="29" t="str">
        <f>IF(AND($T68&gt;=9,$T68&lt;=10),"A+","")&amp;IF(AND($T68&gt;=8.5,$T68&lt;=8.9),"A","")&amp;IF(AND($T68&gt;=8,$T68&lt;=8.4),"B+","")&amp;IF(AND($T68&gt;=7,$T68&lt;=7.9),"B","")&amp;IF(AND($T68&gt;=6.5,$T68&lt;=6.9),"C+","")&amp;IF(AND($T68&gt;=5.5,$T68&lt;=6.4),"C","")&amp;IF(AND($T68&gt;=5,$T68&lt;=5.4),"D+","")&amp;IF(AND($T68&gt;=4,$T68&lt;=4.9),"D","")&amp;IF(AND($T68&lt;4),"F","")</f>
        <v>A+</v>
      </c>
      <c r="V68" s="30" t="str">
        <f>IF($T68&lt;4,"Kém",IF(AND($T68&gt;=4,$T68&lt;=5.4),"Trung bình yếu",IF(AND($T68&gt;=5.5,$T68&lt;=6.9),"Trung bình",IF(AND($T68&gt;=7,$T68&lt;=8.4),"Khá",IF(AND($T68&gt;=8.5,$T68&lt;=10),"Giỏi","")))))</f>
        <v>Giỏi</v>
      </c>
      <c r="W68" s="31" t="str">
        <f>+IF(OR($O68=0,$P68=0,$Q68=0,$R68=0),"Không đủ ĐKDT",IF(AND(S68=0,T68&gt;=4),"Không đạt",""))</f>
        <v/>
      </c>
      <c r="X68" s="32" t="str">
        <f>+L68</f>
        <v>203-A2</v>
      </c>
      <c r="Y68" s="3"/>
      <c r="Z68" s="21"/>
      <c r="AA68" s="73" t="str">
        <f>IF(W68="Không đủ ĐKDT","Học lại",IF(W68="Đình chỉ thi","Học lại",IF(AND(MID(G68,2,2)&lt;"12",W68="Vắng"),"Thi lại",IF(W68="Vắng có phép", "Thi lại",IF(AND((MID(G68,2,2)&lt;"12"),T68&lt;4.5),"Thi lại",IF(AND((MID(G68,2,2)&lt;"18"),T68&lt;4),"Học lại",IF(AND((MID(G68,2,2)&gt;"17"),T68&lt;4),"Thi lại",IF(AND(MID(G68,2,2)&gt;"17",S68=0),"Thi lại",IF(AND((MID(G68,2,2)&lt;"12"),S68=0),"Thi lại",IF(AND((MID(G68,2,2)&lt;"18"),(MID(G68,2,2)&gt;"11"),S68=0),"Học lại","Đạt"))))))))))</f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8.75" customHeight="1" x14ac:dyDescent="0.25">
      <c r="B69" s="22">
        <v>61</v>
      </c>
      <c r="C69" s="23" t="s">
        <v>1727</v>
      </c>
      <c r="D69" s="24" t="s">
        <v>1728</v>
      </c>
      <c r="E69" s="25" t="s">
        <v>1467</v>
      </c>
      <c r="F69" s="26" t="s">
        <v>1274</v>
      </c>
      <c r="G69" s="23" t="s">
        <v>192</v>
      </c>
      <c r="H69" s="80" t="s">
        <v>56</v>
      </c>
      <c r="I69" s="81" t="s">
        <v>1604</v>
      </c>
      <c r="J69" s="82">
        <v>43269</v>
      </c>
      <c r="K69" s="81" t="s">
        <v>475</v>
      </c>
      <c r="L69" s="81" t="s">
        <v>472</v>
      </c>
      <c r="M69" s="81" t="s">
        <v>281</v>
      </c>
      <c r="N69">
        <v>3</v>
      </c>
      <c r="O69" s="27">
        <v>10</v>
      </c>
      <c r="P69" s="27">
        <v>9</v>
      </c>
      <c r="Q69" s="27" t="s">
        <v>25</v>
      </c>
      <c r="R69" s="27">
        <v>7</v>
      </c>
      <c r="S69" s="71">
        <v>8.5</v>
      </c>
      <c r="T69" s="28">
        <f>ROUND(SUMPRODUCT(O69:S69,$O$8:$S$8)/100,1)</f>
        <v>8.6</v>
      </c>
      <c r="U69" s="29" t="str">
        <f>IF(AND($T69&gt;=9,$T69&lt;=10),"A+","")&amp;IF(AND($T69&gt;=8.5,$T69&lt;=8.9),"A","")&amp;IF(AND($T69&gt;=8,$T69&lt;=8.4),"B+","")&amp;IF(AND($T69&gt;=7,$T69&lt;=7.9),"B","")&amp;IF(AND($T69&gt;=6.5,$T69&lt;=6.9),"C+","")&amp;IF(AND($T69&gt;=5.5,$T69&lt;=6.4),"C","")&amp;IF(AND($T69&gt;=5,$T69&lt;=5.4),"D+","")&amp;IF(AND($T69&gt;=4,$T69&lt;=4.9),"D","")&amp;IF(AND($T69&lt;4),"F","")</f>
        <v>A</v>
      </c>
      <c r="V69" s="30" t="str">
        <f>IF($T69&lt;4,"Kém",IF(AND($T69&gt;=4,$T69&lt;=5.4),"Trung bình yếu",IF(AND($T69&gt;=5.5,$T69&lt;=6.9),"Trung bình",IF(AND($T69&gt;=7,$T69&lt;=8.4),"Khá",IF(AND($T69&gt;=8.5,$T69&lt;=10),"Giỏi","")))))</f>
        <v>Giỏi</v>
      </c>
      <c r="W69" s="31" t="str">
        <f>+IF(OR($O69=0,$P69=0,$Q69=0,$R69=0),"Không đủ ĐKDT",IF(AND(S69=0,T69&gt;=4),"Không đạt",""))</f>
        <v/>
      </c>
      <c r="X69" s="32" t="str">
        <f>+L69</f>
        <v>203-A2</v>
      </c>
      <c r="Y69" s="3"/>
      <c r="Z69" s="21"/>
      <c r="AA69" s="73" t="str">
        <f>IF(W69="Không đủ ĐKDT","Học lại",IF(W69="Đình chỉ thi","Học lại",IF(AND(MID(G69,2,2)&lt;"12",W69="Vắng"),"Thi lại",IF(W69="Vắng có phép", "Thi lại",IF(AND((MID(G69,2,2)&lt;"12"),T69&lt;4.5),"Thi lại",IF(AND((MID(G69,2,2)&lt;"18"),T69&lt;4),"Học lại",IF(AND((MID(G69,2,2)&gt;"17"),T69&lt;4),"Thi lại",IF(AND(MID(G69,2,2)&gt;"17",S69=0),"Thi lại",IF(AND((MID(G69,2,2)&lt;"12"),S69=0),"Thi lại",IF(AND((MID(G69,2,2)&lt;"18"),(MID(G69,2,2)&gt;"11"),S69=0),"Học lại","Đạt"))))))))))</f>
        <v>Đạt</v>
      </c>
      <c r="AB69" s="63"/>
      <c r="AC69" s="63"/>
      <c r="AD69" s="86"/>
      <c r="AE69" s="53"/>
      <c r="AF69" s="53"/>
      <c r="AG69" s="53"/>
      <c r="AH69" s="64"/>
      <c r="AI69" s="53"/>
      <c r="AJ69" s="65"/>
      <c r="AK69" s="66"/>
      <c r="AL69" s="65"/>
      <c r="AM69" s="66"/>
      <c r="AN69" s="65"/>
      <c r="AO69" s="53"/>
      <c r="AP69" s="64"/>
    </row>
    <row r="70" spans="1:42" ht="9" customHeight="1" x14ac:dyDescent="0.25">
      <c r="A70" s="2"/>
      <c r="B70" s="33"/>
      <c r="C70" s="34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x14ac:dyDescent="0.25">
      <c r="A71" s="2"/>
      <c r="B71" s="115" t="s">
        <v>26</v>
      </c>
      <c r="C71" s="115"/>
      <c r="D71" s="34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6"/>
      <c r="P71" s="37"/>
      <c r="Q71" s="37"/>
      <c r="R71" s="38"/>
      <c r="S71" s="38"/>
      <c r="T71" s="38"/>
      <c r="U71" s="38"/>
      <c r="V71" s="38"/>
      <c r="W71" s="38"/>
      <c r="X71" s="38"/>
      <c r="Y71" s="3"/>
    </row>
    <row r="72" spans="1:42" ht="16.5" customHeight="1" x14ac:dyDescent="0.25">
      <c r="A72" s="2"/>
      <c r="B72" s="39" t="s">
        <v>27</v>
      </c>
      <c r="C72" s="39"/>
      <c r="D72" s="40">
        <f>+$AD$7</f>
        <v>61</v>
      </c>
      <c r="E72" s="41" t="s">
        <v>28</v>
      </c>
      <c r="F72" s="116" t="s">
        <v>29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2">
        <f>$AD$7 -COUNTIF($W$8:$W$228,"Vắng") -COUNTIF($W$8:$W$228,"Vắng có phép") - COUNTIF($W$8:$W$228,"Đình chỉ thi") - COUNTIF($W$8:$W$228,"Không đủ ĐKDT")</f>
        <v>58</v>
      </c>
      <c r="T72" s="42"/>
      <c r="U72" s="42"/>
      <c r="V72" s="43"/>
      <c r="W72" s="44" t="s">
        <v>28</v>
      </c>
      <c r="X72" s="43"/>
      <c r="Y72" s="3"/>
    </row>
    <row r="73" spans="1:42" ht="16.5" customHeight="1" x14ac:dyDescent="0.25">
      <c r="A73" s="2"/>
      <c r="B73" s="39" t="s">
        <v>30</v>
      </c>
      <c r="C73" s="39"/>
      <c r="D73" s="40">
        <f>+$AO$7</f>
        <v>51</v>
      </c>
      <c r="E73" s="41" t="s">
        <v>28</v>
      </c>
      <c r="F73" s="116" t="s">
        <v>31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5">
        <f>COUNTIF($W$8:$W$104,"Vắng")</f>
        <v>1</v>
      </c>
      <c r="T73" s="45"/>
      <c r="U73" s="45"/>
      <c r="V73" s="46"/>
      <c r="W73" s="44" t="s">
        <v>28</v>
      </c>
      <c r="X73" s="46"/>
      <c r="Y73" s="3"/>
    </row>
    <row r="74" spans="1:42" ht="16.5" customHeight="1" x14ac:dyDescent="0.25">
      <c r="A74" s="2"/>
      <c r="B74" s="39" t="s">
        <v>39</v>
      </c>
      <c r="C74" s="39"/>
      <c r="D74" s="49">
        <f>COUNTIF(AA9:AA69,"Học lại")</f>
        <v>9</v>
      </c>
      <c r="E74" s="41" t="s">
        <v>28</v>
      </c>
      <c r="F74" s="116" t="s">
        <v>40</v>
      </c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42">
        <f>COUNTIF($W$8:$W$104,"Vắng có phép")</f>
        <v>1</v>
      </c>
      <c r="T74" s="42"/>
      <c r="U74" s="42"/>
      <c r="V74" s="43"/>
      <c r="W74" s="44" t="s">
        <v>28</v>
      </c>
      <c r="X74" s="43"/>
      <c r="Y74" s="3"/>
    </row>
    <row r="75" spans="1:42" ht="3" customHeight="1" x14ac:dyDescent="0.25">
      <c r="A75" s="2"/>
      <c r="B75" s="33"/>
      <c r="C75" s="34"/>
      <c r="D75" s="34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6"/>
      <c r="P75" s="37"/>
      <c r="Q75" s="37"/>
      <c r="R75" s="38"/>
      <c r="S75" s="38"/>
      <c r="T75" s="38"/>
      <c r="U75" s="38"/>
      <c r="V75" s="38"/>
      <c r="W75" s="38"/>
      <c r="X75" s="38"/>
      <c r="Y75" s="3"/>
    </row>
    <row r="76" spans="1:42" x14ac:dyDescent="0.25">
      <c r="B76" s="68" t="s">
        <v>41</v>
      </c>
      <c r="C76" s="68"/>
      <c r="D76" s="69">
        <f>COUNTIF(AA9:AA69,"Thi lại")</f>
        <v>1</v>
      </c>
      <c r="E76" s="70" t="s">
        <v>28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/>
      <c r="R76" s="112"/>
      <c r="S76" s="112"/>
      <c r="T76" s="112"/>
      <c r="U76" s="112"/>
      <c r="V76" s="112"/>
      <c r="W76" s="112"/>
      <c r="X76" s="112"/>
      <c r="Y76" s="3"/>
    </row>
    <row r="77" spans="1:42" ht="24.75" customHeight="1" x14ac:dyDescent="0.25">
      <c r="B77" s="68"/>
      <c r="C77" s="68"/>
      <c r="D77" s="69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12" t="s">
        <v>1338</v>
      </c>
      <c r="R77" s="112"/>
      <c r="S77" s="112"/>
      <c r="T77" s="112"/>
      <c r="U77" s="112"/>
      <c r="V77" s="112"/>
      <c r="W77" s="112"/>
      <c r="X77" s="112"/>
      <c r="Y77" s="3"/>
    </row>
  </sheetData>
  <sheetProtection formatCells="0" formatColumns="0" formatRows="0" insertColumns="0" insertRows="0" insertHyperlinks="0" deleteColumns="0" deleteRows="0" sort="0" autoFilter="0" pivotTables="0"/>
  <autoFilter ref="A7:AP69">
    <filterColumn colId="3" showButton="0"/>
  </autoFilter>
  <mergeCells count="48">
    <mergeCell ref="F74:R74"/>
    <mergeCell ref="Q76:X76"/>
    <mergeCell ref="Q77:X77"/>
    <mergeCell ref="W6:W8"/>
    <mergeCell ref="X6:X8"/>
    <mergeCell ref="B8:G8"/>
    <mergeCell ref="B71:C71"/>
    <mergeCell ref="F72:R72"/>
    <mergeCell ref="F73:R73"/>
    <mergeCell ref="S6:S7"/>
    <mergeCell ref="T6:T8"/>
    <mergeCell ref="U6:U7"/>
    <mergeCell ref="V6:V7"/>
    <mergeCell ref="O6:O7"/>
    <mergeCell ref="P6:P7"/>
    <mergeCell ref="Q6:Q7"/>
    <mergeCell ref="R6:R7"/>
    <mergeCell ref="I6:I7"/>
    <mergeCell ref="J6:J7"/>
    <mergeCell ref="K6:K7"/>
    <mergeCell ref="L6:L7"/>
    <mergeCell ref="M6:M7"/>
    <mergeCell ref="N6:N7"/>
    <mergeCell ref="B6:B7"/>
    <mergeCell ref="C6:C7"/>
    <mergeCell ref="D6:E7"/>
    <mergeCell ref="F6:F7"/>
    <mergeCell ref="G6:G7"/>
    <mergeCell ref="H6:H7"/>
    <mergeCell ref="AM3:AN5"/>
    <mergeCell ref="AO3:AP5"/>
    <mergeCell ref="B4:C4"/>
    <mergeCell ref="E4:F4"/>
    <mergeCell ref="G4:R4"/>
    <mergeCell ref="S4:X4"/>
    <mergeCell ref="AB3:AB6"/>
    <mergeCell ref="AC3:AC6"/>
    <mergeCell ref="AD3:AD6"/>
    <mergeCell ref="AE3:AH5"/>
    <mergeCell ref="AI3:AJ5"/>
    <mergeCell ref="AK3:AL5"/>
    <mergeCell ref="B1:G1"/>
    <mergeCell ref="O1:X1"/>
    <mergeCell ref="B2:G2"/>
    <mergeCell ref="O2:X2"/>
    <mergeCell ref="B3:C3"/>
    <mergeCell ref="D3:R3"/>
    <mergeCell ref="S3:X3"/>
  </mergeCells>
  <conditionalFormatting sqref="O9:S69">
    <cfRule type="cellIs" dxfId="76" priority="9" operator="greaterThan">
      <formula>10</formula>
    </cfRule>
  </conditionalFormatting>
  <conditionalFormatting sqref="S9:S69">
    <cfRule type="cellIs" dxfId="75" priority="3" operator="greaterThan">
      <formula>10</formula>
    </cfRule>
    <cfRule type="cellIs" dxfId="74" priority="4" operator="greaterThan">
      <formula>10</formula>
    </cfRule>
    <cfRule type="cellIs" dxfId="73" priority="5" operator="greaterThan">
      <formula>10</formula>
    </cfRule>
    <cfRule type="cellIs" dxfId="72" priority="6" operator="greaterThan">
      <formula>10</formula>
    </cfRule>
    <cfRule type="cellIs" dxfId="71" priority="7" operator="greaterThan">
      <formula>10</formula>
    </cfRule>
    <cfRule type="cellIs" dxfId="70" priority="8" operator="greaterThan">
      <formula>10</formula>
    </cfRule>
  </conditionalFormatting>
  <conditionalFormatting sqref="O9:R69">
    <cfRule type="cellIs" dxfId="69" priority="2" operator="greaterThan">
      <formula>10</formula>
    </cfRule>
  </conditionalFormatting>
  <conditionalFormatting sqref="C1:C1048576">
    <cfRule type="duplicateValues" dxfId="68" priority="11"/>
  </conditionalFormatting>
  <dataValidations count="1">
    <dataValidation allowBlank="1" showInputMessage="1" showErrorMessage="1" errorTitle="Không xóa dữ liệu" error="Không xóa dữ liệu" prompt="Không xóa dữ liệu" sqref="D74 AA9:AA69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topLeftCell="B1" zoomScale="115" zoomScaleNormal="115" workbookViewId="0">
      <pane ySplit="2" topLeftCell="A39" activePane="bottomLeft" state="frozen"/>
      <selection activeCell="AA5" sqref="AA1:AA1048576"/>
      <selection pane="bottomLeft" activeCell="B51" sqref="A51:XFD80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77"/>
      <c r="I1" s="77"/>
      <c r="J1" s="77"/>
      <c r="K1" s="77"/>
      <c r="L1" s="77"/>
      <c r="M1" s="77"/>
      <c r="N1" s="7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78"/>
      <c r="I2" s="78"/>
      <c r="J2" s="78"/>
      <c r="K2" s="78"/>
      <c r="L2" s="78"/>
      <c r="M2" s="78"/>
      <c r="N2" s="7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E16-007_11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43266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10:00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E16-007_11</v>
      </c>
      <c r="AD7" s="58">
        <f>+$AM$7+$AO$7+$AK$7</f>
        <v>34</v>
      </c>
      <c r="AE7" s="52">
        <f>COUNTIF($W$8:$W$71,"Khiển trách")</f>
        <v>0</v>
      </c>
      <c r="AF7" s="52">
        <f>COUNTIF($W$8:$W$71,"Cảnh cáo")</f>
        <v>0</v>
      </c>
      <c r="AG7" s="52">
        <f>COUNTIF($W$8:$W$71,"Đình chỉ thi")</f>
        <v>0</v>
      </c>
      <c r="AH7" s="59">
        <f>+($AE$7+$AF$7+$AG$7)/$AD$7*100%</f>
        <v>0</v>
      </c>
      <c r="AI7" s="52">
        <f>SUM(COUNTIF($W$8:$W$69,"Vắng"),COUNTIF($W$8:$W$69,"Vắng có phép"))</f>
        <v>0</v>
      </c>
      <c r="AJ7" s="60">
        <f>+$AI$7/$AD$7</f>
        <v>0</v>
      </c>
      <c r="AK7" s="61">
        <f>COUNTIF($AA$8:$AA$69,"Thi lại")</f>
        <v>0</v>
      </c>
      <c r="AL7" s="60">
        <f>+$AK$7/$AD$7</f>
        <v>0</v>
      </c>
      <c r="AM7" s="61">
        <f>COUNTIF($AA$8:$AA$70,"Học lại")</f>
        <v>2</v>
      </c>
      <c r="AN7" s="60">
        <f>+$AM$7/$AD$7</f>
        <v>5.8823529411764705E-2</v>
      </c>
      <c r="AO7" s="52">
        <f>COUNTIF($AA$9:$AA$70,"Đạt")</f>
        <v>32</v>
      </c>
      <c r="AP7" s="59">
        <f>+$AO$7/$AD$7</f>
        <v>0.94117647058823528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79"/>
      <c r="I8" s="79"/>
      <c r="J8" s="79"/>
      <c r="K8" s="79"/>
      <c r="L8" s="79"/>
      <c r="M8" s="79"/>
      <c r="N8" s="79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22.5" customHeight="1" x14ac:dyDescent="0.25">
      <c r="B9" s="11">
        <v>1</v>
      </c>
      <c r="C9" s="12" t="s">
        <v>1135</v>
      </c>
      <c r="D9" s="13" t="s">
        <v>1136</v>
      </c>
      <c r="E9" s="14" t="s">
        <v>53</v>
      </c>
      <c r="F9" s="15" t="s">
        <v>1137</v>
      </c>
      <c r="G9" s="12" t="s">
        <v>1138</v>
      </c>
      <c r="H9" s="80" t="s">
        <v>56</v>
      </c>
      <c r="I9" s="81" t="s">
        <v>1139</v>
      </c>
      <c r="J9" s="82">
        <v>43266</v>
      </c>
      <c r="K9" s="81" t="s">
        <v>475</v>
      </c>
      <c r="L9" s="81" t="s">
        <v>1200</v>
      </c>
      <c r="M9" s="81" t="s">
        <v>281</v>
      </c>
      <c r="N9">
        <v>3</v>
      </c>
      <c r="O9" s="16">
        <v>5</v>
      </c>
      <c r="P9" s="16">
        <v>5</v>
      </c>
      <c r="Q9" s="16" t="s">
        <v>25</v>
      </c>
      <c r="R9" s="16">
        <v>3</v>
      </c>
      <c r="S9" s="17">
        <v>6.5</v>
      </c>
      <c r="T9" s="18">
        <f t="shared" ref="T9:T42" si="0">ROUND(SUMPRODUCT(O9:S9,$O$8:$S$8)/100,1)</f>
        <v>5.9</v>
      </c>
      <c r="U9" s="19" t="str">
        <f t="shared" ref="U9:U42" si="1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C</v>
      </c>
      <c r="V9" s="19" t="str">
        <f t="shared" ref="V9:V42" si="2">IF($T9&lt;4,"Kém",IF(AND($T9&gt;=4,$T9&lt;=5.4),"Trung bình yếu",IF(AND($T9&gt;=5.5,$T9&lt;=6.9),"Trung bình",IF(AND($T9&gt;=7,$T9&lt;=8.4),"Khá",IF(AND($T9&gt;=8.5,$T9&lt;=10),"Giỏi","")))))</f>
        <v>Trung bình</v>
      </c>
      <c r="W9" s="31" t="str">
        <f t="shared" ref="W9:W42" si="3">+IF(OR($O9=0,$P9=0,$Q9=0,$R9=0),"Không đủ ĐKDT",IF(AND(S9=0,T9&gt;=4),"Không đạt",""))</f>
        <v/>
      </c>
      <c r="X9" s="20" t="str">
        <f t="shared" ref="X9:X42" si="4">+L9</f>
        <v>703-A2</v>
      </c>
      <c r="Y9" s="3"/>
      <c r="Z9" s="21"/>
      <c r="AA9" s="73" t="str">
        <f t="shared" ref="AA9:AA42" si="5"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22.5" customHeight="1" x14ac:dyDescent="0.25">
      <c r="B10" s="22">
        <v>2</v>
      </c>
      <c r="C10" s="23" t="s">
        <v>1140</v>
      </c>
      <c r="D10" s="24" t="s">
        <v>287</v>
      </c>
      <c r="E10" s="25" t="s">
        <v>53</v>
      </c>
      <c r="F10" s="26" t="s">
        <v>1141</v>
      </c>
      <c r="G10" s="23" t="s">
        <v>1138</v>
      </c>
      <c r="H10" s="80" t="s">
        <v>56</v>
      </c>
      <c r="I10" s="81" t="s">
        <v>1139</v>
      </c>
      <c r="J10" s="82">
        <v>43266</v>
      </c>
      <c r="K10" s="81" t="s">
        <v>475</v>
      </c>
      <c r="L10" s="81" t="s">
        <v>1200</v>
      </c>
      <c r="M10" s="81" t="s">
        <v>281</v>
      </c>
      <c r="N10">
        <v>3</v>
      </c>
      <c r="O10" s="27">
        <v>10</v>
      </c>
      <c r="P10" s="27">
        <v>8</v>
      </c>
      <c r="Q10" s="27" t="s">
        <v>25</v>
      </c>
      <c r="R10" s="27">
        <v>8</v>
      </c>
      <c r="S10" s="71">
        <v>5.5</v>
      </c>
      <c r="T10" s="28">
        <f t="shared" si="0"/>
        <v>6.5</v>
      </c>
      <c r="U10" s="29" t="str">
        <f t="shared" si="1"/>
        <v>C+</v>
      </c>
      <c r="V10" s="30" t="str">
        <f t="shared" si="2"/>
        <v>Trung bình</v>
      </c>
      <c r="W10" s="31" t="str">
        <f t="shared" si="3"/>
        <v/>
      </c>
      <c r="X10" s="32" t="str">
        <f t="shared" si="4"/>
        <v>703-A2</v>
      </c>
      <c r="Y10" s="3"/>
      <c r="Z10" s="21"/>
      <c r="AA10" s="73" t="str">
        <f t="shared" si="5"/>
        <v>Đạt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2:42" ht="22.5" customHeight="1" x14ac:dyDescent="0.25">
      <c r="B11" s="22">
        <v>3</v>
      </c>
      <c r="C11" s="23" t="s">
        <v>1142</v>
      </c>
      <c r="D11" s="24" t="s">
        <v>356</v>
      </c>
      <c r="E11" s="25" t="s">
        <v>513</v>
      </c>
      <c r="F11" s="26" t="s">
        <v>951</v>
      </c>
      <c r="G11" s="23" t="s">
        <v>1138</v>
      </c>
      <c r="H11" s="80" t="s">
        <v>56</v>
      </c>
      <c r="I11" s="81" t="s">
        <v>1139</v>
      </c>
      <c r="J11" s="82">
        <v>43266</v>
      </c>
      <c r="K11" s="81" t="s">
        <v>475</v>
      </c>
      <c r="L11" s="81" t="s">
        <v>1200</v>
      </c>
      <c r="M11" s="81" t="s">
        <v>281</v>
      </c>
      <c r="N11">
        <v>3</v>
      </c>
      <c r="O11" s="27">
        <v>10</v>
      </c>
      <c r="P11" s="27">
        <v>10</v>
      </c>
      <c r="Q11" s="27" t="s">
        <v>25</v>
      </c>
      <c r="R11" s="27">
        <v>10</v>
      </c>
      <c r="S11" s="71">
        <v>8</v>
      </c>
      <c r="T11" s="28">
        <f t="shared" si="0"/>
        <v>8.6</v>
      </c>
      <c r="U11" s="29" t="str">
        <f t="shared" si="1"/>
        <v>A</v>
      </c>
      <c r="V11" s="30" t="str">
        <f t="shared" si="2"/>
        <v>Giỏi</v>
      </c>
      <c r="W11" s="31" t="str">
        <f t="shared" si="3"/>
        <v/>
      </c>
      <c r="X11" s="32" t="str">
        <f t="shared" si="4"/>
        <v>703-A2</v>
      </c>
      <c r="Y11" s="3"/>
      <c r="Z11" s="21"/>
      <c r="AA11" s="73" t="str">
        <f t="shared" si="5"/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22.5" customHeight="1" x14ac:dyDescent="0.25">
      <c r="B12" s="22">
        <v>4</v>
      </c>
      <c r="C12" s="23" t="s">
        <v>1143</v>
      </c>
      <c r="D12" s="24" t="s">
        <v>1144</v>
      </c>
      <c r="E12" s="25" t="s">
        <v>91</v>
      </c>
      <c r="F12" s="26" t="s">
        <v>65</v>
      </c>
      <c r="G12" s="23" t="s">
        <v>1138</v>
      </c>
      <c r="H12" s="80" t="s">
        <v>56</v>
      </c>
      <c r="I12" s="81" t="s">
        <v>1139</v>
      </c>
      <c r="J12" s="82">
        <v>43266</v>
      </c>
      <c r="K12" s="81" t="s">
        <v>475</v>
      </c>
      <c r="L12" s="81" t="s">
        <v>1200</v>
      </c>
      <c r="M12" s="81" t="s">
        <v>281</v>
      </c>
      <c r="N12">
        <v>3</v>
      </c>
      <c r="O12" s="27">
        <v>10</v>
      </c>
      <c r="P12" s="27">
        <v>9</v>
      </c>
      <c r="Q12" s="27" t="s">
        <v>25</v>
      </c>
      <c r="R12" s="27">
        <v>9</v>
      </c>
      <c r="S12" s="71">
        <v>8</v>
      </c>
      <c r="T12" s="28">
        <f t="shared" si="0"/>
        <v>8.4</v>
      </c>
      <c r="U12" s="29" t="str">
        <f t="shared" si="1"/>
        <v>B+</v>
      </c>
      <c r="V12" s="30" t="str">
        <f t="shared" si="2"/>
        <v>Khá</v>
      </c>
      <c r="W12" s="31" t="str">
        <f t="shared" si="3"/>
        <v/>
      </c>
      <c r="X12" s="32" t="str">
        <f t="shared" si="4"/>
        <v>703-A2</v>
      </c>
      <c r="Y12" s="3"/>
      <c r="Z12" s="21"/>
      <c r="AA12" s="73" t="str">
        <f t="shared" si="5"/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22.5" customHeight="1" x14ac:dyDescent="0.25">
      <c r="B13" s="22">
        <v>5</v>
      </c>
      <c r="C13" s="23" t="s">
        <v>1145</v>
      </c>
      <c r="D13" s="24" t="s">
        <v>218</v>
      </c>
      <c r="E13" s="25" t="s">
        <v>91</v>
      </c>
      <c r="F13" s="26" t="s">
        <v>1146</v>
      </c>
      <c r="G13" s="23" t="s">
        <v>1138</v>
      </c>
      <c r="H13" s="80" t="s">
        <v>56</v>
      </c>
      <c r="I13" s="81" t="s">
        <v>1139</v>
      </c>
      <c r="J13" s="82">
        <v>43266</v>
      </c>
      <c r="K13" s="81" t="s">
        <v>475</v>
      </c>
      <c r="L13" s="81" t="s">
        <v>1200</v>
      </c>
      <c r="M13" s="81" t="s">
        <v>281</v>
      </c>
      <c r="N13">
        <v>3</v>
      </c>
      <c r="O13" s="27">
        <v>10</v>
      </c>
      <c r="P13" s="27">
        <v>8</v>
      </c>
      <c r="Q13" s="27" t="s">
        <v>25</v>
      </c>
      <c r="R13" s="27">
        <v>9</v>
      </c>
      <c r="S13" s="71">
        <v>5</v>
      </c>
      <c r="T13" s="28">
        <f t="shared" si="0"/>
        <v>6.2</v>
      </c>
      <c r="U13" s="29" t="str">
        <f t="shared" si="1"/>
        <v>C</v>
      </c>
      <c r="V13" s="30" t="str">
        <f t="shared" si="2"/>
        <v>Trung bình</v>
      </c>
      <c r="W13" s="31" t="str">
        <f t="shared" si="3"/>
        <v/>
      </c>
      <c r="X13" s="32" t="str">
        <f t="shared" si="4"/>
        <v>703-A2</v>
      </c>
      <c r="Y13" s="3"/>
      <c r="Z13" s="21"/>
      <c r="AA13" s="73" t="str">
        <f t="shared" si="5"/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22.5" customHeight="1" x14ac:dyDescent="0.25">
      <c r="B14" s="22">
        <v>6</v>
      </c>
      <c r="C14" s="23" t="s">
        <v>1147</v>
      </c>
      <c r="D14" s="24" t="s">
        <v>1148</v>
      </c>
      <c r="E14" s="25" t="s">
        <v>376</v>
      </c>
      <c r="F14" s="26" t="s">
        <v>1149</v>
      </c>
      <c r="G14" s="23" t="s">
        <v>1138</v>
      </c>
      <c r="H14" s="80" t="s">
        <v>56</v>
      </c>
      <c r="I14" s="81" t="s">
        <v>1139</v>
      </c>
      <c r="J14" s="82">
        <v>43266</v>
      </c>
      <c r="K14" s="81" t="s">
        <v>475</v>
      </c>
      <c r="L14" s="81" t="s">
        <v>1200</v>
      </c>
      <c r="M14" s="81" t="s">
        <v>281</v>
      </c>
      <c r="N14">
        <v>3</v>
      </c>
      <c r="O14" s="27">
        <v>9</v>
      </c>
      <c r="P14" s="27">
        <v>5</v>
      </c>
      <c r="Q14" s="27" t="s">
        <v>25</v>
      </c>
      <c r="R14" s="27">
        <v>1</v>
      </c>
      <c r="S14" s="71">
        <v>5</v>
      </c>
      <c r="T14" s="28">
        <f t="shared" si="0"/>
        <v>5</v>
      </c>
      <c r="U14" s="29" t="str">
        <f t="shared" si="1"/>
        <v>D+</v>
      </c>
      <c r="V14" s="30" t="str">
        <f t="shared" si="2"/>
        <v>Trung bình yếu</v>
      </c>
      <c r="W14" s="31" t="str">
        <f t="shared" si="3"/>
        <v/>
      </c>
      <c r="X14" s="32" t="str">
        <f t="shared" si="4"/>
        <v>703-A2</v>
      </c>
      <c r="Y14" s="3"/>
      <c r="Z14" s="21"/>
      <c r="AA14" s="73" t="str">
        <f t="shared" si="5"/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22.5" customHeight="1" x14ac:dyDescent="0.25">
      <c r="B15" s="22">
        <v>7</v>
      </c>
      <c r="C15" s="23" t="s">
        <v>1150</v>
      </c>
      <c r="D15" s="24" t="s">
        <v>154</v>
      </c>
      <c r="E15" s="25" t="s">
        <v>102</v>
      </c>
      <c r="F15" s="26" t="s">
        <v>1151</v>
      </c>
      <c r="G15" s="23" t="s">
        <v>1138</v>
      </c>
      <c r="H15" s="80" t="s">
        <v>56</v>
      </c>
      <c r="I15" s="81" t="s">
        <v>1139</v>
      </c>
      <c r="J15" s="82">
        <v>43266</v>
      </c>
      <c r="K15" s="81" t="s">
        <v>475</v>
      </c>
      <c r="L15" s="81" t="s">
        <v>1200</v>
      </c>
      <c r="M15" s="81" t="s">
        <v>281</v>
      </c>
      <c r="N15">
        <v>3</v>
      </c>
      <c r="O15" s="27">
        <v>7</v>
      </c>
      <c r="P15" s="27">
        <v>2</v>
      </c>
      <c r="Q15" s="27" t="s">
        <v>25</v>
      </c>
      <c r="R15" s="27">
        <v>1</v>
      </c>
      <c r="S15" s="71">
        <v>6.5</v>
      </c>
      <c r="T15" s="28">
        <f t="shared" si="0"/>
        <v>5.6</v>
      </c>
      <c r="U15" s="29" t="str">
        <f t="shared" si="1"/>
        <v>C</v>
      </c>
      <c r="V15" s="30" t="str">
        <f t="shared" si="2"/>
        <v>Trung bình</v>
      </c>
      <c r="W15" s="31" t="str">
        <f t="shared" si="3"/>
        <v/>
      </c>
      <c r="X15" s="32" t="str">
        <f t="shared" si="4"/>
        <v>703-A2</v>
      </c>
      <c r="Y15" s="3"/>
      <c r="Z15" s="21"/>
      <c r="AA15" s="73" t="str">
        <f t="shared" si="5"/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22.5" customHeight="1" x14ac:dyDescent="0.25">
      <c r="B16" s="22">
        <v>8</v>
      </c>
      <c r="C16" s="23" t="s">
        <v>1152</v>
      </c>
      <c r="D16" s="24" t="s">
        <v>1153</v>
      </c>
      <c r="E16" s="25" t="s">
        <v>294</v>
      </c>
      <c r="F16" s="26" t="s">
        <v>1154</v>
      </c>
      <c r="G16" s="23" t="s">
        <v>1138</v>
      </c>
      <c r="H16" s="80" t="s">
        <v>56</v>
      </c>
      <c r="I16" s="81" t="s">
        <v>1139</v>
      </c>
      <c r="J16" s="82">
        <v>43266</v>
      </c>
      <c r="K16" s="81" t="s">
        <v>475</v>
      </c>
      <c r="L16" s="81" t="s">
        <v>1200</v>
      </c>
      <c r="M16" s="81" t="s">
        <v>281</v>
      </c>
      <c r="N16">
        <v>3</v>
      </c>
      <c r="O16" s="27">
        <v>0</v>
      </c>
      <c r="P16" s="27">
        <v>0</v>
      </c>
      <c r="Q16" s="27" t="s">
        <v>25</v>
      </c>
      <c r="R16" s="27">
        <v>0</v>
      </c>
      <c r="S16" s="71" t="s">
        <v>25</v>
      </c>
      <c r="T16" s="28">
        <f t="shared" si="0"/>
        <v>0</v>
      </c>
      <c r="U16" s="29" t="str">
        <f t="shared" si="1"/>
        <v>F</v>
      </c>
      <c r="V16" s="30" t="str">
        <f t="shared" si="2"/>
        <v>Kém</v>
      </c>
      <c r="W16" s="31" t="str">
        <f t="shared" si="3"/>
        <v>Không đủ ĐKDT</v>
      </c>
      <c r="X16" s="32" t="str">
        <f t="shared" si="4"/>
        <v>703-A2</v>
      </c>
      <c r="Y16" s="3"/>
      <c r="Z16" s="21"/>
      <c r="AA16" s="73" t="str">
        <f t="shared" si="5"/>
        <v>Học lại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22.5" customHeight="1" x14ac:dyDescent="0.25">
      <c r="B17" s="22">
        <v>9</v>
      </c>
      <c r="C17" s="23" t="s">
        <v>1155</v>
      </c>
      <c r="D17" s="24" t="s">
        <v>119</v>
      </c>
      <c r="E17" s="25" t="s">
        <v>1156</v>
      </c>
      <c r="F17" s="26" t="s">
        <v>490</v>
      </c>
      <c r="G17" s="23" t="s">
        <v>1138</v>
      </c>
      <c r="H17" s="80" t="s">
        <v>56</v>
      </c>
      <c r="I17" s="81" t="s">
        <v>1139</v>
      </c>
      <c r="J17" s="82">
        <v>43266</v>
      </c>
      <c r="K17" s="81" t="s">
        <v>475</v>
      </c>
      <c r="L17" s="81" t="s">
        <v>1200</v>
      </c>
      <c r="M17" s="81" t="s">
        <v>281</v>
      </c>
      <c r="N17">
        <v>3</v>
      </c>
      <c r="O17" s="27">
        <v>9</v>
      </c>
      <c r="P17" s="27">
        <v>10</v>
      </c>
      <c r="Q17" s="27" t="s">
        <v>25</v>
      </c>
      <c r="R17" s="27">
        <v>10</v>
      </c>
      <c r="S17" s="71">
        <v>9.5</v>
      </c>
      <c r="T17" s="28">
        <f t="shared" si="0"/>
        <v>9.6</v>
      </c>
      <c r="U17" s="29" t="str">
        <f t="shared" si="1"/>
        <v>A+</v>
      </c>
      <c r="V17" s="30" t="str">
        <f t="shared" si="2"/>
        <v>Giỏi</v>
      </c>
      <c r="W17" s="31" t="str">
        <f t="shared" si="3"/>
        <v/>
      </c>
      <c r="X17" s="32" t="str">
        <f t="shared" si="4"/>
        <v>703-A2</v>
      </c>
      <c r="Y17" s="3"/>
      <c r="Z17" s="21"/>
      <c r="AA17" s="73" t="str">
        <f t="shared" si="5"/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22.5" customHeight="1" x14ac:dyDescent="0.25">
      <c r="B18" s="22">
        <v>10</v>
      </c>
      <c r="C18" s="23" t="s">
        <v>1157</v>
      </c>
      <c r="D18" s="24" t="s">
        <v>1081</v>
      </c>
      <c r="E18" s="25" t="s">
        <v>972</v>
      </c>
      <c r="F18" s="26" t="s">
        <v>535</v>
      </c>
      <c r="G18" s="23" t="s">
        <v>1138</v>
      </c>
      <c r="H18" s="80" t="s">
        <v>56</v>
      </c>
      <c r="I18" s="81" t="s">
        <v>1139</v>
      </c>
      <c r="J18" s="82">
        <v>43266</v>
      </c>
      <c r="K18" s="81" t="s">
        <v>475</v>
      </c>
      <c r="L18" s="81" t="s">
        <v>1200</v>
      </c>
      <c r="M18" s="81" t="s">
        <v>281</v>
      </c>
      <c r="N18">
        <v>3</v>
      </c>
      <c r="O18" s="27">
        <v>9</v>
      </c>
      <c r="P18" s="27">
        <v>6</v>
      </c>
      <c r="Q18" s="27" t="s">
        <v>25</v>
      </c>
      <c r="R18" s="27">
        <v>5</v>
      </c>
      <c r="S18" s="71">
        <v>4.5</v>
      </c>
      <c r="T18" s="28">
        <f t="shared" si="0"/>
        <v>5.2</v>
      </c>
      <c r="U18" s="29" t="str">
        <f t="shared" si="1"/>
        <v>D+</v>
      </c>
      <c r="V18" s="30" t="str">
        <f t="shared" si="2"/>
        <v>Trung bình yếu</v>
      </c>
      <c r="W18" s="31" t="str">
        <f t="shared" si="3"/>
        <v/>
      </c>
      <c r="X18" s="32" t="str">
        <f t="shared" si="4"/>
        <v>703-A2</v>
      </c>
      <c r="Y18" s="3"/>
      <c r="Z18" s="21"/>
      <c r="AA18" s="73" t="str">
        <f t="shared" si="5"/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22.5" customHeight="1" x14ac:dyDescent="0.25">
      <c r="B19" s="22">
        <v>11</v>
      </c>
      <c r="C19" s="23" t="s">
        <v>1158</v>
      </c>
      <c r="D19" s="24" t="s">
        <v>502</v>
      </c>
      <c r="E19" s="25" t="s">
        <v>706</v>
      </c>
      <c r="F19" s="26" t="s">
        <v>1159</v>
      </c>
      <c r="G19" s="23" t="s">
        <v>1138</v>
      </c>
      <c r="H19" s="80" t="s">
        <v>56</v>
      </c>
      <c r="I19" s="81" t="s">
        <v>1139</v>
      </c>
      <c r="J19" s="82">
        <v>43266</v>
      </c>
      <c r="K19" s="81" t="s">
        <v>475</v>
      </c>
      <c r="L19" s="81" t="s">
        <v>1200</v>
      </c>
      <c r="M19" s="81" t="s">
        <v>281</v>
      </c>
      <c r="N19">
        <v>3</v>
      </c>
      <c r="O19" s="27">
        <v>10</v>
      </c>
      <c r="P19" s="27">
        <v>8</v>
      </c>
      <c r="Q19" s="27" t="s">
        <v>25</v>
      </c>
      <c r="R19" s="27">
        <v>8</v>
      </c>
      <c r="S19" s="71">
        <v>8</v>
      </c>
      <c r="T19" s="28">
        <f t="shared" si="0"/>
        <v>8.1999999999999993</v>
      </c>
      <c r="U19" s="29" t="str">
        <f t="shared" si="1"/>
        <v>B+</v>
      </c>
      <c r="V19" s="30" t="str">
        <f t="shared" si="2"/>
        <v>Khá</v>
      </c>
      <c r="W19" s="31" t="str">
        <f t="shared" si="3"/>
        <v/>
      </c>
      <c r="X19" s="32" t="str">
        <f t="shared" si="4"/>
        <v>703-A2</v>
      </c>
      <c r="Y19" s="3"/>
      <c r="Z19" s="21"/>
      <c r="AA19" s="73" t="str">
        <f t="shared" si="5"/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22.5" customHeight="1" x14ac:dyDescent="0.25">
      <c r="B20" s="22">
        <v>12</v>
      </c>
      <c r="C20" s="23" t="s">
        <v>1160</v>
      </c>
      <c r="D20" s="24" t="s">
        <v>580</v>
      </c>
      <c r="E20" s="25" t="s">
        <v>237</v>
      </c>
      <c r="F20" s="26" t="s">
        <v>251</v>
      </c>
      <c r="G20" s="23" t="s">
        <v>1138</v>
      </c>
      <c r="H20" s="80" t="s">
        <v>56</v>
      </c>
      <c r="I20" s="81" t="s">
        <v>1139</v>
      </c>
      <c r="J20" s="82">
        <v>43266</v>
      </c>
      <c r="K20" s="81" t="s">
        <v>475</v>
      </c>
      <c r="L20" s="81" t="s">
        <v>1200</v>
      </c>
      <c r="M20" s="81" t="s">
        <v>281</v>
      </c>
      <c r="N20">
        <v>3</v>
      </c>
      <c r="O20" s="27">
        <v>10</v>
      </c>
      <c r="P20" s="27">
        <v>9</v>
      </c>
      <c r="Q20" s="27" t="s">
        <v>25</v>
      </c>
      <c r="R20" s="27">
        <v>10</v>
      </c>
      <c r="S20" s="71">
        <v>9</v>
      </c>
      <c r="T20" s="28">
        <f t="shared" si="0"/>
        <v>9.1999999999999993</v>
      </c>
      <c r="U20" s="29" t="str">
        <f t="shared" si="1"/>
        <v>A+</v>
      </c>
      <c r="V20" s="30" t="str">
        <f t="shared" si="2"/>
        <v>Giỏi</v>
      </c>
      <c r="W20" s="31" t="str">
        <f t="shared" si="3"/>
        <v/>
      </c>
      <c r="X20" s="32" t="str">
        <f t="shared" si="4"/>
        <v>703-A2</v>
      </c>
      <c r="Y20" s="3"/>
      <c r="Z20" s="21"/>
      <c r="AA20" s="73" t="str">
        <f t="shared" si="5"/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22.5" customHeight="1" x14ac:dyDescent="0.25">
      <c r="B21" s="22">
        <v>13</v>
      </c>
      <c r="C21" s="23" t="s">
        <v>1161</v>
      </c>
      <c r="D21" s="24" t="s">
        <v>1162</v>
      </c>
      <c r="E21" s="25" t="s">
        <v>1163</v>
      </c>
      <c r="F21" s="26" t="s">
        <v>1164</v>
      </c>
      <c r="G21" s="23" t="s">
        <v>1138</v>
      </c>
      <c r="H21" s="80" t="s">
        <v>56</v>
      </c>
      <c r="I21" s="81" t="s">
        <v>1139</v>
      </c>
      <c r="J21" s="82">
        <v>43266</v>
      </c>
      <c r="K21" s="81" t="s">
        <v>475</v>
      </c>
      <c r="L21" s="81" t="s">
        <v>1200</v>
      </c>
      <c r="M21" s="81" t="s">
        <v>281</v>
      </c>
      <c r="N21">
        <v>3</v>
      </c>
      <c r="O21" s="27">
        <v>7</v>
      </c>
      <c r="P21" s="27">
        <v>7</v>
      </c>
      <c r="Q21" s="27" t="s">
        <v>25</v>
      </c>
      <c r="R21" s="27">
        <v>3</v>
      </c>
      <c r="S21" s="71">
        <v>3</v>
      </c>
      <c r="T21" s="28">
        <f t="shared" si="0"/>
        <v>3.8</v>
      </c>
      <c r="U21" s="29" t="str">
        <f t="shared" si="1"/>
        <v>F</v>
      </c>
      <c r="V21" s="30" t="str">
        <f t="shared" si="2"/>
        <v>Kém</v>
      </c>
      <c r="W21" s="31" t="str">
        <f t="shared" si="3"/>
        <v/>
      </c>
      <c r="X21" s="32" t="str">
        <f t="shared" si="4"/>
        <v>703-A2</v>
      </c>
      <c r="Y21" s="3"/>
      <c r="Z21" s="21"/>
      <c r="AA21" s="73" t="str">
        <f t="shared" si="5"/>
        <v>Học lại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22.5" customHeight="1" x14ac:dyDescent="0.25">
      <c r="B22" s="22">
        <v>14</v>
      </c>
      <c r="C22" s="23" t="s">
        <v>1165</v>
      </c>
      <c r="D22" s="24" t="s">
        <v>1166</v>
      </c>
      <c r="E22" s="25" t="s">
        <v>254</v>
      </c>
      <c r="F22" s="26" t="s">
        <v>203</v>
      </c>
      <c r="G22" s="23" t="s">
        <v>1138</v>
      </c>
      <c r="H22" s="80" t="s">
        <v>56</v>
      </c>
      <c r="I22" s="81" t="s">
        <v>1139</v>
      </c>
      <c r="J22" s="82">
        <v>43266</v>
      </c>
      <c r="K22" s="81" t="s">
        <v>475</v>
      </c>
      <c r="L22" s="81" t="s">
        <v>1200</v>
      </c>
      <c r="M22" s="81" t="s">
        <v>281</v>
      </c>
      <c r="N22">
        <v>3</v>
      </c>
      <c r="O22" s="27">
        <v>10</v>
      </c>
      <c r="P22" s="27">
        <v>6</v>
      </c>
      <c r="Q22" s="27" t="s">
        <v>25</v>
      </c>
      <c r="R22" s="27">
        <v>8</v>
      </c>
      <c r="S22" s="71">
        <v>5</v>
      </c>
      <c r="T22" s="28">
        <f t="shared" si="0"/>
        <v>5.9</v>
      </c>
      <c r="U22" s="29" t="str">
        <f t="shared" si="1"/>
        <v>C</v>
      </c>
      <c r="V22" s="30" t="str">
        <f t="shared" si="2"/>
        <v>Trung bình</v>
      </c>
      <c r="W22" s="31" t="str">
        <f t="shared" si="3"/>
        <v/>
      </c>
      <c r="X22" s="32" t="str">
        <f t="shared" si="4"/>
        <v>703-A2</v>
      </c>
      <c r="Y22" s="3"/>
      <c r="Z22" s="21"/>
      <c r="AA22" s="73" t="str">
        <f t="shared" si="5"/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22.5" customHeight="1" x14ac:dyDescent="0.25">
      <c r="B23" s="22">
        <v>15</v>
      </c>
      <c r="C23" s="23" t="s">
        <v>1167</v>
      </c>
      <c r="D23" s="24" t="s">
        <v>1168</v>
      </c>
      <c r="E23" s="25" t="s">
        <v>505</v>
      </c>
      <c r="F23" s="26" t="s">
        <v>209</v>
      </c>
      <c r="G23" s="23" t="s">
        <v>1138</v>
      </c>
      <c r="H23" s="80" t="s">
        <v>56</v>
      </c>
      <c r="I23" s="81" t="s">
        <v>1139</v>
      </c>
      <c r="J23" s="82">
        <v>43266</v>
      </c>
      <c r="K23" s="81" t="s">
        <v>475</v>
      </c>
      <c r="L23" s="81" t="s">
        <v>1200</v>
      </c>
      <c r="M23" s="81" t="s">
        <v>281</v>
      </c>
      <c r="N23">
        <v>3</v>
      </c>
      <c r="O23" s="27">
        <v>7</v>
      </c>
      <c r="P23" s="27">
        <v>7</v>
      </c>
      <c r="Q23" s="27" t="s">
        <v>25</v>
      </c>
      <c r="R23" s="27">
        <v>5</v>
      </c>
      <c r="S23" s="71">
        <v>3</v>
      </c>
      <c r="T23" s="28">
        <f t="shared" si="0"/>
        <v>4</v>
      </c>
      <c r="U23" s="29" t="str">
        <f t="shared" si="1"/>
        <v>D</v>
      </c>
      <c r="V23" s="30" t="str">
        <f t="shared" si="2"/>
        <v>Trung bình yếu</v>
      </c>
      <c r="W23" s="31" t="str">
        <f t="shared" si="3"/>
        <v/>
      </c>
      <c r="X23" s="32" t="str">
        <f t="shared" si="4"/>
        <v>703-A2</v>
      </c>
      <c r="Y23" s="3"/>
      <c r="Z23" s="21"/>
      <c r="AA23" s="73" t="str">
        <f t="shared" si="5"/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22.5" customHeight="1" x14ac:dyDescent="0.25">
      <c r="B24" s="22">
        <v>16</v>
      </c>
      <c r="C24" s="23" t="s">
        <v>1169</v>
      </c>
      <c r="D24" s="24" t="s">
        <v>523</v>
      </c>
      <c r="E24" s="25" t="s">
        <v>470</v>
      </c>
      <c r="F24" s="26" t="s">
        <v>621</v>
      </c>
      <c r="G24" s="23" t="s">
        <v>1138</v>
      </c>
      <c r="H24" s="80" t="s">
        <v>56</v>
      </c>
      <c r="I24" s="81" t="s">
        <v>1139</v>
      </c>
      <c r="J24" s="82">
        <v>43266</v>
      </c>
      <c r="K24" s="81" t="s">
        <v>475</v>
      </c>
      <c r="L24" s="81" t="s">
        <v>1200</v>
      </c>
      <c r="M24" s="81" t="s">
        <v>281</v>
      </c>
      <c r="N24">
        <v>3</v>
      </c>
      <c r="O24" s="27">
        <v>10</v>
      </c>
      <c r="P24" s="27">
        <v>8</v>
      </c>
      <c r="Q24" s="27" t="s">
        <v>25</v>
      </c>
      <c r="R24" s="27">
        <v>8</v>
      </c>
      <c r="S24" s="71">
        <v>8.5</v>
      </c>
      <c r="T24" s="28">
        <f t="shared" si="0"/>
        <v>8.6</v>
      </c>
      <c r="U24" s="29" t="str">
        <f t="shared" si="1"/>
        <v>A</v>
      </c>
      <c r="V24" s="30" t="str">
        <f t="shared" si="2"/>
        <v>Giỏi</v>
      </c>
      <c r="W24" s="31" t="str">
        <f t="shared" si="3"/>
        <v/>
      </c>
      <c r="X24" s="32" t="str">
        <f t="shared" si="4"/>
        <v>703-A2</v>
      </c>
      <c r="Y24" s="3"/>
      <c r="Z24" s="21"/>
      <c r="AA24" s="73" t="str">
        <f t="shared" si="5"/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22.5" customHeight="1" x14ac:dyDescent="0.25">
      <c r="B25" s="22">
        <v>17</v>
      </c>
      <c r="C25" s="23" t="s">
        <v>1170</v>
      </c>
      <c r="D25" s="24" t="s">
        <v>718</v>
      </c>
      <c r="E25" s="25" t="s">
        <v>470</v>
      </c>
      <c r="F25" s="26" t="s">
        <v>506</v>
      </c>
      <c r="G25" s="23" t="s">
        <v>1138</v>
      </c>
      <c r="H25" s="80" t="s">
        <v>56</v>
      </c>
      <c r="I25" s="81" t="s">
        <v>1139</v>
      </c>
      <c r="J25" s="82">
        <v>43266</v>
      </c>
      <c r="K25" s="81" t="s">
        <v>475</v>
      </c>
      <c r="L25" s="81" t="s">
        <v>1200</v>
      </c>
      <c r="M25" s="81" t="s">
        <v>281</v>
      </c>
      <c r="N25">
        <v>3</v>
      </c>
      <c r="O25" s="27">
        <v>9</v>
      </c>
      <c r="P25" s="27">
        <v>7</v>
      </c>
      <c r="Q25" s="27" t="s">
        <v>25</v>
      </c>
      <c r="R25" s="27">
        <v>3</v>
      </c>
      <c r="S25" s="71">
        <v>5</v>
      </c>
      <c r="T25" s="28">
        <f t="shared" si="0"/>
        <v>5.4</v>
      </c>
      <c r="U25" s="29" t="str">
        <f t="shared" si="1"/>
        <v>D+</v>
      </c>
      <c r="V25" s="30" t="str">
        <f t="shared" si="2"/>
        <v>Trung bình yếu</v>
      </c>
      <c r="W25" s="31" t="str">
        <f t="shared" si="3"/>
        <v/>
      </c>
      <c r="X25" s="32" t="str">
        <f t="shared" si="4"/>
        <v>703-A2</v>
      </c>
      <c r="Y25" s="3"/>
      <c r="Z25" s="21"/>
      <c r="AA25" s="73" t="str">
        <f t="shared" si="5"/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22.5" customHeight="1" x14ac:dyDescent="0.25">
      <c r="B26" s="22">
        <v>18</v>
      </c>
      <c r="C26" s="23" t="s">
        <v>1171</v>
      </c>
      <c r="D26" s="24" t="s">
        <v>1172</v>
      </c>
      <c r="E26" s="25" t="s">
        <v>53</v>
      </c>
      <c r="F26" s="26" t="s">
        <v>572</v>
      </c>
      <c r="G26" s="23" t="s">
        <v>1138</v>
      </c>
      <c r="H26" s="80" t="s">
        <v>56</v>
      </c>
      <c r="I26" s="81" t="s">
        <v>1139</v>
      </c>
      <c r="J26" s="82">
        <v>43266</v>
      </c>
      <c r="K26" s="81" t="s">
        <v>475</v>
      </c>
      <c r="L26" s="81" t="s">
        <v>1200</v>
      </c>
      <c r="M26" s="81" t="s">
        <v>281</v>
      </c>
      <c r="N26">
        <v>3</v>
      </c>
      <c r="O26" s="27">
        <v>7</v>
      </c>
      <c r="P26" s="27">
        <v>7</v>
      </c>
      <c r="Q26" s="27" t="s">
        <v>25</v>
      </c>
      <c r="R26" s="27">
        <v>8</v>
      </c>
      <c r="S26" s="71">
        <v>5</v>
      </c>
      <c r="T26" s="28">
        <f t="shared" si="0"/>
        <v>5.7</v>
      </c>
      <c r="U26" s="29" t="str">
        <f t="shared" si="1"/>
        <v>C</v>
      </c>
      <c r="V26" s="30" t="str">
        <f t="shared" si="2"/>
        <v>Trung bình</v>
      </c>
      <c r="W26" s="31" t="str">
        <f t="shared" si="3"/>
        <v/>
      </c>
      <c r="X26" s="32" t="str">
        <f t="shared" si="4"/>
        <v>703-A2</v>
      </c>
      <c r="Y26" s="3"/>
      <c r="Z26" s="21"/>
      <c r="AA26" s="73" t="str">
        <f t="shared" si="5"/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22.5" customHeight="1" x14ac:dyDescent="0.25">
      <c r="B27" s="22">
        <v>19</v>
      </c>
      <c r="C27" s="23" t="s">
        <v>1173</v>
      </c>
      <c r="D27" s="24" t="s">
        <v>569</v>
      </c>
      <c r="E27" s="25" t="s">
        <v>478</v>
      </c>
      <c r="F27" s="26" t="s">
        <v>842</v>
      </c>
      <c r="G27" s="23" t="s">
        <v>1138</v>
      </c>
      <c r="H27" s="80" t="s">
        <v>56</v>
      </c>
      <c r="I27" s="81" t="s">
        <v>1139</v>
      </c>
      <c r="J27" s="82">
        <v>43266</v>
      </c>
      <c r="K27" s="81" t="s">
        <v>475</v>
      </c>
      <c r="L27" s="81" t="s">
        <v>1200</v>
      </c>
      <c r="M27" s="81" t="s">
        <v>281</v>
      </c>
      <c r="N27">
        <v>3</v>
      </c>
      <c r="O27" s="27">
        <v>10</v>
      </c>
      <c r="P27" s="27">
        <v>5</v>
      </c>
      <c r="Q27" s="27" t="s">
        <v>25</v>
      </c>
      <c r="R27" s="27">
        <v>5</v>
      </c>
      <c r="S27" s="71">
        <v>5.5</v>
      </c>
      <c r="T27" s="28">
        <f t="shared" si="0"/>
        <v>5.9</v>
      </c>
      <c r="U27" s="29" t="str">
        <f t="shared" si="1"/>
        <v>C</v>
      </c>
      <c r="V27" s="30" t="str">
        <f t="shared" si="2"/>
        <v>Trung bình</v>
      </c>
      <c r="W27" s="31" t="str">
        <f t="shared" si="3"/>
        <v/>
      </c>
      <c r="X27" s="32" t="str">
        <f t="shared" si="4"/>
        <v>703-A2</v>
      </c>
      <c r="Y27" s="3"/>
      <c r="Z27" s="21"/>
      <c r="AA27" s="73" t="str">
        <f t="shared" si="5"/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22.5" customHeight="1" x14ac:dyDescent="0.25">
      <c r="B28" s="22">
        <v>20</v>
      </c>
      <c r="C28" s="23" t="s">
        <v>1174</v>
      </c>
      <c r="D28" s="24" t="s">
        <v>939</v>
      </c>
      <c r="E28" s="25" t="s">
        <v>86</v>
      </c>
      <c r="F28" s="26" t="s">
        <v>581</v>
      </c>
      <c r="G28" s="23" t="s">
        <v>1138</v>
      </c>
      <c r="H28" s="80" t="s">
        <v>56</v>
      </c>
      <c r="I28" s="81" t="s">
        <v>1139</v>
      </c>
      <c r="J28" s="82">
        <v>43266</v>
      </c>
      <c r="K28" s="81" t="s">
        <v>475</v>
      </c>
      <c r="L28" s="81" t="s">
        <v>1200</v>
      </c>
      <c r="M28" s="81" t="s">
        <v>281</v>
      </c>
      <c r="N28">
        <v>3</v>
      </c>
      <c r="O28" s="27">
        <v>8</v>
      </c>
      <c r="P28" s="27">
        <v>6</v>
      </c>
      <c r="Q28" s="27" t="s">
        <v>25</v>
      </c>
      <c r="R28" s="27">
        <v>6</v>
      </c>
      <c r="S28" s="71">
        <v>3.5</v>
      </c>
      <c r="T28" s="28">
        <f t="shared" si="0"/>
        <v>4.5</v>
      </c>
      <c r="U28" s="29" t="str">
        <f t="shared" si="1"/>
        <v>D</v>
      </c>
      <c r="V28" s="30" t="str">
        <f t="shared" si="2"/>
        <v>Trung bình yếu</v>
      </c>
      <c r="W28" s="31" t="str">
        <f t="shared" si="3"/>
        <v/>
      </c>
      <c r="X28" s="32" t="str">
        <f t="shared" si="4"/>
        <v>703-A2</v>
      </c>
      <c r="Y28" s="3"/>
      <c r="Z28" s="21"/>
      <c r="AA28" s="73" t="str">
        <f t="shared" si="5"/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22.5" customHeight="1" x14ac:dyDescent="0.25">
      <c r="B29" s="22">
        <v>21</v>
      </c>
      <c r="C29" s="23" t="s">
        <v>1175</v>
      </c>
      <c r="D29" s="24" t="s">
        <v>1176</v>
      </c>
      <c r="E29" s="25" t="s">
        <v>190</v>
      </c>
      <c r="F29" s="26" t="s">
        <v>1100</v>
      </c>
      <c r="G29" s="23" t="s">
        <v>1138</v>
      </c>
      <c r="H29" s="80" t="s">
        <v>56</v>
      </c>
      <c r="I29" s="81" t="s">
        <v>1139</v>
      </c>
      <c r="J29" s="82">
        <v>43266</v>
      </c>
      <c r="K29" s="81" t="s">
        <v>475</v>
      </c>
      <c r="L29" s="81" t="s">
        <v>1200</v>
      </c>
      <c r="M29" s="81" t="s">
        <v>281</v>
      </c>
      <c r="N29">
        <v>3</v>
      </c>
      <c r="O29" s="27">
        <v>10</v>
      </c>
      <c r="P29" s="27">
        <v>7</v>
      </c>
      <c r="Q29" s="27" t="s">
        <v>25</v>
      </c>
      <c r="R29" s="27">
        <v>5</v>
      </c>
      <c r="S29" s="71">
        <v>6</v>
      </c>
      <c r="T29" s="28">
        <f t="shared" si="0"/>
        <v>6.4</v>
      </c>
      <c r="U29" s="29" t="str">
        <f t="shared" si="1"/>
        <v>C</v>
      </c>
      <c r="V29" s="30" t="str">
        <f t="shared" si="2"/>
        <v>Trung bình</v>
      </c>
      <c r="W29" s="31" t="str">
        <f t="shared" si="3"/>
        <v/>
      </c>
      <c r="X29" s="32" t="str">
        <f t="shared" si="4"/>
        <v>703-A2</v>
      </c>
      <c r="Y29" s="3"/>
      <c r="Z29" s="21"/>
      <c r="AA29" s="73" t="str">
        <f t="shared" si="5"/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22.5" customHeight="1" x14ac:dyDescent="0.25">
      <c r="B30" s="22">
        <v>22</v>
      </c>
      <c r="C30" s="23" t="s">
        <v>1177</v>
      </c>
      <c r="D30" s="24" t="s">
        <v>93</v>
      </c>
      <c r="E30" s="25" t="s">
        <v>125</v>
      </c>
      <c r="F30" s="26" t="s">
        <v>500</v>
      </c>
      <c r="G30" s="23" t="s">
        <v>1138</v>
      </c>
      <c r="H30" s="80" t="s">
        <v>56</v>
      </c>
      <c r="I30" s="81" t="s">
        <v>1139</v>
      </c>
      <c r="J30" s="82">
        <v>43266</v>
      </c>
      <c r="K30" s="81" t="s">
        <v>475</v>
      </c>
      <c r="L30" s="81" t="s">
        <v>1200</v>
      </c>
      <c r="M30" s="81" t="s">
        <v>281</v>
      </c>
      <c r="N30">
        <v>3</v>
      </c>
      <c r="O30" s="27">
        <v>8</v>
      </c>
      <c r="P30" s="27">
        <v>6</v>
      </c>
      <c r="Q30" s="27" t="s">
        <v>25</v>
      </c>
      <c r="R30" s="27">
        <v>6</v>
      </c>
      <c r="S30" s="71">
        <v>3.5</v>
      </c>
      <c r="T30" s="28">
        <f t="shared" si="0"/>
        <v>4.5</v>
      </c>
      <c r="U30" s="29" t="str">
        <f t="shared" si="1"/>
        <v>D</v>
      </c>
      <c r="V30" s="30" t="str">
        <f t="shared" si="2"/>
        <v>Trung bình yếu</v>
      </c>
      <c r="W30" s="31" t="str">
        <f t="shared" si="3"/>
        <v/>
      </c>
      <c r="X30" s="32" t="str">
        <f t="shared" si="4"/>
        <v>703-A2</v>
      </c>
      <c r="Y30" s="3"/>
      <c r="Z30" s="21"/>
      <c r="AA30" s="73" t="str">
        <f t="shared" si="5"/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22.5" customHeight="1" x14ac:dyDescent="0.25">
      <c r="B31" s="22">
        <v>23</v>
      </c>
      <c r="C31" s="23" t="s">
        <v>1178</v>
      </c>
      <c r="D31" s="24" t="s">
        <v>124</v>
      </c>
      <c r="E31" s="25" t="s">
        <v>125</v>
      </c>
      <c r="F31" s="26" t="s">
        <v>520</v>
      </c>
      <c r="G31" s="23" t="s">
        <v>1138</v>
      </c>
      <c r="H31" s="80" t="s">
        <v>56</v>
      </c>
      <c r="I31" s="81" t="s">
        <v>1139</v>
      </c>
      <c r="J31" s="82">
        <v>43266</v>
      </c>
      <c r="K31" s="81" t="s">
        <v>475</v>
      </c>
      <c r="L31" s="81" t="s">
        <v>1200</v>
      </c>
      <c r="M31" s="81" t="s">
        <v>281</v>
      </c>
      <c r="N31">
        <v>3</v>
      </c>
      <c r="O31" s="27">
        <v>7</v>
      </c>
      <c r="P31" s="27">
        <v>8</v>
      </c>
      <c r="Q31" s="27" t="s">
        <v>25</v>
      </c>
      <c r="R31" s="27">
        <v>5</v>
      </c>
      <c r="S31" s="71">
        <v>3</v>
      </c>
      <c r="T31" s="28">
        <f t="shared" si="0"/>
        <v>4.0999999999999996</v>
      </c>
      <c r="U31" s="29" t="str">
        <f t="shared" si="1"/>
        <v>D</v>
      </c>
      <c r="V31" s="30" t="str">
        <f t="shared" si="2"/>
        <v>Trung bình yếu</v>
      </c>
      <c r="W31" s="31" t="str">
        <f t="shared" si="3"/>
        <v/>
      </c>
      <c r="X31" s="32" t="str">
        <f t="shared" si="4"/>
        <v>703-A2</v>
      </c>
      <c r="Y31" s="3"/>
      <c r="Z31" s="21"/>
      <c r="AA31" s="73" t="str">
        <f t="shared" si="5"/>
        <v>Đạt</v>
      </c>
      <c r="AB31" s="62"/>
      <c r="AC31" s="62"/>
      <c r="AD31" s="62"/>
      <c r="AE31" s="54"/>
      <c r="AF31" s="54"/>
      <c r="AG31" s="54"/>
      <c r="AH31" s="54"/>
      <c r="AI31" s="53"/>
      <c r="AJ31" s="54"/>
      <c r="AK31" s="54"/>
      <c r="AL31" s="54"/>
      <c r="AM31" s="54"/>
      <c r="AN31" s="54"/>
      <c r="AO31" s="54"/>
      <c r="AP31" s="55"/>
    </row>
    <row r="32" spans="2:42" ht="22.5" customHeight="1" x14ac:dyDescent="0.25">
      <c r="B32" s="22">
        <v>24</v>
      </c>
      <c r="C32" s="23" t="s">
        <v>1179</v>
      </c>
      <c r="D32" s="24" t="s">
        <v>119</v>
      </c>
      <c r="E32" s="25" t="s">
        <v>195</v>
      </c>
      <c r="F32" s="26" t="s">
        <v>565</v>
      </c>
      <c r="G32" s="23" t="s">
        <v>1138</v>
      </c>
      <c r="H32" s="80" t="s">
        <v>56</v>
      </c>
      <c r="I32" s="81" t="s">
        <v>1139</v>
      </c>
      <c r="J32" s="82">
        <v>43266</v>
      </c>
      <c r="K32" s="81" t="s">
        <v>475</v>
      </c>
      <c r="L32" s="81" t="s">
        <v>1200</v>
      </c>
      <c r="M32" s="81" t="s">
        <v>281</v>
      </c>
      <c r="N32">
        <v>3</v>
      </c>
      <c r="O32" s="27">
        <v>10</v>
      </c>
      <c r="P32" s="27">
        <v>8</v>
      </c>
      <c r="Q32" s="27" t="s">
        <v>25</v>
      </c>
      <c r="R32" s="27">
        <v>5</v>
      </c>
      <c r="S32" s="71">
        <v>4.5</v>
      </c>
      <c r="T32" s="28">
        <f t="shared" si="0"/>
        <v>5.5</v>
      </c>
      <c r="U32" s="29" t="str">
        <f t="shared" si="1"/>
        <v>C</v>
      </c>
      <c r="V32" s="30" t="str">
        <f t="shared" si="2"/>
        <v>Trung bình</v>
      </c>
      <c r="W32" s="31" t="str">
        <f t="shared" si="3"/>
        <v/>
      </c>
      <c r="X32" s="32" t="str">
        <f t="shared" si="4"/>
        <v>703-A2</v>
      </c>
      <c r="Y32" s="3"/>
      <c r="Z32" s="21"/>
      <c r="AA32" s="73" t="str">
        <f t="shared" si="5"/>
        <v>Đạt</v>
      </c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</row>
    <row r="33" spans="1:42" ht="22.5" customHeight="1" x14ac:dyDescent="0.25">
      <c r="B33" s="22">
        <v>25</v>
      </c>
      <c r="C33" s="23" t="s">
        <v>1180</v>
      </c>
      <c r="D33" s="24" t="s">
        <v>1181</v>
      </c>
      <c r="E33" s="25" t="s">
        <v>129</v>
      </c>
      <c r="F33" s="26" t="s">
        <v>515</v>
      </c>
      <c r="G33" s="23" t="s">
        <v>1138</v>
      </c>
      <c r="H33" s="80" t="s">
        <v>56</v>
      </c>
      <c r="I33" s="81" t="s">
        <v>1139</v>
      </c>
      <c r="J33" s="82">
        <v>43266</v>
      </c>
      <c r="K33" s="81" t="s">
        <v>475</v>
      </c>
      <c r="L33" s="81" t="s">
        <v>1200</v>
      </c>
      <c r="M33" s="81" t="s">
        <v>281</v>
      </c>
      <c r="N33">
        <v>3</v>
      </c>
      <c r="O33" s="27">
        <v>8</v>
      </c>
      <c r="P33" s="27">
        <v>6</v>
      </c>
      <c r="Q33" s="27" t="s">
        <v>25</v>
      </c>
      <c r="R33" s="27">
        <v>2</v>
      </c>
      <c r="S33" s="71">
        <v>3.5</v>
      </c>
      <c r="T33" s="28">
        <f t="shared" si="0"/>
        <v>4.0999999999999996</v>
      </c>
      <c r="U33" s="29" t="str">
        <f t="shared" si="1"/>
        <v>D</v>
      </c>
      <c r="V33" s="30" t="str">
        <f t="shared" si="2"/>
        <v>Trung bình yếu</v>
      </c>
      <c r="W33" s="31" t="str">
        <f t="shared" si="3"/>
        <v/>
      </c>
      <c r="X33" s="32" t="str">
        <f t="shared" si="4"/>
        <v>703-A2</v>
      </c>
      <c r="Y33" s="3"/>
      <c r="Z33" s="21"/>
      <c r="AA33" s="73" t="str">
        <f t="shared" si="5"/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1:42" ht="22.5" customHeight="1" x14ac:dyDescent="0.25">
      <c r="B34" s="22">
        <v>26</v>
      </c>
      <c r="C34" s="23" t="s">
        <v>1182</v>
      </c>
      <c r="D34" s="24" t="s">
        <v>1183</v>
      </c>
      <c r="E34" s="25" t="s">
        <v>585</v>
      </c>
      <c r="F34" s="26" t="s">
        <v>538</v>
      </c>
      <c r="G34" s="23" t="s">
        <v>1138</v>
      </c>
      <c r="H34" s="80" t="s">
        <v>56</v>
      </c>
      <c r="I34" s="81" t="s">
        <v>1139</v>
      </c>
      <c r="J34" s="82">
        <v>43266</v>
      </c>
      <c r="K34" s="81" t="s">
        <v>475</v>
      </c>
      <c r="L34" s="81" t="s">
        <v>1200</v>
      </c>
      <c r="M34" s="81" t="s">
        <v>281</v>
      </c>
      <c r="N34">
        <v>3</v>
      </c>
      <c r="O34" s="27">
        <v>10</v>
      </c>
      <c r="P34" s="27">
        <v>8</v>
      </c>
      <c r="Q34" s="27" t="s">
        <v>25</v>
      </c>
      <c r="R34" s="27">
        <v>5</v>
      </c>
      <c r="S34" s="71">
        <v>8.5</v>
      </c>
      <c r="T34" s="28">
        <f t="shared" si="0"/>
        <v>8.3000000000000007</v>
      </c>
      <c r="U34" s="29" t="str">
        <f t="shared" si="1"/>
        <v>B+</v>
      </c>
      <c r="V34" s="30" t="str">
        <f t="shared" si="2"/>
        <v>Khá</v>
      </c>
      <c r="W34" s="31" t="str">
        <f t="shared" si="3"/>
        <v/>
      </c>
      <c r="X34" s="32" t="str">
        <f t="shared" si="4"/>
        <v>703-A2</v>
      </c>
      <c r="Y34" s="3"/>
      <c r="Z34" s="21"/>
      <c r="AA34" s="73" t="str">
        <f t="shared" si="5"/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1:42" ht="22.5" customHeight="1" x14ac:dyDescent="0.25">
      <c r="B35" s="22">
        <v>27</v>
      </c>
      <c r="C35" s="23" t="s">
        <v>1184</v>
      </c>
      <c r="D35" s="24" t="s">
        <v>1185</v>
      </c>
      <c r="E35" s="25" t="s">
        <v>431</v>
      </c>
      <c r="F35" s="26" t="s">
        <v>106</v>
      </c>
      <c r="G35" s="23" t="s">
        <v>1138</v>
      </c>
      <c r="H35" s="80" t="s">
        <v>56</v>
      </c>
      <c r="I35" s="81" t="s">
        <v>1139</v>
      </c>
      <c r="J35" s="82">
        <v>43266</v>
      </c>
      <c r="K35" s="81" t="s">
        <v>475</v>
      </c>
      <c r="L35" s="81" t="s">
        <v>1200</v>
      </c>
      <c r="M35" s="81" t="s">
        <v>281</v>
      </c>
      <c r="N35">
        <v>3</v>
      </c>
      <c r="O35" s="27">
        <v>10</v>
      </c>
      <c r="P35" s="27">
        <v>10</v>
      </c>
      <c r="Q35" s="27" t="s">
        <v>25</v>
      </c>
      <c r="R35" s="27">
        <v>10</v>
      </c>
      <c r="S35" s="71">
        <v>7.5</v>
      </c>
      <c r="T35" s="28">
        <f t="shared" si="0"/>
        <v>8.3000000000000007</v>
      </c>
      <c r="U35" s="29" t="str">
        <f t="shared" si="1"/>
        <v>B+</v>
      </c>
      <c r="V35" s="30" t="str">
        <f t="shared" si="2"/>
        <v>Khá</v>
      </c>
      <c r="W35" s="31" t="str">
        <f t="shared" si="3"/>
        <v/>
      </c>
      <c r="X35" s="32" t="str">
        <f t="shared" si="4"/>
        <v>703-A2</v>
      </c>
      <c r="Y35" s="3"/>
      <c r="Z35" s="21"/>
      <c r="AA35" s="73" t="str">
        <f t="shared" si="5"/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1:42" ht="22.5" customHeight="1" x14ac:dyDescent="0.25">
      <c r="B36" s="22">
        <v>28</v>
      </c>
      <c r="C36" s="23" t="s">
        <v>1186</v>
      </c>
      <c r="D36" s="24" t="s">
        <v>1187</v>
      </c>
      <c r="E36" s="25" t="s">
        <v>215</v>
      </c>
      <c r="F36" s="26" t="s">
        <v>512</v>
      </c>
      <c r="G36" s="23" t="s">
        <v>1138</v>
      </c>
      <c r="H36" s="80" t="s">
        <v>56</v>
      </c>
      <c r="I36" s="81" t="s">
        <v>1139</v>
      </c>
      <c r="J36" s="82">
        <v>43266</v>
      </c>
      <c r="K36" s="81" t="s">
        <v>475</v>
      </c>
      <c r="L36" s="81" t="s">
        <v>1200</v>
      </c>
      <c r="M36" s="81" t="s">
        <v>281</v>
      </c>
      <c r="N36">
        <v>3</v>
      </c>
      <c r="O36" s="27">
        <v>10</v>
      </c>
      <c r="P36" s="27">
        <v>8</v>
      </c>
      <c r="Q36" s="27" t="s">
        <v>25</v>
      </c>
      <c r="R36" s="27">
        <v>5</v>
      </c>
      <c r="S36" s="71">
        <v>3.5</v>
      </c>
      <c r="T36" s="28">
        <f t="shared" si="0"/>
        <v>4.8</v>
      </c>
      <c r="U36" s="29" t="str">
        <f t="shared" si="1"/>
        <v>D</v>
      </c>
      <c r="V36" s="30" t="str">
        <f t="shared" si="2"/>
        <v>Trung bình yếu</v>
      </c>
      <c r="W36" s="31" t="str">
        <f t="shared" si="3"/>
        <v/>
      </c>
      <c r="X36" s="32" t="str">
        <f t="shared" si="4"/>
        <v>703-A2</v>
      </c>
      <c r="Y36" s="3"/>
      <c r="Z36" s="21"/>
      <c r="AA36" s="73" t="str">
        <f t="shared" si="5"/>
        <v>Đạt</v>
      </c>
      <c r="AB36" s="63"/>
      <c r="AC36" s="63"/>
      <c r="AD36" s="84"/>
      <c r="AE36" s="53"/>
      <c r="AF36" s="53"/>
      <c r="AG36" s="53"/>
      <c r="AH36" s="64"/>
      <c r="AI36" s="53"/>
      <c r="AJ36" s="65"/>
      <c r="AK36" s="66"/>
      <c r="AL36" s="65"/>
      <c r="AM36" s="66"/>
      <c r="AN36" s="65"/>
      <c r="AO36" s="53"/>
      <c r="AP36" s="64"/>
    </row>
    <row r="37" spans="1:42" ht="22.5" customHeight="1" x14ac:dyDescent="0.25">
      <c r="B37" s="22">
        <v>29</v>
      </c>
      <c r="C37" s="23" t="s">
        <v>1188</v>
      </c>
      <c r="D37" s="24" t="s">
        <v>492</v>
      </c>
      <c r="E37" s="25" t="s">
        <v>134</v>
      </c>
      <c r="F37" s="26" t="s">
        <v>1189</v>
      </c>
      <c r="G37" s="23" t="s">
        <v>1138</v>
      </c>
      <c r="H37" s="80" t="s">
        <v>56</v>
      </c>
      <c r="I37" s="81" t="s">
        <v>1139</v>
      </c>
      <c r="J37" s="82">
        <v>43266</v>
      </c>
      <c r="K37" s="81" t="s">
        <v>475</v>
      </c>
      <c r="L37" s="81" t="s">
        <v>1200</v>
      </c>
      <c r="M37" s="81" t="s">
        <v>281</v>
      </c>
      <c r="N37">
        <v>3</v>
      </c>
      <c r="O37" s="27">
        <v>10</v>
      </c>
      <c r="P37" s="27">
        <v>8</v>
      </c>
      <c r="Q37" s="27" t="s">
        <v>25</v>
      </c>
      <c r="R37" s="27">
        <v>3</v>
      </c>
      <c r="S37" s="71">
        <v>4.5</v>
      </c>
      <c r="T37" s="28">
        <f t="shared" si="0"/>
        <v>5.3</v>
      </c>
      <c r="U37" s="29" t="str">
        <f t="shared" si="1"/>
        <v>D+</v>
      </c>
      <c r="V37" s="30" t="str">
        <f t="shared" si="2"/>
        <v>Trung bình yếu</v>
      </c>
      <c r="W37" s="31" t="str">
        <f t="shared" si="3"/>
        <v/>
      </c>
      <c r="X37" s="32" t="str">
        <f t="shared" si="4"/>
        <v>703-A2</v>
      </c>
      <c r="Y37" s="3"/>
      <c r="Z37" s="21"/>
      <c r="AA37" s="73" t="str">
        <f t="shared" si="5"/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1:42" ht="22.5" customHeight="1" x14ac:dyDescent="0.25">
      <c r="B38" s="22">
        <v>30</v>
      </c>
      <c r="C38" s="23" t="s">
        <v>1190</v>
      </c>
      <c r="D38" s="24" t="s">
        <v>1191</v>
      </c>
      <c r="E38" s="25" t="s">
        <v>1192</v>
      </c>
      <c r="F38" s="26" t="s">
        <v>564</v>
      </c>
      <c r="G38" s="23" t="s">
        <v>1138</v>
      </c>
      <c r="H38" s="80" t="s">
        <v>56</v>
      </c>
      <c r="I38" s="81" t="s">
        <v>1139</v>
      </c>
      <c r="J38" s="82">
        <v>43266</v>
      </c>
      <c r="K38" s="81" t="s">
        <v>475</v>
      </c>
      <c r="L38" s="81" t="s">
        <v>1200</v>
      </c>
      <c r="M38" s="81" t="s">
        <v>281</v>
      </c>
      <c r="N38">
        <v>3</v>
      </c>
      <c r="O38" s="27">
        <v>10</v>
      </c>
      <c r="P38" s="27">
        <v>6</v>
      </c>
      <c r="Q38" s="27" t="s">
        <v>25</v>
      </c>
      <c r="R38" s="27">
        <v>5</v>
      </c>
      <c r="S38" s="71">
        <v>5.5</v>
      </c>
      <c r="T38" s="28">
        <f t="shared" si="0"/>
        <v>6</v>
      </c>
      <c r="U38" s="29" t="str">
        <f t="shared" si="1"/>
        <v>C</v>
      </c>
      <c r="V38" s="30" t="str">
        <f t="shared" si="2"/>
        <v>Trung bình</v>
      </c>
      <c r="W38" s="31" t="str">
        <f t="shared" si="3"/>
        <v/>
      </c>
      <c r="X38" s="32" t="str">
        <f t="shared" si="4"/>
        <v>703-A2</v>
      </c>
      <c r="Y38" s="3"/>
      <c r="Z38" s="21"/>
      <c r="AA38" s="73" t="str">
        <f t="shared" si="5"/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1:42" ht="22.5" customHeight="1" x14ac:dyDescent="0.25">
      <c r="B39" s="22">
        <v>31</v>
      </c>
      <c r="C39" s="23" t="s">
        <v>1193</v>
      </c>
      <c r="D39" s="24" t="s">
        <v>507</v>
      </c>
      <c r="E39" s="25" t="s">
        <v>155</v>
      </c>
      <c r="F39" s="26" t="s">
        <v>126</v>
      </c>
      <c r="G39" s="23" t="s">
        <v>1138</v>
      </c>
      <c r="H39" s="80" t="s">
        <v>56</v>
      </c>
      <c r="I39" s="81" t="s">
        <v>1139</v>
      </c>
      <c r="J39" s="82">
        <v>43266</v>
      </c>
      <c r="K39" s="81" t="s">
        <v>475</v>
      </c>
      <c r="L39" s="81" t="s">
        <v>1200</v>
      </c>
      <c r="M39" s="81" t="s">
        <v>281</v>
      </c>
      <c r="N39">
        <v>3</v>
      </c>
      <c r="O39" s="27">
        <v>10</v>
      </c>
      <c r="P39" s="27">
        <v>8</v>
      </c>
      <c r="Q39" s="27" t="s">
        <v>25</v>
      </c>
      <c r="R39" s="27">
        <v>5</v>
      </c>
      <c r="S39" s="71">
        <v>4.5</v>
      </c>
      <c r="T39" s="28">
        <f t="shared" si="0"/>
        <v>5.5</v>
      </c>
      <c r="U39" s="29" t="str">
        <f t="shared" si="1"/>
        <v>C</v>
      </c>
      <c r="V39" s="30" t="str">
        <f t="shared" si="2"/>
        <v>Trung bình</v>
      </c>
      <c r="W39" s="31" t="str">
        <f t="shared" si="3"/>
        <v/>
      </c>
      <c r="X39" s="32" t="str">
        <f t="shared" si="4"/>
        <v>703-A2</v>
      </c>
      <c r="Y39" s="3"/>
      <c r="Z39" s="21"/>
      <c r="AA39" s="73" t="str">
        <f t="shared" si="5"/>
        <v>Đạt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1:42" ht="22.5" customHeight="1" x14ac:dyDescent="0.25">
      <c r="B40" s="22">
        <v>32</v>
      </c>
      <c r="C40" s="23" t="s">
        <v>1194</v>
      </c>
      <c r="D40" s="24" t="s">
        <v>1195</v>
      </c>
      <c r="E40" s="25" t="s">
        <v>159</v>
      </c>
      <c r="F40" s="26" t="s">
        <v>61</v>
      </c>
      <c r="G40" s="23" t="s">
        <v>1138</v>
      </c>
      <c r="H40" s="80" t="s">
        <v>56</v>
      </c>
      <c r="I40" s="81" t="s">
        <v>1139</v>
      </c>
      <c r="J40" s="82">
        <v>43266</v>
      </c>
      <c r="K40" s="81" t="s">
        <v>475</v>
      </c>
      <c r="L40" s="81" t="s">
        <v>1200</v>
      </c>
      <c r="M40" s="81" t="s">
        <v>281</v>
      </c>
      <c r="N40">
        <v>3</v>
      </c>
      <c r="O40" s="27">
        <v>10</v>
      </c>
      <c r="P40" s="27">
        <v>9</v>
      </c>
      <c r="Q40" s="27" t="s">
        <v>25</v>
      </c>
      <c r="R40" s="27">
        <v>6</v>
      </c>
      <c r="S40" s="71">
        <v>6</v>
      </c>
      <c r="T40" s="28">
        <f t="shared" si="0"/>
        <v>6.7</v>
      </c>
      <c r="U40" s="29" t="str">
        <f t="shared" si="1"/>
        <v>C+</v>
      </c>
      <c r="V40" s="30" t="str">
        <f t="shared" si="2"/>
        <v>Trung bình</v>
      </c>
      <c r="W40" s="31" t="str">
        <f t="shared" si="3"/>
        <v/>
      </c>
      <c r="X40" s="32" t="str">
        <f t="shared" si="4"/>
        <v>703-A2</v>
      </c>
      <c r="Y40" s="3"/>
      <c r="Z40" s="21"/>
      <c r="AA40" s="73" t="str">
        <f t="shared" si="5"/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1:42" ht="22.5" customHeight="1" x14ac:dyDescent="0.25">
      <c r="B41" s="22">
        <v>33</v>
      </c>
      <c r="C41" s="23" t="s">
        <v>1196</v>
      </c>
      <c r="D41" s="24" t="s">
        <v>1197</v>
      </c>
      <c r="E41" s="25" t="s">
        <v>1198</v>
      </c>
      <c r="F41" s="26" t="s">
        <v>160</v>
      </c>
      <c r="G41" s="23" t="s">
        <v>1138</v>
      </c>
      <c r="H41" s="80" t="s">
        <v>56</v>
      </c>
      <c r="I41" s="81" t="s">
        <v>1139</v>
      </c>
      <c r="J41" s="82">
        <v>43266</v>
      </c>
      <c r="K41" s="81" t="s">
        <v>475</v>
      </c>
      <c r="L41" s="81" t="s">
        <v>1200</v>
      </c>
      <c r="M41" s="81" t="s">
        <v>281</v>
      </c>
      <c r="N41">
        <v>3</v>
      </c>
      <c r="O41" s="27">
        <v>10</v>
      </c>
      <c r="P41" s="27">
        <v>8</v>
      </c>
      <c r="Q41" s="27" t="s">
        <v>25</v>
      </c>
      <c r="R41" s="27">
        <v>5</v>
      </c>
      <c r="S41" s="71">
        <v>4</v>
      </c>
      <c r="T41" s="28">
        <f t="shared" si="0"/>
        <v>5.0999999999999996</v>
      </c>
      <c r="U41" s="29" t="str">
        <f t="shared" si="1"/>
        <v>D+</v>
      </c>
      <c r="V41" s="30" t="str">
        <f t="shared" si="2"/>
        <v>Trung bình yếu</v>
      </c>
      <c r="W41" s="31" t="str">
        <f t="shared" si="3"/>
        <v/>
      </c>
      <c r="X41" s="32" t="str">
        <f t="shared" si="4"/>
        <v>703-A2</v>
      </c>
      <c r="Y41" s="3"/>
      <c r="Z41" s="21"/>
      <c r="AA41" s="73" t="str">
        <f t="shared" si="5"/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1:42" ht="22.5" customHeight="1" x14ac:dyDescent="0.25">
      <c r="B42" s="22">
        <v>34</v>
      </c>
      <c r="C42" s="23" t="s">
        <v>1199</v>
      </c>
      <c r="D42" s="24" t="s">
        <v>307</v>
      </c>
      <c r="E42" s="25" t="s">
        <v>867</v>
      </c>
      <c r="F42" s="26" t="s">
        <v>103</v>
      </c>
      <c r="G42" s="23" t="s">
        <v>1138</v>
      </c>
      <c r="H42" s="80" t="s">
        <v>56</v>
      </c>
      <c r="I42" s="81" t="s">
        <v>1139</v>
      </c>
      <c r="J42" s="82">
        <v>43266</v>
      </c>
      <c r="K42" s="81" t="s">
        <v>475</v>
      </c>
      <c r="L42" s="81" t="s">
        <v>1200</v>
      </c>
      <c r="M42" s="81" t="s">
        <v>281</v>
      </c>
      <c r="N42">
        <v>3</v>
      </c>
      <c r="O42" s="27">
        <v>8</v>
      </c>
      <c r="P42" s="27">
        <v>5</v>
      </c>
      <c r="Q42" s="27" t="s">
        <v>25</v>
      </c>
      <c r="R42" s="27">
        <v>5</v>
      </c>
      <c r="S42" s="71">
        <v>4</v>
      </c>
      <c r="T42" s="28">
        <f t="shared" si="0"/>
        <v>4.5999999999999996</v>
      </c>
      <c r="U42" s="29" t="str">
        <f t="shared" si="1"/>
        <v>D</v>
      </c>
      <c r="V42" s="30" t="str">
        <f t="shared" si="2"/>
        <v>Trung bình yếu</v>
      </c>
      <c r="W42" s="31" t="str">
        <f t="shared" si="3"/>
        <v/>
      </c>
      <c r="X42" s="32" t="str">
        <f t="shared" si="4"/>
        <v>703-A2</v>
      </c>
      <c r="Y42" s="3"/>
      <c r="Z42" s="21"/>
      <c r="AA42" s="73" t="str">
        <f t="shared" si="5"/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1:42" ht="9" customHeight="1" x14ac:dyDescent="0.25">
      <c r="A43" s="2"/>
      <c r="B43" s="33"/>
      <c r="C43" s="34"/>
      <c r="D43" s="34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6"/>
      <c r="P43" s="37"/>
      <c r="Q43" s="37"/>
      <c r="R43" s="38"/>
      <c r="S43" s="38"/>
      <c r="T43" s="38"/>
      <c r="U43" s="38"/>
      <c r="V43" s="38"/>
      <c r="W43" s="38"/>
      <c r="X43" s="38"/>
      <c r="Y43" s="3"/>
    </row>
    <row r="44" spans="1:42" ht="16.5" x14ac:dyDescent="0.25">
      <c r="A44" s="2"/>
      <c r="B44" s="115" t="s">
        <v>26</v>
      </c>
      <c r="C44" s="115"/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6"/>
      <c r="P44" s="37"/>
      <c r="Q44" s="37"/>
      <c r="R44" s="38"/>
      <c r="S44" s="38"/>
      <c r="T44" s="38"/>
      <c r="U44" s="38"/>
      <c r="V44" s="38"/>
      <c r="W44" s="38"/>
      <c r="X44" s="38"/>
      <c r="Y44" s="3"/>
    </row>
    <row r="45" spans="1:42" ht="16.5" customHeight="1" x14ac:dyDescent="0.25">
      <c r="A45" s="2"/>
      <c r="B45" s="39" t="s">
        <v>27</v>
      </c>
      <c r="C45" s="39"/>
      <c r="D45" s="40">
        <f>+$AD$7</f>
        <v>34</v>
      </c>
      <c r="E45" s="41" t="s">
        <v>28</v>
      </c>
      <c r="F45" s="116" t="s">
        <v>29</v>
      </c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42">
        <f>$AD$7 -COUNTIF($W$8:$W$201,"Vắng") -COUNTIF($W$8:$W$201,"Vắng có phép") - COUNTIF($W$8:$W$201,"Đình chỉ thi") - COUNTIF($W$8:$W$201,"Không đủ ĐKDT")</f>
        <v>33</v>
      </c>
      <c r="T45" s="42"/>
      <c r="U45" s="42"/>
      <c r="V45" s="43"/>
      <c r="W45" s="44" t="s">
        <v>28</v>
      </c>
      <c r="X45" s="43"/>
      <c r="Y45" s="3"/>
    </row>
    <row r="46" spans="1:42" ht="16.5" customHeight="1" x14ac:dyDescent="0.25">
      <c r="A46" s="2"/>
      <c r="B46" s="39" t="s">
        <v>30</v>
      </c>
      <c r="C46" s="39"/>
      <c r="D46" s="40">
        <f>+$AO$7</f>
        <v>32</v>
      </c>
      <c r="E46" s="41" t="s">
        <v>28</v>
      </c>
      <c r="F46" s="116" t="s">
        <v>31</v>
      </c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45">
        <f>COUNTIF($W$8:$W$77,"Vắng")</f>
        <v>0</v>
      </c>
      <c r="T46" s="45"/>
      <c r="U46" s="45"/>
      <c r="V46" s="46"/>
      <c r="W46" s="44" t="s">
        <v>28</v>
      </c>
      <c r="X46" s="46"/>
      <c r="Y46" s="3"/>
    </row>
    <row r="47" spans="1:42" ht="16.5" customHeight="1" x14ac:dyDescent="0.25">
      <c r="A47" s="2"/>
      <c r="B47" s="39" t="s">
        <v>39</v>
      </c>
      <c r="C47" s="39"/>
      <c r="D47" s="49">
        <f>COUNTIF(AA9:AA42,"Học lại")</f>
        <v>2</v>
      </c>
      <c r="E47" s="41" t="s">
        <v>28</v>
      </c>
      <c r="F47" s="116" t="s">
        <v>40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42">
        <f>COUNTIF($W$8:$W$77,"Vắng có phép")</f>
        <v>0</v>
      </c>
      <c r="T47" s="42"/>
      <c r="U47" s="42"/>
      <c r="V47" s="43"/>
      <c r="W47" s="44" t="s">
        <v>28</v>
      </c>
      <c r="X47" s="43"/>
      <c r="Y47" s="3"/>
    </row>
    <row r="48" spans="1:42" ht="3" customHeight="1" x14ac:dyDescent="0.25">
      <c r="A48" s="2"/>
      <c r="B48" s="33"/>
      <c r="C48" s="34"/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  <c r="P48" s="37"/>
      <c r="Q48" s="37"/>
      <c r="R48" s="38"/>
      <c r="S48" s="38"/>
      <c r="T48" s="38"/>
      <c r="U48" s="38"/>
      <c r="V48" s="38"/>
      <c r="W48" s="38"/>
      <c r="X48" s="38"/>
      <c r="Y48" s="3"/>
    </row>
    <row r="49" spans="2:25" x14ac:dyDescent="0.25">
      <c r="B49" s="68" t="s">
        <v>41</v>
      </c>
      <c r="C49" s="68"/>
      <c r="D49" s="69">
        <f>COUNTIF(AA9:AA42,"Thi lại")</f>
        <v>0</v>
      </c>
      <c r="E49" s="70" t="s">
        <v>28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12"/>
      <c r="R49" s="112"/>
      <c r="S49" s="112"/>
      <c r="T49" s="112"/>
      <c r="U49" s="112"/>
      <c r="V49" s="112"/>
      <c r="W49" s="112"/>
      <c r="X49" s="112"/>
      <c r="Y49" s="3"/>
    </row>
    <row r="50" spans="2:25" ht="24.75" customHeight="1" x14ac:dyDescent="0.25">
      <c r="B50" s="68"/>
      <c r="C50" s="68"/>
      <c r="D50" s="69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12" t="s">
        <v>1204</v>
      </c>
      <c r="R50" s="112"/>
      <c r="S50" s="112"/>
      <c r="T50" s="112"/>
      <c r="U50" s="112"/>
      <c r="V50" s="112"/>
      <c r="W50" s="112"/>
      <c r="X50" s="112"/>
      <c r="Y50" s="3"/>
    </row>
  </sheetData>
  <sheetProtection formatCells="0" formatColumns="0" formatRows="0" insertColumns="0" insertRows="0" insertHyperlinks="0" deleteColumns="0" deleteRows="0" sort="0" autoFilter="0" pivotTables="0"/>
  <autoFilter ref="A7:AP42">
    <filterColumn colId="3" showButton="0"/>
  </autoFilter>
  <sortState ref="B9:AB42">
    <sortCondition ref="B9:B42"/>
  </sortState>
  <mergeCells count="48">
    <mergeCell ref="B44:C44"/>
    <mergeCell ref="F45:R45"/>
    <mergeCell ref="F46:R46"/>
    <mergeCell ref="F47:R47"/>
    <mergeCell ref="Q49:X49"/>
    <mergeCell ref="Q50:X50"/>
    <mergeCell ref="T6:T8"/>
    <mergeCell ref="U6:U7"/>
    <mergeCell ref="V6:V7"/>
    <mergeCell ref="W6:W8"/>
    <mergeCell ref="X6:X8"/>
    <mergeCell ref="S6:S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1:G1"/>
    <mergeCell ref="O1:X1"/>
    <mergeCell ref="B2:G2"/>
    <mergeCell ref="O2:X2"/>
    <mergeCell ref="B3:C3"/>
    <mergeCell ref="D3:R3"/>
    <mergeCell ref="S3:X3"/>
  </mergeCells>
  <conditionalFormatting sqref="O9:S42">
    <cfRule type="cellIs" dxfId="67" priority="12" operator="greaterThan">
      <formula>10</formula>
    </cfRule>
  </conditionalFormatting>
  <conditionalFormatting sqref="S9:S42">
    <cfRule type="cellIs" dxfId="66" priority="3" operator="greaterThan">
      <formula>10</formula>
    </cfRule>
    <cfRule type="cellIs" dxfId="65" priority="5" operator="greaterThan">
      <formula>10</formula>
    </cfRule>
    <cfRule type="cellIs" dxfId="64" priority="6" operator="greaterThan">
      <formula>10</formula>
    </cfRule>
    <cfRule type="cellIs" dxfId="63" priority="7" operator="greaterThan">
      <formula>10</formula>
    </cfRule>
    <cfRule type="cellIs" dxfId="62" priority="8" operator="greaterThan">
      <formula>10</formula>
    </cfRule>
    <cfRule type="cellIs" dxfId="61" priority="9" operator="greaterThan">
      <formula>10</formula>
    </cfRule>
  </conditionalFormatting>
  <conditionalFormatting sqref="O9:R42">
    <cfRule type="cellIs" dxfId="60" priority="2" operator="greaterThan">
      <formula>10</formula>
    </cfRule>
  </conditionalFormatting>
  <conditionalFormatting sqref="C1:C1048576">
    <cfRule type="duplicateValues" dxfId="59" priority="23"/>
  </conditionalFormatting>
  <dataValidations count="1">
    <dataValidation allowBlank="1" showInputMessage="1" showErrorMessage="1" errorTitle="Không xóa dữ liệu" error="Không xóa dữ liệu" prompt="Không xóa dữ liệu" sqref="D47 AA9:AA42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topLeftCell="B1" zoomScale="115" zoomScaleNormal="115" workbookViewId="0">
      <pane ySplit="2" topLeftCell="A70" activePane="bottomLeft" state="frozen"/>
      <selection activeCell="V5" sqref="S1:V1048576"/>
      <selection pane="bottomLeft" activeCell="B77" sqref="A77:XFD10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77"/>
      <c r="I1" s="77"/>
      <c r="J1" s="77"/>
      <c r="K1" s="77"/>
      <c r="L1" s="77"/>
      <c r="M1" s="77"/>
      <c r="N1" s="7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78"/>
      <c r="I2" s="78"/>
      <c r="J2" s="78"/>
      <c r="K2" s="78"/>
      <c r="L2" s="78"/>
      <c r="M2" s="78"/>
      <c r="N2" s="7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D16-146_10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08:00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D16-146_10</v>
      </c>
      <c r="AD7" s="58">
        <f>+$AM$7+$AO$7+$AK$7</f>
        <v>60</v>
      </c>
      <c r="AE7" s="52">
        <f>COUNTIF($W$8:$W$97,"Khiển trách")</f>
        <v>0</v>
      </c>
      <c r="AF7" s="52">
        <f>COUNTIF($W$8:$W$97,"Cảnh cáo")</f>
        <v>0</v>
      </c>
      <c r="AG7" s="52">
        <f>COUNTIF($W$8:$W$97,"Đình chỉ thi")</f>
        <v>0</v>
      </c>
      <c r="AH7" s="59">
        <f>+($AE$7+$AF$7+$AG$7)/$AD$7*100%</f>
        <v>0</v>
      </c>
      <c r="AI7" s="52">
        <f>SUM(COUNTIF($W$8:$W$95,"Vắng"),COUNTIF($W$8:$W$95,"Vắng có phép"))</f>
        <v>3</v>
      </c>
      <c r="AJ7" s="60">
        <f>+$AI$7/$AD$7</f>
        <v>0.05</v>
      </c>
      <c r="AK7" s="61">
        <f>COUNTIF($AA$8:$AA$95,"Thi lại")</f>
        <v>0</v>
      </c>
      <c r="AL7" s="60">
        <f>+$AK$7/$AD$7</f>
        <v>0</v>
      </c>
      <c r="AM7" s="61">
        <f>COUNTIF($AA$8:$AA$96,"Học lại")</f>
        <v>9</v>
      </c>
      <c r="AN7" s="60">
        <f>+$AM$7/$AD$7</f>
        <v>0.15</v>
      </c>
      <c r="AO7" s="52">
        <f>COUNTIF($AA$9:$AA$96,"Đạt")</f>
        <v>51</v>
      </c>
      <c r="AP7" s="59">
        <f>+$AO$7/$AD$7</f>
        <v>0.85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79"/>
      <c r="I8" s="79"/>
      <c r="J8" s="79"/>
      <c r="K8" s="79"/>
      <c r="L8" s="79"/>
      <c r="M8" s="79"/>
      <c r="N8" s="79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1000</v>
      </c>
      <c r="D9" s="13" t="s">
        <v>1001</v>
      </c>
      <c r="E9" s="14" t="s">
        <v>53</v>
      </c>
      <c r="F9" s="15" t="s">
        <v>1002</v>
      </c>
      <c r="G9" s="12" t="s">
        <v>75</v>
      </c>
      <c r="H9" s="80" t="s">
        <v>56</v>
      </c>
      <c r="I9" s="81" t="s">
        <v>1003</v>
      </c>
      <c r="J9" s="82">
        <v>43269</v>
      </c>
      <c r="K9" s="81" t="s">
        <v>58</v>
      </c>
      <c r="L9" s="81" t="s">
        <v>592</v>
      </c>
      <c r="M9" s="81" t="s">
        <v>281</v>
      </c>
      <c r="N9">
        <v>3</v>
      </c>
      <c r="O9" s="16">
        <v>8</v>
      </c>
      <c r="P9" s="16">
        <v>6</v>
      </c>
      <c r="Q9" s="16" t="s">
        <v>25</v>
      </c>
      <c r="R9" s="16">
        <v>7</v>
      </c>
      <c r="S9" s="17">
        <v>5</v>
      </c>
      <c r="T9" s="18">
        <f t="shared" ref="T9:T40" si="0">ROUND(SUMPRODUCT(O9:S9,$O$8:$S$8)/100,1)</f>
        <v>5.6</v>
      </c>
      <c r="U9" s="19" t="str">
        <f t="shared" ref="U9:U40" si="1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C</v>
      </c>
      <c r="V9" s="19" t="str">
        <f t="shared" ref="V9:V40" si="2">IF($T9&lt;4,"Kém",IF(AND($T9&gt;=4,$T9&lt;=5.4),"Trung bình yếu",IF(AND($T9&gt;=5.5,$T9&lt;=6.9),"Trung bình",IF(AND($T9&gt;=7,$T9&lt;=8.4),"Khá",IF(AND($T9&gt;=8.5,$T9&lt;=10),"Giỏi","")))))</f>
        <v>Trung bình</v>
      </c>
      <c r="W9" s="31" t="str">
        <f>+IF(OR($O9=0,$P9=0,$Q9=0,$R9=0),"Không đủ ĐKDT",IF(AND(S9=0,T9&gt;=4),"Không đạt",""))</f>
        <v/>
      </c>
      <c r="X9" s="20" t="str">
        <f t="shared" ref="X9:X40" si="3">+L9</f>
        <v>304-A2</v>
      </c>
      <c r="Y9" s="3"/>
      <c r="Z9" s="21"/>
      <c r="AA9" s="73" t="str">
        <f t="shared" ref="AA9:AA40" si="4"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1004</v>
      </c>
      <c r="D10" s="24" t="s">
        <v>1005</v>
      </c>
      <c r="E10" s="25" t="s">
        <v>53</v>
      </c>
      <c r="F10" s="26" t="s">
        <v>572</v>
      </c>
      <c r="G10" s="23" t="s">
        <v>107</v>
      </c>
      <c r="H10" s="80" t="s">
        <v>56</v>
      </c>
      <c r="I10" s="81" t="s">
        <v>1003</v>
      </c>
      <c r="J10" s="82">
        <v>43269</v>
      </c>
      <c r="K10" s="81" t="s">
        <v>58</v>
      </c>
      <c r="L10" s="81" t="s">
        <v>592</v>
      </c>
      <c r="M10" s="81" t="s">
        <v>281</v>
      </c>
      <c r="N10">
        <v>3</v>
      </c>
      <c r="O10" s="27">
        <v>5</v>
      </c>
      <c r="P10" s="27">
        <v>8</v>
      </c>
      <c r="Q10" s="27" t="s">
        <v>25</v>
      </c>
      <c r="R10" s="27">
        <v>2</v>
      </c>
      <c r="S10" s="71">
        <v>0</v>
      </c>
      <c r="T10" s="28">
        <f t="shared" si="0"/>
        <v>1.5</v>
      </c>
      <c r="U10" s="29" t="str">
        <f t="shared" si="1"/>
        <v>F</v>
      </c>
      <c r="V10" s="30" t="str">
        <f t="shared" si="2"/>
        <v>Kém</v>
      </c>
      <c r="W10" s="67" t="s">
        <v>1203</v>
      </c>
      <c r="X10" s="32" t="str">
        <f t="shared" si="3"/>
        <v>304-A2</v>
      </c>
      <c r="Y10" s="3"/>
      <c r="Z10" s="21"/>
      <c r="AA10" s="73" t="str">
        <f t="shared" si="4"/>
        <v>Học lại</v>
      </c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</row>
    <row r="11" spans="2:42" ht="18.75" customHeight="1" x14ac:dyDescent="0.25">
      <c r="B11" s="22">
        <v>3</v>
      </c>
      <c r="C11" s="23" t="s">
        <v>1006</v>
      </c>
      <c r="D11" s="24" t="s">
        <v>1007</v>
      </c>
      <c r="E11" s="25" t="s">
        <v>53</v>
      </c>
      <c r="F11" s="26" t="s">
        <v>377</v>
      </c>
      <c r="G11" s="23" t="s">
        <v>122</v>
      </c>
      <c r="H11" s="80" t="s">
        <v>56</v>
      </c>
      <c r="I11" s="81" t="s">
        <v>1003</v>
      </c>
      <c r="J11" s="82">
        <v>43269</v>
      </c>
      <c r="K11" s="81" t="s">
        <v>58</v>
      </c>
      <c r="L11" s="81" t="s">
        <v>592</v>
      </c>
      <c r="M11" s="81" t="s">
        <v>281</v>
      </c>
      <c r="N11">
        <v>3</v>
      </c>
      <c r="O11" s="27">
        <v>8</v>
      </c>
      <c r="P11" s="27">
        <v>7</v>
      </c>
      <c r="Q11" s="27" t="s">
        <v>25</v>
      </c>
      <c r="R11" s="27">
        <v>8</v>
      </c>
      <c r="S11" s="71">
        <v>9</v>
      </c>
      <c r="T11" s="28">
        <f t="shared" si="0"/>
        <v>8.6</v>
      </c>
      <c r="U11" s="29" t="str">
        <f t="shared" si="1"/>
        <v>A</v>
      </c>
      <c r="V11" s="30" t="str">
        <f t="shared" si="2"/>
        <v>Giỏi</v>
      </c>
      <c r="W11" s="31" t="str">
        <f t="shared" ref="W11:W46" si="5">+IF(OR($O11=0,$P11=0,$Q11=0,$R11=0),"Không đủ ĐKDT",IF(AND(S11=0,T11&gt;=4),"Không đạt",""))</f>
        <v/>
      </c>
      <c r="X11" s="32" t="str">
        <f t="shared" si="3"/>
        <v>304-A2</v>
      </c>
      <c r="Y11" s="3"/>
      <c r="Z11" s="21"/>
      <c r="AA11" s="73" t="str">
        <f t="shared" si="4"/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1008</v>
      </c>
      <c r="D12" s="24" t="s">
        <v>766</v>
      </c>
      <c r="E12" s="25" t="s">
        <v>53</v>
      </c>
      <c r="F12" s="26" t="s">
        <v>534</v>
      </c>
      <c r="G12" s="23" t="s">
        <v>135</v>
      </c>
      <c r="H12" s="80" t="s">
        <v>56</v>
      </c>
      <c r="I12" s="81" t="s">
        <v>1003</v>
      </c>
      <c r="J12" s="82">
        <v>43269</v>
      </c>
      <c r="K12" s="81" t="s">
        <v>58</v>
      </c>
      <c r="L12" s="81" t="s">
        <v>592</v>
      </c>
      <c r="M12" s="81" t="s">
        <v>281</v>
      </c>
      <c r="N12">
        <v>3</v>
      </c>
      <c r="O12" s="27">
        <v>6</v>
      </c>
      <c r="P12" s="27">
        <v>6</v>
      </c>
      <c r="Q12" s="27" t="s">
        <v>25</v>
      </c>
      <c r="R12" s="27">
        <v>2</v>
      </c>
      <c r="S12" s="71">
        <v>2</v>
      </c>
      <c r="T12" s="28">
        <f t="shared" si="0"/>
        <v>2.8</v>
      </c>
      <c r="U12" s="29" t="str">
        <f t="shared" si="1"/>
        <v>F</v>
      </c>
      <c r="V12" s="30" t="str">
        <f t="shared" si="2"/>
        <v>Kém</v>
      </c>
      <c r="W12" s="31" t="str">
        <f t="shared" si="5"/>
        <v/>
      </c>
      <c r="X12" s="32" t="str">
        <f t="shared" si="3"/>
        <v>304-A2</v>
      </c>
      <c r="Y12" s="3"/>
      <c r="Z12" s="21"/>
      <c r="AA12" s="73" t="str">
        <f t="shared" si="4"/>
        <v>Học lại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1009</v>
      </c>
      <c r="D13" s="24" t="s">
        <v>1010</v>
      </c>
      <c r="E13" s="25" t="s">
        <v>513</v>
      </c>
      <c r="F13" s="26" t="s">
        <v>955</v>
      </c>
      <c r="G13" s="23" t="s">
        <v>55</v>
      </c>
      <c r="H13" s="80" t="s">
        <v>56</v>
      </c>
      <c r="I13" s="81" t="s">
        <v>1003</v>
      </c>
      <c r="J13" s="82">
        <v>43269</v>
      </c>
      <c r="K13" s="81" t="s">
        <v>58</v>
      </c>
      <c r="L13" s="81" t="s">
        <v>592</v>
      </c>
      <c r="M13" s="81" t="s">
        <v>281</v>
      </c>
      <c r="N13">
        <v>3</v>
      </c>
      <c r="O13" s="27">
        <v>7</v>
      </c>
      <c r="P13" s="27">
        <v>7</v>
      </c>
      <c r="Q13" s="27" t="s">
        <v>25</v>
      </c>
      <c r="R13" s="27">
        <v>6</v>
      </c>
      <c r="S13" s="71">
        <v>1</v>
      </c>
      <c r="T13" s="28">
        <f t="shared" si="0"/>
        <v>2.7</v>
      </c>
      <c r="U13" s="29" t="str">
        <f t="shared" si="1"/>
        <v>F</v>
      </c>
      <c r="V13" s="30" t="str">
        <f t="shared" si="2"/>
        <v>Kém</v>
      </c>
      <c r="W13" s="31" t="str">
        <f t="shared" si="5"/>
        <v/>
      </c>
      <c r="X13" s="32" t="str">
        <f t="shared" si="3"/>
        <v>304-A2</v>
      </c>
      <c r="Y13" s="3"/>
      <c r="Z13" s="21"/>
      <c r="AA13" s="73" t="str">
        <f t="shared" si="4"/>
        <v>Học lại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1011</v>
      </c>
      <c r="D14" s="24" t="s">
        <v>93</v>
      </c>
      <c r="E14" s="25" t="s">
        <v>1012</v>
      </c>
      <c r="F14" s="26" t="s">
        <v>147</v>
      </c>
      <c r="G14" s="23" t="s">
        <v>83</v>
      </c>
      <c r="H14" s="80" t="s">
        <v>56</v>
      </c>
      <c r="I14" s="81" t="s">
        <v>1003</v>
      </c>
      <c r="J14" s="82">
        <v>43269</v>
      </c>
      <c r="K14" s="81" t="s">
        <v>58</v>
      </c>
      <c r="L14" s="81" t="s">
        <v>592</v>
      </c>
      <c r="M14" s="81" t="s">
        <v>281</v>
      </c>
      <c r="N14">
        <v>3</v>
      </c>
      <c r="O14" s="27">
        <v>8</v>
      </c>
      <c r="P14" s="27">
        <v>7</v>
      </c>
      <c r="Q14" s="27" t="s">
        <v>25</v>
      </c>
      <c r="R14" s="27">
        <v>8</v>
      </c>
      <c r="S14" s="71">
        <v>6</v>
      </c>
      <c r="T14" s="28">
        <f t="shared" si="0"/>
        <v>6.5</v>
      </c>
      <c r="U14" s="29" t="str">
        <f t="shared" si="1"/>
        <v>C+</v>
      </c>
      <c r="V14" s="30" t="str">
        <f t="shared" si="2"/>
        <v>Trung bình</v>
      </c>
      <c r="W14" s="31" t="str">
        <f t="shared" si="5"/>
        <v/>
      </c>
      <c r="X14" s="32" t="str">
        <f t="shared" si="3"/>
        <v>304-A2</v>
      </c>
      <c r="Y14" s="3"/>
      <c r="Z14" s="21"/>
      <c r="AA14" s="73" t="str">
        <f t="shared" si="4"/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1013</v>
      </c>
      <c r="D15" s="24" t="s">
        <v>218</v>
      </c>
      <c r="E15" s="25" t="s">
        <v>548</v>
      </c>
      <c r="F15" s="26" t="s">
        <v>1014</v>
      </c>
      <c r="G15" s="23" t="s">
        <v>70</v>
      </c>
      <c r="H15" s="80" t="s">
        <v>56</v>
      </c>
      <c r="I15" s="81" t="s">
        <v>1003</v>
      </c>
      <c r="J15" s="82">
        <v>43269</v>
      </c>
      <c r="K15" s="81" t="s">
        <v>58</v>
      </c>
      <c r="L15" s="81" t="s">
        <v>592</v>
      </c>
      <c r="M15" s="81" t="s">
        <v>281</v>
      </c>
      <c r="N15">
        <v>3</v>
      </c>
      <c r="O15" s="27">
        <v>6</v>
      </c>
      <c r="P15" s="27">
        <v>4</v>
      </c>
      <c r="Q15" s="27" t="s">
        <v>25</v>
      </c>
      <c r="R15" s="27">
        <v>5</v>
      </c>
      <c r="S15" s="71">
        <v>6.5</v>
      </c>
      <c r="T15" s="28">
        <f t="shared" si="0"/>
        <v>6.1</v>
      </c>
      <c r="U15" s="29" t="str">
        <f t="shared" si="1"/>
        <v>C</v>
      </c>
      <c r="V15" s="30" t="str">
        <f t="shared" si="2"/>
        <v>Trung bình</v>
      </c>
      <c r="W15" s="31" t="str">
        <f t="shared" si="5"/>
        <v/>
      </c>
      <c r="X15" s="32" t="str">
        <f t="shared" si="3"/>
        <v>304-A2</v>
      </c>
      <c r="Y15" s="3"/>
      <c r="Z15" s="21"/>
      <c r="AA15" s="73" t="str">
        <f t="shared" si="4"/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1015</v>
      </c>
      <c r="D16" s="24" t="s">
        <v>524</v>
      </c>
      <c r="E16" s="25" t="s">
        <v>78</v>
      </c>
      <c r="F16" s="26" t="s">
        <v>1016</v>
      </c>
      <c r="G16" s="23" t="s">
        <v>135</v>
      </c>
      <c r="H16" s="80" t="s">
        <v>56</v>
      </c>
      <c r="I16" s="81" t="s">
        <v>1003</v>
      </c>
      <c r="J16" s="82">
        <v>43269</v>
      </c>
      <c r="K16" s="81" t="s">
        <v>58</v>
      </c>
      <c r="L16" s="81" t="s">
        <v>592</v>
      </c>
      <c r="M16" s="81" t="s">
        <v>281</v>
      </c>
      <c r="N16">
        <v>3</v>
      </c>
      <c r="O16" s="27">
        <v>7</v>
      </c>
      <c r="P16" s="27">
        <v>6</v>
      </c>
      <c r="Q16" s="27" t="s">
        <v>25</v>
      </c>
      <c r="R16" s="27">
        <v>5</v>
      </c>
      <c r="S16" s="71">
        <v>3</v>
      </c>
      <c r="T16" s="28">
        <f t="shared" si="0"/>
        <v>3.9</v>
      </c>
      <c r="U16" s="29" t="str">
        <f t="shared" si="1"/>
        <v>F</v>
      </c>
      <c r="V16" s="30" t="str">
        <f t="shared" si="2"/>
        <v>Kém</v>
      </c>
      <c r="W16" s="31" t="str">
        <f t="shared" si="5"/>
        <v/>
      </c>
      <c r="X16" s="32" t="str">
        <f t="shared" si="3"/>
        <v>304-A2</v>
      </c>
      <c r="Y16" s="3"/>
      <c r="Z16" s="21"/>
      <c r="AA16" s="73" t="str">
        <f t="shared" si="4"/>
        <v>Học lại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1017</v>
      </c>
      <c r="D17" s="24" t="s">
        <v>207</v>
      </c>
      <c r="E17" s="25" t="s">
        <v>1018</v>
      </c>
      <c r="F17" s="26" t="s">
        <v>618</v>
      </c>
      <c r="G17" s="23" t="s">
        <v>62</v>
      </c>
      <c r="H17" s="80" t="s">
        <v>56</v>
      </c>
      <c r="I17" s="81" t="s">
        <v>1003</v>
      </c>
      <c r="J17" s="82">
        <v>43269</v>
      </c>
      <c r="K17" s="81" t="s">
        <v>58</v>
      </c>
      <c r="L17" s="81" t="s">
        <v>592</v>
      </c>
      <c r="M17" s="81" t="s">
        <v>281</v>
      </c>
      <c r="N17">
        <v>3</v>
      </c>
      <c r="O17" s="27">
        <v>6</v>
      </c>
      <c r="P17" s="27">
        <v>7</v>
      </c>
      <c r="Q17" s="27" t="s">
        <v>25</v>
      </c>
      <c r="R17" s="27">
        <v>9</v>
      </c>
      <c r="S17" s="71">
        <v>8</v>
      </c>
      <c r="T17" s="28">
        <f t="shared" si="0"/>
        <v>7.8</v>
      </c>
      <c r="U17" s="29" t="str">
        <f t="shared" si="1"/>
        <v>B</v>
      </c>
      <c r="V17" s="30" t="str">
        <f t="shared" si="2"/>
        <v>Khá</v>
      </c>
      <c r="W17" s="31" t="str">
        <f t="shared" si="5"/>
        <v/>
      </c>
      <c r="X17" s="32" t="str">
        <f t="shared" si="3"/>
        <v>304-A2</v>
      </c>
      <c r="Y17" s="3"/>
      <c r="Z17" s="21"/>
      <c r="AA17" s="73" t="str">
        <f t="shared" si="4"/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1019</v>
      </c>
      <c r="D18" s="24" t="s">
        <v>1020</v>
      </c>
      <c r="E18" s="25" t="s">
        <v>91</v>
      </c>
      <c r="F18" s="26" t="s">
        <v>171</v>
      </c>
      <c r="G18" s="23" t="s">
        <v>135</v>
      </c>
      <c r="H18" s="80" t="s">
        <v>56</v>
      </c>
      <c r="I18" s="81" t="s">
        <v>1003</v>
      </c>
      <c r="J18" s="82">
        <v>43269</v>
      </c>
      <c r="K18" s="81" t="s">
        <v>58</v>
      </c>
      <c r="L18" s="81" t="s">
        <v>592</v>
      </c>
      <c r="M18" s="81" t="s">
        <v>281</v>
      </c>
      <c r="N18">
        <v>3</v>
      </c>
      <c r="O18" s="27">
        <v>8</v>
      </c>
      <c r="P18" s="27">
        <v>8</v>
      </c>
      <c r="Q18" s="27" t="s">
        <v>25</v>
      </c>
      <c r="R18" s="27">
        <v>8</v>
      </c>
      <c r="S18" s="71">
        <v>6</v>
      </c>
      <c r="T18" s="28">
        <f t="shared" si="0"/>
        <v>6.6</v>
      </c>
      <c r="U18" s="29" t="str">
        <f t="shared" si="1"/>
        <v>C+</v>
      </c>
      <c r="V18" s="30" t="str">
        <f t="shared" si="2"/>
        <v>Trung bình</v>
      </c>
      <c r="W18" s="31" t="str">
        <f t="shared" si="5"/>
        <v/>
      </c>
      <c r="X18" s="32" t="str">
        <f t="shared" si="3"/>
        <v>304-A2</v>
      </c>
      <c r="Y18" s="3"/>
      <c r="Z18" s="21"/>
      <c r="AA18" s="73" t="str">
        <f t="shared" si="4"/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1021</v>
      </c>
      <c r="D19" s="24" t="s">
        <v>1022</v>
      </c>
      <c r="E19" s="25" t="s">
        <v>91</v>
      </c>
      <c r="F19" s="26" t="s">
        <v>1023</v>
      </c>
      <c r="G19" s="23" t="s">
        <v>75</v>
      </c>
      <c r="H19" s="80" t="s">
        <v>56</v>
      </c>
      <c r="I19" s="81" t="s">
        <v>1003</v>
      </c>
      <c r="J19" s="82">
        <v>43269</v>
      </c>
      <c r="K19" s="81" t="s">
        <v>58</v>
      </c>
      <c r="L19" s="81" t="s">
        <v>592</v>
      </c>
      <c r="M19" s="81" t="s">
        <v>281</v>
      </c>
      <c r="N19">
        <v>3</v>
      </c>
      <c r="O19" s="27">
        <v>8</v>
      </c>
      <c r="P19" s="27">
        <v>7</v>
      </c>
      <c r="Q19" s="27" t="s">
        <v>25</v>
      </c>
      <c r="R19" s="27">
        <v>8</v>
      </c>
      <c r="S19" s="71">
        <v>4.5</v>
      </c>
      <c r="T19" s="28">
        <f t="shared" si="0"/>
        <v>5.5</v>
      </c>
      <c r="U19" s="29" t="str">
        <f t="shared" si="1"/>
        <v>C</v>
      </c>
      <c r="V19" s="30" t="str">
        <f t="shared" si="2"/>
        <v>Trung bình</v>
      </c>
      <c r="W19" s="31" t="str">
        <f t="shared" si="5"/>
        <v/>
      </c>
      <c r="X19" s="32" t="str">
        <f t="shared" si="3"/>
        <v>304-A2</v>
      </c>
      <c r="Y19" s="3"/>
      <c r="Z19" s="21"/>
      <c r="AA19" s="73" t="str">
        <f t="shared" si="4"/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1024</v>
      </c>
      <c r="D20" s="24" t="s">
        <v>207</v>
      </c>
      <c r="E20" s="25" t="s">
        <v>1025</v>
      </c>
      <c r="F20" s="26" t="s">
        <v>1026</v>
      </c>
      <c r="G20" s="23" t="s">
        <v>83</v>
      </c>
      <c r="H20" s="80" t="s">
        <v>56</v>
      </c>
      <c r="I20" s="81" t="s">
        <v>1003</v>
      </c>
      <c r="J20" s="82">
        <v>43269</v>
      </c>
      <c r="K20" s="81" t="s">
        <v>58</v>
      </c>
      <c r="L20" s="81" t="s">
        <v>592</v>
      </c>
      <c r="M20" s="81" t="s">
        <v>281</v>
      </c>
      <c r="N20">
        <v>3</v>
      </c>
      <c r="O20" s="27">
        <v>9</v>
      </c>
      <c r="P20" s="27">
        <v>8</v>
      </c>
      <c r="Q20" s="27" t="s">
        <v>25</v>
      </c>
      <c r="R20" s="27">
        <v>8</v>
      </c>
      <c r="S20" s="71">
        <v>6.5</v>
      </c>
      <c r="T20" s="28">
        <f t="shared" si="0"/>
        <v>7.1</v>
      </c>
      <c r="U20" s="29" t="str">
        <f t="shared" si="1"/>
        <v>B</v>
      </c>
      <c r="V20" s="30" t="str">
        <f t="shared" si="2"/>
        <v>Khá</v>
      </c>
      <c r="W20" s="31" t="str">
        <f t="shared" si="5"/>
        <v/>
      </c>
      <c r="X20" s="32" t="str">
        <f t="shared" si="3"/>
        <v>304-A2</v>
      </c>
      <c r="Y20" s="3"/>
      <c r="Z20" s="21"/>
      <c r="AA20" s="73" t="str">
        <f t="shared" si="4"/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1027</v>
      </c>
      <c r="D21" s="24" t="s">
        <v>302</v>
      </c>
      <c r="E21" s="25" t="s">
        <v>376</v>
      </c>
      <c r="F21" s="26" t="s">
        <v>226</v>
      </c>
      <c r="G21" s="23" t="s">
        <v>75</v>
      </c>
      <c r="H21" s="80" t="s">
        <v>56</v>
      </c>
      <c r="I21" s="81" t="s">
        <v>1003</v>
      </c>
      <c r="J21" s="82">
        <v>43269</v>
      </c>
      <c r="K21" s="81" t="s">
        <v>58</v>
      </c>
      <c r="L21" s="81" t="s">
        <v>592</v>
      </c>
      <c r="M21" s="81" t="s">
        <v>281</v>
      </c>
      <c r="N21">
        <v>3</v>
      </c>
      <c r="O21" s="27">
        <v>8</v>
      </c>
      <c r="P21" s="27">
        <v>6</v>
      </c>
      <c r="Q21" s="27" t="s">
        <v>25</v>
      </c>
      <c r="R21" s="27">
        <v>7</v>
      </c>
      <c r="S21" s="71">
        <v>6</v>
      </c>
      <c r="T21" s="28">
        <f t="shared" si="0"/>
        <v>6.3</v>
      </c>
      <c r="U21" s="29" t="str">
        <f t="shared" si="1"/>
        <v>C</v>
      </c>
      <c r="V21" s="30" t="str">
        <f t="shared" si="2"/>
        <v>Trung bình</v>
      </c>
      <c r="W21" s="31" t="str">
        <f t="shared" si="5"/>
        <v/>
      </c>
      <c r="X21" s="32" t="str">
        <f t="shared" si="3"/>
        <v>304-A2</v>
      </c>
      <c r="Y21" s="3"/>
      <c r="Z21" s="21"/>
      <c r="AA21" s="73" t="str">
        <f t="shared" si="4"/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1028</v>
      </c>
      <c r="D22" s="24" t="s">
        <v>1029</v>
      </c>
      <c r="E22" s="25" t="s">
        <v>102</v>
      </c>
      <c r="F22" s="26" t="s">
        <v>1030</v>
      </c>
      <c r="G22" s="23" t="s">
        <v>122</v>
      </c>
      <c r="H22" s="80" t="s">
        <v>56</v>
      </c>
      <c r="I22" s="81" t="s">
        <v>1003</v>
      </c>
      <c r="J22" s="82">
        <v>43269</v>
      </c>
      <c r="K22" s="81" t="s">
        <v>58</v>
      </c>
      <c r="L22" s="81" t="s">
        <v>592</v>
      </c>
      <c r="M22" s="81" t="s">
        <v>281</v>
      </c>
      <c r="N22">
        <v>3</v>
      </c>
      <c r="O22" s="27">
        <v>7</v>
      </c>
      <c r="P22" s="27">
        <v>7</v>
      </c>
      <c r="Q22" s="27" t="s">
        <v>25</v>
      </c>
      <c r="R22" s="27">
        <v>7</v>
      </c>
      <c r="S22" s="71">
        <v>2.5</v>
      </c>
      <c r="T22" s="28">
        <f t="shared" si="0"/>
        <v>3.9</v>
      </c>
      <c r="U22" s="29" t="str">
        <f t="shared" si="1"/>
        <v>F</v>
      </c>
      <c r="V22" s="30" t="str">
        <f t="shared" si="2"/>
        <v>Kém</v>
      </c>
      <c r="W22" s="31" t="str">
        <f t="shared" si="5"/>
        <v/>
      </c>
      <c r="X22" s="32" t="str">
        <f t="shared" si="3"/>
        <v>304-A2</v>
      </c>
      <c r="Y22" s="3"/>
      <c r="Z22" s="21"/>
      <c r="AA22" s="73" t="str">
        <f t="shared" si="4"/>
        <v>Học lại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1031</v>
      </c>
      <c r="D23" s="24" t="s">
        <v>1032</v>
      </c>
      <c r="E23" s="25" t="s">
        <v>1033</v>
      </c>
      <c r="F23" s="26" t="s">
        <v>388</v>
      </c>
      <c r="G23" s="23" t="s">
        <v>135</v>
      </c>
      <c r="H23" s="80" t="s">
        <v>56</v>
      </c>
      <c r="I23" s="81" t="s">
        <v>1003</v>
      </c>
      <c r="J23" s="82">
        <v>43269</v>
      </c>
      <c r="K23" s="81" t="s">
        <v>58</v>
      </c>
      <c r="L23" s="81" t="s">
        <v>592</v>
      </c>
      <c r="M23" s="81" t="s">
        <v>281</v>
      </c>
      <c r="N23">
        <v>3</v>
      </c>
      <c r="O23" s="27">
        <v>7</v>
      </c>
      <c r="P23" s="27">
        <v>7</v>
      </c>
      <c r="Q23" s="27" t="s">
        <v>25</v>
      </c>
      <c r="R23" s="27">
        <v>7</v>
      </c>
      <c r="S23" s="71">
        <v>4</v>
      </c>
      <c r="T23" s="28">
        <f t="shared" si="0"/>
        <v>4.9000000000000004</v>
      </c>
      <c r="U23" s="29" t="str">
        <f t="shared" si="1"/>
        <v>D</v>
      </c>
      <c r="V23" s="30" t="str">
        <f t="shared" si="2"/>
        <v>Trung bình yếu</v>
      </c>
      <c r="W23" s="31" t="str">
        <f t="shared" si="5"/>
        <v/>
      </c>
      <c r="X23" s="32" t="str">
        <f t="shared" si="3"/>
        <v>304-A2</v>
      </c>
      <c r="Y23" s="3"/>
      <c r="Z23" s="21"/>
      <c r="AA23" s="73" t="str">
        <f t="shared" si="4"/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1034</v>
      </c>
      <c r="D24" s="24" t="s">
        <v>508</v>
      </c>
      <c r="E24" s="25" t="s">
        <v>195</v>
      </c>
      <c r="F24" s="26" t="s">
        <v>565</v>
      </c>
      <c r="G24" s="23" t="s">
        <v>135</v>
      </c>
      <c r="H24" s="80" t="s">
        <v>56</v>
      </c>
      <c r="I24" s="81" t="s">
        <v>1003</v>
      </c>
      <c r="J24" s="82">
        <v>43269</v>
      </c>
      <c r="K24" s="81" t="s">
        <v>58</v>
      </c>
      <c r="L24" s="81" t="s">
        <v>592</v>
      </c>
      <c r="M24" s="81" t="s">
        <v>281</v>
      </c>
      <c r="N24">
        <v>3</v>
      </c>
      <c r="O24" s="27">
        <v>8</v>
      </c>
      <c r="P24" s="27">
        <v>8</v>
      </c>
      <c r="Q24" s="27" t="s">
        <v>25</v>
      </c>
      <c r="R24" s="27">
        <v>8</v>
      </c>
      <c r="S24" s="71">
        <v>3</v>
      </c>
      <c r="T24" s="28">
        <f t="shared" si="0"/>
        <v>4.5</v>
      </c>
      <c r="U24" s="29" t="str">
        <f t="shared" si="1"/>
        <v>D</v>
      </c>
      <c r="V24" s="30" t="str">
        <f t="shared" si="2"/>
        <v>Trung bình yếu</v>
      </c>
      <c r="W24" s="31" t="str">
        <f t="shared" si="5"/>
        <v/>
      </c>
      <c r="X24" s="32" t="str">
        <f t="shared" si="3"/>
        <v>304-A2</v>
      </c>
      <c r="Y24" s="3"/>
      <c r="Z24" s="21"/>
      <c r="AA24" s="73" t="str">
        <f t="shared" si="4"/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1035</v>
      </c>
      <c r="D25" s="24" t="s">
        <v>492</v>
      </c>
      <c r="E25" s="25" t="s">
        <v>134</v>
      </c>
      <c r="F25" s="26" t="s">
        <v>1036</v>
      </c>
      <c r="G25" s="23" t="s">
        <v>62</v>
      </c>
      <c r="H25" s="80" t="s">
        <v>56</v>
      </c>
      <c r="I25" s="81" t="s">
        <v>1003</v>
      </c>
      <c r="J25" s="82">
        <v>43269</v>
      </c>
      <c r="K25" s="81" t="s">
        <v>58</v>
      </c>
      <c r="L25" s="81" t="s">
        <v>592</v>
      </c>
      <c r="M25" s="81" t="s">
        <v>281</v>
      </c>
      <c r="N25">
        <v>3</v>
      </c>
      <c r="O25" s="27">
        <v>8</v>
      </c>
      <c r="P25" s="27">
        <v>6</v>
      </c>
      <c r="Q25" s="27" t="s">
        <v>25</v>
      </c>
      <c r="R25" s="27">
        <v>7</v>
      </c>
      <c r="S25" s="71">
        <v>5.5</v>
      </c>
      <c r="T25" s="28">
        <f t="shared" si="0"/>
        <v>6</v>
      </c>
      <c r="U25" s="29" t="str">
        <f t="shared" si="1"/>
        <v>C</v>
      </c>
      <c r="V25" s="30" t="str">
        <f t="shared" si="2"/>
        <v>Trung bình</v>
      </c>
      <c r="W25" s="31" t="str">
        <f t="shared" si="5"/>
        <v/>
      </c>
      <c r="X25" s="32" t="str">
        <f t="shared" si="3"/>
        <v>304-A2</v>
      </c>
      <c r="Y25" s="3"/>
      <c r="Z25" s="21"/>
      <c r="AA25" s="73" t="str">
        <f t="shared" si="4"/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1037</v>
      </c>
      <c r="D26" s="24" t="s">
        <v>1038</v>
      </c>
      <c r="E26" s="25" t="s">
        <v>134</v>
      </c>
      <c r="F26" s="26" t="s">
        <v>1039</v>
      </c>
      <c r="G26" s="23" t="s">
        <v>75</v>
      </c>
      <c r="H26" s="80" t="s">
        <v>56</v>
      </c>
      <c r="I26" s="81" t="s">
        <v>1003</v>
      </c>
      <c r="J26" s="82">
        <v>43269</v>
      </c>
      <c r="K26" s="81" t="s">
        <v>58</v>
      </c>
      <c r="L26" s="81" t="s">
        <v>592</v>
      </c>
      <c r="M26" s="81" t="s">
        <v>281</v>
      </c>
      <c r="N26">
        <v>3</v>
      </c>
      <c r="O26" s="27">
        <v>8</v>
      </c>
      <c r="P26" s="27">
        <v>7</v>
      </c>
      <c r="Q26" s="27" t="s">
        <v>25</v>
      </c>
      <c r="R26" s="27">
        <v>7</v>
      </c>
      <c r="S26" s="71">
        <v>4.5</v>
      </c>
      <c r="T26" s="28">
        <f t="shared" si="0"/>
        <v>5.4</v>
      </c>
      <c r="U26" s="29" t="str">
        <f t="shared" si="1"/>
        <v>D+</v>
      </c>
      <c r="V26" s="30" t="str">
        <f t="shared" si="2"/>
        <v>Trung bình yếu</v>
      </c>
      <c r="W26" s="31" t="str">
        <f t="shared" si="5"/>
        <v/>
      </c>
      <c r="X26" s="32" t="str">
        <f t="shared" si="3"/>
        <v>304-A2</v>
      </c>
      <c r="Y26" s="3"/>
      <c r="Z26" s="21"/>
      <c r="AA26" s="73" t="str">
        <f t="shared" si="4"/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1040</v>
      </c>
      <c r="D27" s="24" t="s">
        <v>1041</v>
      </c>
      <c r="E27" s="25" t="s">
        <v>138</v>
      </c>
      <c r="F27" s="26" t="s">
        <v>1042</v>
      </c>
      <c r="G27" s="23" t="s">
        <v>122</v>
      </c>
      <c r="H27" s="80" t="s">
        <v>56</v>
      </c>
      <c r="I27" s="81" t="s">
        <v>1003</v>
      </c>
      <c r="J27" s="82">
        <v>43269</v>
      </c>
      <c r="K27" s="81" t="s">
        <v>58</v>
      </c>
      <c r="L27" s="81" t="s">
        <v>592</v>
      </c>
      <c r="M27" s="81" t="s">
        <v>281</v>
      </c>
      <c r="N27">
        <v>3</v>
      </c>
      <c r="O27" s="27">
        <v>8</v>
      </c>
      <c r="P27" s="27">
        <v>7</v>
      </c>
      <c r="Q27" s="27" t="s">
        <v>25</v>
      </c>
      <c r="R27" s="27">
        <v>7</v>
      </c>
      <c r="S27" s="71">
        <v>3.5</v>
      </c>
      <c r="T27" s="28">
        <f t="shared" si="0"/>
        <v>4.7</v>
      </c>
      <c r="U27" s="29" t="str">
        <f t="shared" si="1"/>
        <v>D</v>
      </c>
      <c r="V27" s="30" t="str">
        <f t="shared" si="2"/>
        <v>Trung bình yếu</v>
      </c>
      <c r="W27" s="31" t="str">
        <f t="shared" si="5"/>
        <v/>
      </c>
      <c r="X27" s="32" t="str">
        <f t="shared" si="3"/>
        <v>304-A2</v>
      </c>
      <c r="Y27" s="3"/>
      <c r="Z27" s="21"/>
      <c r="AA27" s="73" t="str">
        <f t="shared" si="4"/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1043</v>
      </c>
      <c r="D28" s="24" t="s">
        <v>1044</v>
      </c>
      <c r="E28" s="25" t="s">
        <v>1045</v>
      </c>
      <c r="F28" s="26" t="s">
        <v>577</v>
      </c>
      <c r="G28" s="23" t="s">
        <v>135</v>
      </c>
      <c r="H28" s="80" t="s">
        <v>56</v>
      </c>
      <c r="I28" s="81" t="s">
        <v>1003</v>
      </c>
      <c r="J28" s="82">
        <v>43269</v>
      </c>
      <c r="K28" s="81" t="s">
        <v>58</v>
      </c>
      <c r="L28" s="81" t="s">
        <v>592</v>
      </c>
      <c r="M28" s="81" t="s">
        <v>281</v>
      </c>
      <c r="N28">
        <v>3</v>
      </c>
      <c r="O28" s="27">
        <v>8</v>
      </c>
      <c r="P28" s="27">
        <v>8</v>
      </c>
      <c r="Q28" s="27" t="s">
        <v>25</v>
      </c>
      <c r="R28" s="27">
        <v>8</v>
      </c>
      <c r="S28" s="71">
        <v>4.5</v>
      </c>
      <c r="T28" s="28">
        <f t="shared" si="0"/>
        <v>5.6</v>
      </c>
      <c r="U28" s="29" t="str">
        <f t="shared" si="1"/>
        <v>C</v>
      </c>
      <c r="V28" s="30" t="str">
        <f t="shared" si="2"/>
        <v>Trung bình</v>
      </c>
      <c r="W28" s="31" t="str">
        <f t="shared" si="5"/>
        <v/>
      </c>
      <c r="X28" s="32" t="str">
        <f t="shared" si="3"/>
        <v>304-A2</v>
      </c>
      <c r="Y28" s="3"/>
      <c r="Z28" s="21"/>
      <c r="AA28" s="73" t="str">
        <f t="shared" si="4"/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1046</v>
      </c>
      <c r="D29" s="24" t="s">
        <v>101</v>
      </c>
      <c r="E29" s="25" t="s">
        <v>578</v>
      </c>
      <c r="F29" s="26" t="s">
        <v>481</v>
      </c>
      <c r="G29" s="23" t="s">
        <v>122</v>
      </c>
      <c r="H29" s="80" t="s">
        <v>56</v>
      </c>
      <c r="I29" s="81" t="s">
        <v>1003</v>
      </c>
      <c r="J29" s="82">
        <v>43269</v>
      </c>
      <c r="K29" s="81" t="s">
        <v>58</v>
      </c>
      <c r="L29" s="81" t="s">
        <v>592</v>
      </c>
      <c r="M29" s="81" t="s">
        <v>281</v>
      </c>
      <c r="N29">
        <v>3</v>
      </c>
      <c r="O29" s="27">
        <v>8</v>
      </c>
      <c r="P29" s="27">
        <v>7</v>
      </c>
      <c r="Q29" s="27" t="s">
        <v>25</v>
      </c>
      <c r="R29" s="27">
        <v>7</v>
      </c>
      <c r="S29" s="71">
        <v>7.5</v>
      </c>
      <c r="T29" s="28">
        <f t="shared" si="0"/>
        <v>7.5</v>
      </c>
      <c r="U29" s="29" t="str">
        <f t="shared" si="1"/>
        <v>B</v>
      </c>
      <c r="V29" s="30" t="str">
        <f t="shared" si="2"/>
        <v>Khá</v>
      </c>
      <c r="W29" s="31" t="str">
        <f t="shared" si="5"/>
        <v/>
      </c>
      <c r="X29" s="32" t="str">
        <f t="shared" si="3"/>
        <v>304-A2</v>
      </c>
      <c r="Y29" s="3"/>
      <c r="Z29" s="21"/>
      <c r="AA29" s="73" t="str">
        <f t="shared" si="4"/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1047</v>
      </c>
      <c r="D30" s="24" t="s">
        <v>307</v>
      </c>
      <c r="E30" s="25" t="s">
        <v>540</v>
      </c>
      <c r="F30" s="26" t="s">
        <v>303</v>
      </c>
      <c r="G30" s="23" t="s">
        <v>135</v>
      </c>
      <c r="H30" s="80" t="s">
        <v>56</v>
      </c>
      <c r="I30" s="81" t="s">
        <v>1003</v>
      </c>
      <c r="J30" s="82">
        <v>43269</v>
      </c>
      <c r="K30" s="81" t="s">
        <v>58</v>
      </c>
      <c r="L30" s="81" t="s">
        <v>592</v>
      </c>
      <c r="M30" s="81" t="s">
        <v>281</v>
      </c>
      <c r="N30">
        <v>3</v>
      </c>
      <c r="O30" s="27">
        <v>6</v>
      </c>
      <c r="P30" s="27">
        <v>7</v>
      </c>
      <c r="Q30" s="27" t="s">
        <v>25</v>
      </c>
      <c r="R30" s="27">
        <v>8</v>
      </c>
      <c r="S30" s="71">
        <v>4.5</v>
      </c>
      <c r="T30" s="28">
        <f t="shared" si="0"/>
        <v>5.3</v>
      </c>
      <c r="U30" s="29" t="str">
        <f t="shared" si="1"/>
        <v>D+</v>
      </c>
      <c r="V30" s="30" t="str">
        <f t="shared" si="2"/>
        <v>Trung bình yếu</v>
      </c>
      <c r="W30" s="31" t="str">
        <f t="shared" si="5"/>
        <v/>
      </c>
      <c r="X30" s="32" t="str">
        <f t="shared" si="3"/>
        <v>304-A2</v>
      </c>
      <c r="Y30" s="3"/>
      <c r="Z30" s="21"/>
      <c r="AA30" s="73" t="str">
        <f t="shared" si="4"/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1048</v>
      </c>
      <c r="D31" s="24" t="s">
        <v>1049</v>
      </c>
      <c r="E31" s="25" t="s">
        <v>159</v>
      </c>
      <c r="F31" s="26" t="s">
        <v>1050</v>
      </c>
      <c r="G31" s="23" t="s">
        <v>131</v>
      </c>
      <c r="H31" s="80" t="s">
        <v>56</v>
      </c>
      <c r="I31" s="81" t="s">
        <v>1003</v>
      </c>
      <c r="J31" s="82">
        <v>43269</v>
      </c>
      <c r="K31" s="81" t="s">
        <v>58</v>
      </c>
      <c r="L31" s="81" t="s">
        <v>592</v>
      </c>
      <c r="M31" s="81" t="s">
        <v>281</v>
      </c>
      <c r="N31">
        <v>3</v>
      </c>
      <c r="O31" s="27">
        <v>9</v>
      </c>
      <c r="P31" s="27">
        <v>7</v>
      </c>
      <c r="Q31" s="27" t="s">
        <v>25</v>
      </c>
      <c r="R31" s="27">
        <v>8</v>
      </c>
      <c r="S31" s="71">
        <v>5.5</v>
      </c>
      <c r="T31" s="28">
        <f t="shared" si="0"/>
        <v>6.3</v>
      </c>
      <c r="U31" s="29" t="str">
        <f t="shared" si="1"/>
        <v>C</v>
      </c>
      <c r="V31" s="30" t="str">
        <f t="shared" si="2"/>
        <v>Trung bình</v>
      </c>
      <c r="W31" s="31" t="str">
        <f t="shared" si="5"/>
        <v/>
      </c>
      <c r="X31" s="32" t="str">
        <f t="shared" si="3"/>
        <v>304-A2</v>
      </c>
      <c r="Y31" s="3"/>
      <c r="Z31" s="21"/>
      <c r="AA31" s="73" t="str">
        <f t="shared" si="4"/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1051</v>
      </c>
      <c r="D32" s="24" t="s">
        <v>1052</v>
      </c>
      <c r="E32" s="25" t="s">
        <v>159</v>
      </c>
      <c r="F32" s="26" t="s">
        <v>542</v>
      </c>
      <c r="G32" s="23" t="s">
        <v>135</v>
      </c>
      <c r="H32" s="80" t="s">
        <v>56</v>
      </c>
      <c r="I32" s="81" t="s">
        <v>1003</v>
      </c>
      <c r="J32" s="82">
        <v>43269</v>
      </c>
      <c r="K32" s="81" t="s">
        <v>58</v>
      </c>
      <c r="L32" s="81" t="s">
        <v>592</v>
      </c>
      <c r="M32" s="81" t="s">
        <v>281</v>
      </c>
      <c r="N32">
        <v>3</v>
      </c>
      <c r="O32" s="27">
        <v>9</v>
      </c>
      <c r="P32" s="27">
        <v>7</v>
      </c>
      <c r="Q32" s="27" t="s">
        <v>25</v>
      </c>
      <c r="R32" s="27">
        <v>8</v>
      </c>
      <c r="S32" s="71">
        <v>7.5</v>
      </c>
      <c r="T32" s="28">
        <f t="shared" si="0"/>
        <v>7.7</v>
      </c>
      <c r="U32" s="29" t="str">
        <f t="shared" si="1"/>
        <v>B</v>
      </c>
      <c r="V32" s="30" t="str">
        <f t="shared" si="2"/>
        <v>Khá</v>
      </c>
      <c r="W32" s="31" t="str">
        <f t="shared" si="5"/>
        <v/>
      </c>
      <c r="X32" s="32" t="str">
        <f t="shared" si="3"/>
        <v>304-A2</v>
      </c>
      <c r="Y32" s="3"/>
      <c r="Z32" s="21"/>
      <c r="AA32" s="73" t="str">
        <f t="shared" si="4"/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1053</v>
      </c>
      <c r="D33" s="24" t="s">
        <v>1054</v>
      </c>
      <c r="E33" s="25" t="s">
        <v>403</v>
      </c>
      <c r="F33" s="26" t="s">
        <v>1055</v>
      </c>
      <c r="G33" s="23" t="s">
        <v>135</v>
      </c>
      <c r="H33" s="80" t="s">
        <v>56</v>
      </c>
      <c r="I33" s="81" t="s">
        <v>1003</v>
      </c>
      <c r="J33" s="82">
        <v>43269</v>
      </c>
      <c r="K33" s="81" t="s">
        <v>58</v>
      </c>
      <c r="L33" s="81" t="s">
        <v>592</v>
      </c>
      <c r="M33" s="81" t="s">
        <v>281</v>
      </c>
      <c r="N33">
        <v>3</v>
      </c>
      <c r="O33" s="27">
        <v>8</v>
      </c>
      <c r="P33" s="27">
        <v>7</v>
      </c>
      <c r="Q33" s="27" t="s">
        <v>25</v>
      </c>
      <c r="R33" s="27">
        <v>7</v>
      </c>
      <c r="S33" s="71">
        <v>7.5</v>
      </c>
      <c r="T33" s="28">
        <f t="shared" si="0"/>
        <v>7.5</v>
      </c>
      <c r="U33" s="29" t="str">
        <f t="shared" si="1"/>
        <v>B</v>
      </c>
      <c r="V33" s="30" t="str">
        <f t="shared" si="2"/>
        <v>Khá</v>
      </c>
      <c r="W33" s="31" t="str">
        <f t="shared" si="5"/>
        <v/>
      </c>
      <c r="X33" s="32" t="str">
        <f t="shared" si="3"/>
        <v>304-A2</v>
      </c>
      <c r="Y33" s="3"/>
      <c r="Z33" s="21"/>
      <c r="AA33" s="73" t="str">
        <f t="shared" si="4"/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1056</v>
      </c>
      <c r="D34" s="24" t="s">
        <v>1057</v>
      </c>
      <c r="E34" s="25" t="s">
        <v>729</v>
      </c>
      <c r="F34" s="26" t="s">
        <v>590</v>
      </c>
      <c r="G34" s="23" t="s">
        <v>135</v>
      </c>
      <c r="H34" s="80" t="s">
        <v>56</v>
      </c>
      <c r="I34" s="81" t="s">
        <v>1003</v>
      </c>
      <c r="J34" s="82">
        <v>43269</v>
      </c>
      <c r="K34" s="81" t="s">
        <v>58</v>
      </c>
      <c r="L34" s="81" t="s">
        <v>592</v>
      </c>
      <c r="M34" s="81" t="s">
        <v>281</v>
      </c>
      <c r="N34">
        <v>3</v>
      </c>
      <c r="O34" s="27">
        <v>8</v>
      </c>
      <c r="P34" s="27">
        <v>8</v>
      </c>
      <c r="Q34" s="27" t="s">
        <v>25</v>
      </c>
      <c r="R34" s="27">
        <v>9</v>
      </c>
      <c r="S34" s="71">
        <v>7</v>
      </c>
      <c r="T34" s="28">
        <f t="shared" si="0"/>
        <v>7.4</v>
      </c>
      <c r="U34" s="29" t="str">
        <f t="shared" si="1"/>
        <v>B</v>
      </c>
      <c r="V34" s="30" t="str">
        <f t="shared" si="2"/>
        <v>Khá</v>
      </c>
      <c r="W34" s="31" t="str">
        <f t="shared" si="5"/>
        <v/>
      </c>
      <c r="X34" s="32" t="str">
        <f t="shared" si="3"/>
        <v>304-A2</v>
      </c>
      <c r="Y34" s="3"/>
      <c r="Z34" s="21"/>
      <c r="AA34" s="73" t="str">
        <f t="shared" si="4"/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1058</v>
      </c>
      <c r="D35" s="24" t="s">
        <v>1059</v>
      </c>
      <c r="E35" s="25" t="s">
        <v>170</v>
      </c>
      <c r="F35" s="26" t="s">
        <v>1060</v>
      </c>
      <c r="G35" s="23" t="s">
        <v>633</v>
      </c>
      <c r="H35" s="80" t="s">
        <v>56</v>
      </c>
      <c r="I35" s="81" t="s">
        <v>1003</v>
      </c>
      <c r="J35" s="82">
        <v>43269</v>
      </c>
      <c r="K35" s="81" t="s">
        <v>58</v>
      </c>
      <c r="L35" s="81" t="s">
        <v>592</v>
      </c>
      <c r="M35" s="81" t="s">
        <v>281</v>
      </c>
      <c r="N35">
        <v>3</v>
      </c>
      <c r="O35" s="27">
        <v>6</v>
      </c>
      <c r="P35" s="27">
        <v>7</v>
      </c>
      <c r="Q35" s="27" t="s">
        <v>25</v>
      </c>
      <c r="R35" s="27">
        <v>8</v>
      </c>
      <c r="S35" s="71">
        <v>5.5</v>
      </c>
      <c r="T35" s="28">
        <f t="shared" si="0"/>
        <v>6</v>
      </c>
      <c r="U35" s="29" t="str">
        <f t="shared" si="1"/>
        <v>C</v>
      </c>
      <c r="V35" s="30" t="str">
        <f t="shared" si="2"/>
        <v>Trung bình</v>
      </c>
      <c r="W35" s="31" t="str">
        <f t="shared" si="5"/>
        <v/>
      </c>
      <c r="X35" s="32" t="str">
        <f t="shared" si="3"/>
        <v>304-A2</v>
      </c>
      <c r="Y35" s="3"/>
      <c r="Z35" s="21"/>
      <c r="AA35" s="73" t="str">
        <f t="shared" si="4"/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1061</v>
      </c>
      <c r="D36" s="24" t="s">
        <v>119</v>
      </c>
      <c r="E36" s="25" t="s">
        <v>470</v>
      </c>
      <c r="F36" s="26" t="s">
        <v>1062</v>
      </c>
      <c r="G36" s="23" t="s">
        <v>1063</v>
      </c>
      <c r="H36" s="80" t="s">
        <v>56</v>
      </c>
      <c r="I36" s="81" t="s">
        <v>1003</v>
      </c>
      <c r="J36" s="82">
        <v>43269</v>
      </c>
      <c r="K36" s="81" t="s">
        <v>58</v>
      </c>
      <c r="L36" s="81" t="s">
        <v>592</v>
      </c>
      <c r="M36" s="81" t="s">
        <v>281</v>
      </c>
      <c r="N36">
        <v>3</v>
      </c>
      <c r="O36" s="27">
        <v>7</v>
      </c>
      <c r="P36" s="27">
        <v>8</v>
      </c>
      <c r="Q36" s="27" t="s">
        <v>25</v>
      </c>
      <c r="R36" s="27">
        <v>6</v>
      </c>
      <c r="S36" s="71">
        <v>4.5</v>
      </c>
      <c r="T36" s="28">
        <f t="shared" si="0"/>
        <v>5.3</v>
      </c>
      <c r="U36" s="29" t="str">
        <f t="shared" si="1"/>
        <v>D+</v>
      </c>
      <c r="V36" s="30" t="str">
        <f t="shared" si="2"/>
        <v>Trung bình yếu</v>
      </c>
      <c r="W36" s="31" t="str">
        <f t="shared" si="5"/>
        <v/>
      </c>
      <c r="X36" s="32" t="str">
        <f t="shared" si="3"/>
        <v>304-A2</v>
      </c>
      <c r="Y36" s="3"/>
      <c r="Z36" s="21"/>
      <c r="AA36" s="73" t="str">
        <f t="shared" si="4"/>
        <v>Đạt</v>
      </c>
      <c r="AB36" s="63"/>
      <c r="AC36" s="63"/>
      <c r="AD36" s="84"/>
      <c r="AE36" s="53"/>
      <c r="AF36" s="53"/>
      <c r="AG36" s="53"/>
      <c r="AH36" s="64"/>
      <c r="AI36" s="53"/>
      <c r="AJ36" s="65"/>
      <c r="AK36" s="66"/>
      <c r="AL36" s="65"/>
      <c r="AM36" s="66"/>
      <c r="AN36" s="65"/>
      <c r="AO36" s="53"/>
      <c r="AP36" s="64"/>
    </row>
    <row r="37" spans="2:42" ht="18.75" customHeight="1" x14ac:dyDescent="0.25">
      <c r="B37" s="22">
        <v>29</v>
      </c>
      <c r="C37" s="23" t="s">
        <v>1064</v>
      </c>
      <c r="D37" s="24" t="s">
        <v>1065</v>
      </c>
      <c r="E37" s="25" t="s">
        <v>470</v>
      </c>
      <c r="F37" s="26" t="s">
        <v>1039</v>
      </c>
      <c r="G37" s="23" t="s">
        <v>135</v>
      </c>
      <c r="H37" s="80" t="s">
        <v>56</v>
      </c>
      <c r="I37" s="81" t="s">
        <v>1003</v>
      </c>
      <c r="J37" s="82">
        <v>43269</v>
      </c>
      <c r="K37" s="81" t="s">
        <v>58</v>
      </c>
      <c r="L37" s="81" t="s">
        <v>592</v>
      </c>
      <c r="M37" s="81" t="s">
        <v>281</v>
      </c>
      <c r="N37">
        <v>3</v>
      </c>
      <c r="O37" s="27">
        <v>8</v>
      </c>
      <c r="P37" s="27">
        <v>6</v>
      </c>
      <c r="Q37" s="27" t="s">
        <v>25</v>
      </c>
      <c r="R37" s="27">
        <v>8</v>
      </c>
      <c r="S37" s="71">
        <v>4</v>
      </c>
      <c r="T37" s="28">
        <f t="shared" si="0"/>
        <v>5</v>
      </c>
      <c r="U37" s="29" t="str">
        <f t="shared" si="1"/>
        <v>D+</v>
      </c>
      <c r="V37" s="30" t="str">
        <f t="shared" si="2"/>
        <v>Trung bình yếu</v>
      </c>
      <c r="W37" s="31" t="str">
        <f t="shared" si="5"/>
        <v/>
      </c>
      <c r="X37" s="32" t="str">
        <f t="shared" si="3"/>
        <v>304-A2</v>
      </c>
      <c r="Y37" s="3"/>
      <c r="Z37" s="21"/>
      <c r="AA37" s="73" t="str">
        <f t="shared" si="4"/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1066</v>
      </c>
      <c r="D38" s="24" t="s">
        <v>1067</v>
      </c>
      <c r="E38" s="25" t="s">
        <v>738</v>
      </c>
      <c r="F38" s="26" t="s">
        <v>538</v>
      </c>
      <c r="G38" s="23" t="s">
        <v>75</v>
      </c>
      <c r="H38" s="80" t="s">
        <v>56</v>
      </c>
      <c r="I38" s="81" t="s">
        <v>1003</v>
      </c>
      <c r="J38" s="82">
        <v>43269</v>
      </c>
      <c r="K38" s="81" t="s">
        <v>58</v>
      </c>
      <c r="L38" s="81" t="s">
        <v>592</v>
      </c>
      <c r="M38" s="81" t="s">
        <v>281</v>
      </c>
      <c r="N38">
        <v>3</v>
      </c>
      <c r="O38" s="27">
        <v>8</v>
      </c>
      <c r="P38" s="27">
        <v>8</v>
      </c>
      <c r="Q38" s="27" t="s">
        <v>25</v>
      </c>
      <c r="R38" s="27">
        <v>8</v>
      </c>
      <c r="S38" s="71">
        <v>4.5</v>
      </c>
      <c r="T38" s="28">
        <f t="shared" si="0"/>
        <v>5.6</v>
      </c>
      <c r="U38" s="29" t="str">
        <f t="shared" si="1"/>
        <v>C</v>
      </c>
      <c r="V38" s="30" t="str">
        <f t="shared" si="2"/>
        <v>Trung bình</v>
      </c>
      <c r="W38" s="31" t="str">
        <f t="shared" si="5"/>
        <v/>
      </c>
      <c r="X38" s="32" t="str">
        <f t="shared" si="3"/>
        <v>304-A2</v>
      </c>
      <c r="Y38" s="3"/>
      <c r="Z38" s="21"/>
      <c r="AA38" s="73" t="str">
        <f t="shared" si="4"/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1068</v>
      </c>
      <c r="D39" s="24" t="s">
        <v>1069</v>
      </c>
      <c r="E39" s="25" t="s">
        <v>1070</v>
      </c>
      <c r="F39" s="26" t="s">
        <v>1071</v>
      </c>
      <c r="G39" s="23" t="s">
        <v>55</v>
      </c>
      <c r="H39" s="80" t="s">
        <v>56</v>
      </c>
      <c r="I39" s="81" t="s">
        <v>1003</v>
      </c>
      <c r="J39" s="82">
        <v>43269</v>
      </c>
      <c r="K39" s="81" t="s">
        <v>58</v>
      </c>
      <c r="L39" s="81" t="s">
        <v>591</v>
      </c>
      <c r="M39" s="81" t="s">
        <v>281</v>
      </c>
      <c r="N39">
        <v>3</v>
      </c>
      <c r="O39" s="27">
        <v>0</v>
      </c>
      <c r="P39" s="27">
        <v>0</v>
      </c>
      <c r="Q39" s="27" t="s">
        <v>25</v>
      </c>
      <c r="R39" s="27">
        <v>0</v>
      </c>
      <c r="S39" s="71" t="s">
        <v>25</v>
      </c>
      <c r="T39" s="28">
        <f t="shared" si="0"/>
        <v>0</v>
      </c>
      <c r="U39" s="29" t="str">
        <f t="shared" si="1"/>
        <v>F</v>
      </c>
      <c r="V39" s="30" t="str">
        <f t="shared" si="2"/>
        <v>Kém</v>
      </c>
      <c r="W39" s="31" t="str">
        <f t="shared" si="5"/>
        <v>Không đủ ĐKDT</v>
      </c>
      <c r="X39" s="32" t="str">
        <f t="shared" si="3"/>
        <v>605-A2</v>
      </c>
      <c r="Y39" s="3"/>
      <c r="Z39" s="21"/>
      <c r="AA39" s="73" t="str">
        <f t="shared" si="4"/>
        <v>Học lại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1072</v>
      </c>
      <c r="D40" s="24" t="s">
        <v>1073</v>
      </c>
      <c r="E40" s="25" t="s">
        <v>86</v>
      </c>
      <c r="F40" s="26" t="s">
        <v>932</v>
      </c>
      <c r="G40" s="23" t="s">
        <v>66</v>
      </c>
      <c r="H40" s="80" t="s">
        <v>56</v>
      </c>
      <c r="I40" s="81" t="s">
        <v>1003</v>
      </c>
      <c r="J40" s="82">
        <v>43269</v>
      </c>
      <c r="K40" s="81" t="s">
        <v>58</v>
      </c>
      <c r="L40" s="81" t="s">
        <v>591</v>
      </c>
      <c r="M40" s="81" t="s">
        <v>281</v>
      </c>
      <c r="N40">
        <v>3</v>
      </c>
      <c r="O40" s="27">
        <v>8</v>
      </c>
      <c r="P40" s="27">
        <v>8</v>
      </c>
      <c r="Q40" s="27" t="s">
        <v>25</v>
      </c>
      <c r="R40" s="27">
        <v>7</v>
      </c>
      <c r="S40" s="71">
        <v>1</v>
      </c>
      <c r="T40" s="28">
        <f t="shared" si="0"/>
        <v>3</v>
      </c>
      <c r="U40" s="29" t="str">
        <f t="shared" si="1"/>
        <v>F</v>
      </c>
      <c r="V40" s="30" t="str">
        <f t="shared" si="2"/>
        <v>Kém</v>
      </c>
      <c r="W40" s="31" t="str">
        <f t="shared" si="5"/>
        <v/>
      </c>
      <c r="X40" s="32" t="str">
        <f t="shared" si="3"/>
        <v>605-A2</v>
      </c>
      <c r="Y40" s="3"/>
      <c r="Z40" s="21"/>
      <c r="AA40" s="73" t="str">
        <f t="shared" si="4"/>
        <v>Học lại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1074</v>
      </c>
      <c r="D41" s="24" t="s">
        <v>549</v>
      </c>
      <c r="E41" s="25" t="s">
        <v>91</v>
      </c>
      <c r="F41" s="26" t="s">
        <v>767</v>
      </c>
      <c r="G41" s="23" t="s">
        <v>192</v>
      </c>
      <c r="H41" s="80" t="s">
        <v>56</v>
      </c>
      <c r="I41" s="81" t="s">
        <v>1003</v>
      </c>
      <c r="J41" s="82">
        <v>43269</v>
      </c>
      <c r="K41" s="81" t="s">
        <v>58</v>
      </c>
      <c r="L41" s="81" t="s">
        <v>591</v>
      </c>
      <c r="M41" s="81" t="s">
        <v>281</v>
      </c>
      <c r="N41">
        <v>3</v>
      </c>
      <c r="O41" s="27">
        <v>8</v>
      </c>
      <c r="P41" s="27">
        <v>5</v>
      </c>
      <c r="Q41" s="27" t="s">
        <v>25</v>
      </c>
      <c r="R41" s="27">
        <v>9</v>
      </c>
      <c r="S41" s="71">
        <v>8</v>
      </c>
      <c r="T41" s="28">
        <f t="shared" ref="T41:T72" si="6">ROUND(SUMPRODUCT(O41:S41,$O$8:$S$8)/100,1)</f>
        <v>7.8</v>
      </c>
      <c r="U41" s="29" t="str">
        <f t="shared" ref="U41:U68" si="7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B</v>
      </c>
      <c r="V41" s="30" t="str">
        <f t="shared" ref="V41:V68" si="8">IF($T41&lt;4,"Kém",IF(AND($T41&gt;=4,$T41&lt;=5.4),"Trung bình yếu",IF(AND($T41&gt;=5.5,$T41&lt;=6.9),"Trung bình",IF(AND($T41&gt;=7,$T41&lt;=8.4),"Khá",IF(AND($T41&gt;=8.5,$T41&lt;=10),"Giỏi","")))))</f>
        <v>Khá</v>
      </c>
      <c r="W41" s="31" t="str">
        <f t="shared" si="5"/>
        <v/>
      </c>
      <c r="X41" s="32" t="str">
        <f t="shared" ref="X41:X68" si="9">+L41</f>
        <v>605-A2</v>
      </c>
      <c r="Y41" s="3"/>
      <c r="Z41" s="21"/>
      <c r="AA41" s="73" t="str">
        <f t="shared" ref="AA41:AA68" si="10"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1075</v>
      </c>
      <c r="D42" s="24" t="s">
        <v>1076</v>
      </c>
      <c r="E42" s="25" t="s">
        <v>91</v>
      </c>
      <c r="F42" s="26" t="s">
        <v>95</v>
      </c>
      <c r="G42" s="23" t="s">
        <v>55</v>
      </c>
      <c r="H42" s="80" t="s">
        <v>56</v>
      </c>
      <c r="I42" s="81" t="s">
        <v>1003</v>
      </c>
      <c r="J42" s="82">
        <v>43269</v>
      </c>
      <c r="K42" s="81" t="s">
        <v>58</v>
      </c>
      <c r="L42" s="81" t="s">
        <v>591</v>
      </c>
      <c r="M42" s="81" t="s">
        <v>281</v>
      </c>
      <c r="N42">
        <v>3</v>
      </c>
      <c r="O42" s="27">
        <v>8</v>
      </c>
      <c r="P42" s="27">
        <v>7</v>
      </c>
      <c r="Q42" s="27" t="s">
        <v>25</v>
      </c>
      <c r="R42" s="27">
        <v>7</v>
      </c>
      <c r="S42" s="71">
        <v>6.5</v>
      </c>
      <c r="T42" s="28">
        <f t="shared" si="6"/>
        <v>6.8</v>
      </c>
      <c r="U42" s="29" t="str">
        <f t="shared" si="7"/>
        <v>C+</v>
      </c>
      <c r="V42" s="30" t="str">
        <f t="shared" si="8"/>
        <v>Trung bình</v>
      </c>
      <c r="W42" s="31" t="str">
        <f t="shared" si="5"/>
        <v/>
      </c>
      <c r="X42" s="32" t="str">
        <f t="shared" si="9"/>
        <v>605-A2</v>
      </c>
      <c r="Y42" s="3"/>
      <c r="Z42" s="21"/>
      <c r="AA42" s="73" t="str">
        <f t="shared" si="10"/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1077</v>
      </c>
      <c r="D43" s="24" t="s">
        <v>1078</v>
      </c>
      <c r="E43" s="25" t="s">
        <v>376</v>
      </c>
      <c r="F43" s="26" t="s">
        <v>1079</v>
      </c>
      <c r="G43" s="23" t="s">
        <v>66</v>
      </c>
      <c r="H43" s="80" t="s">
        <v>56</v>
      </c>
      <c r="I43" s="81" t="s">
        <v>1003</v>
      </c>
      <c r="J43" s="82">
        <v>43269</v>
      </c>
      <c r="K43" s="81" t="s">
        <v>58</v>
      </c>
      <c r="L43" s="81" t="s">
        <v>591</v>
      </c>
      <c r="M43" s="81" t="s">
        <v>281</v>
      </c>
      <c r="N43">
        <v>3</v>
      </c>
      <c r="O43" s="27">
        <v>8</v>
      </c>
      <c r="P43" s="27">
        <v>8</v>
      </c>
      <c r="Q43" s="27" t="s">
        <v>25</v>
      </c>
      <c r="R43" s="27">
        <v>8</v>
      </c>
      <c r="S43" s="71">
        <v>3</v>
      </c>
      <c r="T43" s="28">
        <f t="shared" si="6"/>
        <v>4.5</v>
      </c>
      <c r="U43" s="29" t="str">
        <f t="shared" si="7"/>
        <v>D</v>
      </c>
      <c r="V43" s="30" t="str">
        <f t="shared" si="8"/>
        <v>Trung bình yếu</v>
      </c>
      <c r="W43" s="31" t="str">
        <f t="shared" si="5"/>
        <v/>
      </c>
      <c r="X43" s="32" t="str">
        <f t="shared" si="9"/>
        <v>605-A2</v>
      </c>
      <c r="Y43" s="3"/>
      <c r="Z43" s="21"/>
      <c r="AA43" s="73" t="str">
        <f t="shared" si="10"/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1080</v>
      </c>
      <c r="D44" s="24" t="s">
        <v>1081</v>
      </c>
      <c r="E44" s="25" t="s">
        <v>1082</v>
      </c>
      <c r="F44" s="26" t="s">
        <v>1083</v>
      </c>
      <c r="G44" s="23" t="s">
        <v>70</v>
      </c>
      <c r="H44" s="80" t="s">
        <v>56</v>
      </c>
      <c r="I44" s="81" t="s">
        <v>1003</v>
      </c>
      <c r="J44" s="82">
        <v>43269</v>
      </c>
      <c r="K44" s="81" t="s">
        <v>58</v>
      </c>
      <c r="L44" s="81" t="s">
        <v>591</v>
      </c>
      <c r="M44" s="81" t="s">
        <v>281</v>
      </c>
      <c r="N44">
        <v>3</v>
      </c>
      <c r="O44" s="27">
        <v>8</v>
      </c>
      <c r="P44" s="27">
        <v>7</v>
      </c>
      <c r="Q44" s="27" t="s">
        <v>25</v>
      </c>
      <c r="R44" s="27">
        <v>7</v>
      </c>
      <c r="S44" s="71">
        <v>5</v>
      </c>
      <c r="T44" s="28">
        <f t="shared" si="6"/>
        <v>5.7</v>
      </c>
      <c r="U44" s="29" t="str">
        <f t="shared" si="7"/>
        <v>C</v>
      </c>
      <c r="V44" s="30" t="str">
        <f t="shared" si="8"/>
        <v>Trung bình</v>
      </c>
      <c r="W44" s="31" t="str">
        <f t="shared" si="5"/>
        <v/>
      </c>
      <c r="X44" s="32" t="str">
        <f t="shared" si="9"/>
        <v>605-A2</v>
      </c>
      <c r="Y44" s="3"/>
      <c r="Z44" s="21"/>
      <c r="AA44" s="73" t="str">
        <f t="shared" si="10"/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1084</v>
      </c>
      <c r="D45" s="24" t="s">
        <v>1085</v>
      </c>
      <c r="E45" s="25" t="s">
        <v>110</v>
      </c>
      <c r="F45" s="26" t="s">
        <v>567</v>
      </c>
      <c r="G45" s="23" t="s">
        <v>66</v>
      </c>
      <c r="H45" s="80" t="s">
        <v>56</v>
      </c>
      <c r="I45" s="81" t="s">
        <v>1003</v>
      </c>
      <c r="J45" s="82">
        <v>43269</v>
      </c>
      <c r="K45" s="81" t="s">
        <v>58</v>
      </c>
      <c r="L45" s="81" t="s">
        <v>591</v>
      </c>
      <c r="M45" s="81" t="s">
        <v>281</v>
      </c>
      <c r="N45">
        <v>3</v>
      </c>
      <c r="O45" s="27">
        <v>7</v>
      </c>
      <c r="P45" s="27">
        <v>7</v>
      </c>
      <c r="Q45" s="27" t="s">
        <v>25</v>
      </c>
      <c r="R45" s="27">
        <v>7</v>
      </c>
      <c r="S45" s="71">
        <v>4</v>
      </c>
      <c r="T45" s="28">
        <f t="shared" si="6"/>
        <v>4.9000000000000004</v>
      </c>
      <c r="U45" s="29" t="str">
        <f t="shared" si="7"/>
        <v>D</v>
      </c>
      <c r="V45" s="30" t="str">
        <f t="shared" si="8"/>
        <v>Trung bình yếu</v>
      </c>
      <c r="W45" s="31" t="str">
        <f t="shared" si="5"/>
        <v/>
      </c>
      <c r="X45" s="32" t="str">
        <f t="shared" si="9"/>
        <v>605-A2</v>
      </c>
      <c r="Y45" s="3"/>
      <c r="Z45" s="21"/>
      <c r="AA45" s="73" t="str">
        <f t="shared" si="10"/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1086</v>
      </c>
      <c r="D46" s="24" t="s">
        <v>1087</v>
      </c>
      <c r="E46" s="25" t="s">
        <v>573</v>
      </c>
      <c r="F46" s="26" t="s">
        <v>1088</v>
      </c>
      <c r="G46" s="23" t="s">
        <v>107</v>
      </c>
      <c r="H46" s="80" t="s">
        <v>56</v>
      </c>
      <c r="I46" s="81" t="s">
        <v>1003</v>
      </c>
      <c r="J46" s="82">
        <v>43269</v>
      </c>
      <c r="K46" s="81" t="s">
        <v>58</v>
      </c>
      <c r="L46" s="81" t="s">
        <v>591</v>
      </c>
      <c r="M46" s="81" t="s">
        <v>281</v>
      </c>
      <c r="N46">
        <v>3</v>
      </c>
      <c r="O46" s="27">
        <v>8</v>
      </c>
      <c r="P46" s="27">
        <v>8</v>
      </c>
      <c r="Q46" s="27" t="s">
        <v>25</v>
      </c>
      <c r="R46" s="27">
        <v>9</v>
      </c>
      <c r="S46" s="71">
        <v>5</v>
      </c>
      <c r="T46" s="28">
        <f t="shared" si="6"/>
        <v>6</v>
      </c>
      <c r="U46" s="29" t="str">
        <f t="shared" si="7"/>
        <v>C</v>
      </c>
      <c r="V46" s="30" t="str">
        <f t="shared" si="8"/>
        <v>Trung bình</v>
      </c>
      <c r="W46" s="31" t="str">
        <f t="shared" si="5"/>
        <v/>
      </c>
      <c r="X46" s="32" t="str">
        <f t="shared" si="9"/>
        <v>605-A2</v>
      </c>
      <c r="Y46" s="3"/>
      <c r="Z46" s="21"/>
      <c r="AA46" s="73" t="str">
        <f t="shared" si="10"/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1089</v>
      </c>
      <c r="D47" s="24" t="s">
        <v>817</v>
      </c>
      <c r="E47" s="25" t="s">
        <v>393</v>
      </c>
      <c r="F47" s="26" t="s">
        <v>1090</v>
      </c>
      <c r="G47" s="23" t="s">
        <v>55</v>
      </c>
      <c r="H47" s="80" t="s">
        <v>56</v>
      </c>
      <c r="I47" s="81" t="s">
        <v>1003</v>
      </c>
      <c r="J47" s="82">
        <v>43269</v>
      </c>
      <c r="K47" s="81" t="s">
        <v>58</v>
      </c>
      <c r="L47" s="81" t="s">
        <v>591</v>
      </c>
      <c r="M47" s="81" t="s">
        <v>281</v>
      </c>
      <c r="N47">
        <v>3</v>
      </c>
      <c r="O47" s="27">
        <v>8</v>
      </c>
      <c r="P47" s="27">
        <v>8</v>
      </c>
      <c r="Q47" s="27" t="s">
        <v>25</v>
      </c>
      <c r="R47" s="27">
        <v>8</v>
      </c>
      <c r="S47" s="71">
        <v>4</v>
      </c>
      <c r="T47" s="28">
        <f t="shared" si="6"/>
        <v>5.2</v>
      </c>
      <c r="U47" s="29" t="str">
        <f t="shared" si="7"/>
        <v>D+</v>
      </c>
      <c r="V47" s="30" t="str">
        <f t="shared" si="8"/>
        <v>Trung bình yếu</v>
      </c>
      <c r="W47" s="67"/>
      <c r="X47" s="32" t="str">
        <f t="shared" si="9"/>
        <v>605-A2</v>
      </c>
      <c r="Y47" s="3"/>
      <c r="Z47" s="21"/>
      <c r="AA47" s="73" t="str">
        <f t="shared" si="10"/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1091</v>
      </c>
      <c r="D48" s="24" t="s">
        <v>476</v>
      </c>
      <c r="E48" s="25" t="s">
        <v>529</v>
      </c>
      <c r="F48" s="26" t="s">
        <v>295</v>
      </c>
      <c r="G48" s="23" t="s">
        <v>70</v>
      </c>
      <c r="H48" s="80" t="s">
        <v>56</v>
      </c>
      <c r="I48" s="81" t="s">
        <v>1003</v>
      </c>
      <c r="J48" s="82">
        <v>43269</v>
      </c>
      <c r="K48" s="81" t="s">
        <v>58</v>
      </c>
      <c r="L48" s="81" t="s">
        <v>591</v>
      </c>
      <c r="M48" s="81" t="s">
        <v>281</v>
      </c>
      <c r="N48">
        <v>3</v>
      </c>
      <c r="O48" s="27">
        <v>8</v>
      </c>
      <c r="P48" s="27">
        <v>7</v>
      </c>
      <c r="Q48" s="27" t="s">
        <v>25</v>
      </c>
      <c r="R48" s="27">
        <v>8</v>
      </c>
      <c r="S48" s="71">
        <v>6</v>
      </c>
      <c r="T48" s="28">
        <f t="shared" si="6"/>
        <v>6.5</v>
      </c>
      <c r="U48" s="29" t="str">
        <f t="shared" si="7"/>
        <v>C+</v>
      </c>
      <c r="V48" s="30" t="str">
        <f t="shared" si="8"/>
        <v>Trung bình</v>
      </c>
      <c r="W48" s="31" t="str">
        <f t="shared" ref="W48:W53" si="11">+IF(OR($O48=0,$P48=0,$Q48=0,$R48=0),"Không đủ ĐKDT",IF(AND(S48=0,T48&gt;=4),"Không đạt",""))</f>
        <v/>
      </c>
      <c r="X48" s="32" t="str">
        <f t="shared" si="9"/>
        <v>605-A2</v>
      </c>
      <c r="Y48" s="3"/>
      <c r="Z48" s="21"/>
      <c r="AA48" s="73" t="str">
        <f t="shared" si="10"/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1092</v>
      </c>
      <c r="D49" s="24" t="s">
        <v>101</v>
      </c>
      <c r="E49" s="25" t="s">
        <v>116</v>
      </c>
      <c r="F49" s="26" t="s">
        <v>1093</v>
      </c>
      <c r="G49" s="23" t="s">
        <v>55</v>
      </c>
      <c r="H49" s="80" t="s">
        <v>56</v>
      </c>
      <c r="I49" s="81" t="s">
        <v>1003</v>
      </c>
      <c r="J49" s="82">
        <v>43269</v>
      </c>
      <c r="K49" s="81" t="s">
        <v>58</v>
      </c>
      <c r="L49" s="81" t="s">
        <v>591</v>
      </c>
      <c r="M49" s="81" t="s">
        <v>281</v>
      </c>
      <c r="N49">
        <v>3</v>
      </c>
      <c r="O49" s="27">
        <v>8</v>
      </c>
      <c r="P49" s="27">
        <v>6</v>
      </c>
      <c r="Q49" s="27" t="s">
        <v>25</v>
      </c>
      <c r="R49" s="27">
        <v>7</v>
      </c>
      <c r="S49" s="71">
        <v>4</v>
      </c>
      <c r="T49" s="28">
        <f t="shared" si="6"/>
        <v>4.9000000000000004</v>
      </c>
      <c r="U49" s="29" t="str">
        <f t="shared" si="7"/>
        <v>D</v>
      </c>
      <c r="V49" s="30" t="str">
        <f t="shared" si="8"/>
        <v>Trung bình yếu</v>
      </c>
      <c r="W49" s="31" t="str">
        <f t="shared" si="11"/>
        <v/>
      </c>
      <c r="X49" s="32" t="str">
        <f t="shared" si="9"/>
        <v>605-A2</v>
      </c>
      <c r="Y49" s="3"/>
      <c r="Z49" s="21"/>
      <c r="AA49" s="73" t="str">
        <f t="shared" si="10"/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1094</v>
      </c>
      <c r="D50" s="24" t="s">
        <v>479</v>
      </c>
      <c r="E50" s="25" t="s">
        <v>195</v>
      </c>
      <c r="F50" s="26" t="s">
        <v>495</v>
      </c>
      <c r="G50" s="23" t="s">
        <v>192</v>
      </c>
      <c r="H50" s="80" t="s">
        <v>56</v>
      </c>
      <c r="I50" s="81" t="s">
        <v>1003</v>
      </c>
      <c r="J50" s="82">
        <v>43269</v>
      </c>
      <c r="K50" s="81" t="s">
        <v>58</v>
      </c>
      <c r="L50" s="81" t="s">
        <v>591</v>
      </c>
      <c r="M50" s="81" t="s">
        <v>281</v>
      </c>
      <c r="N50">
        <v>3</v>
      </c>
      <c r="O50" s="27">
        <v>7</v>
      </c>
      <c r="P50" s="27">
        <v>6</v>
      </c>
      <c r="Q50" s="27" t="s">
        <v>25</v>
      </c>
      <c r="R50" s="27">
        <v>8</v>
      </c>
      <c r="S50" s="71">
        <v>8</v>
      </c>
      <c r="T50" s="28">
        <f t="shared" si="6"/>
        <v>7.7</v>
      </c>
      <c r="U50" s="29" t="str">
        <f t="shared" si="7"/>
        <v>B</v>
      </c>
      <c r="V50" s="30" t="str">
        <f t="shared" si="8"/>
        <v>Khá</v>
      </c>
      <c r="W50" s="31" t="str">
        <f t="shared" si="11"/>
        <v/>
      </c>
      <c r="X50" s="32" t="str">
        <f t="shared" si="9"/>
        <v>605-A2</v>
      </c>
      <c r="Y50" s="3"/>
      <c r="Z50" s="21"/>
      <c r="AA50" s="73" t="str">
        <f t="shared" si="10"/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1095</v>
      </c>
      <c r="D51" s="24" t="s">
        <v>343</v>
      </c>
      <c r="E51" s="25" t="s">
        <v>575</v>
      </c>
      <c r="F51" s="26" t="s">
        <v>582</v>
      </c>
      <c r="G51" s="23" t="s">
        <v>70</v>
      </c>
      <c r="H51" s="80" t="s">
        <v>56</v>
      </c>
      <c r="I51" s="81" t="s">
        <v>1003</v>
      </c>
      <c r="J51" s="82">
        <v>43269</v>
      </c>
      <c r="K51" s="81" t="s">
        <v>58</v>
      </c>
      <c r="L51" s="81" t="s">
        <v>591</v>
      </c>
      <c r="M51" s="81" t="s">
        <v>281</v>
      </c>
      <c r="N51">
        <v>3</v>
      </c>
      <c r="O51" s="27">
        <v>7</v>
      </c>
      <c r="P51" s="27">
        <v>7</v>
      </c>
      <c r="Q51" s="27" t="s">
        <v>25</v>
      </c>
      <c r="R51" s="27">
        <v>7</v>
      </c>
      <c r="S51" s="71">
        <v>6.5</v>
      </c>
      <c r="T51" s="28">
        <f t="shared" si="6"/>
        <v>6.7</v>
      </c>
      <c r="U51" s="29" t="str">
        <f t="shared" si="7"/>
        <v>C+</v>
      </c>
      <c r="V51" s="30" t="str">
        <f t="shared" si="8"/>
        <v>Trung bình</v>
      </c>
      <c r="W51" s="31" t="str">
        <f t="shared" si="11"/>
        <v/>
      </c>
      <c r="X51" s="32" t="str">
        <f t="shared" si="9"/>
        <v>605-A2</v>
      </c>
      <c r="Y51" s="3"/>
      <c r="Z51" s="21"/>
      <c r="AA51" s="73" t="str">
        <f t="shared" si="10"/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1096</v>
      </c>
      <c r="D52" s="24" t="s">
        <v>173</v>
      </c>
      <c r="E52" s="25" t="s">
        <v>919</v>
      </c>
      <c r="F52" s="26" t="s">
        <v>1097</v>
      </c>
      <c r="G52" s="23" t="s">
        <v>88</v>
      </c>
      <c r="H52" s="80" t="s">
        <v>56</v>
      </c>
      <c r="I52" s="81" t="s">
        <v>1003</v>
      </c>
      <c r="J52" s="82">
        <v>43269</v>
      </c>
      <c r="K52" s="81" t="s">
        <v>58</v>
      </c>
      <c r="L52" s="81" t="s">
        <v>591</v>
      </c>
      <c r="M52" s="81" t="s">
        <v>281</v>
      </c>
      <c r="N52">
        <v>3</v>
      </c>
      <c r="O52" s="27">
        <v>9</v>
      </c>
      <c r="P52" s="27">
        <v>8</v>
      </c>
      <c r="Q52" s="27" t="s">
        <v>25</v>
      </c>
      <c r="R52" s="27">
        <v>8</v>
      </c>
      <c r="S52" s="71">
        <v>6.5</v>
      </c>
      <c r="T52" s="28">
        <f t="shared" si="6"/>
        <v>7.1</v>
      </c>
      <c r="U52" s="29" t="str">
        <f t="shared" si="7"/>
        <v>B</v>
      </c>
      <c r="V52" s="30" t="str">
        <f t="shared" si="8"/>
        <v>Khá</v>
      </c>
      <c r="W52" s="31" t="str">
        <f t="shared" si="11"/>
        <v/>
      </c>
      <c r="X52" s="32" t="str">
        <f t="shared" si="9"/>
        <v>605-A2</v>
      </c>
      <c r="Y52" s="3"/>
      <c r="Z52" s="21"/>
      <c r="AA52" s="73" t="str">
        <f t="shared" si="10"/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1098</v>
      </c>
      <c r="D53" s="24" t="s">
        <v>1099</v>
      </c>
      <c r="E53" s="25" t="s">
        <v>212</v>
      </c>
      <c r="F53" s="26" t="s">
        <v>1100</v>
      </c>
      <c r="G53" s="23" t="s">
        <v>278</v>
      </c>
      <c r="H53" s="80" t="s">
        <v>56</v>
      </c>
      <c r="I53" s="81" t="s">
        <v>1003</v>
      </c>
      <c r="J53" s="82">
        <v>43269</v>
      </c>
      <c r="K53" s="81" t="s">
        <v>58</v>
      </c>
      <c r="L53" s="81" t="s">
        <v>591</v>
      </c>
      <c r="M53" s="81" t="s">
        <v>281</v>
      </c>
      <c r="N53">
        <v>3</v>
      </c>
      <c r="O53" s="27">
        <v>8</v>
      </c>
      <c r="P53" s="27">
        <v>6</v>
      </c>
      <c r="Q53" s="27" t="s">
        <v>25</v>
      </c>
      <c r="R53" s="27">
        <v>8</v>
      </c>
      <c r="S53" s="71">
        <v>5</v>
      </c>
      <c r="T53" s="28">
        <f t="shared" si="6"/>
        <v>5.7</v>
      </c>
      <c r="U53" s="29" t="str">
        <f t="shared" si="7"/>
        <v>C</v>
      </c>
      <c r="V53" s="30" t="str">
        <f t="shared" si="8"/>
        <v>Trung bình</v>
      </c>
      <c r="W53" s="31" t="str">
        <f t="shared" si="11"/>
        <v/>
      </c>
      <c r="X53" s="32" t="str">
        <f t="shared" si="9"/>
        <v>605-A2</v>
      </c>
      <c r="Y53" s="3"/>
      <c r="Z53" s="21"/>
      <c r="AA53" s="73" t="str">
        <f t="shared" si="10"/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1101</v>
      </c>
      <c r="D54" s="24" t="s">
        <v>1102</v>
      </c>
      <c r="E54" s="25" t="s">
        <v>225</v>
      </c>
      <c r="F54" s="26" t="s">
        <v>61</v>
      </c>
      <c r="G54" s="23" t="s">
        <v>179</v>
      </c>
      <c r="H54" s="80" t="s">
        <v>56</v>
      </c>
      <c r="I54" s="81" t="s">
        <v>1003</v>
      </c>
      <c r="J54" s="82">
        <v>43269</v>
      </c>
      <c r="K54" s="81" t="s">
        <v>58</v>
      </c>
      <c r="L54" s="81" t="s">
        <v>591</v>
      </c>
      <c r="M54" s="81" t="s">
        <v>281</v>
      </c>
      <c r="N54">
        <v>3</v>
      </c>
      <c r="O54" s="27">
        <v>8</v>
      </c>
      <c r="P54" s="27">
        <v>6</v>
      </c>
      <c r="Q54" s="27" t="s">
        <v>25</v>
      </c>
      <c r="R54" s="27">
        <v>7</v>
      </c>
      <c r="S54" s="71">
        <v>0</v>
      </c>
      <c r="T54" s="28">
        <f t="shared" si="6"/>
        <v>2.1</v>
      </c>
      <c r="U54" s="29" t="str">
        <f t="shared" si="7"/>
        <v>F</v>
      </c>
      <c r="V54" s="30" t="str">
        <f t="shared" si="8"/>
        <v>Kém</v>
      </c>
      <c r="W54" s="67" t="s">
        <v>1203</v>
      </c>
      <c r="X54" s="32" t="str">
        <f t="shared" si="9"/>
        <v>605-A2</v>
      </c>
      <c r="Y54" s="3"/>
      <c r="Z54" s="21"/>
      <c r="AA54" s="73" t="str">
        <f t="shared" si="10"/>
        <v>Học lại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1103</v>
      </c>
      <c r="D55" s="24" t="s">
        <v>1104</v>
      </c>
      <c r="E55" s="25" t="s">
        <v>1105</v>
      </c>
      <c r="F55" s="26" t="s">
        <v>1106</v>
      </c>
      <c r="G55" s="23" t="s">
        <v>55</v>
      </c>
      <c r="H55" s="80" t="s">
        <v>56</v>
      </c>
      <c r="I55" s="81" t="s">
        <v>1003</v>
      </c>
      <c r="J55" s="82">
        <v>43269</v>
      </c>
      <c r="K55" s="81" t="s">
        <v>58</v>
      </c>
      <c r="L55" s="81" t="s">
        <v>591</v>
      </c>
      <c r="M55" s="81" t="s">
        <v>281</v>
      </c>
      <c r="N55">
        <v>3</v>
      </c>
      <c r="O55" s="27">
        <v>8</v>
      </c>
      <c r="P55" s="27">
        <v>8</v>
      </c>
      <c r="Q55" s="27" t="s">
        <v>25</v>
      </c>
      <c r="R55" s="27">
        <v>9</v>
      </c>
      <c r="S55" s="71">
        <v>2.5</v>
      </c>
      <c r="T55" s="28">
        <f t="shared" si="6"/>
        <v>4.3</v>
      </c>
      <c r="U55" s="29" t="str">
        <f t="shared" si="7"/>
        <v>D</v>
      </c>
      <c r="V55" s="30" t="str">
        <f t="shared" si="8"/>
        <v>Trung bình yếu</v>
      </c>
      <c r="W55" s="31" t="str">
        <f t="shared" ref="W55:W66" si="12">+IF(OR($O55=0,$P55=0,$Q55=0,$R55=0),"Không đủ ĐKDT",IF(AND(S55=0,T55&gt;=4),"Không đạt",""))</f>
        <v/>
      </c>
      <c r="X55" s="32" t="str">
        <f t="shared" si="9"/>
        <v>605-A2</v>
      </c>
      <c r="Y55" s="3"/>
      <c r="Z55" s="21"/>
      <c r="AA55" s="73" t="str">
        <f t="shared" si="10"/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1107</v>
      </c>
      <c r="D56" s="24" t="s">
        <v>1108</v>
      </c>
      <c r="E56" s="25" t="s">
        <v>1109</v>
      </c>
      <c r="F56" s="26" t="s">
        <v>1110</v>
      </c>
      <c r="G56" s="23" t="s">
        <v>83</v>
      </c>
      <c r="H56" s="80" t="s">
        <v>56</v>
      </c>
      <c r="I56" s="81" t="s">
        <v>1003</v>
      </c>
      <c r="J56" s="82">
        <v>43269</v>
      </c>
      <c r="K56" s="81" t="s">
        <v>58</v>
      </c>
      <c r="L56" s="81" t="s">
        <v>591</v>
      </c>
      <c r="M56" s="81" t="s">
        <v>281</v>
      </c>
      <c r="N56">
        <v>3</v>
      </c>
      <c r="O56" s="27">
        <v>6</v>
      </c>
      <c r="P56" s="27">
        <v>7</v>
      </c>
      <c r="Q56" s="27" t="s">
        <v>25</v>
      </c>
      <c r="R56" s="27">
        <v>7</v>
      </c>
      <c r="S56" s="71">
        <v>7</v>
      </c>
      <c r="T56" s="28">
        <f t="shared" si="6"/>
        <v>6.9</v>
      </c>
      <c r="U56" s="29" t="str">
        <f t="shared" si="7"/>
        <v>C+</v>
      </c>
      <c r="V56" s="30" t="str">
        <f t="shared" si="8"/>
        <v>Trung bình</v>
      </c>
      <c r="W56" s="31" t="str">
        <f t="shared" si="12"/>
        <v/>
      </c>
      <c r="X56" s="32" t="str">
        <f t="shared" si="9"/>
        <v>605-A2</v>
      </c>
      <c r="Y56" s="3"/>
      <c r="Z56" s="21"/>
      <c r="AA56" s="73" t="str">
        <f t="shared" si="10"/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1111</v>
      </c>
      <c r="D57" s="24" t="s">
        <v>536</v>
      </c>
      <c r="E57" s="25" t="s">
        <v>231</v>
      </c>
      <c r="F57" s="26" t="s">
        <v>1112</v>
      </c>
      <c r="G57" s="23" t="s">
        <v>107</v>
      </c>
      <c r="H57" s="80" t="s">
        <v>56</v>
      </c>
      <c r="I57" s="81" t="s">
        <v>1003</v>
      </c>
      <c r="J57" s="82">
        <v>43269</v>
      </c>
      <c r="K57" s="81" t="s">
        <v>58</v>
      </c>
      <c r="L57" s="81" t="s">
        <v>591</v>
      </c>
      <c r="M57" s="81" t="s">
        <v>281</v>
      </c>
      <c r="N57">
        <v>3</v>
      </c>
      <c r="O57" s="27">
        <v>6</v>
      </c>
      <c r="P57" s="27">
        <v>7</v>
      </c>
      <c r="Q57" s="27" t="s">
        <v>25</v>
      </c>
      <c r="R57" s="27">
        <v>6</v>
      </c>
      <c r="S57" s="71">
        <v>7.5</v>
      </c>
      <c r="T57" s="28">
        <f t="shared" si="6"/>
        <v>7.2</v>
      </c>
      <c r="U57" s="29" t="str">
        <f t="shared" si="7"/>
        <v>B</v>
      </c>
      <c r="V57" s="30" t="str">
        <f t="shared" si="8"/>
        <v>Khá</v>
      </c>
      <c r="W57" s="31" t="str">
        <f t="shared" si="12"/>
        <v/>
      </c>
      <c r="X57" s="32" t="str">
        <f t="shared" si="9"/>
        <v>605-A2</v>
      </c>
      <c r="Y57" s="3"/>
      <c r="Z57" s="21"/>
      <c r="AA57" s="73" t="str">
        <f t="shared" si="10"/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1113</v>
      </c>
      <c r="D58" s="24" t="s">
        <v>1114</v>
      </c>
      <c r="E58" s="25" t="s">
        <v>706</v>
      </c>
      <c r="F58" s="26" t="s">
        <v>274</v>
      </c>
      <c r="G58" s="23" t="s">
        <v>66</v>
      </c>
      <c r="H58" s="80" t="s">
        <v>56</v>
      </c>
      <c r="I58" s="81" t="s">
        <v>1003</v>
      </c>
      <c r="J58" s="82">
        <v>43269</v>
      </c>
      <c r="K58" s="81" t="s">
        <v>58</v>
      </c>
      <c r="L58" s="81" t="s">
        <v>591</v>
      </c>
      <c r="M58" s="81" t="s">
        <v>281</v>
      </c>
      <c r="N58">
        <v>3</v>
      </c>
      <c r="O58" s="27">
        <v>8</v>
      </c>
      <c r="P58" s="27">
        <v>8</v>
      </c>
      <c r="Q58" s="27" t="s">
        <v>25</v>
      </c>
      <c r="R58" s="27">
        <v>9</v>
      </c>
      <c r="S58" s="71">
        <v>9</v>
      </c>
      <c r="T58" s="28">
        <f t="shared" si="6"/>
        <v>8.8000000000000007</v>
      </c>
      <c r="U58" s="29" t="str">
        <f t="shared" si="7"/>
        <v>A</v>
      </c>
      <c r="V58" s="30" t="str">
        <f t="shared" si="8"/>
        <v>Giỏi</v>
      </c>
      <c r="W58" s="31" t="str">
        <f t="shared" si="12"/>
        <v/>
      </c>
      <c r="X58" s="32" t="str">
        <f t="shared" si="9"/>
        <v>605-A2</v>
      </c>
      <c r="Y58" s="3"/>
      <c r="Z58" s="21"/>
      <c r="AA58" s="73" t="str">
        <f t="shared" si="10"/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1115</v>
      </c>
      <c r="D59" s="24" t="s">
        <v>491</v>
      </c>
      <c r="E59" s="25" t="s">
        <v>246</v>
      </c>
      <c r="F59" s="26" t="s">
        <v>848</v>
      </c>
      <c r="G59" s="23" t="s">
        <v>66</v>
      </c>
      <c r="H59" s="80" t="s">
        <v>56</v>
      </c>
      <c r="I59" s="81" t="s">
        <v>1003</v>
      </c>
      <c r="J59" s="82">
        <v>43269</v>
      </c>
      <c r="K59" s="81" t="s">
        <v>58</v>
      </c>
      <c r="L59" s="81" t="s">
        <v>591</v>
      </c>
      <c r="M59" s="81" t="s">
        <v>281</v>
      </c>
      <c r="N59">
        <v>3</v>
      </c>
      <c r="O59" s="27">
        <v>8</v>
      </c>
      <c r="P59" s="27">
        <v>8</v>
      </c>
      <c r="Q59" s="27" t="s">
        <v>25</v>
      </c>
      <c r="R59" s="27">
        <v>8</v>
      </c>
      <c r="S59" s="71">
        <v>7.5</v>
      </c>
      <c r="T59" s="28">
        <f t="shared" si="6"/>
        <v>7.7</v>
      </c>
      <c r="U59" s="29" t="str">
        <f t="shared" si="7"/>
        <v>B</v>
      </c>
      <c r="V59" s="30" t="str">
        <f t="shared" si="8"/>
        <v>Khá</v>
      </c>
      <c r="W59" s="31" t="str">
        <f t="shared" si="12"/>
        <v/>
      </c>
      <c r="X59" s="32" t="str">
        <f t="shared" si="9"/>
        <v>605-A2</v>
      </c>
      <c r="Y59" s="3"/>
      <c r="Z59" s="21"/>
      <c r="AA59" s="73" t="str">
        <f t="shared" si="10"/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1116</v>
      </c>
      <c r="D60" s="24" t="s">
        <v>1117</v>
      </c>
      <c r="E60" s="25" t="s">
        <v>403</v>
      </c>
      <c r="F60" s="26" t="s">
        <v>506</v>
      </c>
      <c r="G60" s="23" t="s">
        <v>179</v>
      </c>
      <c r="H60" s="80" t="s">
        <v>56</v>
      </c>
      <c r="I60" s="81" t="s">
        <v>1003</v>
      </c>
      <c r="J60" s="82">
        <v>43269</v>
      </c>
      <c r="K60" s="81" t="s">
        <v>58</v>
      </c>
      <c r="L60" s="81" t="s">
        <v>591</v>
      </c>
      <c r="M60" s="81" t="s">
        <v>281</v>
      </c>
      <c r="N60">
        <v>3</v>
      </c>
      <c r="O60" s="27">
        <v>8</v>
      </c>
      <c r="P60" s="27">
        <v>6</v>
      </c>
      <c r="Q60" s="27" t="s">
        <v>25</v>
      </c>
      <c r="R60" s="27">
        <v>6</v>
      </c>
      <c r="S60" s="71">
        <v>4</v>
      </c>
      <c r="T60" s="28">
        <f t="shared" si="6"/>
        <v>4.8</v>
      </c>
      <c r="U60" s="29" t="str">
        <f t="shared" si="7"/>
        <v>D</v>
      </c>
      <c r="V60" s="30" t="str">
        <f t="shared" si="8"/>
        <v>Trung bình yếu</v>
      </c>
      <c r="W60" s="31" t="str">
        <f t="shared" si="12"/>
        <v/>
      </c>
      <c r="X60" s="32" t="str">
        <f t="shared" si="9"/>
        <v>605-A2</v>
      </c>
      <c r="Y60" s="3"/>
      <c r="Z60" s="21"/>
      <c r="AA60" s="73" t="str">
        <f t="shared" si="10"/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1118</v>
      </c>
      <c r="D61" s="24" t="s">
        <v>124</v>
      </c>
      <c r="E61" s="25" t="s">
        <v>1119</v>
      </c>
      <c r="F61" s="26" t="s">
        <v>545</v>
      </c>
      <c r="G61" s="23" t="s">
        <v>83</v>
      </c>
      <c r="H61" s="80" t="s">
        <v>56</v>
      </c>
      <c r="I61" s="81" t="s">
        <v>1003</v>
      </c>
      <c r="J61" s="82">
        <v>43269</v>
      </c>
      <c r="K61" s="81" t="s">
        <v>58</v>
      </c>
      <c r="L61" s="81" t="s">
        <v>591</v>
      </c>
      <c r="M61" s="81" t="s">
        <v>281</v>
      </c>
      <c r="N61">
        <v>3</v>
      </c>
      <c r="O61" s="27">
        <v>8</v>
      </c>
      <c r="P61" s="27">
        <v>7</v>
      </c>
      <c r="Q61" s="27" t="s">
        <v>25</v>
      </c>
      <c r="R61" s="27">
        <v>7</v>
      </c>
      <c r="S61" s="71">
        <v>5.5</v>
      </c>
      <c r="T61" s="28">
        <f t="shared" si="6"/>
        <v>6.1</v>
      </c>
      <c r="U61" s="29" t="str">
        <f t="shared" si="7"/>
        <v>C</v>
      </c>
      <c r="V61" s="30" t="str">
        <f t="shared" si="8"/>
        <v>Trung bình</v>
      </c>
      <c r="W61" s="31" t="str">
        <f t="shared" si="12"/>
        <v/>
      </c>
      <c r="X61" s="32" t="str">
        <f t="shared" si="9"/>
        <v>605-A2</v>
      </c>
      <c r="Y61" s="3"/>
      <c r="Z61" s="21"/>
      <c r="AA61" s="73" t="str">
        <f t="shared" si="10"/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1120</v>
      </c>
      <c r="D62" s="24" t="s">
        <v>690</v>
      </c>
      <c r="E62" s="25" t="s">
        <v>1121</v>
      </c>
      <c r="F62" s="26" t="s">
        <v>1122</v>
      </c>
      <c r="G62" s="23" t="s">
        <v>278</v>
      </c>
      <c r="H62" s="80" t="s">
        <v>56</v>
      </c>
      <c r="I62" s="81" t="s">
        <v>1003</v>
      </c>
      <c r="J62" s="82">
        <v>43269</v>
      </c>
      <c r="K62" s="81" t="s">
        <v>58</v>
      </c>
      <c r="L62" s="81" t="s">
        <v>591</v>
      </c>
      <c r="M62" s="81" t="s">
        <v>281</v>
      </c>
      <c r="N62">
        <v>3</v>
      </c>
      <c r="O62" s="27">
        <v>7</v>
      </c>
      <c r="P62" s="27">
        <v>6</v>
      </c>
      <c r="Q62" s="27" t="s">
        <v>25</v>
      </c>
      <c r="R62" s="27">
        <v>8</v>
      </c>
      <c r="S62" s="71">
        <v>5.5</v>
      </c>
      <c r="T62" s="28">
        <f t="shared" si="6"/>
        <v>6</v>
      </c>
      <c r="U62" s="29" t="str">
        <f t="shared" si="7"/>
        <v>C</v>
      </c>
      <c r="V62" s="30" t="str">
        <f t="shared" si="8"/>
        <v>Trung bình</v>
      </c>
      <c r="W62" s="31" t="str">
        <f t="shared" si="12"/>
        <v/>
      </c>
      <c r="X62" s="32" t="str">
        <f t="shared" si="9"/>
        <v>605-A2</v>
      </c>
      <c r="Y62" s="3"/>
      <c r="Z62" s="21"/>
      <c r="AA62" s="73" t="str">
        <f t="shared" si="10"/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1123</v>
      </c>
      <c r="D63" s="24" t="s">
        <v>1124</v>
      </c>
      <c r="E63" s="25" t="s">
        <v>1125</v>
      </c>
      <c r="F63" s="26" t="s">
        <v>1126</v>
      </c>
      <c r="G63" s="23" t="s">
        <v>66</v>
      </c>
      <c r="H63" s="80" t="s">
        <v>56</v>
      </c>
      <c r="I63" s="81" t="s">
        <v>1003</v>
      </c>
      <c r="J63" s="82">
        <v>43269</v>
      </c>
      <c r="K63" s="81" t="s">
        <v>58</v>
      </c>
      <c r="L63" s="81" t="s">
        <v>591</v>
      </c>
      <c r="M63" s="81" t="s">
        <v>281</v>
      </c>
      <c r="N63">
        <v>3</v>
      </c>
      <c r="O63" s="27">
        <v>6</v>
      </c>
      <c r="P63" s="27">
        <v>8</v>
      </c>
      <c r="Q63" s="27" t="s">
        <v>25</v>
      </c>
      <c r="R63" s="27">
        <v>7</v>
      </c>
      <c r="S63" s="71">
        <v>5</v>
      </c>
      <c r="T63" s="28">
        <f t="shared" si="6"/>
        <v>5.6</v>
      </c>
      <c r="U63" s="29" t="str">
        <f t="shared" si="7"/>
        <v>C</v>
      </c>
      <c r="V63" s="30" t="str">
        <f t="shared" si="8"/>
        <v>Trung bình</v>
      </c>
      <c r="W63" s="31" t="str">
        <f t="shared" si="12"/>
        <v/>
      </c>
      <c r="X63" s="32" t="str">
        <f t="shared" si="9"/>
        <v>605-A2</v>
      </c>
      <c r="Y63" s="3"/>
      <c r="Z63" s="21"/>
      <c r="AA63" s="73" t="str">
        <f t="shared" si="10"/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1127</v>
      </c>
      <c r="D64" s="24" t="s">
        <v>207</v>
      </c>
      <c r="E64" s="25" t="s">
        <v>729</v>
      </c>
      <c r="F64" s="26" t="s">
        <v>677</v>
      </c>
      <c r="G64" s="23" t="s">
        <v>55</v>
      </c>
      <c r="H64" s="80" t="s">
        <v>56</v>
      </c>
      <c r="I64" s="81" t="s">
        <v>1003</v>
      </c>
      <c r="J64" s="82">
        <v>43269</v>
      </c>
      <c r="K64" s="81" t="s">
        <v>58</v>
      </c>
      <c r="L64" s="81" t="s">
        <v>591</v>
      </c>
      <c r="M64" s="81" t="s">
        <v>281</v>
      </c>
      <c r="N64">
        <v>3</v>
      </c>
      <c r="O64" s="27">
        <v>9</v>
      </c>
      <c r="P64" s="27">
        <v>8</v>
      </c>
      <c r="Q64" s="27" t="s">
        <v>25</v>
      </c>
      <c r="R64" s="27">
        <v>9</v>
      </c>
      <c r="S64" s="71">
        <v>8.5</v>
      </c>
      <c r="T64" s="28">
        <f t="shared" si="6"/>
        <v>8.6</v>
      </c>
      <c r="U64" s="29" t="str">
        <f t="shared" si="7"/>
        <v>A</v>
      </c>
      <c r="V64" s="30" t="str">
        <f t="shared" si="8"/>
        <v>Giỏi</v>
      </c>
      <c r="W64" s="31" t="str">
        <f t="shared" si="12"/>
        <v/>
      </c>
      <c r="X64" s="32" t="str">
        <f t="shared" si="9"/>
        <v>605-A2</v>
      </c>
      <c r="Y64" s="3"/>
      <c r="Z64" s="21"/>
      <c r="AA64" s="73" t="str">
        <f t="shared" si="10"/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1128</v>
      </c>
      <c r="D65" s="24" t="s">
        <v>723</v>
      </c>
      <c r="E65" s="25" t="s">
        <v>555</v>
      </c>
      <c r="F65" s="26" t="s">
        <v>147</v>
      </c>
      <c r="G65" s="23" t="s">
        <v>107</v>
      </c>
      <c r="H65" s="80" t="s">
        <v>56</v>
      </c>
      <c r="I65" s="81" t="s">
        <v>1003</v>
      </c>
      <c r="J65" s="82">
        <v>43269</v>
      </c>
      <c r="K65" s="81" t="s">
        <v>58</v>
      </c>
      <c r="L65" s="81" t="s">
        <v>591</v>
      </c>
      <c r="M65" s="81" t="s">
        <v>281</v>
      </c>
      <c r="N65">
        <v>3</v>
      </c>
      <c r="O65" s="27">
        <v>8</v>
      </c>
      <c r="P65" s="27">
        <v>8</v>
      </c>
      <c r="Q65" s="27" t="s">
        <v>25</v>
      </c>
      <c r="R65" s="27">
        <v>6</v>
      </c>
      <c r="S65" s="71">
        <v>3</v>
      </c>
      <c r="T65" s="28">
        <f t="shared" si="6"/>
        <v>4.3</v>
      </c>
      <c r="U65" s="29" t="str">
        <f t="shared" si="7"/>
        <v>D</v>
      </c>
      <c r="V65" s="30" t="str">
        <f t="shared" si="8"/>
        <v>Trung bình yếu</v>
      </c>
      <c r="W65" s="31" t="str">
        <f t="shared" si="12"/>
        <v/>
      </c>
      <c r="X65" s="32" t="str">
        <f t="shared" si="9"/>
        <v>605-A2</v>
      </c>
      <c r="Y65" s="3"/>
      <c r="Z65" s="21"/>
      <c r="AA65" s="73" t="str">
        <f t="shared" si="10"/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1129</v>
      </c>
      <c r="D66" s="24" t="s">
        <v>194</v>
      </c>
      <c r="E66" s="25" t="s">
        <v>170</v>
      </c>
      <c r="F66" s="26" t="s">
        <v>504</v>
      </c>
      <c r="G66" s="23" t="s">
        <v>83</v>
      </c>
      <c r="H66" s="80" t="s">
        <v>56</v>
      </c>
      <c r="I66" s="81" t="s">
        <v>1003</v>
      </c>
      <c r="J66" s="82">
        <v>43269</v>
      </c>
      <c r="K66" s="81" t="s">
        <v>58</v>
      </c>
      <c r="L66" s="81" t="s">
        <v>591</v>
      </c>
      <c r="M66" s="81" t="s">
        <v>281</v>
      </c>
      <c r="N66">
        <v>3</v>
      </c>
      <c r="O66" s="27">
        <v>8</v>
      </c>
      <c r="P66" s="27">
        <v>7</v>
      </c>
      <c r="Q66" s="27" t="s">
        <v>25</v>
      </c>
      <c r="R66" s="27">
        <v>8</v>
      </c>
      <c r="S66" s="71">
        <v>8.5</v>
      </c>
      <c r="T66" s="28">
        <f t="shared" si="6"/>
        <v>8.3000000000000007</v>
      </c>
      <c r="U66" s="29" t="str">
        <f t="shared" si="7"/>
        <v>B+</v>
      </c>
      <c r="V66" s="30" t="str">
        <f t="shared" si="8"/>
        <v>Khá</v>
      </c>
      <c r="W66" s="31" t="str">
        <f t="shared" si="12"/>
        <v/>
      </c>
      <c r="X66" s="32" t="str">
        <f t="shared" si="9"/>
        <v>605-A2</v>
      </c>
      <c r="Y66" s="3"/>
      <c r="Z66" s="21"/>
      <c r="AA66" s="73" t="str">
        <f t="shared" si="10"/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1130</v>
      </c>
      <c r="D67" s="24" t="s">
        <v>1131</v>
      </c>
      <c r="E67" s="25" t="s">
        <v>470</v>
      </c>
      <c r="F67" s="26" t="s">
        <v>1132</v>
      </c>
      <c r="G67" s="23" t="s">
        <v>70</v>
      </c>
      <c r="H67" s="80" t="s">
        <v>56</v>
      </c>
      <c r="I67" s="81" t="s">
        <v>1003</v>
      </c>
      <c r="J67" s="82">
        <v>43269</v>
      </c>
      <c r="K67" s="81" t="s">
        <v>58</v>
      </c>
      <c r="L67" s="81" t="s">
        <v>591</v>
      </c>
      <c r="M67" s="81" t="s">
        <v>281</v>
      </c>
      <c r="N67">
        <v>3</v>
      </c>
      <c r="O67" s="27">
        <v>8</v>
      </c>
      <c r="P67" s="27">
        <v>7</v>
      </c>
      <c r="Q67" s="27" t="s">
        <v>25</v>
      </c>
      <c r="R67" s="27">
        <v>7</v>
      </c>
      <c r="S67" s="71">
        <v>0</v>
      </c>
      <c r="T67" s="28">
        <f t="shared" si="6"/>
        <v>2.2000000000000002</v>
      </c>
      <c r="U67" s="29" t="str">
        <f t="shared" si="7"/>
        <v>F</v>
      </c>
      <c r="V67" s="30" t="str">
        <f t="shared" si="8"/>
        <v>Kém</v>
      </c>
      <c r="W67" s="67" t="s">
        <v>1203</v>
      </c>
      <c r="X67" s="32" t="str">
        <f t="shared" si="9"/>
        <v>605-A2</v>
      </c>
      <c r="Y67" s="3"/>
      <c r="Z67" s="21"/>
      <c r="AA67" s="73" t="str">
        <f t="shared" si="10"/>
        <v>Học lại</v>
      </c>
      <c r="AB67" s="62"/>
      <c r="AC67" s="62"/>
      <c r="AD67" s="62"/>
      <c r="AE67" s="54"/>
      <c r="AF67" s="54"/>
      <c r="AG67" s="54"/>
      <c r="AH67" s="54"/>
      <c r="AI67" s="53"/>
      <c r="AJ67" s="54"/>
      <c r="AK67" s="54"/>
      <c r="AL67" s="54"/>
      <c r="AM67" s="54"/>
      <c r="AN67" s="54"/>
      <c r="AO67" s="54"/>
      <c r="AP67" s="55"/>
    </row>
    <row r="68" spans="1:42" ht="18.75" customHeight="1" x14ac:dyDescent="0.25">
      <c r="B68" s="22">
        <v>60</v>
      </c>
      <c r="C68" s="23" t="s">
        <v>1133</v>
      </c>
      <c r="D68" s="24" t="s">
        <v>214</v>
      </c>
      <c r="E68" s="25" t="s">
        <v>1134</v>
      </c>
      <c r="F68" s="26" t="s">
        <v>530</v>
      </c>
      <c r="G68" s="23" t="s">
        <v>179</v>
      </c>
      <c r="H68" s="80" t="s">
        <v>56</v>
      </c>
      <c r="I68" s="81" t="s">
        <v>1003</v>
      </c>
      <c r="J68" s="82">
        <v>43269</v>
      </c>
      <c r="K68" s="81" t="s">
        <v>58</v>
      </c>
      <c r="L68" s="81" t="s">
        <v>591</v>
      </c>
      <c r="M68" s="81" t="s">
        <v>281</v>
      </c>
      <c r="N68">
        <v>3</v>
      </c>
      <c r="O68" s="27">
        <v>8</v>
      </c>
      <c r="P68" s="27">
        <v>7</v>
      </c>
      <c r="Q68" s="27" t="s">
        <v>25</v>
      </c>
      <c r="R68" s="27">
        <v>8</v>
      </c>
      <c r="S68" s="71">
        <v>3</v>
      </c>
      <c r="T68" s="28">
        <f t="shared" si="6"/>
        <v>4.4000000000000004</v>
      </c>
      <c r="U68" s="29" t="str">
        <f t="shared" si="7"/>
        <v>D</v>
      </c>
      <c r="V68" s="30" t="str">
        <f t="shared" si="8"/>
        <v>Trung bình yếu</v>
      </c>
      <c r="W68" s="31" t="str">
        <f>+IF(OR($O68=0,$P68=0,$Q68=0,$R68=0),"Không đủ ĐKDT",IF(AND(S68=0,T68&gt;=4),"Không đạt",""))</f>
        <v/>
      </c>
      <c r="X68" s="32" t="str">
        <f t="shared" si="9"/>
        <v>605-A2</v>
      </c>
      <c r="Y68" s="3"/>
      <c r="Z68" s="21"/>
      <c r="AA68" s="73" t="str">
        <f t="shared" si="10"/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9" customHeight="1" x14ac:dyDescent="0.25">
      <c r="A69" s="2"/>
      <c r="B69" s="33"/>
      <c r="C69" s="34"/>
      <c r="D69" s="34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/>
      <c r="P69" s="37"/>
      <c r="Q69" s="37"/>
      <c r="R69" s="38"/>
      <c r="S69" s="38"/>
      <c r="T69" s="38"/>
      <c r="U69" s="38"/>
      <c r="V69" s="38"/>
      <c r="W69" s="38"/>
      <c r="X69" s="38"/>
      <c r="Y69" s="3"/>
    </row>
    <row r="70" spans="1:42" ht="16.5" x14ac:dyDescent="0.25">
      <c r="A70" s="2"/>
      <c r="B70" s="115" t="s">
        <v>26</v>
      </c>
      <c r="C70" s="115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customHeight="1" x14ac:dyDescent="0.25">
      <c r="A71" s="2"/>
      <c r="B71" s="39" t="s">
        <v>27</v>
      </c>
      <c r="C71" s="39"/>
      <c r="D71" s="40">
        <f>+$AD$7</f>
        <v>60</v>
      </c>
      <c r="E71" s="41" t="s">
        <v>28</v>
      </c>
      <c r="F71" s="116" t="s">
        <v>29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42">
        <f>$AD$7 -COUNTIF($W$8:$W$227,"Vắng") -COUNTIF($W$8:$W$227,"Vắng có phép") - COUNTIF($W$8:$W$227,"Đình chỉ thi") - COUNTIF($W$8:$W$227,"Không đủ ĐKDT")</f>
        <v>56</v>
      </c>
      <c r="T71" s="42"/>
      <c r="U71" s="42"/>
      <c r="V71" s="43"/>
      <c r="W71" s="44" t="s">
        <v>28</v>
      </c>
      <c r="X71" s="43"/>
      <c r="Y71" s="3"/>
    </row>
    <row r="72" spans="1:42" ht="16.5" customHeight="1" x14ac:dyDescent="0.25">
      <c r="A72" s="2"/>
      <c r="B72" s="39" t="s">
        <v>30</v>
      </c>
      <c r="C72" s="39"/>
      <c r="D72" s="40">
        <f>+$AO$7</f>
        <v>51</v>
      </c>
      <c r="E72" s="41" t="s">
        <v>28</v>
      </c>
      <c r="F72" s="116" t="s">
        <v>31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5">
        <f>COUNTIF($W$8:$W$103,"Vắng")</f>
        <v>3</v>
      </c>
      <c r="T72" s="45"/>
      <c r="U72" s="45"/>
      <c r="V72" s="46"/>
      <c r="W72" s="44" t="s">
        <v>28</v>
      </c>
      <c r="X72" s="46"/>
      <c r="Y72" s="3"/>
    </row>
    <row r="73" spans="1:42" ht="16.5" customHeight="1" x14ac:dyDescent="0.25">
      <c r="A73" s="2"/>
      <c r="B73" s="39" t="s">
        <v>39</v>
      </c>
      <c r="C73" s="39"/>
      <c r="D73" s="49">
        <f>COUNTIF(AA9:AA68,"Học lại")</f>
        <v>9</v>
      </c>
      <c r="E73" s="41" t="s">
        <v>28</v>
      </c>
      <c r="F73" s="116" t="s">
        <v>40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2">
        <f>COUNTIF($W$8:$W$103,"Vắng có phép")</f>
        <v>0</v>
      </c>
      <c r="T73" s="42"/>
      <c r="U73" s="42"/>
      <c r="V73" s="43"/>
      <c r="W73" s="44" t="s">
        <v>28</v>
      </c>
      <c r="X73" s="43"/>
      <c r="Y73" s="3"/>
    </row>
    <row r="74" spans="1:42" ht="3" customHeight="1" x14ac:dyDescent="0.25">
      <c r="A74" s="2"/>
      <c r="B74" s="33"/>
      <c r="C74" s="34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6"/>
      <c r="P74" s="37"/>
      <c r="Q74" s="37"/>
      <c r="R74" s="38"/>
      <c r="S74" s="38"/>
      <c r="T74" s="38"/>
      <c r="U74" s="38"/>
      <c r="V74" s="38"/>
      <c r="W74" s="38"/>
      <c r="X74" s="38"/>
      <c r="Y74" s="3"/>
    </row>
    <row r="75" spans="1:42" x14ac:dyDescent="0.25">
      <c r="B75" s="68" t="s">
        <v>41</v>
      </c>
      <c r="C75" s="68"/>
      <c r="D75" s="69">
        <f>COUNTIF(AA9:AA68,"Thi lại")</f>
        <v>0</v>
      </c>
      <c r="E75" s="70" t="s">
        <v>28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12"/>
      <c r="R75" s="112"/>
      <c r="S75" s="112"/>
      <c r="T75" s="112"/>
      <c r="U75" s="112"/>
      <c r="V75" s="112"/>
      <c r="W75" s="112"/>
      <c r="X75" s="112"/>
      <c r="Y75" s="3"/>
    </row>
    <row r="76" spans="1:42" ht="24.75" customHeight="1" x14ac:dyDescent="0.25">
      <c r="B76" s="68"/>
      <c r="C76" s="68"/>
      <c r="D76" s="69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 t="s">
        <v>1204</v>
      </c>
      <c r="R76" s="112"/>
      <c r="S76" s="112"/>
      <c r="T76" s="112"/>
      <c r="U76" s="112"/>
      <c r="V76" s="112"/>
      <c r="W76" s="112"/>
      <c r="X76" s="112"/>
      <c r="Y76" s="3"/>
    </row>
  </sheetData>
  <sheetProtection formatCells="0" formatColumns="0" formatRows="0" insertColumns="0" insertRows="0" insertHyperlinks="0" deleteColumns="0" deleteRows="0" sort="0" autoFilter="0" pivotTables="0"/>
  <autoFilter ref="A7:AP68">
    <filterColumn colId="3" showButton="0"/>
  </autoFilter>
  <sortState ref="B9:AB68">
    <sortCondition ref="B9:B68"/>
  </sortState>
  <mergeCells count="48">
    <mergeCell ref="B70:C70"/>
    <mergeCell ref="F71:R71"/>
    <mergeCell ref="F72:R72"/>
    <mergeCell ref="F73:R73"/>
    <mergeCell ref="Q75:X75"/>
    <mergeCell ref="Q76:X76"/>
    <mergeCell ref="T6:T8"/>
    <mergeCell ref="U6:U7"/>
    <mergeCell ref="V6:V7"/>
    <mergeCell ref="W6:W8"/>
    <mergeCell ref="X6:X8"/>
    <mergeCell ref="S6:S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1:G1"/>
    <mergeCell ref="O1:X1"/>
    <mergeCell ref="B2:G2"/>
    <mergeCell ref="O2:X2"/>
    <mergeCell ref="B3:C3"/>
    <mergeCell ref="D3:R3"/>
    <mergeCell ref="S3:X3"/>
  </mergeCells>
  <conditionalFormatting sqref="O9:S68">
    <cfRule type="cellIs" dxfId="58" priority="18" operator="greaterThan">
      <formula>10</formula>
    </cfRule>
  </conditionalFormatting>
  <conditionalFormatting sqref="S9:S68">
    <cfRule type="cellIs" dxfId="57" priority="9" operator="greaterThan">
      <formula>10</formula>
    </cfRule>
    <cfRule type="cellIs" dxfId="56" priority="11" operator="greaterThan">
      <formula>10</formula>
    </cfRule>
    <cfRule type="cellIs" dxfId="55" priority="12" operator="greaterThan">
      <formula>10</formula>
    </cfRule>
    <cfRule type="cellIs" dxfId="54" priority="13" operator="greaterThan">
      <formula>10</formula>
    </cfRule>
    <cfRule type="cellIs" dxfId="53" priority="14" operator="greaterThan">
      <formula>10</formula>
    </cfRule>
    <cfRule type="cellIs" dxfId="52" priority="15" operator="greaterThan">
      <formula>10</formula>
    </cfRule>
  </conditionalFormatting>
  <conditionalFormatting sqref="O9:R68">
    <cfRule type="cellIs" dxfId="51" priority="8" operator="greaterThan">
      <formula>10</formula>
    </cfRule>
  </conditionalFormatting>
  <conditionalFormatting sqref="C1:C1048576">
    <cfRule type="duplicateValues" dxfId="50" priority="33"/>
  </conditionalFormatting>
  <conditionalFormatting sqref="W10">
    <cfRule type="duplicateValues" dxfId="49" priority="6"/>
  </conditionalFormatting>
  <conditionalFormatting sqref="W10">
    <cfRule type="duplicateValues" dxfId="48" priority="5"/>
  </conditionalFormatting>
  <conditionalFormatting sqref="W47">
    <cfRule type="duplicateValues" dxfId="47" priority="4"/>
  </conditionalFormatting>
  <conditionalFormatting sqref="W54">
    <cfRule type="duplicateValues" dxfId="46" priority="3"/>
  </conditionalFormatting>
  <dataValidations count="1">
    <dataValidation allowBlank="1" showInputMessage="1" showErrorMessage="1" errorTitle="Không xóa dữ liệu" error="Không xóa dữ liệu" prompt="Không xóa dữ liệu" sqref="D73 AA9:AA68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topLeftCell="B1" zoomScale="115" zoomScaleNormal="115" workbookViewId="0">
      <pane ySplit="2" topLeftCell="A70" activePane="bottomLeft" state="frozen"/>
      <selection activeCell="V5" sqref="S1:V1048576"/>
      <selection pane="bottomLeft" activeCell="B77" sqref="A77:XFD107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77"/>
      <c r="I1" s="77"/>
      <c r="J1" s="77"/>
      <c r="K1" s="77"/>
      <c r="L1" s="77"/>
      <c r="M1" s="77"/>
      <c r="N1" s="7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78"/>
      <c r="I2" s="78"/>
      <c r="J2" s="78"/>
      <c r="K2" s="78"/>
      <c r="L2" s="78"/>
      <c r="M2" s="78"/>
      <c r="N2" s="7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D16-145_09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08:00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D16-145_09</v>
      </c>
      <c r="AD7" s="58">
        <f>+$AM$7+$AO$7+$AK$7</f>
        <v>60</v>
      </c>
      <c r="AE7" s="52">
        <f>COUNTIF($W$8:$W$98,"Khiển trách")</f>
        <v>0</v>
      </c>
      <c r="AF7" s="52">
        <f>COUNTIF($W$8:$W$98,"Cảnh cáo")</f>
        <v>0</v>
      </c>
      <c r="AG7" s="52">
        <f>COUNTIF($W$8:$W$98,"Đình chỉ thi")</f>
        <v>0</v>
      </c>
      <c r="AH7" s="59">
        <f>+($AE$7+$AF$7+$AG$7)/$AD$7*100%</f>
        <v>0</v>
      </c>
      <c r="AI7" s="52">
        <f>SUM(COUNTIF($W$8:$W$96,"Vắng"),COUNTIF($W$8:$W$96,"Vắng có phép"))</f>
        <v>2</v>
      </c>
      <c r="AJ7" s="60">
        <f>+$AI$7/$AD$7</f>
        <v>3.3333333333333333E-2</v>
      </c>
      <c r="AK7" s="61">
        <f>COUNTIF($AA$8:$AA$96,"Thi lại")</f>
        <v>0</v>
      </c>
      <c r="AL7" s="60">
        <f>+$AK$7/$AD$7</f>
        <v>0</v>
      </c>
      <c r="AM7" s="61">
        <f>COUNTIF($AA$8:$AA$97,"Học lại")</f>
        <v>10</v>
      </c>
      <c r="AN7" s="60">
        <f>+$AM$7/$AD$7</f>
        <v>0.16666666666666666</v>
      </c>
      <c r="AO7" s="52">
        <f>COUNTIF($AA$9:$AA$97,"Đạt")</f>
        <v>50</v>
      </c>
      <c r="AP7" s="59">
        <f>+$AO$7/$AD$7</f>
        <v>0.83333333333333337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79"/>
      <c r="I8" s="79"/>
      <c r="J8" s="79"/>
      <c r="K8" s="79"/>
      <c r="L8" s="79"/>
      <c r="M8" s="79"/>
      <c r="N8" s="79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874</v>
      </c>
      <c r="D9" s="13" t="s">
        <v>307</v>
      </c>
      <c r="E9" s="14" t="s">
        <v>53</v>
      </c>
      <c r="F9" s="15" t="s">
        <v>875</v>
      </c>
      <c r="G9" s="12" t="s">
        <v>876</v>
      </c>
      <c r="H9" s="80" t="s">
        <v>56</v>
      </c>
      <c r="I9" s="81" t="s">
        <v>877</v>
      </c>
      <c r="J9" s="82">
        <v>43269</v>
      </c>
      <c r="K9" s="81" t="s">
        <v>58</v>
      </c>
      <c r="L9" s="81" t="s">
        <v>873</v>
      </c>
      <c r="M9" s="81" t="s">
        <v>281</v>
      </c>
      <c r="N9">
        <v>3</v>
      </c>
      <c r="O9" s="16">
        <v>6</v>
      </c>
      <c r="P9" s="16">
        <v>6</v>
      </c>
      <c r="Q9" s="16" t="s">
        <v>25</v>
      </c>
      <c r="R9" s="16">
        <v>7</v>
      </c>
      <c r="S9" s="17">
        <v>7</v>
      </c>
      <c r="T9" s="18">
        <f t="shared" ref="T9:T40" si="0">ROUND(SUMPRODUCT(O9:S9,$O$8:$S$8)/100,1)</f>
        <v>6.8</v>
      </c>
      <c r="U9" s="19" t="str">
        <f t="shared" ref="U9:U40" si="1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C+</v>
      </c>
      <c r="V9" s="19" t="str">
        <f t="shared" ref="V9:V40" si="2">IF($T9&lt;4,"Kém",IF(AND($T9&gt;=4,$T9&lt;=5.4),"Trung bình yếu",IF(AND($T9&gt;=5.5,$T9&lt;=6.9),"Trung bình",IF(AND($T9&gt;=7,$T9&lt;=8.4),"Khá",IF(AND($T9&gt;=8.5,$T9&lt;=10),"Giỏi","")))))</f>
        <v>Trung bình</v>
      </c>
      <c r="W9" s="31" t="str">
        <f t="shared" ref="W9:W14" si="3">+IF(OR($O9=0,$P9=0,$Q9=0,$R9=0),"Không đủ ĐKDT",IF(AND(S9=0,T9&gt;=4),"Không đạt",""))</f>
        <v/>
      </c>
      <c r="X9" s="20" t="str">
        <f t="shared" ref="X9:X40" si="4">+L9</f>
        <v>602-A2</v>
      </c>
      <c r="Y9" s="3"/>
      <c r="Z9" s="21"/>
      <c r="AA9" s="73" t="str">
        <f t="shared" ref="AA9:AA40" si="5"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878</v>
      </c>
      <c r="D10" s="24" t="s">
        <v>766</v>
      </c>
      <c r="E10" s="25" t="s">
        <v>53</v>
      </c>
      <c r="F10" s="26" t="s">
        <v>494</v>
      </c>
      <c r="G10" s="23" t="s">
        <v>88</v>
      </c>
      <c r="H10" s="80" t="s">
        <v>56</v>
      </c>
      <c r="I10" s="81" t="s">
        <v>877</v>
      </c>
      <c r="J10" s="82">
        <v>43269</v>
      </c>
      <c r="K10" s="81" t="s">
        <v>58</v>
      </c>
      <c r="L10" s="81" t="s">
        <v>873</v>
      </c>
      <c r="M10" s="81" t="s">
        <v>281</v>
      </c>
      <c r="N10">
        <v>3</v>
      </c>
      <c r="O10" s="27">
        <v>10</v>
      </c>
      <c r="P10" s="27">
        <v>8</v>
      </c>
      <c r="Q10" s="27" t="s">
        <v>25</v>
      </c>
      <c r="R10" s="27">
        <v>7</v>
      </c>
      <c r="S10" s="71">
        <v>8</v>
      </c>
      <c r="T10" s="28">
        <f t="shared" si="0"/>
        <v>8.1</v>
      </c>
      <c r="U10" s="29" t="str">
        <f t="shared" si="1"/>
        <v>B+</v>
      </c>
      <c r="V10" s="30" t="str">
        <f t="shared" si="2"/>
        <v>Khá</v>
      </c>
      <c r="W10" s="31" t="str">
        <f t="shared" si="3"/>
        <v/>
      </c>
      <c r="X10" s="32" t="str">
        <f t="shared" si="4"/>
        <v>602-A2</v>
      </c>
      <c r="Y10" s="3"/>
      <c r="Z10" s="21"/>
      <c r="AA10" s="73" t="str">
        <f t="shared" si="5"/>
        <v>Đạt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2:42" ht="18.75" customHeight="1" x14ac:dyDescent="0.25">
      <c r="B11" s="22">
        <v>3</v>
      </c>
      <c r="C11" s="23" t="s">
        <v>879</v>
      </c>
      <c r="D11" s="24" t="s">
        <v>880</v>
      </c>
      <c r="E11" s="25" t="s">
        <v>546</v>
      </c>
      <c r="F11" s="26" t="s">
        <v>480</v>
      </c>
      <c r="G11" s="23" t="s">
        <v>83</v>
      </c>
      <c r="H11" s="80" t="s">
        <v>56</v>
      </c>
      <c r="I11" s="81" t="s">
        <v>877</v>
      </c>
      <c r="J11" s="82">
        <v>43269</v>
      </c>
      <c r="K11" s="81" t="s">
        <v>58</v>
      </c>
      <c r="L11" s="81" t="s">
        <v>873</v>
      </c>
      <c r="M11" s="81" t="s">
        <v>281</v>
      </c>
      <c r="N11">
        <v>3</v>
      </c>
      <c r="O11" s="27">
        <v>5</v>
      </c>
      <c r="P11" s="27">
        <v>5</v>
      </c>
      <c r="Q11" s="27" t="s">
        <v>25</v>
      </c>
      <c r="R11" s="27">
        <v>7</v>
      </c>
      <c r="S11" s="71">
        <v>6.5</v>
      </c>
      <c r="T11" s="28">
        <f t="shared" si="0"/>
        <v>6.3</v>
      </c>
      <c r="U11" s="29" t="str">
        <f t="shared" si="1"/>
        <v>C</v>
      </c>
      <c r="V11" s="30" t="str">
        <f t="shared" si="2"/>
        <v>Trung bình</v>
      </c>
      <c r="W11" s="31" t="str">
        <f t="shared" si="3"/>
        <v/>
      </c>
      <c r="X11" s="32" t="str">
        <f t="shared" si="4"/>
        <v>602-A2</v>
      </c>
      <c r="Y11" s="3"/>
      <c r="Z11" s="21"/>
      <c r="AA11" s="73" t="str">
        <f t="shared" si="5"/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881</v>
      </c>
      <c r="D12" s="24" t="s">
        <v>356</v>
      </c>
      <c r="E12" s="25" t="s">
        <v>882</v>
      </c>
      <c r="F12" s="26" t="s">
        <v>516</v>
      </c>
      <c r="G12" s="23" t="s">
        <v>75</v>
      </c>
      <c r="H12" s="80" t="s">
        <v>56</v>
      </c>
      <c r="I12" s="81" t="s">
        <v>877</v>
      </c>
      <c r="J12" s="82">
        <v>43269</v>
      </c>
      <c r="K12" s="81" t="s">
        <v>58</v>
      </c>
      <c r="L12" s="81" t="s">
        <v>873</v>
      </c>
      <c r="M12" s="81" t="s">
        <v>281</v>
      </c>
      <c r="N12">
        <v>3</v>
      </c>
      <c r="O12" s="27">
        <v>10</v>
      </c>
      <c r="P12" s="27">
        <v>7</v>
      </c>
      <c r="Q12" s="27" t="s">
        <v>25</v>
      </c>
      <c r="R12" s="27">
        <v>9</v>
      </c>
      <c r="S12" s="71">
        <v>8.5</v>
      </c>
      <c r="T12" s="28">
        <f t="shared" si="0"/>
        <v>8.6</v>
      </c>
      <c r="U12" s="29" t="str">
        <f t="shared" si="1"/>
        <v>A</v>
      </c>
      <c r="V12" s="30" t="str">
        <f t="shared" si="2"/>
        <v>Giỏi</v>
      </c>
      <c r="W12" s="31" t="str">
        <f t="shared" si="3"/>
        <v/>
      </c>
      <c r="X12" s="32" t="str">
        <f t="shared" si="4"/>
        <v>602-A2</v>
      </c>
      <c r="Y12" s="3"/>
      <c r="Z12" s="21"/>
      <c r="AA12" s="73" t="str">
        <f t="shared" si="5"/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883</v>
      </c>
      <c r="D13" s="24" t="s">
        <v>884</v>
      </c>
      <c r="E13" s="25" t="s">
        <v>885</v>
      </c>
      <c r="F13" s="26" t="s">
        <v>886</v>
      </c>
      <c r="G13" s="23" t="s">
        <v>122</v>
      </c>
      <c r="H13" s="80" t="s">
        <v>56</v>
      </c>
      <c r="I13" s="81" t="s">
        <v>877</v>
      </c>
      <c r="J13" s="82">
        <v>43269</v>
      </c>
      <c r="K13" s="81" t="s">
        <v>58</v>
      </c>
      <c r="L13" s="81" t="s">
        <v>873</v>
      </c>
      <c r="M13" s="81" t="s">
        <v>281</v>
      </c>
      <c r="N13">
        <v>3</v>
      </c>
      <c r="O13" s="27">
        <v>7</v>
      </c>
      <c r="P13" s="27">
        <v>2</v>
      </c>
      <c r="Q13" s="27" t="s">
        <v>25</v>
      </c>
      <c r="R13" s="27">
        <v>6</v>
      </c>
      <c r="S13" s="71">
        <v>2</v>
      </c>
      <c r="T13" s="28">
        <f t="shared" si="0"/>
        <v>2.9</v>
      </c>
      <c r="U13" s="29" t="str">
        <f t="shared" si="1"/>
        <v>F</v>
      </c>
      <c r="V13" s="30" t="str">
        <f t="shared" si="2"/>
        <v>Kém</v>
      </c>
      <c r="W13" s="31" t="str">
        <f t="shared" si="3"/>
        <v/>
      </c>
      <c r="X13" s="32" t="str">
        <f t="shared" si="4"/>
        <v>602-A2</v>
      </c>
      <c r="Y13" s="3"/>
      <c r="Z13" s="21"/>
      <c r="AA13" s="73" t="str">
        <f t="shared" si="5"/>
        <v>Học lại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887</v>
      </c>
      <c r="D14" s="24" t="s">
        <v>631</v>
      </c>
      <c r="E14" s="25" t="s">
        <v>888</v>
      </c>
      <c r="F14" s="26" t="s">
        <v>889</v>
      </c>
      <c r="G14" s="23" t="s">
        <v>278</v>
      </c>
      <c r="H14" s="80" t="s">
        <v>56</v>
      </c>
      <c r="I14" s="81" t="s">
        <v>877</v>
      </c>
      <c r="J14" s="82">
        <v>43269</v>
      </c>
      <c r="K14" s="81" t="s">
        <v>58</v>
      </c>
      <c r="L14" s="81" t="s">
        <v>873</v>
      </c>
      <c r="M14" s="81" t="s">
        <v>281</v>
      </c>
      <c r="N14">
        <v>3</v>
      </c>
      <c r="O14" s="27">
        <v>7</v>
      </c>
      <c r="P14" s="27">
        <v>7</v>
      </c>
      <c r="Q14" s="27" t="s">
        <v>25</v>
      </c>
      <c r="R14" s="27">
        <v>8</v>
      </c>
      <c r="S14" s="71">
        <v>8.5</v>
      </c>
      <c r="T14" s="28">
        <f t="shared" si="0"/>
        <v>8.1999999999999993</v>
      </c>
      <c r="U14" s="29" t="str">
        <f t="shared" si="1"/>
        <v>B+</v>
      </c>
      <c r="V14" s="30" t="str">
        <f t="shared" si="2"/>
        <v>Khá</v>
      </c>
      <c r="W14" s="31" t="str">
        <f t="shared" si="3"/>
        <v/>
      </c>
      <c r="X14" s="32" t="str">
        <f t="shared" si="4"/>
        <v>602-A2</v>
      </c>
      <c r="Y14" s="3"/>
      <c r="Z14" s="21"/>
      <c r="AA14" s="73" t="str">
        <f t="shared" si="5"/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890</v>
      </c>
      <c r="D15" s="24" t="s">
        <v>891</v>
      </c>
      <c r="E15" s="25" t="s">
        <v>78</v>
      </c>
      <c r="F15" s="26" t="s">
        <v>160</v>
      </c>
      <c r="G15" s="23" t="s">
        <v>278</v>
      </c>
      <c r="H15" s="80" t="s">
        <v>56</v>
      </c>
      <c r="I15" s="81" t="s">
        <v>877</v>
      </c>
      <c r="J15" s="82">
        <v>43269</v>
      </c>
      <c r="K15" s="81" t="s">
        <v>58</v>
      </c>
      <c r="L15" s="81" t="s">
        <v>873</v>
      </c>
      <c r="M15" s="81" t="s">
        <v>281</v>
      </c>
      <c r="N15">
        <v>3</v>
      </c>
      <c r="O15" s="27">
        <v>6</v>
      </c>
      <c r="P15" s="27">
        <v>7</v>
      </c>
      <c r="Q15" s="27" t="s">
        <v>25</v>
      </c>
      <c r="R15" s="27">
        <v>9</v>
      </c>
      <c r="S15" s="71">
        <v>0</v>
      </c>
      <c r="T15" s="28">
        <f t="shared" si="0"/>
        <v>2.2000000000000002</v>
      </c>
      <c r="U15" s="29" t="str">
        <f t="shared" si="1"/>
        <v>F</v>
      </c>
      <c r="V15" s="30" t="str">
        <f t="shared" si="2"/>
        <v>Kém</v>
      </c>
      <c r="W15" s="31" t="s">
        <v>1203</v>
      </c>
      <c r="X15" s="32" t="str">
        <f t="shared" si="4"/>
        <v>602-A2</v>
      </c>
      <c r="Y15" s="3"/>
      <c r="Z15" s="21"/>
      <c r="AA15" s="73" t="str">
        <f t="shared" si="5"/>
        <v>Học lại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892</v>
      </c>
      <c r="D16" s="24" t="s">
        <v>586</v>
      </c>
      <c r="E16" s="25" t="s">
        <v>78</v>
      </c>
      <c r="F16" s="26" t="s">
        <v>893</v>
      </c>
      <c r="G16" s="23" t="s">
        <v>75</v>
      </c>
      <c r="H16" s="80" t="s">
        <v>56</v>
      </c>
      <c r="I16" s="81" t="s">
        <v>877</v>
      </c>
      <c r="J16" s="82">
        <v>43269</v>
      </c>
      <c r="K16" s="81" t="s">
        <v>58</v>
      </c>
      <c r="L16" s="81" t="s">
        <v>873</v>
      </c>
      <c r="M16" s="81" t="s">
        <v>281</v>
      </c>
      <c r="N16">
        <v>3</v>
      </c>
      <c r="O16" s="27">
        <v>10</v>
      </c>
      <c r="P16" s="27">
        <v>7</v>
      </c>
      <c r="Q16" s="27" t="s">
        <v>25</v>
      </c>
      <c r="R16" s="27">
        <v>9</v>
      </c>
      <c r="S16" s="71">
        <v>7.5</v>
      </c>
      <c r="T16" s="28">
        <f t="shared" si="0"/>
        <v>7.9</v>
      </c>
      <c r="U16" s="29" t="str">
        <f t="shared" si="1"/>
        <v>B</v>
      </c>
      <c r="V16" s="30" t="str">
        <f t="shared" si="2"/>
        <v>Khá</v>
      </c>
      <c r="W16" s="31" t="str">
        <f t="shared" ref="W16:W21" si="6">+IF(OR($O16=0,$P16=0,$Q16=0,$R16=0),"Không đủ ĐKDT",IF(AND(S16=0,T16&gt;=4),"Không đạt",""))</f>
        <v/>
      </c>
      <c r="X16" s="32" t="str">
        <f t="shared" si="4"/>
        <v>602-A2</v>
      </c>
      <c r="Y16" s="3"/>
      <c r="Z16" s="21"/>
      <c r="AA16" s="73" t="str">
        <f t="shared" si="5"/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894</v>
      </c>
      <c r="D17" s="24" t="s">
        <v>895</v>
      </c>
      <c r="E17" s="25" t="s">
        <v>78</v>
      </c>
      <c r="F17" s="26" t="s">
        <v>462</v>
      </c>
      <c r="G17" s="23" t="s">
        <v>122</v>
      </c>
      <c r="H17" s="80" t="s">
        <v>56</v>
      </c>
      <c r="I17" s="81" t="s">
        <v>877</v>
      </c>
      <c r="J17" s="82">
        <v>43269</v>
      </c>
      <c r="K17" s="81" t="s">
        <v>58</v>
      </c>
      <c r="L17" s="81" t="s">
        <v>873</v>
      </c>
      <c r="M17" s="81" t="s">
        <v>281</v>
      </c>
      <c r="N17">
        <v>3</v>
      </c>
      <c r="O17" s="27">
        <v>8</v>
      </c>
      <c r="P17" s="27">
        <v>5</v>
      </c>
      <c r="Q17" s="27" t="s">
        <v>25</v>
      </c>
      <c r="R17" s="27">
        <v>7</v>
      </c>
      <c r="S17" s="71">
        <v>5</v>
      </c>
      <c r="T17" s="28">
        <f t="shared" si="0"/>
        <v>5.5</v>
      </c>
      <c r="U17" s="29" t="str">
        <f t="shared" si="1"/>
        <v>C</v>
      </c>
      <c r="V17" s="30" t="str">
        <f t="shared" si="2"/>
        <v>Trung bình</v>
      </c>
      <c r="W17" s="31" t="str">
        <f t="shared" si="6"/>
        <v/>
      </c>
      <c r="X17" s="32" t="str">
        <f t="shared" si="4"/>
        <v>602-A2</v>
      </c>
      <c r="Y17" s="3"/>
      <c r="Z17" s="21"/>
      <c r="AA17" s="73" t="str">
        <f t="shared" si="5"/>
        <v>Đạt</v>
      </c>
      <c r="AB17" s="62"/>
      <c r="AC17" s="62"/>
      <c r="AD17" s="62"/>
      <c r="AE17" s="54"/>
      <c r="AF17" s="54"/>
      <c r="AG17" s="54"/>
      <c r="AH17" s="54"/>
      <c r="AI17" s="53"/>
      <c r="AJ17" s="54"/>
      <c r="AK17" s="54"/>
      <c r="AL17" s="54"/>
      <c r="AM17" s="54"/>
      <c r="AN17" s="54"/>
      <c r="AO17" s="54"/>
      <c r="AP17" s="55"/>
    </row>
    <row r="18" spans="2:42" ht="18.75" customHeight="1" x14ac:dyDescent="0.25">
      <c r="B18" s="22">
        <v>10</v>
      </c>
      <c r="C18" s="23" t="s">
        <v>896</v>
      </c>
      <c r="D18" s="24" t="s">
        <v>897</v>
      </c>
      <c r="E18" s="25" t="s">
        <v>376</v>
      </c>
      <c r="F18" s="26" t="s">
        <v>898</v>
      </c>
      <c r="G18" s="23" t="s">
        <v>88</v>
      </c>
      <c r="H18" s="80" t="s">
        <v>56</v>
      </c>
      <c r="I18" s="81" t="s">
        <v>877</v>
      </c>
      <c r="J18" s="82">
        <v>43269</v>
      </c>
      <c r="K18" s="81" t="s">
        <v>58</v>
      </c>
      <c r="L18" s="81" t="s">
        <v>873</v>
      </c>
      <c r="M18" s="81" t="s">
        <v>281</v>
      </c>
      <c r="N18">
        <v>3</v>
      </c>
      <c r="O18" s="27">
        <v>7</v>
      </c>
      <c r="P18" s="27">
        <v>5</v>
      </c>
      <c r="Q18" s="27" t="s">
        <v>25</v>
      </c>
      <c r="R18" s="27">
        <v>6</v>
      </c>
      <c r="S18" s="71">
        <v>5</v>
      </c>
      <c r="T18" s="28">
        <f t="shared" si="0"/>
        <v>5.3</v>
      </c>
      <c r="U18" s="29" t="str">
        <f t="shared" si="1"/>
        <v>D+</v>
      </c>
      <c r="V18" s="30" t="str">
        <f t="shared" si="2"/>
        <v>Trung bình yếu</v>
      </c>
      <c r="W18" s="31" t="str">
        <f t="shared" si="6"/>
        <v/>
      </c>
      <c r="X18" s="32" t="str">
        <f t="shared" si="4"/>
        <v>602-A2</v>
      </c>
      <c r="Y18" s="3"/>
      <c r="Z18" s="21"/>
      <c r="AA18" s="73" t="str">
        <f t="shared" si="5"/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899</v>
      </c>
      <c r="D19" s="24" t="s">
        <v>119</v>
      </c>
      <c r="E19" s="25" t="s">
        <v>376</v>
      </c>
      <c r="F19" s="26" t="s">
        <v>327</v>
      </c>
      <c r="G19" s="23" t="s">
        <v>83</v>
      </c>
      <c r="H19" s="80" t="s">
        <v>56</v>
      </c>
      <c r="I19" s="81" t="s">
        <v>877</v>
      </c>
      <c r="J19" s="82">
        <v>43269</v>
      </c>
      <c r="K19" s="81" t="s">
        <v>58</v>
      </c>
      <c r="L19" s="81" t="s">
        <v>873</v>
      </c>
      <c r="M19" s="81" t="s">
        <v>281</v>
      </c>
      <c r="N19">
        <v>3</v>
      </c>
      <c r="O19" s="27">
        <v>0</v>
      </c>
      <c r="P19" s="27">
        <v>0</v>
      </c>
      <c r="Q19" s="27" t="s">
        <v>25</v>
      </c>
      <c r="R19" s="27">
        <v>0</v>
      </c>
      <c r="S19" s="71" t="s">
        <v>25</v>
      </c>
      <c r="T19" s="28">
        <f t="shared" si="0"/>
        <v>0</v>
      </c>
      <c r="U19" s="29" t="str">
        <f t="shared" si="1"/>
        <v>F</v>
      </c>
      <c r="V19" s="30" t="str">
        <f t="shared" si="2"/>
        <v>Kém</v>
      </c>
      <c r="W19" s="31" t="str">
        <f t="shared" si="6"/>
        <v>Không đủ ĐKDT</v>
      </c>
      <c r="X19" s="32" t="str">
        <f t="shared" si="4"/>
        <v>602-A2</v>
      </c>
      <c r="Y19" s="3"/>
      <c r="Z19" s="21"/>
      <c r="AA19" s="73" t="str">
        <f t="shared" si="5"/>
        <v>Học lại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900</v>
      </c>
      <c r="D20" s="24" t="s">
        <v>514</v>
      </c>
      <c r="E20" s="25" t="s">
        <v>376</v>
      </c>
      <c r="F20" s="26" t="s">
        <v>521</v>
      </c>
      <c r="G20" s="23" t="s">
        <v>278</v>
      </c>
      <c r="H20" s="80" t="s">
        <v>56</v>
      </c>
      <c r="I20" s="81" t="s">
        <v>877</v>
      </c>
      <c r="J20" s="82">
        <v>43269</v>
      </c>
      <c r="K20" s="81" t="s">
        <v>58</v>
      </c>
      <c r="L20" s="81" t="s">
        <v>873</v>
      </c>
      <c r="M20" s="81" t="s">
        <v>281</v>
      </c>
      <c r="N20">
        <v>3</v>
      </c>
      <c r="O20" s="27">
        <v>8</v>
      </c>
      <c r="P20" s="27">
        <v>6</v>
      </c>
      <c r="Q20" s="27" t="s">
        <v>25</v>
      </c>
      <c r="R20" s="27">
        <v>6</v>
      </c>
      <c r="S20" s="71">
        <v>4.5</v>
      </c>
      <c r="T20" s="28">
        <f t="shared" si="0"/>
        <v>5.2</v>
      </c>
      <c r="U20" s="29" t="str">
        <f t="shared" si="1"/>
        <v>D+</v>
      </c>
      <c r="V20" s="30" t="str">
        <f t="shared" si="2"/>
        <v>Trung bình yếu</v>
      </c>
      <c r="W20" s="31" t="str">
        <f t="shared" si="6"/>
        <v/>
      </c>
      <c r="X20" s="32" t="str">
        <f t="shared" si="4"/>
        <v>602-A2</v>
      </c>
      <c r="Y20" s="3"/>
      <c r="Z20" s="21"/>
      <c r="AA20" s="73" t="str">
        <f t="shared" si="5"/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901</v>
      </c>
      <c r="D21" s="24" t="s">
        <v>124</v>
      </c>
      <c r="E21" s="25" t="s">
        <v>902</v>
      </c>
      <c r="F21" s="26" t="s">
        <v>903</v>
      </c>
      <c r="G21" s="23" t="s">
        <v>66</v>
      </c>
      <c r="H21" s="80" t="s">
        <v>56</v>
      </c>
      <c r="I21" s="81" t="s">
        <v>877</v>
      </c>
      <c r="J21" s="82">
        <v>43269</v>
      </c>
      <c r="K21" s="81" t="s">
        <v>58</v>
      </c>
      <c r="L21" s="81" t="s">
        <v>873</v>
      </c>
      <c r="M21" s="81" t="s">
        <v>281</v>
      </c>
      <c r="N21">
        <v>3</v>
      </c>
      <c r="O21" s="27">
        <v>8</v>
      </c>
      <c r="P21" s="27">
        <v>6</v>
      </c>
      <c r="Q21" s="27" t="s">
        <v>25</v>
      </c>
      <c r="R21" s="27">
        <v>6</v>
      </c>
      <c r="S21" s="71">
        <v>6</v>
      </c>
      <c r="T21" s="28">
        <f t="shared" si="0"/>
        <v>6.2</v>
      </c>
      <c r="U21" s="29" t="str">
        <f t="shared" si="1"/>
        <v>C</v>
      </c>
      <c r="V21" s="30" t="str">
        <f t="shared" si="2"/>
        <v>Trung bình</v>
      </c>
      <c r="W21" s="31" t="str">
        <f t="shared" si="6"/>
        <v/>
      </c>
      <c r="X21" s="32" t="str">
        <f t="shared" si="4"/>
        <v>602-A2</v>
      </c>
      <c r="Y21" s="3"/>
      <c r="Z21" s="21"/>
      <c r="AA21" s="73" t="str">
        <f t="shared" si="5"/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904</v>
      </c>
      <c r="D22" s="24" t="s">
        <v>483</v>
      </c>
      <c r="E22" s="25" t="s">
        <v>102</v>
      </c>
      <c r="F22" s="26" t="s">
        <v>905</v>
      </c>
      <c r="G22" s="23" t="s">
        <v>906</v>
      </c>
      <c r="H22" s="80" t="s">
        <v>56</v>
      </c>
      <c r="I22" s="81" t="s">
        <v>877</v>
      </c>
      <c r="J22" s="82">
        <v>43269</v>
      </c>
      <c r="K22" s="81" t="s">
        <v>58</v>
      </c>
      <c r="L22" s="81" t="s">
        <v>873</v>
      </c>
      <c r="M22" s="81" t="s">
        <v>281</v>
      </c>
      <c r="N22">
        <v>3</v>
      </c>
      <c r="O22" s="27">
        <v>8</v>
      </c>
      <c r="P22" s="27">
        <v>5</v>
      </c>
      <c r="Q22" s="27" t="s">
        <v>25</v>
      </c>
      <c r="R22" s="27">
        <v>5</v>
      </c>
      <c r="S22" s="71">
        <v>0</v>
      </c>
      <c r="T22" s="28">
        <f t="shared" si="0"/>
        <v>1.8</v>
      </c>
      <c r="U22" s="29" t="str">
        <f t="shared" si="1"/>
        <v>F</v>
      </c>
      <c r="V22" s="30" t="str">
        <f t="shared" si="2"/>
        <v>Kém</v>
      </c>
      <c r="W22" s="67" t="s">
        <v>1203</v>
      </c>
      <c r="X22" s="32" t="str">
        <f t="shared" si="4"/>
        <v>602-A2</v>
      </c>
      <c r="Y22" s="3"/>
      <c r="Z22" s="21"/>
      <c r="AA22" s="73" t="str">
        <f t="shared" si="5"/>
        <v>Học lại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907</v>
      </c>
      <c r="D23" s="24" t="s">
        <v>908</v>
      </c>
      <c r="E23" s="25" t="s">
        <v>573</v>
      </c>
      <c r="F23" s="26" t="s">
        <v>909</v>
      </c>
      <c r="G23" s="23" t="s">
        <v>135</v>
      </c>
      <c r="H23" s="80" t="s">
        <v>56</v>
      </c>
      <c r="I23" s="81" t="s">
        <v>877</v>
      </c>
      <c r="J23" s="82">
        <v>43269</v>
      </c>
      <c r="K23" s="81" t="s">
        <v>58</v>
      </c>
      <c r="L23" s="81" t="s">
        <v>873</v>
      </c>
      <c r="M23" s="81" t="s">
        <v>281</v>
      </c>
      <c r="N23">
        <v>3</v>
      </c>
      <c r="O23" s="27">
        <v>9</v>
      </c>
      <c r="P23" s="27">
        <v>6</v>
      </c>
      <c r="Q23" s="27" t="s">
        <v>25</v>
      </c>
      <c r="R23" s="27">
        <v>6</v>
      </c>
      <c r="S23" s="71">
        <v>4</v>
      </c>
      <c r="T23" s="28">
        <f t="shared" si="0"/>
        <v>4.9000000000000004</v>
      </c>
      <c r="U23" s="29" t="str">
        <f t="shared" si="1"/>
        <v>D</v>
      </c>
      <c r="V23" s="30" t="str">
        <f t="shared" si="2"/>
        <v>Trung bình yếu</v>
      </c>
      <c r="W23" s="31" t="str">
        <f t="shared" ref="W23:W68" si="7">+IF(OR($O23=0,$P23=0,$Q23=0,$R23=0),"Không đủ ĐKDT",IF(AND(S23=0,T23&gt;=4),"Không đạt",""))</f>
        <v/>
      </c>
      <c r="X23" s="32" t="str">
        <f t="shared" si="4"/>
        <v>602-A2</v>
      </c>
      <c r="Y23" s="3"/>
      <c r="Z23" s="21"/>
      <c r="AA23" s="73" t="str">
        <f t="shared" si="5"/>
        <v>Đạt</v>
      </c>
      <c r="AB23" s="63"/>
      <c r="AC23" s="63"/>
      <c r="AD23" s="84"/>
      <c r="AE23" s="53"/>
      <c r="AF23" s="53"/>
      <c r="AG23" s="53"/>
      <c r="AH23" s="64"/>
      <c r="AI23" s="53"/>
      <c r="AJ23" s="65"/>
      <c r="AK23" s="66"/>
      <c r="AL23" s="65"/>
      <c r="AM23" s="66"/>
      <c r="AN23" s="65"/>
      <c r="AO23" s="53"/>
      <c r="AP23" s="64"/>
    </row>
    <row r="24" spans="2:42" ht="18.75" customHeight="1" x14ac:dyDescent="0.25">
      <c r="B24" s="22">
        <v>16</v>
      </c>
      <c r="C24" s="23" t="s">
        <v>910</v>
      </c>
      <c r="D24" s="24" t="s">
        <v>712</v>
      </c>
      <c r="E24" s="25" t="s">
        <v>393</v>
      </c>
      <c r="F24" s="26" t="s">
        <v>295</v>
      </c>
      <c r="G24" s="23" t="s">
        <v>75</v>
      </c>
      <c r="H24" s="80" t="s">
        <v>56</v>
      </c>
      <c r="I24" s="81" t="s">
        <v>877</v>
      </c>
      <c r="J24" s="82">
        <v>43269</v>
      </c>
      <c r="K24" s="81" t="s">
        <v>58</v>
      </c>
      <c r="L24" s="81" t="s">
        <v>873</v>
      </c>
      <c r="M24" s="81" t="s">
        <v>281</v>
      </c>
      <c r="N24">
        <v>3</v>
      </c>
      <c r="O24" s="27">
        <v>6</v>
      </c>
      <c r="P24" s="27">
        <v>6</v>
      </c>
      <c r="Q24" s="27" t="s">
        <v>25</v>
      </c>
      <c r="R24" s="27">
        <v>7</v>
      </c>
      <c r="S24" s="71">
        <v>4</v>
      </c>
      <c r="T24" s="28">
        <f t="shared" si="0"/>
        <v>4.7</v>
      </c>
      <c r="U24" s="29" t="str">
        <f t="shared" si="1"/>
        <v>D</v>
      </c>
      <c r="V24" s="30" t="str">
        <f t="shared" si="2"/>
        <v>Trung bình yếu</v>
      </c>
      <c r="W24" s="31" t="str">
        <f t="shared" si="7"/>
        <v/>
      </c>
      <c r="X24" s="32" t="str">
        <f t="shared" si="4"/>
        <v>602-A2</v>
      </c>
      <c r="Y24" s="3"/>
      <c r="Z24" s="21"/>
      <c r="AA24" s="73" t="str">
        <f t="shared" si="5"/>
        <v>Đạt</v>
      </c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</row>
    <row r="25" spans="2:42" ht="18.75" customHeight="1" x14ac:dyDescent="0.25">
      <c r="B25" s="22">
        <v>17</v>
      </c>
      <c r="C25" s="23" t="s">
        <v>911</v>
      </c>
      <c r="D25" s="24" t="s">
        <v>502</v>
      </c>
      <c r="E25" s="25" t="s">
        <v>912</v>
      </c>
      <c r="F25" s="26" t="s">
        <v>913</v>
      </c>
      <c r="G25" s="23" t="s">
        <v>75</v>
      </c>
      <c r="H25" s="80" t="s">
        <v>56</v>
      </c>
      <c r="I25" s="81" t="s">
        <v>877</v>
      </c>
      <c r="J25" s="82">
        <v>43269</v>
      </c>
      <c r="K25" s="81" t="s">
        <v>58</v>
      </c>
      <c r="L25" s="81" t="s">
        <v>873</v>
      </c>
      <c r="M25" s="81" t="s">
        <v>281</v>
      </c>
      <c r="N25">
        <v>3</v>
      </c>
      <c r="O25" s="27">
        <v>10</v>
      </c>
      <c r="P25" s="27">
        <v>6</v>
      </c>
      <c r="Q25" s="27" t="s">
        <v>25</v>
      </c>
      <c r="R25" s="27">
        <v>7</v>
      </c>
      <c r="S25" s="71">
        <v>7.5</v>
      </c>
      <c r="T25" s="28">
        <f t="shared" si="0"/>
        <v>7.6</v>
      </c>
      <c r="U25" s="29" t="str">
        <f t="shared" si="1"/>
        <v>B</v>
      </c>
      <c r="V25" s="30" t="str">
        <f t="shared" si="2"/>
        <v>Khá</v>
      </c>
      <c r="W25" s="31" t="str">
        <f t="shared" si="7"/>
        <v/>
      </c>
      <c r="X25" s="32" t="str">
        <f t="shared" si="4"/>
        <v>602-A2</v>
      </c>
      <c r="Y25" s="3"/>
      <c r="Z25" s="21"/>
      <c r="AA25" s="73" t="str">
        <f t="shared" si="5"/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914</v>
      </c>
      <c r="D26" s="24" t="s">
        <v>93</v>
      </c>
      <c r="E26" s="25" t="s">
        <v>125</v>
      </c>
      <c r="F26" s="26" t="s">
        <v>562</v>
      </c>
      <c r="G26" s="23" t="s">
        <v>75</v>
      </c>
      <c r="H26" s="80" t="s">
        <v>56</v>
      </c>
      <c r="I26" s="81" t="s">
        <v>877</v>
      </c>
      <c r="J26" s="82">
        <v>43269</v>
      </c>
      <c r="K26" s="81" t="s">
        <v>58</v>
      </c>
      <c r="L26" s="81" t="s">
        <v>873</v>
      </c>
      <c r="M26" s="81" t="s">
        <v>281</v>
      </c>
      <c r="N26">
        <v>3</v>
      </c>
      <c r="O26" s="27">
        <v>8</v>
      </c>
      <c r="P26" s="27">
        <v>6</v>
      </c>
      <c r="Q26" s="27" t="s">
        <v>25</v>
      </c>
      <c r="R26" s="27">
        <v>5</v>
      </c>
      <c r="S26" s="71">
        <v>4.5</v>
      </c>
      <c r="T26" s="28">
        <f t="shared" si="0"/>
        <v>5.0999999999999996</v>
      </c>
      <c r="U26" s="29" t="str">
        <f t="shared" si="1"/>
        <v>D+</v>
      </c>
      <c r="V26" s="30" t="str">
        <f t="shared" si="2"/>
        <v>Trung bình yếu</v>
      </c>
      <c r="W26" s="31" t="str">
        <f t="shared" si="7"/>
        <v/>
      </c>
      <c r="X26" s="32" t="str">
        <f t="shared" si="4"/>
        <v>602-A2</v>
      </c>
      <c r="Y26" s="3"/>
      <c r="Z26" s="21"/>
      <c r="AA26" s="73" t="str">
        <f t="shared" si="5"/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915</v>
      </c>
      <c r="D27" s="24" t="s">
        <v>916</v>
      </c>
      <c r="E27" s="25" t="s">
        <v>195</v>
      </c>
      <c r="F27" s="26" t="s">
        <v>525</v>
      </c>
      <c r="G27" s="23" t="s">
        <v>75</v>
      </c>
      <c r="H27" s="80" t="s">
        <v>56</v>
      </c>
      <c r="I27" s="81" t="s">
        <v>877</v>
      </c>
      <c r="J27" s="82">
        <v>43269</v>
      </c>
      <c r="K27" s="81" t="s">
        <v>58</v>
      </c>
      <c r="L27" s="81" t="s">
        <v>873</v>
      </c>
      <c r="M27" s="81" t="s">
        <v>281</v>
      </c>
      <c r="N27">
        <v>3</v>
      </c>
      <c r="O27" s="27">
        <v>7</v>
      </c>
      <c r="P27" s="27">
        <v>6</v>
      </c>
      <c r="Q27" s="27" t="s">
        <v>25</v>
      </c>
      <c r="R27" s="27">
        <v>5</v>
      </c>
      <c r="S27" s="71">
        <v>1.5</v>
      </c>
      <c r="T27" s="28">
        <f t="shared" si="0"/>
        <v>2.9</v>
      </c>
      <c r="U27" s="29" t="str">
        <f t="shared" si="1"/>
        <v>F</v>
      </c>
      <c r="V27" s="30" t="str">
        <f t="shared" si="2"/>
        <v>Kém</v>
      </c>
      <c r="W27" s="31" t="str">
        <f t="shared" si="7"/>
        <v/>
      </c>
      <c r="X27" s="32" t="str">
        <f t="shared" si="4"/>
        <v>602-A2</v>
      </c>
      <c r="Y27" s="3"/>
      <c r="Z27" s="21"/>
      <c r="AA27" s="73" t="str">
        <f t="shared" si="5"/>
        <v>Học lại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917</v>
      </c>
      <c r="D28" s="24" t="s">
        <v>918</v>
      </c>
      <c r="E28" s="25" t="s">
        <v>919</v>
      </c>
      <c r="F28" s="26" t="s">
        <v>259</v>
      </c>
      <c r="G28" s="23" t="s">
        <v>75</v>
      </c>
      <c r="H28" s="80" t="s">
        <v>56</v>
      </c>
      <c r="I28" s="81" t="s">
        <v>877</v>
      </c>
      <c r="J28" s="82">
        <v>43269</v>
      </c>
      <c r="K28" s="81" t="s">
        <v>58</v>
      </c>
      <c r="L28" s="81" t="s">
        <v>873</v>
      </c>
      <c r="M28" s="81" t="s">
        <v>281</v>
      </c>
      <c r="N28">
        <v>3</v>
      </c>
      <c r="O28" s="27">
        <v>7</v>
      </c>
      <c r="P28" s="27">
        <v>4</v>
      </c>
      <c r="Q28" s="27" t="s">
        <v>25</v>
      </c>
      <c r="R28" s="27">
        <v>6</v>
      </c>
      <c r="S28" s="71">
        <v>4.5</v>
      </c>
      <c r="T28" s="28">
        <f t="shared" si="0"/>
        <v>4.9000000000000004</v>
      </c>
      <c r="U28" s="29" t="str">
        <f t="shared" si="1"/>
        <v>D</v>
      </c>
      <c r="V28" s="30" t="str">
        <f t="shared" si="2"/>
        <v>Trung bình yếu</v>
      </c>
      <c r="W28" s="31" t="str">
        <f t="shared" si="7"/>
        <v/>
      </c>
      <c r="X28" s="32" t="str">
        <f t="shared" si="4"/>
        <v>602-A2</v>
      </c>
      <c r="Y28" s="3"/>
      <c r="Z28" s="21"/>
      <c r="AA28" s="73" t="str">
        <f t="shared" si="5"/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920</v>
      </c>
      <c r="D29" s="24" t="s">
        <v>921</v>
      </c>
      <c r="E29" s="25" t="s">
        <v>134</v>
      </c>
      <c r="F29" s="26" t="s">
        <v>327</v>
      </c>
      <c r="G29" s="23" t="s">
        <v>122</v>
      </c>
      <c r="H29" s="80" t="s">
        <v>56</v>
      </c>
      <c r="I29" s="81" t="s">
        <v>877</v>
      </c>
      <c r="J29" s="82">
        <v>43269</v>
      </c>
      <c r="K29" s="81" t="s">
        <v>58</v>
      </c>
      <c r="L29" s="81" t="s">
        <v>873</v>
      </c>
      <c r="M29" s="81" t="s">
        <v>281</v>
      </c>
      <c r="N29">
        <v>3</v>
      </c>
      <c r="O29" s="27">
        <v>7</v>
      </c>
      <c r="P29" s="27">
        <v>6</v>
      </c>
      <c r="Q29" s="27" t="s">
        <v>25</v>
      </c>
      <c r="R29" s="27">
        <v>7</v>
      </c>
      <c r="S29" s="71">
        <v>6.5</v>
      </c>
      <c r="T29" s="28">
        <f t="shared" si="0"/>
        <v>6.6</v>
      </c>
      <c r="U29" s="29" t="str">
        <f t="shared" si="1"/>
        <v>C+</v>
      </c>
      <c r="V29" s="30" t="str">
        <f t="shared" si="2"/>
        <v>Trung bình</v>
      </c>
      <c r="W29" s="31" t="str">
        <f t="shared" si="7"/>
        <v/>
      </c>
      <c r="X29" s="32" t="str">
        <f t="shared" si="4"/>
        <v>602-A2</v>
      </c>
      <c r="Y29" s="3"/>
      <c r="Z29" s="21"/>
      <c r="AA29" s="73" t="str">
        <f t="shared" si="5"/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922</v>
      </c>
      <c r="D30" s="24" t="s">
        <v>257</v>
      </c>
      <c r="E30" s="25" t="s">
        <v>222</v>
      </c>
      <c r="F30" s="26" t="s">
        <v>547</v>
      </c>
      <c r="G30" s="23" t="s">
        <v>75</v>
      </c>
      <c r="H30" s="80" t="s">
        <v>56</v>
      </c>
      <c r="I30" s="81" t="s">
        <v>877</v>
      </c>
      <c r="J30" s="82">
        <v>43269</v>
      </c>
      <c r="K30" s="81" t="s">
        <v>58</v>
      </c>
      <c r="L30" s="81" t="s">
        <v>873</v>
      </c>
      <c r="M30" s="81" t="s">
        <v>281</v>
      </c>
      <c r="N30">
        <v>3</v>
      </c>
      <c r="O30" s="27">
        <v>8</v>
      </c>
      <c r="P30" s="27">
        <v>7</v>
      </c>
      <c r="Q30" s="27" t="s">
        <v>25</v>
      </c>
      <c r="R30" s="27">
        <v>8</v>
      </c>
      <c r="S30" s="71">
        <v>6</v>
      </c>
      <c r="T30" s="28">
        <f t="shared" si="0"/>
        <v>6.5</v>
      </c>
      <c r="U30" s="29" t="str">
        <f t="shared" si="1"/>
        <v>C+</v>
      </c>
      <c r="V30" s="30" t="str">
        <f t="shared" si="2"/>
        <v>Trung bình</v>
      </c>
      <c r="W30" s="31" t="str">
        <f t="shared" si="7"/>
        <v/>
      </c>
      <c r="X30" s="32" t="str">
        <f t="shared" si="4"/>
        <v>602-A2</v>
      </c>
      <c r="Y30" s="3"/>
      <c r="Z30" s="21"/>
      <c r="AA30" s="73" t="str">
        <f t="shared" si="5"/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923</v>
      </c>
      <c r="D31" s="24" t="s">
        <v>523</v>
      </c>
      <c r="E31" s="25" t="s">
        <v>497</v>
      </c>
      <c r="F31" s="26" t="s">
        <v>542</v>
      </c>
      <c r="G31" s="23" t="s">
        <v>135</v>
      </c>
      <c r="H31" s="80" t="s">
        <v>56</v>
      </c>
      <c r="I31" s="81" t="s">
        <v>877</v>
      </c>
      <c r="J31" s="82">
        <v>43269</v>
      </c>
      <c r="K31" s="81" t="s">
        <v>58</v>
      </c>
      <c r="L31" s="81" t="s">
        <v>873</v>
      </c>
      <c r="M31" s="81" t="s">
        <v>281</v>
      </c>
      <c r="N31">
        <v>3</v>
      </c>
      <c r="O31" s="27">
        <v>9</v>
      </c>
      <c r="P31" s="27">
        <v>7</v>
      </c>
      <c r="Q31" s="27" t="s">
        <v>25</v>
      </c>
      <c r="R31" s="27">
        <v>6</v>
      </c>
      <c r="S31" s="71">
        <v>6</v>
      </c>
      <c r="T31" s="28">
        <f t="shared" si="0"/>
        <v>6.4</v>
      </c>
      <c r="U31" s="29" t="str">
        <f t="shared" si="1"/>
        <v>C</v>
      </c>
      <c r="V31" s="30" t="str">
        <f t="shared" si="2"/>
        <v>Trung bình</v>
      </c>
      <c r="W31" s="31" t="str">
        <f t="shared" si="7"/>
        <v/>
      </c>
      <c r="X31" s="32" t="str">
        <f t="shared" si="4"/>
        <v>602-A2</v>
      </c>
      <c r="Y31" s="3"/>
      <c r="Z31" s="21"/>
      <c r="AA31" s="73" t="str">
        <f t="shared" si="5"/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924</v>
      </c>
      <c r="D32" s="24" t="s">
        <v>483</v>
      </c>
      <c r="E32" s="25" t="s">
        <v>155</v>
      </c>
      <c r="F32" s="26" t="s">
        <v>925</v>
      </c>
      <c r="G32" s="23" t="s">
        <v>122</v>
      </c>
      <c r="H32" s="80" t="s">
        <v>56</v>
      </c>
      <c r="I32" s="81" t="s">
        <v>877</v>
      </c>
      <c r="J32" s="82">
        <v>43269</v>
      </c>
      <c r="K32" s="81" t="s">
        <v>58</v>
      </c>
      <c r="L32" s="81" t="s">
        <v>873</v>
      </c>
      <c r="M32" s="81" t="s">
        <v>281</v>
      </c>
      <c r="N32">
        <v>3</v>
      </c>
      <c r="O32" s="27">
        <v>9</v>
      </c>
      <c r="P32" s="27">
        <v>7</v>
      </c>
      <c r="Q32" s="27" t="s">
        <v>25</v>
      </c>
      <c r="R32" s="27">
        <v>7</v>
      </c>
      <c r="S32" s="71">
        <v>7.5</v>
      </c>
      <c r="T32" s="28">
        <f t="shared" si="0"/>
        <v>7.6</v>
      </c>
      <c r="U32" s="29" t="str">
        <f t="shared" si="1"/>
        <v>B</v>
      </c>
      <c r="V32" s="30" t="str">
        <f t="shared" si="2"/>
        <v>Khá</v>
      </c>
      <c r="W32" s="31" t="str">
        <f t="shared" si="7"/>
        <v/>
      </c>
      <c r="X32" s="32" t="str">
        <f t="shared" si="4"/>
        <v>602-A2</v>
      </c>
      <c r="Y32" s="3"/>
      <c r="Z32" s="21"/>
      <c r="AA32" s="73" t="str">
        <f t="shared" si="5"/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926</v>
      </c>
      <c r="D33" s="24" t="s">
        <v>927</v>
      </c>
      <c r="E33" s="25" t="s">
        <v>928</v>
      </c>
      <c r="F33" s="26" t="s">
        <v>929</v>
      </c>
      <c r="G33" s="23" t="s">
        <v>556</v>
      </c>
      <c r="H33" s="80" t="s">
        <v>56</v>
      </c>
      <c r="I33" s="81" t="s">
        <v>877</v>
      </c>
      <c r="J33" s="82">
        <v>43269</v>
      </c>
      <c r="K33" s="81" t="s">
        <v>58</v>
      </c>
      <c r="L33" s="81" t="s">
        <v>873</v>
      </c>
      <c r="M33" s="81" t="s">
        <v>281</v>
      </c>
      <c r="N33">
        <v>3</v>
      </c>
      <c r="O33" s="27">
        <v>0</v>
      </c>
      <c r="P33" s="27">
        <v>0</v>
      </c>
      <c r="Q33" s="27" t="s">
        <v>25</v>
      </c>
      <c r="R33" s="27">
        <v>0</v>
      </c>
      <c r="S33" s="71" t="s">
        <v>25</v>
      </c>
      <c r="T33" s="28">
        <f t="shared" si="0"/>
        <v>0</v>
      </c>
      <c r="U33" s="29" t="str">
        <f t="shared" si="1"/>
        <v>F</v>
      </c>
      <c r="V33" s="30" t="str">
        <f t="shared" si="2"/>
        <v>Kém</v>
      </c>
      <c r="W33" s="31" t="str">
        <f t="shared" si="7"/>
        <v>Không đủ ĐKDT</v>
      </c>
      <c r="X33" s="32" t="str">
        <f t="shared" si="4"/>
        <v>602-A2</v>
      </c>
      <c r="Y33" s="3"/>
      <c r="Z33" s="21"/>
      <c r="AA33" s="73" t="str">
        <f t="shared" si="5"/>
        <v>Học lại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930</v>
      </c>
      <c r="D34" s="24" t="s">
        <v>931</v>
      </c>
      <c r="E34" s="25" t="s">
        <v>403</v>
      </c>
      <c r="F34" s="26" t="s">
        <v>932</v>
      </c>
      <c r="G34" s="23" t="s">
        <v>75</v>
      </c>
      <c r="H34" s="80" t="s">
        <v>56</v>
      </c>
      <c r="I34" s="81" t="s">
        <v>877</v>
      </c>
      <c r="J34" s="82">
        <v>43269</v>
      </c>
      <c r="K34" s="81" t="s">
        <v>58</v>
      </c>
      <c r="L34" s="81" t="s">
        <v>873</v>
      </c>
      <c r="M34" s="81" t="s">
        <v>281</v>
      </c>
      <c r="N34">
        <v>3</v>
      </c>
      <c r="O34" s="27">
        <v>8</v>
      </c>
      <c r="P34" s="27">
        <v>6</v>
      </c>
      <c r="Q34" s="27" t="s">
        <v>25</v>
      </c>
      <c r="R34" s="27">
        <v>5</v>
      </c>
      <c r="S34" s="71">
        <v>5.5</v>
      </c>
      <c r="T34" s="28">
        <f t="shared" si="0"/>
        <v>5.8</v>
      </c>
      <c r="U34" s="29" t="str">
        <f t="shared" si="1"/>
        <v>C</v>
      </c>
      <c r="V34" s="30" t="str">
        <f t="shared" si="2"/>
        <v>Trung bình</v>
      </c>
      <c r="W34" s="31" t="str">
        <f t="shared" si="7"/>
        <v/>
      </c>
      <c r="X34" s="32" t="str">
        <f t="shared" si="4"/>
        <v>602-A2</v>
      </c>
      <c r="Y34" s="3"/>
      <c r="Z34" s="21"/>
      <c r="AA34" s="73" t="str">
        <f t="shared" si="5"/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933</v>
      </c>
      <c r="D35" s="24" t="s">
        <v>181</v>
      </c>
      <c r="E35" s="25" t="s">
        <v>254</v>
      </c>
      <c r="F35" s="26" t="s">
        <v>903</v>
      </c>
      <c r="G35" s="23" t="s">
        <v>135</v>
      </c>
      <c r="H35" s="80" t="s">
        <v>56</v>
      </c>
      <c r="I35" s="81" t="s">
        <v>877</v>
      </c>
      <c r="J35" s="82">
        <v>43269</v>
      </c>
      <c r="K35" s="81" t="s">
        <v>58</v>
      </c>
      <c r="L35" s="81" t="s">
        <v>873</v>
      </c>
      <c r="M35" s="81" t="s">
        <v>281</v>
      </c>
      <c r="N35">
        <v>3</v>
      </c>
      <c r="O35" s="27">
        <v>7</v>
      </c>
      <c r="P35" s="27">
        <v>5</v>
      </c>
      <c r="Q35" s="27" t="s">
        <v>25</v>
      </c>
      <c r="R35" s="27">
        <v>7</v>
      </c>
      <c r="S35" s="71">
        <v>3.5</v>
      </c>
      <c r="T35" s="28">
        <f t="shared" si="0"/>
        <v>4.4000000000000004</v>
      </c>
      <c r="U35" s="29" t="str">
        <f t="shared" si="1"/>
        <v>D</v>
      </c>
      <c r="V35" s="30" t="str">
        <f t="shared" si="2"/>
        <v>Trung bình yếu</v>
      </c>
      <c r="W35" s="31" t="str">
        <f t="shared" si="7"/>
        <v/>
      </c>
      <c r="X35" s="32" t="str">
        <f t="shared" si="4"/>
        <v>602-A2</v>
      </c>
      <c r="Y35" s="3"/>
      <c r="Z35" s="21"/>
      <c r="AA35" s="73" t="str">
        <f t="shared" si="5"/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934</v>
      </c>
      <c r="D36" s="24" t="s">
        <v>935</v>
      </c>
      <c r="E36" s="25" t="s">
        <v>470</v>
      </c>
      <c r="F36" s="26" t="s">
        <v>535</v>
      </c>
      <c r="G36" s="23" t="s">
        <v>75</v>
      </c>
      <c r="H36" s="80" t="s">
        <v>56</v>
      </c>
      <c r="I36" s="81" t="s">
        <v>877</v>
      </c>
      <c r="J36" s="82">
        <v>43269</v>
      </c>
      <c r="K36" s="81" t="s">
        <v>58</v>
      </c>
      <c r="L36" s="81" t="s">
        <v>873</v>
      </c>
      <c r="M36" s="81" t="s">
        <v>281</v>
      </c>
      <c r="N36">
        <v>3</v>
      </c>
      <c r="O36" s="27">
        <v>7</v>
      </c>
      <c r="P36" s="27">
        <v>4</v>
      </c>
      <c r="Q36" s="27" t="s">
        <v>25</v>
      </c>
      <c r="R36" s="27">
        <v>7</v>
      </c>
      <c r="S36" s="71">
        <v>2</v>
      </c>
      <c r="T36" s="28">
        <f t="shared" si="0"/>
        <v>3.2</v>
      </c>
      <c r="U36" s="29" t="str">
        <f t="shared" si="1"/>
        <v>F</v>
      </c>
      <c r="V36" s="30" t="str">
        <f t="shared" si="2"/>
        <v>Kém</v>
      </c>
      <c r="W36" s="31" t="str">
        <f t="shared" si="7"/>
        <v/>
      </c>
      <c r="X36" s="32" t="str">
        <f t="shared" si="4"/>
        <v>602-A2</v>
      </c>
      <c r="Y36" s="3"/>
      <c r="Z36" s="21"/>
      <c r="AA36" s="73" t="str">
        <f t="shared" si="5"/>
        <v>Học lại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936</v>
      </c>
      <c r="D37" s="24" t="s">
        <v>181</v>
      </c>
      <c r="E37" s="25" t="s">
        <v>937</v>
      </c>
      <c r="F37" s="26" t="s">
        <v>533</v>
      </c>
      <c r="G37" s="23" t="s">
        <v>75</v>
      </c>
      <c r="H37" s="80" t="s">
        <v>56</v>
      </c>
      <c r="I37" s="81" t="s">
        <v>877</v>
      </c>
      <c r="J37" s="82">
        <v>43269</v>
      </c>
      <c r="K37" s="81" t="s">
        <v>58</v>
      </c>
      <c r="L37" s="81" t="s">
        <v>873</v>
      </c>
      <c r="M37" s="81" t="s">
        <v>281</v>
      </c>
      <c r="N37">
        <v>3</v>
      </c>
      <c r="O37" s="27">
        <v>7</v>
      </c>
      <c r="P37" s="27">
        <v>6</v>
      </c>
      <c r="Q37" s="27" t="s">
        <v>25</v>
      </c>
      <c r="R37" s="27">
        <v>7</v>
      </c>
      <c r="S37" s="71">
        <v>6</v>
      </c>
      <c r="T37" s="28">
        <f t="shared" si="0"/>
        <v>6.2</v>
      </c>
      <c r="U37" s="29" t="str">
        <f t="shared" si="1"/>
        <v>C</v>
      </c>
      <c r="V37" s="30" t="str">
        <f t="shared" si="2"/>
        <v>Trung bình</v>
      </c>
      <c r="W37" s="31" t="str">
        <f t="shared" si="7"/>
        <v/>
      </c>
      <c r="X37" s="32" t="str">
        <f t="shared" si="4"/>
        <v>602-A2</v>
      </c>
      <c r="Y37" s="3"/>
      <c r="Z37" s="21"/>
      <c r="AA37" s="73" t="str">
        <f t="shared" si="5"/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938</v>
      </c>
      <c r="D38" s="24" t="s">
        <v>939</v>
      </c>
      <c r="E38" s="25" t="s">
        <v>174</v>
      </c>
      <c r="F38" s="26" t="s">
        <v>82</v>
      </c>
      <c r="G38" s="23" t="s">
        <v>135</v>
      </c>
      <c r="H38" s="80" t="s">
        <v>56</v>
      </c>
      <c r="I38" s="81" t="s">
        <v>877</v>
      </c>
      <c r="J38" s="82">
        <v>43269</v>
      </c>
      <c r="K38" s="81" t="s">
        <v>58</v>
      </c>
      <c r="L38" s="81" t="s">
        <v>873</v>
      </c>
      <c r="M38" s="81" t="s">
        <v>281</v>
      </c>
      <c r="N38">
        <v>3</v>
      </c>
      <c r="O38" s="27">
        <v>8</v>
      </c>
      <c r="P38" s="27">
        <v>5</v>
      </c>
      <c r="Q38" s="27" t="s">
        <v>25</v>
      </c>
      <c r="R38" s="27">
        <v>7</v>
      </c>
      <c r="S38" s="71">
        <v>2</v>
      </c>
      <c r="T38" s="28">
        <f t="shared" si="0"/>
        <v>3.4</v>
      </c>
      <c r="U38" s="29" t="str">
        <f t="shared" si="1"/>
        <v>F</v>
      </c>
      <c r="V38" s="30" t="str">
        <f t="shared" si="2"/>
        <v>Kém</v>
      </c>
      <c r="W38" s="31" t="str">
        <f t="shared" si="7"/>
        <v/>
      </c>
      <c r="X38" s="32" t="str">
        <f t="shared" si="4"/>
        <v>602-A2</v>
      </c>
      <c r="Y38" s="3"/>
      <c r="Z38" s="21"/>
      <c r="AA38" s="73" t="str">
        <f t="shared" si="5"/>
        <v>Học lại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940</v>
      </c>
      <c r="D39" s="24" t="s">
        <v>941</v>
      </c>
      <c r="E39" s="25" t="s">
        <v>53</v>
      </c>
      <c r="F39" s="26" t="s">
        <v>942</v>
      </c>
      <c r="G39" s="23" t="s">
        <v>179</v>
      </c>
      <c r="H39" s="80" t="s">
        <v>56</v>
      </c>
      <c r="I39" s="81" t="s">
        <v>877</v>
      </c>
      <c r="J39" s="82">
        <v>43269</v>
      </c>
      <c r="K39" s="81" t="s">
        <v>58</v>
      </c>
      <c r="L39" s="81" t="s">
        <v>570</v>
      </c>
      <c r="M39" s="81" t="s">
        <v>281</v>
      </c>
      <c r="N39">
        <v>3</v>
      </c>
      <c r="O39" s="27">
        <v>4</v>
      </c>
      <c r="P39" s="27">
        <v>6</v>
      </c>
      <c r="Q39" s="27" t="s">
        <v>25</v>
      </c>
      <c r="R39" s="27">
        <v>4</v>
      </c>
      <c r="S39" s="71">
        <v>2</v>
      </c>
      <c r="T39" s="28">
        <f t="shared" si="0"/>
        <v>2.8</v>
      </c>
      <c r="U39" s="29" t="str">
        <f t="shared" si="1"/>
        <v>F</v>
      </c>
      <c r="V39" s="30" t="str">
        <f t="shared" si="2"/>
        <v>Kém</v>
      </c>
      <c r="W39" s="31" t="str">
        <f t="shared" si="7"/>
        <v/>
      </c>
      <c r="X39" s="32" t="str">
        <f t="shared" si="4"/>
        <v>702-A2</v>
      </c>
      <c r="Y39" s="3"/>
      <c r="Z39" s="21"/>
      <c r="AA39" s="73" t="str">
        <f t="shared" si="5"/>
        <v>Học lại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943</v>
      </c>
      <c r="D40" s="24" t="s">
        <v>566</v>
      </c>
      <c r="E40" s="25" t="s">
        <v>548</v>
      </c>
      <c r="F40" s="26" t="s">
        <v>550</v>
      </c>
      <c r="G40" s="23" t="s">
        <v>179</v>
      </c>
      <c r="H40" s="80" t="s">
        <v>56</v>
      </c>
      <c r="I40" s="81" t="s">
        <v>877</v>
      </c>
      <c r="J40" s="82">
        <v>43269</v>
      </c>
      <c r="K40" s="81" t="s">
        <v>58</v>
      </c>
      <c r="L40" s="81" t="s">
        <v>570</v>
      </c>
      <c r="M40" s="81" t="s">
        <v>281</v>
      </c>
      <c r="N40">
        <v>3</v>
      </c>
      <c r="O40" s="27">
        <v>7</v>
      </c>
      <c r="P40" s="27">
        <v>7</v>
      </c>
      <c r="Q40" s="27" t="s">
        <v>25</v>
      </c>
      <c r="R40" s="27">
        <v>6</v>
      </c>
      <c r="S40" s="71">
        <v>4.5</v>
      </c>
      <c r="T40" s="28">
        <f t="shared" si="0"/>
        <v>5.2</v>
      </c>
      <c r="U40" s="29" t="str">
        <f t="shared" si="1"/>
        <v>D+</v>
      </c>
      <c r="V40" s="30" t="str">
        <f t="shared" si="2"/>
        <v>Trung bình yếu</v>
      </c>
      <c r="W40" s="31" t="str">
        <f t="shared" si="7"/>
        <v/>
      </c>
      <c r="X40" s="32" t="str">
        <f t="shared" si="4"/>
        <v>702-A2</v>
      </c>
      <c r="Y40" s="3"/>
      <c r="Z40" s="21"/>
      <c r="AA40" s="73" t="str">
        <f t="shared" si="5"/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944</v>
      </c>
      <c r="D41" s="24" t="s">
        <v>207</v>
      </c>
      <c r="E41" s="25" t="s">
        <v>478</v>
      </c>
      <c r="F41" s="26" t="s">
        <v>504</v>
      </c>
      <c r="G41" s="23" t="s">
        <v>83</v>
      </c>
      <c r="H41" s="80" t="s">
        <v>56</v>
      </c>
      <c r="I41" s="81" t="s">
        <v>877</v>
      </c>
      <c r="J41" s="82">
        <v>43269</v>
      </c>
      <c r="K41" s="81" t="s">
        <v>58</v>
      </c>
      <c r="L41" s="81" t="s">
        <v>570</v>
      </c>
      <c r="M41" s="81" t="s">
        <v>281</v>
      </c>
      <c r="N41">
        <v>3</v>
      </c>
      <c r="O41" s="27">
        <v>6</v>
      </c>
      <c r="P41" s="27">
        <v>5</v>
      </c>
      <c r="Q41" s="27" t="s">
        <v>25</v>
      </c>
      <c r="R41" s="27">
        <v>6</v>
      </c>
      <c r="S41" s="71">
        <v>4</v>
      </c>
      <c r="T41" s="28">
        <f t="shared" ref="T41:T72" si="8">ROUND(SUMPRODUCT(O41:S41,$O$8:$S$8)/100,1)</f>
        <v>4.5</v>
      </c>
      <c r="U41" s="29" t="str">
        <f t="shared" ref="U41:U68" si="9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D</v>
      </c>
      <c r="V41" s="30" t="str">
        <f t="shared" ref="V41:V68" si="10">IF($T41&lt;4,"Kém",IF(AND($T41&gt;=4,$T41&lt;=5.4),"Trung bình yếu",IF(AND($T41&gt;=5.5,$T41&lt;=6.9),"Trung bình",IF(AND($T41&gt;=7,$T41&lt;=8.4),"Khá",IF(AND($T41&gt;=8.5,$T41&lt;=10),"Giỏi","")))))</f>
        <v>Trung bình yếu</v>
      </c>
      <c r="W41" s="31" t="str">
        <f t="shared" si="7"/>
        <v/>
      </c>
      <c r="X41" s="32" t="str">
        <f t="shared" ref="X41:X68" si="11">+L41</f>
        <v>702-A2</v>
      </c>
      <c r="Y41" s="3"/>
      <c r="Z41" s="21"/>
      <c r="AA41" s="73" t="str">
        <f t="shared" ref="AA41:AA68" si="12"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945</v>
      </c>
      <c r="D42" s="24" t="s">
        <v>518</v>
      </c>
      <c r="E42" s="25" t="s">
        <v>86</v>
      </c>
      <c r="F42" s="26" t="s">
        <v>819</v>
      </c>
      <c r="G42" s="23" t="s">
        <v>55</v>
      </c>
      <c r="H42" s="80" t="s">
        <v>56</v>
      </c>
      <c r="I42" s="81" t="s">
        <v>877</v>
      </c>
      <c r="J42" s="82">
        <v>43269</v>
      </c>
      <c r="K42" s="81" t="s">
        <v>58</v>
      </c>
      <c r="L42" s="81" t="s">
        <v>570</v>
      </c>
      <c r="M42" s="81" t="s">
        <v>281</v>
      </c>
      <c r="N42">
        <v>3</v>
      </c>
      <c r="O42" s="27">
        <v>8</v>
      </c>
      <c r="P42" s="27">
        <v>6</v>
      </c>
      <c r="Q42" s="27" t="s">
        <v>25</v>
      </c>
      <c r="R42" s="27">
        <v>6</v>
      </c>
      <c r="S42" s="71">
        <v>5.5</v>
      </c>
      <c r="T42" s="28">
        <f t="shared" si="8"/>
        <v>5.9</v>
      </c>
      <c r="U42" s="29" t="str">
        <f t="shared" si="9"/>
        <v>C</v>
      </c>
      <c r="V42" s="30" t="str">
        <f t="shared" si="10"/>
        <v>Trung bình</v>
      </c>
      <c r="W42" s="31" t="str">
        <f t="shared" si="7"/>
        <v/>
      </c>
      <c r="X42" s="32" t="str">
        <f t="shared" si="11"/>
        <v>702-A2</v>
      </c>
      <c r="Y42" s="3"/>
      <c r="Z42" s="21"/>
      <c r="AA42" s="73" t="str">
        <f t="shared" si="12"/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946</v>
      </c>
      <c r="D43" s="24" t="s">
        <v>518</v>
      </c>
      <c r="E43" s="25" t="s">
        <v>102</v>
      </c>
      <c r="F43" s="26" t="s">
        <v>506</v>
      </c>
      <c r="G43" s="23" t="s">
        <v>55</v>
      </c>
      <c r="H43" s="80" t="s">
        <v>56</v>
      </c>
      <c r="I43" s="81" t="s">
        <v>877</v>
      </c>
      <c r="J43" s="82">
        <v>43269</v>
      </c>
      <c r="K43" s="81" t="s">
        <v>58</v>
      </c>
      <c r="L43" s="81" t="s">
        <v>570</v>
      </c>
      <c r="M43" s="81" t="s">
        <v>281</v>
      </c>
      <c r="N43">
        <v>3</v>
      </c>
      <c r="O43" s="27">
        <v>8</v>
      </c>
      <c r="P43" s="27">
        <v>7</v>
      </c>
      <c r="Q43" s="27" t="s">
        <v>25</v>
      </c>
      <c r="R43" s="27">
        <v>6</v>
      </c>
      <c r="S43" s="71">
        <v>8.5</v>
      </c>
      <c r="T43" s="28">
        <f t="shared" si="8"/>
        <v>8.1</v>
      </c>
      <c r="U43" s="29" t="str">
        <f t="shared" si="9"/>
        <v>B+</v>
      </c>
      <c r="V43" s="30" t="str">
        <f t="shared" si="10"/>
        <v>Khá</v>
      </c>
      <c r="W43" s="31" t="str">
        <f t="shared" si="7"/>
        <v/>
      </c>
      <c r="X43" s="32" t="str">
        <f t="shared" si="11"/>
        <v>702-A2</v>
      </c>
      <c r="Y43" s="3"/>
      <c r="Z43" s="21"/>
      <c r="AA43" s="73" t="str">
        <f t="shared" si="12"/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947</v>
      </c>
      <c r="D44" s="24" t="s">
        <v>496</v>
      </c>
      <c r="E44" s="25" t="s">
        <v>102</v>
      </c>
      <c r="F44" s="26" t="s">
        <v>139</v>
      </c>
      <c r="G44" s="23" t="s">
        <v>192</v>
      </c>
      <c r="H44" s="80" t="s">
        <v>56</v>
      </c>
      <c r="I44" s="81" t="s">
        <v>877</v>
      </c>
      <c r="J44" s="82">
        <v>43269</v>
      </c>
      <c r="K44" s="81" t="s">
        <v>58</v>
      </c>
      <c r="L44" s="81" t="s">
        <v>570</v>
      </c>
      <c r="M44" s="81" t="s">
        <v>281</v>
      </c>
      <c r="N44">
        <v>3</v>
      </c>
      <c r="O44" s="27">
        <v>8</v>
      </c>
      <c r="P44" s="27">
        <v>5</v>
      </c>
      <c r="Q44" s="27" t="s">
        <v>25</v>
      </c>
      <c r="R44" s="27">
        <v>8</v>
      </c>
      <c r="S44" s="71">
        <v>6.5</v>
      </c>
      <c r="T44" s="28">
        <f t="shared" si="8"/>
        <v>6.7</v>
      </c>
      <c r="U44" s="29" t="str">
        <f t="shared" si="9"/>
        <v>C+</v>
      </c>
      <c r="V44" s="30" t="str">
        <f t="shared" si="10"/>
        <v>Trung bình</v>
      </c>
      <c r="W44" s="31" t="str">
        <f t="shared" si="7"/>
        <v/>
      </c>
      <c r="X44" s="32" t="str">
        <f t="shared" si="11"/>
        <v>702-A2</v>
      </c>
      <c r="Y44" s="3"/>
      <c r="Z44" s="21"/>
      <c r="AA44" s="73" t="str">
        <f t="shared" si="12"/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948</v>
      </c>
      <c r="D45" s="24" t="s">
        <v>949</v>
      </c>
      <c r="E45" s="25" t="s">
        <v>116</v>
      </c>
      <c r="F45" s="26" t="s">
        <v>751</v>
      </c>
      <c r="G45" s="23" t="s">
        <v>88</v>
      </c>
      <c r="H45" s="80" t="s">
        <v>56</v>
      </c>
      <c r="I45" s="81" t="s">
        <v>877</v>
      </c>
      <c r="J45" s="82">
        <v>43269</v>
      </c>
      <c r="K45" s="81" t="s">
        <v>58</v>
      </c>
      <c r="L45" s="81" t="s">
        <v>570</v>
      </c>
      <c r="M45" s="81" t="s">
        <v>281</v>
      </c>
      <c r="N45">
        <v>3</v>
      </c>
      <c r="O45" s="27">
        <v>7</v>
      </c>
      <c r="P45" s="27">
        <v>6</v>
      </c>
      <c r="Q45" s="27" t="s">
        <v>25</v>
      </c>
      <c r="R45" s="27">
        <v>7</v>
      </c>
      <c r="S45" s="71">
        <v>8.5</v>
      </c>
      <c r="T45" s="28">
        <f t="shared" si="8"/>
        <v>8</v>
      </c>
      <c r="U45" s="29" t="str">
        <f t="shared" si="9"/>
        <v>B+</v>
      </c>
      <c r="V45" s="30" t="str">
        <f t="shared" si="10"/>
        <v>Khá</v>
      </c>
      <c r="W45" s="31" t="str">
        <f t="shared" si="7"/>
        <v/>
      </c>
      <c r="X45" s="32" t="str">
        <f t="shared" si="11"/>
        <v>702-A2</v>
      </c>
      <c r="Y45" s="3"/>
      <c r="Z45" s="21"/>
      <c r="AA45" s="73" t="str">
        <f t="shared" si="12"/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950</v>
      </c>
      <c r="D46" s="24" t="s">
        <v>518</v>
      </c>
      <c r="E46" s="25" t="s">
        <v>116</v>
      </c>
      <c r="F46" s="26" t="s">
        <v>951</v>
      </c>
      <c r="G46" s="23" t="s">
        <v>179</v>
      </c>
      <c r="H46" s="80" t="s">
        <v>56</v>
      </c>
      <c r="I46" s="81" t="s">
        <v>877</v>
      </c>
      <c r="J46" s="82">
        <v>43269</v>
      </c>
      <c r="K46" s="81" t="s">
        <v>58</v>
      </c>
      <c r="L46" s="81" t="s">
        <v>570</v>
      </c>
      <c r="M46" s="81" t="s">
        <v>281</v>
      </c>
      <c r="N46">
        <v>3</v>
      </c>
      <c r="O46" s="27">
        <v>7</v>
      </c>
      <c r="P46" s="27">
        <v>6</v>
      </c>
      <c r="Q46" s="27" t="s">
        <v>25</v>
      </c>
      <c r="R46" s="27">
        <v>5</v>
      </c>
      <c r="S46" s="71">
        <v>4.5</v>
      </c>
      <c r="T46" s="28">
        <f t="shared" si="8"/>
        <v>5</v>
      </c>
      <c r="U46" s="29" t="str">
        <f t="shared" si="9"/>
        <v>D+</v>
      </c>
      <c r="V46" s="30" t="str">
        <f t="shared" si="10"/>
        <v>Trung bình yếu</v>
      </c>
      <c r="W46" s="31" t="str">
        <f t="shared" si="7"/>
        <v/>
      </c>
      <c r="X46" s="32" t="str">
        <f t="shared" si="11"/>
        <v>702-A2</v>
      </c>
      <c r="Y46" s="3"/>
      <c r="Z46" s="21"/>
      <c r="AA46" s="73" t="str">
        <f t="shared" si="12"/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952</v>
      </c>
      <c r="D47" s="24" t="s">
        <v>387</v>
      </c>
      <c r="E47" s="25" t="s">
        <v>190</v>
      </c>
      <c r="F47" s="26" t="s">
        <v>509</v>
      </c>
      <c r="G47" s="23" t="s">
        <v>107</v>
      </c>
      <c r="H47" s="80" t="s">
        <v>56</v>
      </c>
      <c r="I47" s="81" t="s">
        <v>877</v>
      </c>
      <c r="J47" s="82">
        <v>43269</v>
      </c>
      <c r="K47" s="81" t="s">
        <v>58</v>
      </c>
      <c r="L47" s="81" t="s">
        <v>570</v>
      </c>
      <c r="M47" s="81" t="s">
        <v>281</v>
      </c>
      <c r="N47">
        <v>3</v>
      </c>
      <c r="O47" s="27">
        <v>9</v>
      </c>
      <c r="P47" s="27">
        <v>7</v>
      </c>
      <c r="Q47" s="27" t="s">
        <v>25</v>
      </c>
      <c r="R47" s="27">
        <v>7</v>
      </c>
      <c r="S47" s="71">
        <v>8.5</v>
      </c>
      <c r="T47" s="28">
        <f t="shared" si="8"/>
        <v>8.3000000000000007</v>
      </c>
      <c r="U47" s="29" t="str">
        <f t="shared" si="9"/>
        <v>B+</v>
      </c>
      <c r="V47" s="30" t="str">
        <f t="shared" si="10"/>
        <v>Khá</v>
      </c>
      <c r="W47" s="31" t="str">
        <f t="shared" si="7"/>
        <v/>
      </c>
      <c r="X47" s="32" t="str">
        <f t="shared" si="11"/>
        <v>702-A2</v>
      </c>
      <c r="Y47" s="3"/>
      <c r="Z47" s="21"/>
      <c r="AA47" s="73" t="str">
        <f t="shared" si="12"/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953</v>
      </c>
      <c r="D48" s="24" t="s">
        <v>954</v>
      </c>
      <c r="E48" s="25" t="s">
        <v>195</v>
      </c>
      <c r="F48" s="26" t="s">
        <v>955</v>
      </c>
      <c r="G48" s="23" t="s">
        <v>55</v>
      </c>
      <c r="H48" s="80" t="s">
        <v>56</v>
      </c>
      <c r="I48" s="81" t="s">
        <v>877</v>
      </c>
      <c r="J48" s="82">
        <v>43269</v>
      </c>
      <c r="K48" s="81" t="s">
        <v>58</v>
      </c>
      <c r="L48" s="81" t="s">
        <v>570</v>
      </c>
      <c r="M48" s="81" t="s">
        <v>281</v>
      </c>
      <c r="N48">
        <v>3</v>
      </c>
      <c r="O48" s="27">
        <v>8</v>
      </c>
      <c r="P48" s="27">
        <v>8</v>
      </c>
      <c r="Q48" s="27" t="s">
        <v>25</v>
      </c>
      <c r="R48" s="27">
        <v>7</v>
      </c>
      <c r="S48" s="71">
        <v>8.5</v>
      </c>
      <c r="T48" s="28">
        <f t="shared" si="8"/>
        <v>8.3000000000000007</v>
      </c>
      <c r="U48" s="29" t="str">
        <f t="shared" si="9"/>
        <v>B+</v>
      </c>
      <c r="V48" s="30" t="str">
        <f t="shared" si="10"/>
        <v>Khá</v>
      </c>
      <c r="W48" s="31" t="str">
        <f t="shared" si="7"/>
        <v/>
      </c>
      <c r="X48" s="32" t="str">
        <f t="shared" si="11"/>
        <v>702-A2</v>
      </c>
      <c r="Y48" s="3"/>
      <c r="Z48" s="21"/>
      <c r="AA48" s="73" t="str">
        <f t="shared" si="12"/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956</v>
      </c>
      <c r="D49" s="24" t="s">
        <v>957</v>
      </c>
      <c r="E49" s="25" t="s">
        <v>129</v>
      </c>
      <c r="F49" s="26" t="s">
        <v>958</v>
      </c>
      <c r="G49" s="23" t="s">
        <v>70</v>
      </c>
      <c r="H49" s="80" t="s">
        <v>56</v>
      </c>
      <c r="I49" s="81" t="s">
        <v>877</v>
      </c>
      <c r="J49" s="82">
        <v>43269</v>
      </c>
      <c r="K49" s="81" t="s">
        <v>58</v>
      </c>
      <c r="L49" s="81" t="s">
        <v>570</v>
      </c>
      <c r="M49" s="81" t="s">
        <v>281</v>
      </c>
      <c r="N49">
        <v>3</v>
      </c>
      <c r="O49" s="27">
        <v>7</v>
      </c>
      <c r="P49" s="27">
        <v>6</v>
      </c>
      <c r="Q49" s="27" t="s">
        <v>25</v>
      </c>
      <c r="R49" s="27">
        <v>7</v>
      </c>
      <c r="S49" s="71">
        <v>5</v>
      </c>
      <c r="T49" s="28">
        <f t="shared" si="8"/>
        <v>5.5</v>
      </c>
      <c r="U49" s="29" t="str">
        <f t="shared" si="9"/>
        <v>C</v>
      </c>
      <c r="V49" s="30" t="str">
        <f t="shared" si="10"/>
        <v>Trung bình</v>
      </c>
      <c r="W49" s="31" t="str">
        <f t="shared" si="7"/>
        <v/>
      </c>
      <c r="X49" s="32" t="str">
        <f t="shared" si="11"/>
        <v>702-A2</v>
      </c>
      <c r="Y49" s="3"/>
      <c r="Z49" s="21"/>
      <c r="AA49" s="73" t="str">
        <f t="shared" si="12"/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959</v>
      </c>
      <c r="D50" s="24" t="s">
        <v>375</v>
      </c>
      <c r="E50" s="25" t="s">
        <v>575</v>
      </c>
      <c r="F50" s="26" t="s">
        <v>960</v>
      </c>
      <c r="G50" s="23" t="s">
        <v>66</v>
      </c>
      <c r="H50" s="80" t="s">
        <v>56</v>
      </c>
      <c r="I50" s="81" t="s">
        <v>877</v>
      </c>
      <c r="J50" s="82">
        <v>43269</v>
      </c>
      <c r="K50" s="81" t="s">
        <v>58</v>
      </c>
      <c r="L50" s="81" t="s">
        <v>570</v>
      </c>
      <c r="M50" s="81" t="s">
        <v>281</v>
      </c>
      <c r="N50">
        <v>3</v>
      </c>
      <c r="O50" s="27">
        <v>8</v>
      </c>
      <c r="P50" s="27">
        <v>6</v>
      </c>
      <c r="Q50" s="27" t="s">
        <v>25</v>
      </c>
      <c r="R50" s="27">
        <v>7</v>
      </c>
      <c r="S50" s="71">
        <v>3.5</v>
      </c>
      <c r="T50" s="28">
        <f t="shared" si="8"/>
        <v>4.5999999999999996</v>
      </c>
      <c r="U50" s="29" t="str">
        <f t="shared" si="9"/>
        <v>D</v>
      </c>
      <c r="V50" s="30" t="str">
        <f t="shared" si="10"/>
        <v>Trung bình yếu</v>
      </c>
      <c r="W50" s="31" t="str">
        <f t="shared" si="7"/>
        <v/>
      </c>
      <c r="X50" s="32" t="str">
        <f t="shared" si="11"/>
        <v>702-A2</v>
      </c>
      <c r="Y50" s="3"/>
      <c r="Z50" s="21"/>
      <c r="AA50" s="73" t="str">
        <f t="shared" si="12"/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961</v>
      </c>
      <c r="D51" s="24" t="s">
        <v>962</v>
      </c>
      <c r="E51" s="25" t="s">
        <v>585</v>
      </c>
      <c r="F51" s="26" t="s">
        <v>963</v>
      </c>
      <c r="G51" s="23" t="s">
        <v>107</v>
      </c>
      <c r="H51" s="80" t="s">
        <v>56</v>
      </c>
      <c r="I51" s="81" t="s">
        <v>877</v>
      </c>
      <c r="J51" s="82">
        <v>43269</v>
      </c>
      <c r="K51" s="81" t="s">
        <v>58</v>
      </c>
      <c r="L51" s="81" t="s">
        <v>570</v>
      </c>
      <c r="M51" s="81" t="s">
        <v>281</v>
      </c>
      <c r="N51">
        <v>3</v>
      </c>
      <c r="O51" s="27">
        <v>8</v>
      </c>
      <c r="P51" s="27">
        <v>6</v>
      </c>
      <c r="Q51" s="27" t="s">
        <v>25</v>
      </c>
      <c r="R51" s="27">
        <v>6</v>
      </c>
      <c r="S51" s="71">
        <v>4.5</v>
      </c>
      <c r="T51" s="28">
        <f t="shared" si="8"/>
        <v>5.2</v>
      </c>
      <c r="U51" s="29" t="str">
        <f t="shared" si="9"/>
        <v>D+</v>
      </c>
      <c r="V51" s="30" t="str">
        <f t="shared" si="10"/>
        <v>Trung bình yếu</v>
      </c>
      <c r="W51" s="31" t="str">
        <f t="shared" si="7"/>
        <v/>
      </c>
      <c r="X51" s="32" t="str">
        <f t="shared" si="11"/>
        <v>702-A2</v>
      </c>
      <c r="Y51" s="3"/>
      <c r="Z51" s="21"/>
      <c r="AA51" s="73" t="str">
        <f t="shared" si="12"/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964</v>
      </c>
      <c r="D52" s="24" t="s">
        <v>93</v>
      </c>
      <c r="E52" s="25" t="s">
        <v>212</v>
      </c>
      <c r="F52" s="26" t="s">
        <v>553</v>
      </c>
      <c r="G52" s="23" t="s">
        <v>66</v>
      </c>
      <c r="H52" s="80" t="s">
        <v>56</v>
      </c>
      <c r="I52" s="81" t="s">
        <v>877</v>
      </c>
      <c r="J52" s="82">
        <v>43269</v>
      </c>
      <c r="K52" s="81" t="s">
        <v>58</v>
      </c>
      <c r="L52" s="81" t="s">
        <v>570</v>
      </c>
      <c r="M52" s="81" t="s">
        <v>281</v>
      </c>
      <c r="N52">
        <v>3</v>
      </c>
      <c r="O52" s="27">
        <v>7</v>
      </c>
      <c r="P52" s="27">
        <v>6</v>
      </c>
      <c r="Q52" s="27" t="s">
        <v>25</v>
      </c>
      <c r="R52" s="27">
        <v>7</v>
      </c>
      <c r="S52" s="71">
        <v>7</v>
      </c>
      <c r="T52" s="28">
        <f t="shared" si="8"/>
        <v>6.9</v>
      </c>
      <c r="U52" s="29" t="str">
        <f t="shared" si="9"/>
        <v>C+</v>
      </c>
      <c r="V52" s="30" t="str">
        <f t="shared" si="10"/>
        <v>Trung bình</v>
      </c>
      <c r="W52" s="31" t="str">
        <f t="shared" si="7"/>
        <v/>
      </c>
      <c r="X52" s="32" t="str">
        <f t="shared" si="11"/>
        <v>702-A2</v>
      </c>
      <c r="Y52" s="3"/>
      <c r="Z52" s="21"/>
      <c r="AA52" s="73" t="str">
        <f t="shared" si="12"/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965</v>
      </c>
      <c r="D53" s="24" t="s">
        <v>966</v>
      </c>
      <c r="E53" s="25" t="s">
        <v>967</v>
      </c>
      <c r="F53" s="26" t="s">
        <v>117</v>
      </c>
      <c r="G53" s="23" t="s">
        <v>55</v>
      </c>
      <c r="H53" s="80" t="s">
        <v>56</v>
      </c>
      <c r="I53" s="81" t="s">
        <v>877</v>
      </c>
      <c r="J53" s="82">
        <v>43269</v>
      </c>
      <c r="K53" s="81" t="s">
        <v>58</v>
      </c>
      <c r="L53" s="81" t="s">
        <v>570</v>
      </c>
      <c r="M53" s="81" t="s">
        <v>281</v>
      </c>
      <c r="N53">
        <v>3</v>
      </c>
      <c r="O53" s="27">
        <v>9</v>
      </c>
      <c r="P53" s="27">
        <v>7</v>
      </c>
      <c r="Q53" s="27" t="s">
        <v>25</v>
      </c>
      <c r="R53" s="27">
        <v>6</v>
      </c>
      <c r="S53" s="71">
        <v>6.5</v>
      </c>
      <c r="T53" s="28">
        <f t="shared" si="8"/>
        <v>6.8</v>
      </c>
      <c r="U53" s="29" t="str">
        <f t="shared" si="9"/>
        <v>C+</v>
      </c>
      <c r="V53" s="30" t="str">
        <f t="shared" si="10"/>
        <v>Trung bình</v>
      </c>
      <c r="W53" s="31" t="str">
        <f t="shared" si="7"/>
        <v/>
      </c>
      <c r="X53" s="32" t="str">
        <f t="shared" si="11"/>
        <v>702-A2</v>
      </c>
      <c r="Y53" s="3"/>
      <c r="Z53" s="21"/>
      <c r="AA53" s="73" t="str">
        <f t="shared" si="12"/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968</v>
      </c>
      <c r="D54" s="24" t="s">
        <v>207</v>
      </c>
      <c r="E54" s="25" t="s">
        <v>969</v>
      </c>
      <c r="F54" s="26" t="s">
        <v>305</v>
      </c>
      <c r="G54" s="23" t="s">
        <v>70</v>
      </c>
      <c r="H54" s="80" t="s">
        <v>56</v>
      </c>
      <c r="I54" s="81" t="s">
        <v>877</v>
      </c>
      <c r="J54" s="82">
        <v>43269</v>
      </c>
      <c r="K54" s="81" t="s">
        <v>58</v>
      </c>
      <c r="L54" s="81" t="s">
        <v>570</v>
      </c>
      <c r="M54" s="81" t="s">
        <v>281</v>
      </c>
      <c r="N54">
        <v>3</v>
      </c>
      <c r="O54" s="27">
        <v>7</v>
      </c>
      <c r="P54" s="27">
        <v>6</v>
      </c>
      <c r="Q54" s="27" t="s">
        <v>25</v>
      </c>
      <c r="R54" s="27">
        <v>8</v>
      </c>
      <c r="S54" s="71">
        <v>7</v>
      </c>
      <c r="T54" s="28">
        <f t="shared" si="8"/>
        <v>7</v>
      </c>
      <c r="U54" s="29" t="str">
        <f t="shared" si="9"/>
        <v>B</v>
      </c>
      <c r="V54" s="30" t="str">
        <f t="shared" si="10"/>
        <v>Khá</v>
      </c>
      <c r="W54" s="31" t="str">
        <f t="shared" si="7"/>
        <v/>
      </c>
      <c r="X54" s="32" t="str">
        <f t="shared" si="11"/>
        <v>702-A2</v>
      </c>
      <c r="Y54" s="3"/>
      <c r="Z54" s="21"/>
      <c r="AA54" s="73" t="str">
        <f t="shared" si="12"/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970</v>
      </c>
      <c r="D55" s="24" t="s">
        <v>971</v>
      </c>
      <c r="E55" s="25" t="s">
        <v>972</v>
      </c>
      <c r="F55" s="26" t="s">
        <v>354</v>
      </c>
      <c r="G55" s="23" t="s">
        <v>179</v>
      </c>
      <c r="H55" s="80" t="s">
        <v>56</v>
      </c>
      <c r="I55" s="81" t="s">
        <v>877</v>
      </c>
      <c r="J55" s="82">
        <v>43269</v>
      </c>
      <c r="K55" s="81" t="s">
        <v>58</v>
      </c>
      <c r="L55" s="81" t="s">
        <v>570</v>
      </c>
      <c r="M55" s="81" t="s">
        <v>281</v>
      </c>
      <c r="N55">
        <v>3</v>
      </c>
      <c r="O55" s="27">
        <v>8</v>
      </c>
      <c r="P55" s="27">
        <v>5</v>
      </c>
      <c r="Q55" s="27" t="s">
        <v>25</v>
      </c>
      <c r="R55" s="27">
        <v>7</v>
      </c>
      <c r="S55" s="71">
        <v>3</v>
      </c>
      <c r="T55" s="28">
        <f t="shared" si="8"/>
        <v>4.0999999999999996</v>
      </c>
      <c r="U55" s="29" t="str">
        <f t="shared" si="9"/>
        <v>D</v>
      </c>
      <c r="V55" s="30" t="str">
        <f t="shared" si="10"/>
        <v>Trung bình yếu</v>
      </c>
      <c r="W55" s="31" t="str">
        <f t="shared" si="7"/>
        <v/>
      </c>
      <c r="X55" s="32" t="str">
        <f t="shared" si="11"/>
        <v>702-A2</v>
      </c>
      <c r="Y55" s="3"/>
      <c r="Z55" s="21"/>
      <c r="AA55" s="73" t="str">
        <f t="shared" si="12"/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973</v>
      </c>
      <c r="D56" s="24" t="s">
        <v>186</v>
      </c>
      <c r="E56" s="25" t="s">
        <v>537</v>
      </c>
      <c r="F56" s="26" t="s">
        <v>974</v>
      </c>
      <c r="G56" s="23" t="s">
        <v>179</v>
      </c>
      <c r="H56" s="80" t="s">
        <v>56</v>
      </c>
      <c r="I56" s="81" t="s">
        <v>877</v>
      </c>
      <c r="J56" s="82">
        <v>43269</v>
      </c>
      <c r="K56" s="81" t="s">
        <v>58</v>
      </c>
      <c r="L56" s="81" t="s">
        <v>570</v>
      </c>
      <c r="M56" s="81" t="s">
        <v>281</v>
      </c>
      <c r="N56">
        <v>3</v>
      </c>
      <c r="O56" s="27">
        <v>8</v>
      </c>
      <c r="P56" s="27">
        <v>7</v>
      </c>
      <c r="Q56" s="27" t="s">
        <v>25</v>
      </c>
      <c r="R56" s="27">
        <v>7</v>
      </c>
      <c r="S56" s="71">
        <v>1.5</v>
      </c>
      <c r="T56" s="28">
        <f t="shared" si="8"/>
        <v>3.3</v>
      </c>
      <c r="U56" s="29" t="str">
        <f t="shared" si="9"/>
        <v>F</v>
      </c>
      <c r="V56" s="30" t="str">
        <f t="shared" si="10"/>
        <v>Kém</v>
      </c>
      <c r="W56" s="31" t="str">
        <f t="shared" si="7"/>
        <v/>
      </c>
      <c r="X56" s="32" t="str">
        <f t="shared" si="11"/>
        <v>702-A2</v>
      </c>
      <c r="Y56" s="3"/>
      <c r="Z56" s="21"/>
      <c r="AA56" s="73" t="str">
        <f t="shared" si="12"/>
        <v>Học lại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975</v>
      </c>
      <c r="D57" s="24" t="s">
        <v>976</v>
      </c>
      <c r="E57" s="25" t="s">
        <v>977</v>
      </c>
      <c r="F57" s="26" t="s">
        <v>366</v>
      </c>
      <c r="G57" s="23" t="s">
        <v>55</v>
      </c>
      <c r="H57" s="80" t="s">
        <v>56</v>
      </c>
      <c r="I57" s="81" t="s">
        <v>877</v>
      </c>
      <c r="J57" s="82">
        <v>43269</v>
      </c>
      <c r="K57" s="81" t="s">
        <v>58</v>
      </c>
      <c r="L57" s="81" t="s">
        <v>570</v>
      </c>
      <c r="M57" s="81" t="s">
        <v>281</v>
      </c>
      <c r="N57">
        <v>3</v>
      </c>
      <c r="O57" s="27">
        <v>8</v>
      </c>
      <c r="P57" s="27">
        <v>6</v>
      </c>
      <c r="Q57" s="27" t="s">
        <v>25</v>
      </c>
      <c r="R57" s="27">
        <v>8</v>
      </c>
      <c r="S57" s="71">
        <v>6</v>
      </c>
      <c r="T57" s="28">
        <f t="shared" si="8"/>
        <v>6.4</v>
      </c>
      <c r="U57" s="29" t="str">
        <f t="shared" si="9"/>
        <v>C</v>
      </c>
      <c r="V57" s="30" t="str">
        <f t="shared" si="10"/>
        <v>Trung bình</v>
      </c>
      <c r="W57" s="31" t="str">
        <f t="shared" si="7"/>
        <v/>
      </c>
      <c r="X57" s="32" t="str">
        <f t="shared" si="11"/>
        <v>702-A2</v>
      </c>
      <c r="Y57" s="3"/>
      <c r="Z57" s="21"/>
      <c r="AA57" s="73" t="str">
        <f t="shared" si="12"/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978</v>
      </c>
      <c r="D58" s="24" t="s">
        <v>207</v>
      </c>
      <c r="E58" s="25" t="s">
        <v>706</v>
      </c>
      <c r="F58" s="26" t="s">
        <v>511</v>
      </c>
      <c r="G58" s="23" t="s">
        <v>278</v>
      </c>
      <c r="H58" s="80" t="s">
        <v>56</v>
      </c>
      <c r="I58" s="81" t="s">
        <v>877</v>
      </c>
      <c r="J58" s="82">
        <v>43269</v>
      </c>
      <c r="K58" s="81" t="s">
        <v>58</v>
      </c>
      <c r="L58" s="81" t="s">
        <v>570</v>
      </c>
      <c r="M58" s="81" t="s">
        <v>281</v>
      </c>
      <c r="N58">
        <v>3</v>
      </c>
      <c r="O58" s="27">
        <v>8</v>
      </c>
      <c r="P58" s="27">
        <v>6</v>
      </c>
      <c r="Q58" s="27" t="s">
        <v>25</v>
      </c>
      <c r="R58" s="27">
        <v>8</v>
      </c>
      <c r="S58" s="71">
        <v>4.5</v>
      </c>
      <c r="T58" s="28">
        <f t="shared" si="8"/>
        <v>5.4</v>
      </c>
      <c r="U58" s="29" t="str">
        <f t="shared" si="9"/>
        <v>D+</v>
      </c>
      <c r="V58" s="30" t="str">
        <f t="shared" si="10"/>
        <v>Trung bình yếu</v>
      </c>
      <c r="W58" s="31" t="str">
        <f t="shared" si="7"/>
        <v/>
      </c>
      <c r="X58" s="32" t="str">
        <f t="shared" si="11"/>
        <v>702-A2</v>
      </c>
      <c r="Y58" s="3"/>
      <c r="Z58" s="21"/>
      <c r="AA58" s="73" t="str">
        <f t="shared" si="12"/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979</v>
      </c>
      <c r="D59" s="24" t="s">
        <v>980</v>
      </c>
      <c r="E59" s="25" t="s">
        <v>981</v>
      </c>
      <c r="F59" s="26" t="s">
        <v>982</v>
      </c>
      <c r="G59" s="23" t="s">
        <v>55</v>
      </c>
      <c r="H59" s="80" t="s">
        <v>56</v>
      </c>
      <c r="I59" s="81" t="s">
        <v>877</v>
      </c>
      <c r="J59" s="82">
        <v>43269</v>
      </c>
      <c r="K59" s="81" t="s">
        <v>58</v>
      </c>
      <c r="L59" s="81" t="s">
        <v>570</v>
      </c>
      <c r="M59" s="81" t="s">
        <v>281</v>
      </c>
      <c r="N59">
        <v>3</v>
      </c>
      <c r="O59" s="27">
        <v>7</v>
      </c>
      <c r="P59" s="27">
        <v>5</v>
      </c>
      <c r="Q59" s="27" t="s">
        <v>25</v>
      </c>
      <c r="R59" s="27">
        <v>7</v>
      </c>
      <c r="S59" s="71">
        <v>6.5</v>
      </c>
      <c r="T59" s="28">
        <f t="shared" si="8"/>
        <v>6.5</v>
      </c>
      <c r="U59" s="29" t="str">
        <f t="shared" si="9"/>
        <v>C+</v>
      </c>
      <c r="V59" s="30" t="str">
        <f t="shared" si="10"/>
        <v>Trung bình</v>
      </c>
      <c r="W59" s="31" t="str">
        <f t="shared" si="7"/>
        <v/>
      </c>
      <c r="X59" s="32" t="str">
        <f t="shared" si="11"/>
        <v>702-A2</v>
      </c>
      <c r="Y59" s="3"/>
      <c r="Z59" s="21"/>
      <c r="AA59" s="73" t="str">
        <f t="shared" si="12"/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983</v>
      </c>
      <c r="D60" s="24" t="s">
        <v>984</v>
      </c>
      <c r="E60" s="25" t="s">
        <v>159</v>
      </c>
      <c r="F60" s="26" t="s">
        <v>746</v>
      </c>
      <c r="G60" s="23" t="s">
        <v>55</v>
      </c>
      <c r="H60" s="80" t="s">
        <v>56</v>
      </c>
      <c r="I60" s="81" t="s">
        <v>877</v>
      </c>
      <c r="J60" s="82">
        <v>43269</v>
      </c>
      <c r="K60" s="81" t="s">
        <v>58</v>
      </c>
      <c r="L60" s="81" t="s">
        <v>570</v>
      </c>
      <c r="M60" s="81" t="s">
        <v>281</v>
      </c>
      <c r="N60">
        <v>3</v>
      </c>
      <c r="O60" s="27">
        <v>6</v>
      </c>
      <c r="P60" s="27">
        <v>8</v>
      </c>
      <c r="Q60" s="27" t="s">
        <v>25</v>
      </c>
      <c r="R60" s="27">
        <v>5</v>
      </c>
      <c r="S60" s="71">
        <v>4.5</v>
      </c>
      <c r="T60" s="28">
        <f t="shared" si="8"/>
        <v>5.0999999999999996</v>
      </c>
      <c r="U60" s="29" t="str">
        <f t="shared" si="9"/>
        <v>D+</v>
      </c>
      <c r="V60" s="30" t="str">
        <f t="shared" si="10"/>
        <v>Trung bình yếu</v>
      </c>
      <c r="W60" s="31" t="str">
        <f t="shared" si="7"/>
        <v/>
      </c>
      <c r="X60" s="32" t="str">
        <f t="shared" si="11"/>
        <v>702-A2</v>
      </c>
      <c r="Y60" s="3"/>
      <c r="Z60" s="21"/>
      <c r="AA60" s="73" t="str">
        <f t="shared" si="12"/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985</v>
      </c>
      <c r="D61" s="24" t="s">
        <v>718</v>
      </c>
      <c r="E61" s="25" t="s">
        <v>254</v>
      </c>
      <c r="F61" s="26" t="s">
        <v>986</v>
      </c>
      <c r="G61" s="23" t="s">
        <v>55</v>
      </c>
      <c r="H61" s="80" t="s">
        <v>56</v>
      </c>
      <c r="I61" s="81" t="s">
        <v>877</v>
      </c>
      <c r="J61" s="82">
        <v>43269</v>
      </c>
      <c r="K61" s="81" t="s">
        <v>58</v>
      </c>
      <c r="L61" s="81" t="s">
        <v>570</v>
      </c>
      <c r="M61" s="81" t="s">
        <v>281</v>
      </c>
      <c r="N61">
        <v>3</v>
      </c>
      <c r="O61" s="27">
        <v>5</v>
      </c>
      <c r="P61" s="27">
        <v>6</v>
      </c>
      <c r="Q61" s="27" t="s">
        <v>25</v>
      </c>
      <c r="R61" s="27">
        <v>7</v>
      </c>
      <c r="S61" s="71">
        <v>6</v>
      </c>
      <c r="T61" s="28">
        <f t="shared" si="8"/>
        <v>6</v>
      </c>
      <c r="U61" s="29" t="str">
        <f t="shared" si="9"/>
        <v>C</v>
      </c>
      <c r="V61" s="30" t="str">
        <f t="shared" si="10"/>
        <v>Trung bình</v>
      </c>
      <c r="W61" s="31" t="str">
        <f t="shared" si="7"/>
        <v/>
      </c>
      <c r="X61" s="32" t="str">
        <f t="shared" si="11"/>
        <v>702-A2</v>
      </c>
      <c r="Y61" s="3"/>
      <c r="Z61" s="21"/>
      <c r="AA61" s="73" t="str">
        <f t="shared" si="12"/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987</v>
      </c>
      <c r="D62" s="24" t="s">
        <v>988</v>
      </c>
      <c r="E62" s="25" t="s">
        <v>989</v>
      </c>
      <c r="F62" s="26" t="s">
        <v>477</v>
      </c>
      <c r="G62" s="23" t="s">
        <v>107</v>
      </c>
      <c r="H62" s="80" t="s">
        <v>56</v>
      </c>
      <c r="I62" s="81" t="s">
        <v>877</v>
      </c>
      <c r="J62" s="82">
        <v>43269</v>
      </c>
      <c r="K62" s="81" t="s">
        <v>58</v>
      </c>
      <c r="L62" s="81" t="s">
        <v>570</v>
      </c>
      <c r="M62" s="81" t="s">
        <v>281</v>
      </c>
      <c r="N62">
        <v>3</v>
      </c>
      <c r="O62" s="27">
        <v>6</v>
      </c>
      <c r="P62" s="27">
        <v>7</v>
      </c>
      <c r="Q62" s="27" t="s">
        <v>25</v>
      </c>
      <c r="R62" s="27">
        <v>6</v>
      </c>
      <c r="S62" s="71">
        <v>8</v>
      </c>
      <c r="T62" s="28">
        <f t="shared" si="8"/>
        <v>7.5</v>
      </c>
      <c r="U62" s="29" t="str">
        <f t="shared" si="9"/>
        <v>B</v>
      </c>
      <c r="V62" s="30" t="str">
        <f t="shared" si="10"/>
        <v>Khá</v>
      </c>
      <c r="W62" s="31" t="str">
        <f t="shared" si="7"/>
        <v/>
      </c>
      <c r="X62" s="32" t="str">
        <f t="shared" si="11"/>
        <v>702-A2</v>
      </c>
      <c r="Y62" s="3"/>
      <c r="Z62" s="21"/>
      <c r="AA62" s="73" t="str">
        <f t="shared" si="12"/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990</v>
      </c>
      <c r="D63" s="24" t="s">
        <v>207</v>
      </c>
      <c r="E63" s="25" t="s">
        <v>729</v>
      </c>
      <c r="F63" s="26" t="s">
        <v>451</v>
      </c>
      <c r="G63" s="23" t="s">
        <v>107</v>
      </c>
      <c r="H63" s="80" t="s">
        <v>56</v>
      </c>
      <c r="I63" s="81" t="s">
        <v>877</v>
      </c>
      <c r="J63" s="82">
        <v>43269</v>
      </c>
      <c r="K63" s="81" t="s">
        <v>58</v>
      </c>
      <c r="L63" s="81" t="s">
        <v>570</v>
      </c>
      <c r="M63" s="81" t="s">
        <v>281</v>
      </c>
      <c r="N63">
        <v>3</v>
      </c>
      <c r="O63" s="27">
        <v>8</v>
      </c>
      <c r="P63" s="27">
        <v>7</v>
      </c>
      <c r="Q63" s="27" t="s">
        <v>25</v>
      </c>
      <c r="R63" s="27">
        <v>8</v>
      </c>
      <c r="S63" s="71">
        <v>6.5</v>
      </c>
      <c r="T63" s="28">
        <f t="shared" si="8"/>
        <v>6.9</v>
      </c>
      <c r="U63" s="29" t="str">
        <f t="shared" si="9"/>
        <v>C+</v>
      </c>
      <c r="V63" s="30" t="str">
        <f t="shared" si="10"/>
        <v>Trung bình</v>
      </c>
      <c r="W63" s="31" t="str">
        <f t="shared" si="7"/>
        <v/>
      </c>
      <c r="X63" s="32" t="str">
        <f t="shared" si="11"/>
        <v>702-A2</v>
      </c>
      <c r="Y63" s="3"/>
      <c r="Z63" s="21"/>
      <c r="AA63" s="73" t="str">
        <f t="shared" si="12"/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991</v>
      </c>
      <c r="D64" s="24" t="s">
        <v>169</v>
      </c>
      <c r="E64" s="25" t="s">
        <v>170</v>
      </c>
      <c r="F64" s="26" t="s">
        <v>992</v>
      </c>
      <c r="G64" s="23" t="s">
        <v>66</v>
      </c>
      <c r="H64" s="80" t="s">
        <v>56</v>
      </c>
      <c r="I64" s="81" t="s">
        <v>877</v>
      </c>
      <c r="J64" s="82">
        <v>43269</v>
      </c>
      <c r="K64" s="81" t="s">
        <v>58</v>
      </c>
      <c r="L64" s="81" t="s">
        <v>570</v>
      </c>
      <c r="M64" s="81" t="s">
        <v>281</v>
      </c>
      <c r="N64">
        <v>3</v>
      </c>
      <c r="O64" s="27">
        <v>8</v>
      </c>
      <c r="P64" s="27">
        <v>5</v>
      </c>
      <c r="Q64" s="27" t="s">
        <v>25</v>
      </c>
      <c r="R64" s="27">
        <v>8</v>
      </c>
      <c r="S64" s="71">
        <v>7</v>
      </c>
      <c r="T64" s="28">
        <f t="shared" si="8"/>
        <v>7</v>
      </c>
      <c r="U64" s="29" t="str">
        <f t="shared" si="9"/>
        <v>B</v>
      </c>
      <c r="V64" s="30" t="str">
        <f t="shared" si="10"/>
        <v>Khá</v>
      </c>
      <c r="W64" s="31" t="str">
        <f t="shared" si="7"/>
        <v/>
      </c>
      <c r="X64" s="32" t="str">
        <f t="shared" si="11"/>
        <v>702-A2</v>
      </c>
      <c r="Y64" s="3"/>
      <c r="Z64" s="21"/>
      <c r="AA64" s="73" t="str">
        <f t="shared" si="12"/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993</v>
      </c>
      <c r="D65" s="24" t="s">
        <v>994</v>
      </c>
      <c r="E65" s="25" t="s">
        <v>470</v>
      </c>
      <c r="F65" s="26" t="s">
        <v>99</v>
      </c>
      <c r="G65" s="23" t="s">
        <v>107</v>
      </c>
      <c r="H65" s="80" t="s">
        <v>56</v>
      </c>
      <c r="I65" s="81" t="s">
        <v>877</v>
      </c>
      <c r="J65" s="82">
        <v>43269</v>
      </c>
      <c r="K65" s="81" t="s">
        <v>58</v>
      </c>
      <c r="L65" s="81" t="s">
        <v>570</v>
      </c>
      <c r="M65" s="81" t="s">
        <v>281</v>
      </c>
      <c r="N65">
        <v>3</v>
      </c>
      <c r="O65" s="27">
        <v>8</v>
      </c>
      <c r="P65" s="27">
        <v>6</v>
      </c>
      <c r="Q65" s="27" t="s">
        <v>25</v>
      </c>
      <c r="R65" s="27">
        <v>7</v>
      </c>
      <c r="S65" s="71">
        <v>3</v>
      </c>
      <c r="T65" s="28">
        <f t="shared" si="8"/>
        <v>4.2</v>
      </c>
      <c r="U65" s="29" t="str">
        <f t="shared" si="9"/>
        <v>D</v>
      </c>
      <c r="V65" s="30" t="str">
        <f t="shared" si="10"/>
        <v>Trung bình yếu</v>
      </c>
      <c r="W65" s="31" t="str">
        <f t="shared" si="7"/>
        <v/>
      </c>
      <c r="X65" s="32" t="str">
        <f t="shared" si="11"/>
        <v>702-A2</v>
      </c>
      <c r="Y65" s="3"/>
      <c r="Z65" s="21"/>
      <c r="AA65" s="73" t="str">
        <f t="shared" si="12"/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995</v>
      </c>
      <c r="D66" s="24" t="s">
        <v>396</v>
      </c>
      <c r="E66" s="25" t="s">
        <v>996</v>
      </c>
      <c r="F66" s="26" t="s">
        <v>584</v>
      </c>
      <c r="G66" s="23" t="s">
        <v>70</v>
      </c>
      <c r="H66" s="80" t="s">
        <v>56</v>
      </c>
      <c r="I66" s="81" t="s">
        <v>877</v>
      </c>
      <c r="J66" s="82">
        <v>43269</v>
      </c>
      <c r="K66" s="81" t="s">
        <v>58</v>
      </c>
      <c r="L66" s="81" t="s">
        <v>570</v>
      </c>
      <c r="M66" s="81" t="s">
        <v>281</v>
      </c>
      <c r="N66">
        <v>3</v>
      </c>
      <c r="O66" s="27">
        <v>8</v>
      </c>
      <c r="P66" s="27">
        <v>6</v>
      </c>
      <c r="Q66" s="27" t="s">
        <v>25</v>
      </c>
      <c r="R66" s="27">
        <v>8</v>
      </c>
      <c r="S66" s="71">
        <v>6</v>
      </c>
      <c r="T66" s="28">
        <f t="shared" si="8"/>
        <v>6.4</v>
      </c>
      <c r="U66" s="29" t="str">
        <f t="shared" si="9"/>
        <v>C</v>
      </c>
      <c r="V66" s="30" t="str">
        <f t="shared" si="10"/>
        <v>Trung bình</v>
      </c>
      <c r="W66" s="31" t="str">
        <f t="shared" si="7"/>
        <v/>
      </c>
      <c r="X66" s="32" t="str">
        <f t="shared" si="11"/>
        <v>702-A2</v>
      </c>
      <c r="Y66" s="3"/>
      <c r="Z66" s="21"/>
      <c r="AA66" s="73" t="str">
        <f t="shared" si="12"/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997</v>
      </c>
      <c r="D67" s="24" t="s">
        <v>806</v>
      </c>
      <c r="E67" s="25" t="s">
        <v>937</v>
      </c>
      <c r="F67" s="26" t="s">
        <v>568</v>
      </c>
      <c r="G67" s="23" t="s">
        <v>83</v>
      </c>
      <c r="H67" s="80" t="s">
        <v>56</v>
      </c>
      <c r="I67" s="81" t="s">
        <v>877</v>
      </c>
      <c r="J67" s="82">
        <v>43269</v>
      </c>
      <c r="K67" s="81" t="s">
        <v>58</v>
      </c>
      <c r="L67" s="81" t="s">
        <v>570</v>
      </c>
      <c r="M67" s="81" t="s">
        <v>281</v>
      </c>
      <c r="N67">
        <v>3</v>
      </c>
      <c r="O67" s="27">
        <v>8</v>
      </c>
      <c r="P67" s="27">
        <v>6</v>
      </c>
      <c r="Q67" s="27" t="s">
        <v>25</v>
      </c>
      <c r="R67" s="27">
        <v>8</v>
      </c>
      <c r="S67" s="71">
        <v>7</v>
      </c>
      <c r="T67" s="28">
        <f t="shared" si="8"/>
        <v>7.1</v>
      </c>
      <c r="U67" s="29" t="str">
        <f t="shared" si="9"/>
        <v>B</v>
      </c>
      <c r="V67" s="30" t="str">
        <f t="shared" si="10"/>
        <v>Khá</v>
      </c>
      <c r="W67" s="31" t="str">
        <f t="shared" si="7"/>
        <v/>
      </c>
      <c r="X67" s="32" t="str">
        <f t="shared" si="11"/>
        <v>702-A2</v>
      </c>
      <c r="Y67" s="3"/>
      <c r="Z67" s="21"/>
      <c r="AA67" s="73" t="str">
        <f t="shared" si="12"/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998</v>
      </c>
      <c r="D68" s="24" t="s">
        <v>207</v>
      </c>
      <c r="E68" s="25" t="s">
        <v>999</v>
      </c>
      <c r="F68" s="26" t="s">
        <v>500</v>
      </c>
      <c r="G68" s="23" t="s">
        <v>88</v>
      </c>
      <c r="H68" s="80" t="s">
        <v>56</v>
      </c>
      <c r="I68" s="81" t="s">
        <v>877</v>
      </c>
      <c r="J68" s="82">
        <v>43269</v>
      </c>
      <c r="K68" s="81" t="s">
        <v>58</v>
      </c>
      <c r="L68" s="81" t="s">
        <v>570</v>
      </c>
      <c r="M68" s="81" t="s">
        <v>281</v>
      </c>
      <c r="N68">
        <v>3</v>
      </c>
      <c r="O68" s="27">
        <v>6</v>
      </c>
      <c r="P68" s="27">
        <v>6</v>
      </c>
      <c r="Q68" s="27" t="s">
        <v>25</v>
      </c>
      <c r="R68" s="27">
        <v>7</v>
      </c>
      <c r="S68" s="71">
        <v>8.5</v>
      </c>
      <c r="T68" s="28">
        <f t="shared" si="8"/>
        <v>7.9</v>
      </c>
      <c r="U68" s="29" t="str">
        <f t="shared" si="9"/>
        <v>B</v>
      </c>
      <c r="V68" s="30" t="str">
        <f t="shared" si="10"/>
        <v>Khá</v>
      </c>
      <c r="W68" s="31" t="str">
        <f t="shared" si="7"/>
        <v/>
      </c>
      <c r="X68" s="32" t="str">
        <f t="shared" si="11"/>
        <v>702-A2</v>
      </c>
      <c r="Y68" s="3"/>
      <c r="Z68" s="21"/>
      <c r="AA68" s="73" t="str">
        <f t="shared" si="12"/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9" customHeight="1" x14ac:dyDescent="0.25">
      <c r="A69" s="2"/>
      <c r="B69" s="33"/>
      <c r="C69" s="34"/>
      <c r="D69" s="34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/>
      <c r="P69" s="37"/>
      <c r="Q69" s="37"/>
      <c r="R69" s="38"/>
      <c r="S69" s="38"/>
      <c r="T69" s="38"/>
      <c r="U69" s="38"/>
      <c r="V69" s="38"/>
      <c r="W69" s="38"/>
      <c r="X69" s="38"/>
      <c r="Y69" s="3"/>
    </row>
    <row r="70" spans="1:42" ht="16.5" x14ac:dyDescent="0.25">
      <c r="A70" s="2"/>
      <c r="B70" s="115" t="s">
        <v>26</v>
      </c>
      <c r="C70" s="115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customHeight="1" x14ac:dyDescent="0.25">
      <c r="A71" s="2"/>
      <c r="B71" s="39" t="s">
        <v>27</v>
      </c>
      <c r="C71" s="39"/>
      <c r="D71" s="40">
        <f>+$AD$7</f>
        <v>60</v>
      </c>
      <c r="E71" s="41" t="s">
        <v>28</v>
      </c>
      <c r="F71" s="116" t="s">
        <v>29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42">
        <f>$AD$7 -COUNTIF($W$8:$W$228,"Vắng") -COUNTIF($W$8:$W$228,"Vắng có phép") - COUNTIF($W$8:$W$228,"Đình chỉ thi") - COUNTIF($W$8:$W$228,"Không đủ ĐKDT")</f>
        <v>56</v>
      </c>
      <c r="T71" s="42"/>
      <c r="U71" s="42"/>
      <c r="V71" s="43"/>
      <c r="W71" s="44" t="s">
        <v>28</v>
      </c>
      <c r="X71" s="43"/>
      <c r="Y71" s="3"/>
    </row>
    <row r="72" spans="1:42" ht="16.5" customHeight="1" x14ac:dyDescent="0.25">
      <c r="A72" s="2"/>
      <c r="B72" s="39" t="s">
        <v>30</v>
      </c>
      <c r="C72" s="39"/>
      <c r="D72" s="40">
        <f>+$AO$7</f>
        <v>50</v>
      </c>
      <c r="E72" s="41" t="s">
        <v>28</v>
      </c>
      <c r="F72" s="116" t="s">
        <v>31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5">
        <f>COUNTIF($W$8:$W$104,"Vắng")</f>
        <v>2</v>
      </c>
      <c r="T72" s="45"/>
      <c r="U72" s="45"/>
      <c r="V72" s="46"/>
      <c r="W72" s="44" t="s">
        <v>28</v>
      </c>
      <c r="X72" s="46"/>
      <c r="Y72" s="3"/>
    </row>
    <row r="73" spans="1:42" ht="16.5" customHeight="1" x14ac:dyDescent="0.25">
      <c r="A73" s="2"/>
      <c r="B73" s="39" t="s">
        <v>39</v>
      </c>
      <c r="C73" s="39"/>
      <c r="D73" s="49">
        <f>COUNTIF(AA9:AA68,"Học lại")</f>
        <v>10</v>
      </c>
      <c r="E73" s="41" t="s">
        <v>28</v>
      </c>
      <c r="F73" s="116" t="s">
        <v>40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2">
        <f>COUNTIF($W$8:$W$104,"Vắng có phép")</f>
        <v>0</v>
      </c>
      <c r="T73" s="42"/>
      <c r="U73" s="42"/>
      <c r="V73" s="43"/>
      <c r="W73" s="44" t="s">
        <v>28</v>
      </c>
      <c r="X73" s="43"/>
      <c r="Y73" s="3"/>
    </row>
    <row r="74" spans="1:42" ht="3" customHeight="1" x14ac:dyDescent="0.25">
      <c r="A74" s="2"/>
      <c r="B74" s="33"/>
      <c r="C74" s="34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6"/>
      <c r="P74" s="37"/>
      <c r="Q74" s="37"/>
      <c r="R74" s="38"/>
      <c r="S74" s="38"/>
      <c r="T74" s="38"/>
      <c r="U74" s="38"/>
      <c r="V74" s="38"/>
      <c r="W74" s="38"/>
      <c r="X74" s="38"/>
      <c r="Y74" s="3"/>
    </row>
    <row r="75" spans="1:42" x14ac:dyDescent="0.25">
      <c r="B75" s="68" t="s">
        <v>41</v>
      </c>
      <c r="C75" s="68"/>
      <c r="D75" s="69">
        <f>COUNTIF(AA9:AA68,"Thi lại")</f>
        <v>0</v>
      </c>
      <c r="E75" s="70" t="s">
        <v>28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12"/>
      <c r="R75" s="112"/>
      <c r="S75" s="112"/>
      <c r="T75" s="112"/>
      <c r="U75" s="112"/>
      <c r="V75" s="112"/>
      <c r="W75" s="112"/>
      <c r="X75" s="112"/>
      <c r="Y75" s="3"/>
    </row>
    <row r="76" spans="1:42" ht="24.75" customHeight="1" x14ac:dyDescent="0.25">
      <c r="B76" s="68"/>
      <c r="C76" s="68"/>
      <c r="D76" s="69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 t="s">
        <v>1204</v>
      </c>
      <c r="R76" s="112"/>
      <c r="S76" s="112"/>
      <c r="T76" s="112"/>
      <c r="U76" s="112"/>
      <c r="V76" s="112"/>
      <c r="W76" s="112"/>
      <c r="X76" s="112"/>
      <c r="Y76" s="3"/>
    </row>
  </sheetData>
  <sheetProtection formatCells="0" formatColumns="0" formatRows="0" insertColumns="0" insertRows="0" insertHyperlinks="0" deleteColumns="0" deleteRows="0" sort="0" autoFilter="0" pivotTables="0"/>
  <autoFilter ref="A7:AP68">
    <filterColumn colId="3" showButton="0"/>
  </autoFilter>
  <sortState ref="B9:AB68">
    <sortCondition ref="B9:B68"/>
  </sortState>
  <mergeCells count="48">
    <mergeCell ref="B70:C70"/>
    <mergeCell ref="F71:R71"/>
    <mergeCell ref="F72:R72"/>
    <mergeCell ref="F73:R73"/>
    <mergeCell ref="Q75:X75"/>
    <mergeCell ref="Q76:X76"/>
    <mergeCell ref="T6:T8"/>
    <mergeCell ref="U6:U7"/>
    <mergeCell ref="V6:V7"/>
    <mergeCell ref="W6:W8"/>
    <mergeCell ref="X6:X8"/>
    <mergeCell ref="S6:S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1:G1"/>
    <mergeCell ref="O1:X1"/>
    <mergeCell ref="B2:G2"/>
    <mergeCell ref="O2:X2"/>
    <mergeCell ref="B3:C3"/>
    <mergeCell ref="D3:R3"/>
    <mergeCell ref="S3:X3"/>
  </mergeCells>
  <conditionalFormatting sqref="O9:S68">
    <cfRule type="cellIs" dxfId="45" priority="14" operator="greaterThan">
      <formula>10</formula>
    </cfRule>
  </conditionalFormatting>
  <conditionalFormatting sqref="S9:S68">
    <cfRule type="cellIs" dxfId="44" priority="5" operator="greaterThan">
      <formula>10</formula>
    </cfRule>
    <cfRule type="cellIs" dxfId="43" priority="7" operator="greaterThan">
      <formula>10</formula>
    </cfRule>
    <cfRule type="cellIs" dxfId="42" priority="8" operator="greaterThan">
      <formula>10</formula>
    </cfRule>
    <cfRule type="cellIs" dxfId="41" priority="9" operator="greaterThan">
      <formula>10</formula>
    </cfRule>
    <cfRule type="cellIs" dxfId="40" priority="10" operator="greaterThan">
      <formula>10</formula>
    </cfRule>
    <cfRule type="cellIs" dxfId="39" priority="11" operator="greaterThan">
      <formula>10</formula>
    </cfRule>
  </conditionalFormatting>
  <conditionalFormatting sqref="O9:R68">
    <cfRule type="cellIs" dxfId="38" priority="4" operator="greaterThan">
      <formula>10</formula>
    </cfRule>
  </conditionalFormatting>
  <conditionalFormatting sqref="C1:C1048576">
    <cfRule type="duplicateValues" dxfId="37" priority="33"/>
  </conditionalFormatting>
  <conditionalFormatting sqref="W22">
    <cfRule type="duplicateValues" dxfId="36" priority="2"/>
  </conditionalFormatting>
  <dataValidations count="1">
    <dataValidation allowBlank="1" showInputMessage="1" showErrorMessage="1" errorTitle="Không xóa dữ liệu" error="Không xóa dữ liệu" prompt="Không xóa dữ liệu" sqref="D73 AA9:AA68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"/>
  <sheetViews>
    <sheetView topLeftCell="B1" zoomScale="115" zoomScaleNormal="115" workbookViewId="0">
      <pane ySplit="2" topLeftCell="A71" activePane="bottomLeft" state="frozen"/>
      <selection activeCell="V5" sqref="S1:V1048576"/>
      <selection pane="bottomLeft" activeCell="B78" sqref="A78:XFD10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77"/>
      <c r="I1" s="77"/>
      <c r="J1" s="77"/>
      <c r="K1" s="77"/>
      <c r="L1" s="77"/>
      <c r="M1" s="77"/>
      <c r="N1" s="7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78"/>
      <c r="I2" s="78"/>
      <c r="J2" s="78"/>
      <c r="K2" s="78"/>
      <c r="L2" s="78"/>
      <c r="M2" s="78"/>
      <c r="N2" s="7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D16-144_08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10:00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D16-144_08</v>
      </c>
      <c r="AD7" s="58">
        <f>+$AM$7+$AO$7+$AK$7</f>
        <v>61</v>
      </c>
      <c r="AE7" s="52">
        <f>COUNTIF($W$8:$W$98,"Khiển trách")</f>
        <v>0</v>
      </c>
      <c r="AF7" s="52">
        <f>COUNTIF($W$8:$W$98,"Cảnh cáo")</f>
        <v>0</v>
      </c>
      <c r="AG7" s="52">
        <f>COUNTIF($W$8:$W$98,"Đình chỉ thi")</f>
        <v>0</v>
      </c>
      <c r="AH7" s="59">
        <f>+($AE$7+$AF$7+$AG$7)/$AD$7*100%</f>
        <v>0</v>
      </c>
      <c r="AI7" s="52">
        <f>SUM(COUNTIF($W$8:$W$96,"Vắng"),COUNTIF($W$8:$W$96,"Vắng có phép"))</f>
        <v>2</v>
      </c>
      <c r="AJ7" s="60">
        <f>+$AI$7/$AD$7</f>
        <v>3.2786885245901641E-2</v>
      </c>
      <c r="AK7" s="61">
        <f>COUNTIF($AA$8:$AA$96,"Thi lại")</f>
        <v>1</v>
      </c>
      <c r="AL7" s="60">
        <f>+$AK$7/$AD$7</f>
        <v>1.6393442622950821E-2</v>
      </c>
      <c r="AM7" s="61">
        <f>COUNTIF($AA$8:$AA$97,"Học lại")</f>
        <v>11</v>
      </c>
      <c r="AN7" s="60">
        <f>+$AM$7/$AD$7</f>
        <v>0.18032786885245902</v>
      </c>
      <c r="AO7" s="52">
        <f>COUNTIF($AA$9:$AA$97,"Đạt")</f>
        <v>49</v>
      </c>
      <c r="AP7" s="59">
        <f>+$AO$7/$AD$7</f>
        <v>0.80327868852459017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79"/>
      <c r="I8" s="79"/>
      <c r="J8" s="79"/>
      <c r="K8" s="79"/>
      <c r="L8" s="79"/>
      <c r="M8" s="79"/>
      <c r="N8" s="79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741</v>
      </c>
      <c r="D9" s="13" t="s">
        <v>742</v>
      </c>
      <c r="E9" s="14" t="s">
        <v>53</v>
      </c>
      <c r="F9" s="15" t="s">
        <v>558</v>
      </c>
      <c r="G9" s="12" t="s">
        <v>192</v>
      </c>
      <c r="H9" s="80" t="s">
        <v>56</v>
      </c>
      <c r="I9" s="81" t="s">
        <v>743</v>
      </c>
      <c r="J9" s="82">
        <v>43269</v>
      </c>
      <c r="K9" s="81" t="s">
        <v>475</v>
      </c>
      <c r="L9" s="81" t="s">
        <v>740</v>
      </c>
      <c r="M9" s="81" t="s">
        <v>281</v>
      </c>
      <c r="N9">
        <v>3</v>
      </c>
      <c r="O9" s="16">
        <v>10</v>
      </c>
      <c r="P9" s="16">
        <v>5.5</v>
      </c>
      <c r="Q9" s="16" t="s">
        <v>25</v>
      </c>
      <c r="R9" s="16">
        <v>6.5</v>
      </c>
      <c r="S9" s="17">
        <v>9.5</v>
      </c>
      <c r="T9" s="18">
        <f t="shared" ref="T9:T40" si="0">ROUND(SUMPRODUCT(O9:S9,$O$8:$S$8)/100,1)</f>
        <v>8.9</v>
      </c>
      <c r="U9" s="19" t="str">
        <f t="shared" ref="U9:U40" si="1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A</v>
      </c>
      <c r="V9" s="19" t="str">
        <f t="shared" ref="V9:V40" si="2">IF($T9&lt;4,"Kém",IF(AND($T9&gt;=4,$T9&lt;=5.4),"Trung bình yếu",IF(AND($T9&gt;=5.5,$T9&lt;=6.9),"Trung bình",IF(AND($T9&gt;=7,$T9&lt;=8.4),"Khá",IF(AND($T9&gt;=8.5,$T9&lt;=10),"Giỏi","")))))</f>
        <v>Giỏi</v>
      </c>
      <c r="W9" s="31" t="str">
        <f t="shared" ref="W9:W51" si="3">+IF(OR($O9=0,$P9=0,$Q9=0,$R9=0),"Không đủ ĐKDT",IF(AND(S9=0,T9&gt;=4),"Không đạt",""))</f>
        <v/>
      </c>
      <c r="X9" s="20" t="str">
        <f t="shared" ref="X9:X40" si="4">+L9</f>
        <v>402-A2</v>
      </c>
      <c r="Y9" s="3"/>
      <c r="Z9" s="21"/>
      <c r="AA9" s="73" t="str">
        <f t="shared" ref="AA9:AA40" si="5"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744</v>
      </c>
      <c r="D10" s="24" t="s">
        <v>745</v>
      </c>
      <c r="E10" s="25" t="s">
        <v>53</v>
      </c>
      <c r="F10" s="26" t="s">
        <v>746</v>
      </c>
      <c r="G10" s="23" t="s">
        <v>107</v>
      </c>
      <c r="H10" s="80" t="s">
        <v>56</v>
      </c>
      <c r="I10" s="81" t="s">
        <v>743</v>
      </c>
      <c r="J10" s="82">
        <v>43269</v>
      </c>
      <c r="K10" s="81" t="s">
        <v>475</v>
      </c>
      <c r="L10" s="81" t="s">
        <v>740</v>
      </c>
      <c r="M10" s="81" t="s">
        <v>281</v>
      </c>
      <c r="N10">
        <v>3</v>
      </c>
      <c r="O10" s="27">
        <v>6</v>
      </c>
      <c r="P10" s="27">
        <v>1.5</v>
      </c>
      <c r="Q10" s="27" t="s">
        <v>25</v>
      </c>
      <c r="R10" s="27">
        <v>1.5</v>
      </c>
      <c r="S10" s="71">
        <v>9.5</v>
      </c>
      <c r="T10" s="28">
        <f t="shared" si="0"/>
        <v>7.6</v>
      </c>
      <c r="U10" s="29" t="str">
        <f t="shared" si="1"/>
        <v>B</v>
      </c>
      <c r="V10" s="30" t="str">
        <f t="shared" si="2"/>
        <v>Khá</v>
      </c>
      <c r="W10" s="31" t="str">
        <f t="shared" si="3"/>
        <v/>
      </c>
      <c r="X10" s="32" t="str">
        <f t="shared" si="4"/>
        <v>402-A2</v>
      </c>
      <c r="Y10" s="3"/>
      <c r="Z10" s="21"/>
      <c r="AA10" s="73" t="str">
        <f t="shared" si="5"/>
        <v>Đạt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2:42" ht="18.75" customHeight="1" x14ac:dyDescent="0.25">
      <c r="B11" s="22">
        <v>3</v>
      </c>
      <c r="C11" s="23" t="s">
        <v>747</v>
      </c>
      <c r="D11" s="24" t="s">
        <v>566</v>
      </c>
      <c r="E11" s="25" t="s">
        <v>353</v>
      </c>
      <c r="F11" s="26" t="s">
        <v>614</v>
      </c>
      <c r="G11" s="23" t="s">
        <v>192</v>
      </c>
      <c r="H11" s="80" t="s">
        <v>56</v>
      </c>
      <c r="I11" s="81" t="s">
        <v>743</v>
      </c>
      <c r="J11" s="82">
        <v>43269</v>
      </c>
      <c r="K11" s="81" t="s">
        <v>475</v>
      </c>
      <c r="L11" s="81" t="s">
        <v>740</v>
      </c>
      <c r="M11" s="81" t="s">
        <v>281</v>
      </c>
      <c r="N11">
        <v>3</v>
      </c>
      <c r="O11" s="27">
        <v>10</v>
      </c>
      <c r="P11" s="27">
        <v>5</v>
      </c>
      <c r="Q11" s="27" t="s">
        <v>25</v>
      </c>
      <c r="R11" s="27">
        <v>6</v>
      </c>
      <c r="S11" s="71">
        <v>9.5</v>
      </c>
      <c r="T11" s="28">
        <f t="shared" si="0"/>
        <v>8.8000000000000007</v>
      </c>
      <c r="U11" s="29" t="str">
        <f t="shared" si="1"/>
        <v>A</v>
      </c>
      <c r="V11" s="30" t="str">
        <f t="shared" si="2"/>
        <v>Giỏi</v>
      </c>
      <c r="W11" s="31" t="str">
        <f t="shared" si="3"/>
        <v/>
      </c>
      <c r="X11" s="32" t="str">
        <f t="shared" si="4"/>
        <v>402-A2</v>
      </c>
      <c r="Y11" s="3"/>
      <c r="Z11" s="21"/>
      <c r="AA11" s="73" t="str">
        <f t="shared" si="5"/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748</v>
      </c>
      <c r="D12" s="24" t="s">
        <v>749</v>
      </c>
      <c r="E12" s="25" t="s">
        <v>750</v>
      </c>
      <c r="F12" s="26" t="s">
        <v>751</v>
      </c>
      <c r="G12" s="23" t="s">
        <v>55</v>
      </c>
      <c r="H12" s="80" t="s">
        <v>56</v>
      </c>
      <c r="I12" s="81" t="s">
        <v>743</v>
      </c>
      <c r="J12" s="82">
        <v>43269</v>
      </c>
      <c r="K12" s="81" t="s">
        <v>475</v>
      </c>
      <c r="L12" s="81" t="s">
        <v>740</v>
      </c>
      <c r="M12" s="81" t="s">
        <v>281</v>
      </c>
      <c r="N12">
        <v>3</v>
      </c>
      <c r="O12" s="27">
        <v>6</v>
      </c>
      <c r="P12" s="27">
        <v>3.5</v>
      </c>
      <c r="Q12" s="27" t="s">
        <v>25</v>
      </c>
      <c r="R12" s="27">
        <v>4.5</v>
      </c>
      <c r="S12" s="71">
        <v>5</v>
      </c>
      <c r="T12" s="28">
        <f t="shared" si="0"/>
        <v>4.9000000000000004</v>
      </c>
      <c r="U12" s="29" t="str">
        <f t="shared" si="1"/>
        <v>D</v>
      </c>
      <c r="V12" s="30" t="str">
        <f t="shared" si="2"/>
        <v>Trung bình yếu</v>
      </c>
      <c r="W12" s="31" t="str">
        <f t="shared" si="3"/>
        <v/>
      </c>
      <c r="X12" s="32" t="str">
        <f t="shared" si="4"/>
        <v>402-A2</v>
      </c>
      <c r="Y12" s="3"/>
      <c r="Z12" s="21"/>
      <c r="AA12" s="73" t="str">
        <f t="shared" si="5"/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752</v>
      </c>
      <c r="D13" s="24" t="s">
        <v>579</v>
      </c>
      <c r="E13" s="25" t="s">
        <v>78</v>
      </c>
      <c r="F13" s="26" t="s">
        <v>243</v>
      </c>
      <c r="G13" s="23" t="s">
        <v>107</v>
      </c>
      <c r="H13" s="80" t="s">
        <v>56</v>
      </c>
      <c r="I13" s="81" t="s">
        <v>743</v>
      </c>
      <c r="J13" s="82">
        <v>43269</v>
      </c>
      <c r="K13" s="81" t="s">
        <v>475</v>
      </c>
      <c r="L13" s="81" t="s">
        <v>740</v>
      </c>
      <c r="M13" s="81" t="s">
        <v>281</v>
      </c>
      <c r="N13">
        <v>3</v>
      </c>
      <c r="O13" s="27">
        <v>8</v>
      </c>
      <c r="P13" s="27">
        <v>3</v>
      </c>
      <c r="Q13" s="27" t="s">
        <v>25</v>
      </c>
      <c r="R13" s="27">
        <v>4</v>
      </c>
      <c r="S13" s="71">
        <v>6</v>
      </c>
      <c r="T13" s="28">
        <f t="shared" si="0"/>
        <v>5.7</v>
      </c>
      <c r="U13" s="29" t="str">
        <f t="shared" si="1"/>
        <v>C</v>
      </c>
      <c r="V13" s="30" t="str">
        <f t="shared" si="2"/>
        <v>Trung bình</v>
      </c>
      <c r="W13" s="31" t="str">
        <f t="shared" si="3"/>
        <v/>
      </c>
      <c r="X13" s="32" t="str">
        <f t="shared" si="4"/>
        <v>402-A2</v>
      </c>
      <c r="Y13" s="3"/>
      <c r="Z13" s="21"/>
      <c r="AA13" s="73" t="str">
        <f t="shared" si="5"/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753</v>
      </c>
      <c r="D14" s="24" t="s">
        <v>754</v>
      </c>
      <c r="E14" s="25" t="s">
        <v>376</v>
      </c>
      <c r="F14" s="26" t="s">
        <v>755</v>
      </c>
      <c r="G14" s="23" t="s">
        <v>62</v>
      </c>
      <c r="H14" s="80" t="s">
        <v>56</v>
      </c>
      <c r="I14" s="81" t="s">
        <v>743</v>
      </c>
      <c r="J14" s="82">
        <v>43269</v>
      </c>
      <c r="K14" s="81" t="s">
        <v>475</v>
      </c>
      <c r="L14" s="81" t="s">
        <v>740</v>
      </c>
      <c r="M14" s="81" t="s">
        <v>281</v>
      </c>
      <c r="N14">
        <v>3</v>
      </c>
      <c r="O14" s="27">
        <v>10</v>
      </c>
      <c r="P14" s="27">
        <v>2</v>
      </c>
      <c r="Q14" s="27" t="s">
        <v>25</v>
      </c>
      <c r="R14" s="27">
        <v>2</v>
      </c>
      <c r="S14" s="71">
        <v>3.5</v>
      </c>
      <c r="T14" s="28">
        <f t="shared" si="0"/>
        <v>3.9</v>
      </c>
      <c r="U14" s="29" t="str">
        <f t="shared" si="1"/>
        <v>F</v>
      </c>
      <c r="V14" s="30" t="str">
        <f t="shared" si="2"/>
        <v>Kém</v>
      </c>
      <c r="W14" s="31" t="str">
        <f t="shared" si="3"/>
        <v/>
      </c>
      <c r="X14" s="32" t="str">
        <f t="shared" si="4"/>
        <v>402-A2</v>
      </c>
      <c r="Y14" s="3"/>
      <c r="Z14" s="21"/>
      <c r="AA14" s="73" t="str">
        <f t="shared" si="5"/>
        <v>Học lại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756</v>
      </c>
      <c r="D15" s="24" t="s">
        <v>313</v>
      </c>
      <c r="E15" s="25" t="s">
        <v>182</v>
      </c>
      <c r="F15" s="26" t="s">
        <v>757</v>
      </c>
      <c r="G15" s="23" t="s">
        <v>122</v>
      </c>
      <c r="H15" s="80" t="s">
        <v>56</v>
      </c>
      <c r="I15" s="81" t="s">
        <v>743</v>
      </c>
      <c r="J15" s="82">
        <v>43269</v>
      </c>
      <c r="K15" s="81" t="s">
        <v>475</v>
      </c>
      <c r="L15" s="81" t="s">
        <v>740</v>
      </c>
      <c r="M15" s="81" t="s">
        <v>281</v>
      </c>
      <c r="N15">
        <v>3</v>
      </c>
      <c r="O15" s="27">
        <v>10</v>
      </c>
      <c r="P15" s="27">
        <v>6</v>
      </c>
      <c r="Q15" s="27" t="s">
        <v>25</v>
      </c>
      <c r="R15" s="27">
        <v>6.5</v>
      </c>
      <c r="S15" s="71">
        <v>4.5</v>
      </c>
      <c r="T15" s="28">
        <f t="shared" si="0"/>
        <v>5.4</v>
      </c>
      <c r="U15" s="29" t="str">
        <f t="shared" si="1"/>
        <v>D+</v>
      </c>
      <c r="V15" s="30" t="str">
        <f t="shared" si="2"/>
        <v>Trung bình yếu</v>
      </c>
      <c r="W15" s="31" t="str">
        <f t="shared" si="3"/>
        <v/>
      </c>
      <c r="X15" s="32" t="str">
        <f t="shared" si="4"/>
        <v>402-A2</v>
      </c>
      <c r="Y15" s="3"/>
      <c r="Z15" s="21"/>
      <c r="AA15" s="73" t="str">
        <f t="shared" si="5"/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758</v>
      </c>
      <c r="D16" s="24" t="s">
        <v>759</v>
      </c>
      <c r="E16" s="25" t="s">
        <v>393</v>
      </c>
      <c r="F16" s="26" t="s">
        <v>532</v>
      </c>
      <c r="G16" s="23" t="s">
        <v>62</v>
      </c>
      <c r="H16" s="80" t="s">
        <v>56</v>
      </c>
      <c r="I16" s="81" t="s">
        <v>743</v>
      </c>
      <c r="J16" s="82">
        <v>43269</v>
      </c>
      <c r="K16" s="81" t="s">
        <v>475</v>
      </c>
      <c r="L16" s="81" t="s">
        <v>740</v>
      </c>
      <c r="M16" s="81" t="s">
        <v>281</v>
      </c>
      <c r="N16">
        <v>3</v>
      </c>
      <c r="O16" s="27">
        <v>10</v>
      </c>
      <c r="P16" s="27">
        <v>1.5</v>
      </c>
      <c r="Q16" s="27" t="s">
        <v>25</v>
      </c>
      <c r="R16" s="27">
        <v>1.5</v>
      </c>
      <c r="S16" s="71">
        <v>5.5</v>
      </c>
      <c r="T16" s="28">
        <f t="shared" si="0"/>
        <v>5.2</v>
      </c>
      <c r="U16" s="29" t="str">
        <f t="shared" si="1"/>
        <v>D+</v>
      </c>
      <c r="V16" s="30" t="str">
        <f t="shared" si="2"/>
        <v>Trung bình yếu</v>
      </c>
      <c r="W16" s="31" t="str">
        <f t="shared" si="3"/>
        <v/>
      </c>
      <c r="X16" s="32" t="str">
        <f t="shared" si="4"/>
        <v>402-A2</v>
      </c>
      <c r="Y16" s="3"/>
      <c r="Z16" s="21"/>
      <c r="AA16" s="73" t="str">
        <f t="shared" si="5"/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760</v>
      </c>
      <c r="D17" s="24" t="s">
        <v>761</v>
      </c>
      <c r="E17" s="25" t="s">
        <v>489</v>
      </c>
      <c r="F17" s="26" t="s">
        <v>527</v>
      </c>
      <c r="G17" s="23" t="s">
        <v>122</v>
      </c>
      <c r="H17" s="80" t="s">
        <v>56</v>
      </c>
      <c r="I17" s="81" t="s">
        <v>743</v>
      </c>
      <c r="J17" s="82">
        <v>43269</v>
      </c>
      <c r="K17" s="81" t="s">
        <v>475</v>
      </c>
      <c r="L17" s="81" t="s">
        <v>740</v>
      </c>
      <c r="M17" s="81" t="s">
        <v>281</v>
      </c>
      <c r="N17">
        <v>3</v>
      </c>
      <c r="O17" s="27">
        <v>10</v>
      </c>
      <c r="P17" s="27">
        <v>4</v>
      </c>
      <c r="Q17" s="27" t="s">
        <v>25</v>
      </c>
      <c r="R17" s="27">
        <v>5</v>
      </c>
      <c r="S17" s="71">
        <v>2</v>
      </c>
      <c r="T17" s="28">
        <f t="shared" si="0"/>
        <v>3.3</v>
      </c>
      <c r="U17" s="29" t="str">
        <f t="shared" si="1"/>
        <v>F</v>
      </c>
      <c r="V17" s="30" t="str">
        <f t="shared" si="2"/>
        <v>Kém</v>
      </c>
      <c r="W17" s="31" t="str">
        <f t="shared" si="3"/>
        <v/>
      </c>
      <c r="X17" s="32" t="str">
        <f t="shared" si="4"/>
        <v>402-A2</v>
      </c>
      <c r="Y17" s="3"/>
      <c r="Z17" s="21"/>
      <c r="AA17" s="73" t="str">
        <f t="shared" si="5"/>
        <v>Học lại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762</v>
      </c>
      <c r="D18" s="24" t="s">
        <v>566</v>
      </c>
      <c r="E18" s="25" t="s">
        <v>763</v>
      </c>
      <c r="F18" s="26" t="s">
        <v>764</v>
      </c>
      <c r="G18" s="23" t="s">
        <v>62</v>
      </c>
      <c r="H18" s="80" t="s">
        <v>56</v>
      </c>
      <c r="I18" s="81" t="s">
        <v>743</v>
      </c>
      <c r="J18" s="82">
        <v>43269</v>
      </c>
      <c r="K18" s="81" t="s">
        <v>475</v>
      </c>
      <c r="L18" s="81" t="s">
        <v>740</v>
      </c>
      <c r="M18" s="81" t="s">
        <v>281</v>
      </c>
      <c r="N18">
        <v>3</v>
      </c>
      <c r="O18" s="27">
        <v>10</v>
      </c>
      <c r="P18" s="27">
        <v>6</v>
      </c>
      <c r="Q18" s="27" t="s">
        <v>25</v>
      </c>
      <c r="R18" s="27">
        <v>7</v>
      </c>
      <c r="S18" s="71">
        <v>6</v>
      </c>
      <c r="T18" s="28">
        <f t="shared" si="0"/>
        <v>6.5</v>
      </c>
      <c r="U18" s="29" t="str">
        <f t="shared" si="1"/>
        <v>C+</v>
      </c>
      <c r="V18" s="30" t="str">
        <f t="shared" si="2"/>
        <v>Trung bình</v>
      </c>
      <c r="W18" s="31" t="str">
        <f t="shared" si="3"/>
        <v/>
      </c>
      <c r="X18" s="32" t="str">
        <f t="shared" si="4"/>
        <v>402-A2</v>
      </c>
      <c r="Y18" s="3"/>
      <c r="Z18" s="21"/>
      <c r="AA18" s="73" t="str">
        <f t="shared" si="5"/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765</v>
      </c>
      <c r="D19" s="24" t="s">
        <v>766</v>
      </c>
      <c r="E19" s="25" t="s">
        <v>190</v>
      </c>
      <c r="F19" s="26" t="s">
        <v>767</v>
      </c>
      <c r="G19" s="23" t="s">
        <v>62</v>
      </c>
      <c r="H19" s="80" t="s">
        <v>56</v>
      </c>
      <c r="I19" s="81" t="s">
        <v>743</v>
      </c>
      <c r="J19" s="82">
        <v>43269</v>
      </c>
      <c r="K19" s="81" t="s">
        <v>475</v>
      </c>
      <c r="L19" s="81" t="s">
        <v>740</v>
      </c>
      <c r="M19" s="81" t="s">
        <v>281</v>
      </c>
      <c r="N19">
        <v>3</v>
      </c>
      <c r="O19" s="27">
        <v>10</v>
      </c>
      <c r="P19" s="27">
        <v>4.5</v>
      </c>
      <c r="Q19" s="27" t="s">
        <v>25</v>
      </c>
      <c r="R19" s="27">
        <v>5.5</v>
      </c>
      <c r="S19" s="71">
        <v>8.5</v>
      </c>
      <c r="T19" s="28">
        <f t="shared" si="0"/>
        <v>8</v>
      </c>
      <c r="U19" s="29" t="str">
        <f t="shared" si="1"/>
        <v>B+</v>
      </c>
      <c r="V19" s="30" t="str">
        <f t="shared" si="2"/>
        <v>Khá</v>
      </c>
      <c r="W19" s="31" t="str">
        <f t="shared" si="3"/>
        <v/>
      </c>
      <c r="X19" s="32" t="str">
        <f t="shared" si="4"/>
        <v>402-A2</v>
      </c>
      <c r="Y19" s="3"/>
      <c r="Z19" s="21"/>
      <c r="AA19" s="73" t="str">
        <f t="shared" si="5"/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768</v>
      </c>
      <c r="D20" s="24" t="s">
        <v>769</v>
      </c>
      <c r="E20" s="25" t="s">
        <v>125</v>
      </c>
      <c r="F20" s="26" t="s">
        <v>770</v>
      </c>
      <c r="G20" s="23" t="s">
        <v>600</v>
      </c>
      <c r="H20" s="80" t="s">
        <v>56</v>
      </c>
      <c r="I20" s="81" t="s">
        <v>743</v>
      </c>
      <c r="J20" s="82">
        <v>43269</v>
      </c>
      <c r="K20" s="81" t="s">
        <v>475</v>
      </c>
      <c r="L20" s="81" t="s">
        <v>740</v>
      </c>
      <c r="M20" s="81" t="s">
        <v>281</v>
      </c>
      <c r="N20">
        <v>3</v>
      </c>
      <c r="O20" s="27">
        <v>4</v>
      </c>
      <c r="P20" s="27">
        <v>1</v>
      </c>
      <c r="Q20" s="27" t="s">
        <v>25</v>
      </c>
      <c r="R20" s="27">
        <v>1</v>
      </c>
      <c r="S20" s="71">
        <v>3</v>
      </c>
      <c r="T20" s="28">
        <f t="shared" si="0"/>
        <v>2.7</v>
      </c>
      <c r="U20" s="29" t="str">
        <f t="shared" si="1"/>
        <v>F</v>
      </c>
      <c r="V20" s="30" t="str">
        <f t="shared" si="2"/>
        <v>Kém</v>
      </c>
      <c r="W20" s="31" t="str">
        <f t="shared" si="3"/>
        <v/>
      </c>
      <c r="X20" s="32" t="str">
        <f t="shared" si="4"/>
        <v>402-A2</v>
      </c>
      <c r="Y20" s="3"/>
      <c r="Z20" s="21"/>
      <c r="AA20" s="73" t="str">
        <f t="shared" si="5"/>
        <v>Học lại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771</v>
      </c>
      <c r="D21" s="24" t="s">
        <v>631</v>
      </c>
      <c r="E21" s="25" t="s">
        <v>195</v>
      </c>
      <c r="F21" s="26" t="s">
        <v>772</v>
      </c>
      <c r="G21" s="23" t="s">
        <v>773</v>
      </c>
      <c r="H21" s="80" t="s">
        <v>56</v>
      </c>
      <c r="I21" s="81" t="s">
        <v>743</v>
      </c>
      <c r="J21" s="82">
        <v>43269</v>
      </c>
      <c r="K21" s="81" t="s">
        <v>475</v>
      </c>
      <c r="L21" s="81" t="s">
        <v>740</v>
      </c>
      <c r="M21" s="81" t="s">
        <v>281</v>
      </c>
      <c r="N21">
        <v>3</v>
      </c>
      <c r="O21" s="27">
        <v>5</v>
      </c>
      <c r="P21" s="27">
        <v>5</v>
      </c>
      <c r="Q21" s="27" t="s">
        <v>25</v>
      </c>
      <c r="R21" s="27">
        <v>5</v>
      </c>
      <c r="S21" s="71">
        <v>2</v>
      </c>
      <c r="T21" s="28">
        <f t="shared" si="0"/>
        <v>2.9</v>
      </c>
      <c r="U21" s="29" t="str">
        <f t="shared" si="1"/>
        <v>F</v>
      </c>
      <c r="V21" s="30" t="str">
        <f t="shared" si="2"/>
        <v>Kém</v>
      </c>
      <c r="W21" s="31" t="str">
        <f t="shared" si="3"/>
        <v/>
      </c>
      <c r="X21" s="32" t="str">
        <f t="shared" si="4"/>
        <v>402-A2</v>
      </c>
      <c r="Y21" s="3"/>
      <c r="Z21" s="21"/>
      <c r="AA21" s="73" t="str">
        <f t="shared" si="5"/>
        <v>Học lại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774</v>
      </c>
      <c r="D22" s="24" t="s">
        <v>273</v>
      </c>
      <c r="E22" s="25" t="s">
        <v>585</v>
      </c>
      <c r="F22" s="26" t="s">
        <v>775</v>
      </c>
      <c r="G22" s="23" t="s">
        <v>122</v>
      </c>
      <c r="H22" s="80" t="s">
        <v>56</v>
      </c>
      <c r="I22" s="81" t="s">
        <v>743</v>
      </c>
      <c r="J22" s="82">
        <v>43269</v>
      </c>
      <c r="K22" s="81" t="s">
        <v>475</v>
      </c>
      <c r="L22" s="81" t="s">
        <v>740</v>
      </c>
      <c r="M22" s="81" t="s">
        <v>281</v>
      </c>
      <c r="N22">
        <v>3</v>
      </c>
      <c r="O22" s="27">
        <v>10</v>
      </c>
      <c r="P22" s="27">
        <v>8.5</v>
      </c>
      <c r="Q22" s="27" t="s">
        <v>25</v>
      </c>
      <c r="R22" s="27">
        <v>7.5</v>
      </c>
      <c r="S22" s="71">
        <v>6.5</v>
      </c>
      <c r="T22" s="28">
        <f t="shared" si="0"/>
        <v>7.2</v>
      </c>
      <c r="U22" s="29" t="str">
        <f t="shared" si="1"/>
        <v>B</v>
      </c>
      <c r="V22" s="30" t="str">
        <f t="shared" si="2"/>
        <v>Khá</v>
      </c>
      <c r="W22" s="31" t="str">
        <f t="shared" si="3"/>
        <v/>
      </c>
      <c r="X22" s="32" t="str">
        <f t="shared" si="4"/>
        <v>402-A2</v>
      </c>
      <c r="Y22" s="3"/>
      <c r="Z22" s="21"/>
      <c r="AA22" s="73" t="str">
        <f t="shared" si="5"/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776</v>
      </c>
      <c r="D23" s="24" t="s">
        <v>777</v>
      </c>
      <c r="E23" s="25" t="s">
        <v>576</v>
      </c>
      <c r="F23" s="26" t="s">
        <v>584</v>
      </c>
      <c r="G23" s="23" t="s">
        <v>62</v>
      </c>
      <c r="H23" s="80" t="s">
        <v>56</v>
      </c>
      <c r="I23" s="81" t="s">
        <v>743</v>
      </c>
      <c r="J23" s="82">
        <v>43269</v>
      </c>
      <c r="K23" s="81" t="s">
        <v>475</v>
      </c>
      <c r="L23" s="81" t="s">
        <v>740</v>
      </c>
      <c r="M23" s="81" t="s">
        <v>281</v>
      </c>
      <c r="N23">
        <v>3</v>
      </c>
      <c r="O23" s="27">
        <v>10</v>
      </c>
      <c r="P23" s="27">
        <v>3.5</v>
      </c>
      <c r="Q23" s="27" t="s">
        <v>25</v>
      </c>
      <c r="R23" s="27">
        <v>4.5</v>
      </c>
      <c r="S23" s="71">
        <v>5.5</v>
      </c>
      <c r="T23" s="28">
        <f t="shared" si="0"/>
        <v>5.7</v>
      </c>
      <c r="U23" s="29" t="str">
        <f t="shared" si="1"/>
        <v>C</v>
      </c>
      <c r="V23" s="30" t="str">
        <f t="shared" si="2"/>
        <v>Trung bình</v>
      </c>
      <c r="W23" s="31" t="str">
        <f t="shared" si="3"/>
        <v/>
      </c>
      <c r="X23" s="32" t="str">
        <f t="shared" si="4"/>
        <v>402-A2</v>
      </c>
      <c r="Y23" s="3"/>
      <c r="Z23" s="21"/>
      <c r="AA23" s="73" t="str">
        <f t="shared" si="5"/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778</v>
      </c>
      <c r="D24" s="24" t="s">
        <v>779</v>
      </c>
      <c r="E24" s="25" t="s">
        <v>497</v>
      </c>
      <c r="F24" s="26" t="s">
        <v>780</v>
      </c>
      <c r="G24" s="23" t="s">
        <v>600</v>
      </c>
      <c r="H24" s="80" t="s">
        <v>56</v>
      </c>
      <c r="I24" s="81" t="s">
        <v>743</v>
      </c>
      <c r="J24" s="82">
        <v>43269</v>
      </c>
      <c r="K24" s="81" t="s">
        <v>475</v>
      </c>
      <c r="L24" s="81" t="s">
        <v>740</v>
      </c>
      <c r="M24" s="81" t="s">
        <v>281</v>
      </c>
      <c r="N24">
        <v>3</v>
      </c>
      <c r="O24" s="27">
        <v>8</v>
      </c>
      <c r="P24" s="27">
        <v>0.5</v>
      </c>
      <c r="Q24" s="27" t="s">
        <v>25</v>
      </c>
      <c r="R24" s="27">
        <v>0.5</v>
      </c>
      <c r="S24" s="71">
        <v>5.5</v>
      </c>
      <c r="T24" s="28">
        <f t="shared" si="0"/>
        <v>4.8</v>
      </c>
      <c r="U24" s="29" t="str">
        <f t="shared" si="1"/>
        <v>D</v>
      </c>
      <c r="V24" s="30" t="str">
        <f t="shared" si="2"/>
        <v>Trung bình yếu</v>
      </c>
      <c r="W24" s="31" t="str">
        <f t="shared" si="3"/>
        <v/>
      </c>
      <c r="X24" s="32" t="str">
        <f t="shared" si="4"/>
        <v>402-A2</v>
      </c>
      <c r="Y24" s="3"/>
      <c r="Z24" s="21"/>
      <c r="AA24" s="73" t="str">
        <f t="shared" si="5"/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781</v>
      </c>
      <c r="D25" s="24" t="s">
        <v>589</v>
      </c>
      <c r="E25" s="25" t="s">
        <v>237</v>
      </c>
      <c r="F25" s="26" t="s">
        <v>474</v>
      </c>
      <c r="G25" s="23" t="s">
        <v>62</v>
      </c>
      <c r="H25" s="80" t="s">
        <v>56</v>
      </c>
      <c r="I25" s="81" t="s">
        <v>743</v>
      </c>
      <c r="J25" s="82">
        <v>43269</v>
      </c>
      <c r="K25" s="81" t="s">
        <v>475</v>
      </c>
      <c r="L25" s="81" t="s">
        <v>740</v>
      </c>
      <c r="M25" s="81" t="s">
        <v>281</v>
      </c>
      <c r="N25">
        <v>3</v>
      </c>
      <c r="O25" s="27">
        <v>10</v>
      </c>
      <c r="P25" s="27">
        <v>5</v>
      </c>
      <c r="Q25" s="27" t="s">
        <v>25</v>
      </c>
      <c r="R25" s="27">
        <v>6</v>
      </c>
      <c r="S25" s="71">
        <v>3</v>
      </c>
      <c r="T25" s="28">
        <f t="shared" si="0"/>
        <v>4.2</v>
      </c>
      <c r="U25" s="29" t="str">
        <f t="shared" si="1"/>
        <v>D</v>
      </c>
      <c r="V25" s="30" t="str">
        <f t="shared" si="2"/>
        <v>Trung bình yếu</v>
      </c>
      <c r="W25" s="31" t="str">
        <f t="shared" si="3"/>
        <v/>
      </c>
      <c r="X25" s="32" t="str">
        <f t="shared" si="4"/>
        <v>402-A2</v>
      </c>
      <c r="Y25" s="3"/>
      <c r="Z25" s="21"/>
      <c r="AA25" s="73" t="str">
        <f t="shared" si="5"/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782</v>
      </c>
      <c r="D26" s="24" t="s">
        <v>783</v>
      </c>
      <c r="E26" s="25" t="s">
        <v>155</v>
      </c>
      <c r="F26" s="26" t="s">
        <v>784</v>
      </c>
      <c r="G26" s="23" t="s">
        <v>135</v>
      </c>
      <c r="H26" s="80" t="s">
        <v>56</v>
      </c>
      <c r="I26" s="81" t="s">
        <v>743</v>
      </c>
      <c r="J26" s="82">
        <v>43269</v>
      </c>
      <c r="K26" s="81" t="s">
        <v>475</v>
      </c>
      <c r="L26" s="81" t="s">
        <v>740</v>
      </c>
      <c r="M26" s="81" t="s">
        <v>281</v>
      </c>
      <c r="N26">
        <v>3</v>
      </c>
      <c r="O26" s="27">
        <v>10</v>
      </c>
      <c r="P26" s="27">
        <v>2</v>
      </c>
      <c r="Q26" s="27" t="s">
        <v>25</v>
      </c>
      <c r="R26" s="27">
        <v>3</v>
      </c>
      <c r="S26" s="71">
        <v>6</v>
      </c>
      <c r="T26" s="28">
        <f t="shared" si="0"/>
        <v>5.7</v>
      </c>
      <c r="U26" s="29" t="str">
        <f t="shared" si="1"/>
        <v>C</v>
      </c>
      <c r="V26" s="30" t="str">
        <f t="shared" si="2"/>
        <v>Trung bình</v>
      </c>
      <c r="W26" s="31" t="str">
        <f t="shared" si="3"/>
        <v/>
      </c>
      <c r="X26" s="32" t="str">
        <f t="shared" si="4"/>
        <v>402-A2</v>
      </c>
      <c r="Y26" s="3"/>
      <c r="Z26" s="21"/>
      <c r="AA26" s="73" t="str">
        <f t="shared" si="5"/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785</v>
      </c>
      <c r="D27" s="24" t="s">
        <v>786</v>
      </c>
      <c r="E27" s="25" t="s">
        <v>554</v>
      </c>
      <c r="F27" s="26" t="s">
        <v>787</v>
      </c>
      <c r="G27" s="23" t="s">
        <v>122</v>
      </c>
      <c r="H27" s="80" t="s">
        <v>56</v>
      </c>
      <c r="I27" s="81" t="s">
        <v>743</v>
      </c>
      <c r="J27" s="82">
        <v>43269</v>
      </c>
      <c r="K27" s="81" t="s">
        <v>475</v>
      </c>
      <c r="L27" s="81" t="s">
        <v>740</v>
      </c>
      <c r="M27" s="81" t="s">
        <v>281</v>
      </c>
      <c r="N27">
        <v>3</v>
      </c>
      <c r="O27" s="27">
        <v>10</v>
      </c>
      <c r="P27" s="27">
        <v>7</v>
      </c>
      <c r="Q27" s="27" t="s">
        <v>25</v>
      </c>
      <c r="R27" s="27">
        <v>8</v>
      </c>
      <c r="S27" s="71">
        <v>8.5</v>
      </c>
      <c r="T27" s="28">
        <f t="shared" si="0"/>
        <v>8.5</v>
      </c>
      <c r="U27" s="29" t="str">
        <f t="shared" si="1"/>
        <v>A</v>
      </c>
      <c r="V27" s="30" t="str">
        <f t="shared" si="2"/>
        <v>Giỏi</v>
      </c>
      <c r="W27" s="31" t="str">
        <f t="shared" si="3"/>
        <v/>
      </c>
      <c r="X27" s="32" t="str">
        <f t="shared" si="4"/>
        <v>402-A2</v>
      </c>
      <c r="Y27" s="3"/>
      <c r="Z27" s="21"/>
      <c r="AA27" s="73" t="str">
        <f t="shared" si="5"/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788</v>
      </c>
      <c r="D28" s="24" t="s">
        <v>789</v>
      </c>
      <c r="E28" s="25" t="s">
        <v>254</v>
      </c>
      <c r="F28" s="26" t="s">
        <v>790</v>
      </c>
      <c r="G28" s="23" t="s">
        <v>122</v>
      </c>
      <c r="H28" s="80" t="s">
        <v>56</v>
      </c>
      <c r="I28" s="81" t="s">
        <v>743</v>
      </c>
      <c r="J28" s="82">
        <v>43269</v>
      </c>
      <c r="K28" s="81" t="s">
        <v>475</v>
      </c>
      <c r="L28" s="81" t="s">
        <v>740</v>
      </c>
      <c r="M28" s="81" t="s">
        <v>281</v>
      </c>
      <c r="N28">
        <v>3</v>
      </c>
      <c r="O28" s="27">
        <v>10</v>
      </c>
      <c r="P28" s="27">
        <v>6</v>
      </c>
      <c r="Q28" s="27" t="s">
        <v>25</v>
      </c>
      <c r="R28" s="27">
        <v>6.5</v>
      </c>
      <c r="S28" s="71">
        <v>4</v>
      </c>
      <c r="T28" s="28">
        <f t="shared" si="0"/>
        <v>5.0999999999999996</v>
      </c>
      <c r="U28" s="29" t="str">
        <f t="shared" si="1"/>
        <v>D+</v>
      </c>
      <c r="V28" s="30" t="str">
        <f t="shared" si="2"/>
        <v>Trung bình yếu</v>
      </c>
      <c r="W28" s="31" t="str">
        <f t="shared" si="3"/>
        <v/>
      </c>
      <c r="X28" s="32" t="str">
        <f t="shared" si="4"/>
        <v>402-A2</v>
      </c>
      <c r="Y28" s="3"/>
      <c r="Z28" s="21"/>
      <c r="AA28" s="73" t="str">
        <f t="shared" si="5"/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791</v>
      </c>
      <c r="D29" s="24" t="s">
        <v>207</v>
      </c>
      <c r="E29" s="25" t="s">
        <v>738</v>
      </c>
      <c r="F29" s="26" t="s">
        <v>143</v>
      </c>
      <c r="G29" s="23" t="s">
        <v>122</v>
      </c>
      <c r="H29" s="80" t="s">
        <v>56</v>
      </c>
      <c r="I29" s="81" t="s">
        <v>743</v>
      </c>
      <c r="J29" s="82">
        <v>43269</v>
      </c>
      <c r="K29" s="81" t="s">
        <v>475</v>
      </c>
      <c r="L29" s="81" t="s">
        <v>740</v>
      </c>
      <c r="M29" s="81" t="s">
        <v>281</v>
      </c>
      <c r="N29">
        <v>3</v>
      </c>
      <c r="O29" s="27">
        <v>10</v>
      </c>
      <c r="P29" s="27">
        <v>3.5</v>
      </c>
      <c r="Q29" s="27" t="s">
        <v>25</v>
      </c>
      <c r="R29" s="27">
        <v>4.5</v>
      </c>
      <c r="S29" s="71">
        <v>6</v>
      </c>
      <c r="T29" s="28">
        <f t="shared" si="0"/>
        <v>6</v>
      </c>
      <c r="U29" s="29" t="str">
        <f t="shared" si="1"/>
        <v>C</v>
      </c>
      <c r="V29" s="30" t="str">
        <f t="shared" si="2"/>
        <v>Trung bình</v>
      </c>
      <c r="W29" s="31" t="str">
        <f t="shared" si="3"/>
        <v/>
      </c>
      <c r="X29" s="32" t="str">
        <f t="shared" si="4"/>
        <v>402-A2</v>
      </c>
      <c r="Y29" s="3"/>
      <c r="Z29" s="21"/>
      <c r="AA29" s="73" t="str">
        <f t="shared" si="5"/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792</v>
      </c>
      <c r="D30" s="24" t="s">
        <v>181</v>
      </c>
      <c r="E30" s="25" t="s">
        <v>86</v>
      </c>
      <c r="F30" s="26" t="s">
        <v>564</v>
      </c>
      <c r="G30" s="23" t="s">
        <v>107</v>
      </c>
      <c r="H30" s="80" t="s">
        <v>56</v>
      </c>
      <c r="I30" s="81" t="s">
        <v>743</v>
      </c>
      <c r="J30" s="82">
        <v>43269</v>
      </c>
      <c r="K30" s="81" t="s">
        <v>475</v>
      </c>
      <c r="L30" s="81" t="s">
        <v>739</v>
      </c>
      <c r="M30" s="81" t="s">
        <v>281</v>
      </c>
      <c r="N30">
        <v>3</v>
      </c>
      <c r="O30" s="27">
        <v>10</v>
      </c>
      <c r="P30" s="27">
        <v>4.5</v>
      </c>
      <c r="Q30" s="27" t="s">
        <v>25</v>
      </c>
      <c r="R30" s="27">
        <v>5.5</v>
      </c>
      <c r="S30" s="71">
        <v>7.5</v>
      </c>
      <c r="T30" s="28">
        <f t="shared" si="0"/>
        <v>7.3</v>
      </c>
      <c r="U30" s="29" t="str">
        <f t="shared" si="1"/>
        <v>B</v>
      </c>
      <c r="V30" s="30" t="str">
        <f t="shared" si="2"/>
        <v>Khá</v>
      </c>
      <c r="W30" s="31" t="str">
        <f t="shared" si="3"/>
        <v/>
      </c>
      <c r="X30" s="32" t="str">
        <f t="shared" si="4"/>
        <v>502-A2</v>
      </c>
      <c r="Y30" s="3"/>
      <c r="Z30" s="21"/>
      <c r="AA30" s="73" t="str">
        <f t="shared" si="5"/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793</v>
      </c>
      <c r="D31" s="24" t="s">
        <v>794</v>
      </c>
      <c r="E31" s="25" t="s">
        <v>86</v>
      </c>
      <c r="F31" s="26" t="s">
        <v>511</v>
      </c>
      <c r="G31" s="23" t="s">
        <v>66</v>
      </c>
      <c r="H31" s="80" t="s">
        <v>56</v>
      </c>
      <c r="I31" s="81" t="s">
        <v>743</v>
      </c>
      <c r="J31" s="82">
        <v>43269</v>
      </c>
      <c r="K31" s="81" t="s">
        <v>475</v>
      </c>
      <c r="L31" s="81" t="s">
        <v>739</v>
      </c>
      <c r="M31" s="81" t="s">
        <v>281</v>
      </c>
      <c r="N31">
        <v>3</v>
      </c>
      <c r="O31" s="27">
        <v>8</v>
      </c>
      <c r="P31" s="27">
        <v>4</v>
      </c>
      <c r="Q31" s="27" t="s">
        <v>25</v>
      </c>
      <c r="R31" s="27">
        <v>5</v>
      </c>
      <c r="S31" s="71">
        <v>5.5</v>
      </c>
      <c r="T31" s="28">
        <f t="shared" si="0"/>
        <v>5.6</v>
      </c>
      <c r="U31" s="29" t="str">
        <f t="shared" si="1"/>
        <v>C</v>
      </c>
      <c r="V31" s="30" t="str">
        <f t="shared" si="2"/>
        <v>Trung bình</v>
      </c>
      <c r="W31" s="31" t="str">
        <f t="shared" si="3"/>
        <v/>
      </c>
      <c r="X31" s="32" t="str">
        <f t="shared" si="4"/>
        <v>502-A2</v>
      </c>
      <c r="Y31" s="3"/>
      <c r="Z31" s="21"/>
      <c r="AA31" s="73" t="str">
        <f t="shared" si="5"/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795</v>
      </c>
      <c r="D32" s="24" t="s">
        <v>796</v>
      </c>
      <c r="E32" s="25" t="s">
        <v>94</v>
      </c>
      <c r="F32" s="26" t="s">
        <v>69</v>
      </c>
      <c r="G32" s="23" t="s">
        <v>107</v>
      </c>
      <c r="H32" s="80" t="s">
        <v>56</v>
      </c>
      <c r="I32" s="81" t="s">
        <v>743</v>
      </c>
      <c r="J32" s="82">
        <v>43269</v>
      </c>
      <c r="K32" s="81" t="s">
        <v>475</v>
      </c>
      <c r="L32" s="81" t="s">
        <v>739</v>
      </c>
      <c r="M32" s="81" t="s">
        <v>281</v>
      </c>
      <c r="N32">
        <v>3</v>
      </c>
      <c r="O32" s="27">
        <v>8</v>
      </c>
      <c r="P32" s="27">
        <v>3</v>
      </c>
      <c r="Q32" s="27" t="s">
        <v>25</v>
      </c>
      <c r="R32" s="27">
        <v>4</v>
      </c>
      <c r="S32" s="71">
        <v>7.5</v>
      </c>
      <c r="T32" s="28">
        <f t="shared" si="0"/>
        <v>6.8</v>
      </c>
      <c r="U32" s="29" t="str">
        <f t="shared" si="1"/>
        <v>C+</v>
      </c>
      <c r="V32" s="30" t="str">
        <f t="shared" si="2"/>
        <v>Trung bình</v>
      </c>
      <c r="W32" s="31" t="str">
        <f t="shared" si="3"/>
        <v/>
      </c>
      <c r="X32" s="32" t="str">
        <f t="shared" si="4"/>
        <v>502-A2</v>
      </c>
      <c r="Y32" s="3"/>
      <c r="Z32" s="21"/>
      <c r="AA32" s="73" t="str">
        <f t="shared" si="5"/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797</v>
      </c>
      <c r="D33" s="24" t="s">
        <v>417</v>
      </c>
      <c r="E33" s="25" t="s">
        <v>102</v>
      </c>
      <c r="F33" s="26" t="s">
        <v>584</v>
      </c>
      <c r="G33" s="23" t="s">
        <v>192</v>
      </c>
      <c r="H33" s="80" t="s">
        <v>56</v>
      </c>
      <c r="I33" s="81" t="s">
        <v>743</v>
      </c>
      <c r="J33" s="82">
        <v>43269</v>
      </c>
      <c r="K33" s="81" t="s">
        <v>475</v>
      </c>
      <c r="L33" s="81" t="s">
        <v>739</v>
      </c>
      <c r="M33" s="81" t="s">
        <v>281</v>
      </c>
      <c r="N33">
        <v>3</v>
      </c>
      <c r="O33" s="27">
        <v>10</v>
      </c>
      <c r="P33" s="27">
        <v>5</v>
      </c>
      <c r="Q33" s="27" t="s">
        <v>25</v>
      </c>
      <c r="R33" s="27">
        <v>6</v>
      </c>
      <c r="S33" s="71">
        <v>7.5</v>
      </c>
      <c r="T33" s="28">
        <f t="shared" si="0"/>
        <v>7.4</v>
      </c>
      <c r="U33" s="29" t="str">
        <f t="shared" si="1"/>
        <v>B</v>
      </c>
      <c r="V33" s="30" t="str">
        <f t="shared" si="2"/>
        <v>Khá</v>
      </c>
      <c r="W33" s="31" t="str">
        <f t="shared" si="3"/>
        <v/>
      </c>
      <c r="X33" s="32" t="str">
        <f t="shared" si="4"/>
        <v>502-A2</v>
      </c>
      <c r="Y33" s="3"/>
      <c r="Z33" s="21"/>
      <c r="AA33" s="73" t="str">
        <f t="shared" si="5"/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798</v>
      </c>
      <c r="D34" s="24" t="s">
        <v>766</v>
      </c>
      <c r="E34" s="25" t="s">
        <v>102</v>
      </c>
      <c r="F34" s="26" t="s">
        <v>746</v>
      </c>
      <c r="G34" s="23" t="s">
        <v>278</v>
      </c>
      <c r="H34" s="80" t="s">
        <v>56</v>
      </c>
      <c r="I34" s="81" t="s">
        <v>743</v>
      </c>
      <c r="J34" s="82">
        <v>43269</v>
      </c>
      <c r="K34" s="81" t="s">
        <v>475</v>
      </c>
      <c r="L34" s="81" t="s">
        <v>739</v>
      </c>
      <c r="M34" s="81" t="s">
        <v>281</v>
      </c>
      <c r="N34">
        <v>3</v>
      </c>
      <c r="O34" s="27">
        <v>10</v>
      </c>
      <c r="P34" s="27">
        <v>4.5</v>
      </c>
      <c r="Q34" s="27" t="s">
        <v>25</v>
      </c>
      <c r="R34" s="27">
        <v>5.5</v>
      </c>
      <c r="S34" s="71">
        <v>5</v>
      </c>
      <c r="T34" s="28">
        <f t="shared" si="0"/>
        <v>5.5</v>
      </c>
      <c r="U34" s="29" t="str">
        <f t="shared" si="1"/>
        <v>C</v>
      </c>
      <c r="V34" s="30" t="str">
        <f t="shared" si="2"/>
        <v>Trung bình</v>
      </c>
      <c r="W34" s="31" t="str">
        <f t="shared" si="3"/>
        <v/>
      </c>
      <c r="X34" s="32" t="str">
        <f t="shared" si="4"/>
        <v>502-A2</v>
      </c>
      <c r="Y34" s="3"/>
      <c r="Z34" s="21"/>
      <c r="AA34" s="73" t="str">
        <f t="shared" si="5"/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799</v>
      </c>
      <c r="D35" s="24" t="s">
        <v>800</v>
      </c>
      <c r="E35" s="25" t="s">
        <v>390</v>
      </c>
      <c r="F35" s="26" t="s">
        <v>488</v>
      </c>
      <c r="G35" s="23" t="s">
        <v>88</v>
      </c>
      <c r="H35" s="80" t="s">
        <v>56</v>
      </c>
      <c r="I35" s="81" t="s">
        <v>743</v>
      </c>
      <c r="J35" s="82">
        <v>43269</v>
      </c>
      <c r="K35" s="81" t="s">
        <v>475</v>
      </c>
      <c r="L35" s="81" t="s">
        <v>739</v>
      </c>
      <c r="M35" s="81" t="s">
        <v>281</v>
      </c>
      <c r="N35">
        <v>3</v>
      </c>
      <c r="O35" s="27">
        <v>10</v>
      </c>
      <c r="P35" s="27">
        <v>7</v>
      </c>
      <c r="Q35" s="27" t="s">
        <v>25</v>
      </c>
      <c r="R35" s="27">
        <v>8</v>
      </c>
      <c r="S35" s="71">
        <v>9.5</v>
      </c>
      <c r="T35" s="28">
        <f t="shared" si="0"/>
        <v>9.1999999999999993</v>
      </c>
      <c r="U35" s="29" t="str">
        <f t="shared" si="1"/>
        <v>A+</v>
      </c>
      <c r="V35" s="30" t="str">
        <f t="shared" si="2"/>
        <v>Giỏi</v>
      </c>
      <c r="W35" s="31" t="str">
        <f t="shared" si="3"/>
        <v/>
      </c>
      <c r="X35" s="32" t="str">
        <f t="shared" si="4"/>
        <v>502-A2</v>
      </c>
      <c r="Y35" s="3"/>
      <c r="Z35" s="21"/>
      <c r="AA35" s="73" t="str">
        <f t="shared" si="5"/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801</v>
      </c>
      <c r="D36" s="24" t="s">
        <v>526</v>
      </c>
      <c r="E36" s="25" t="s">
        <v>393</v>
      </c>
      <c r="F36" s="26" t="s">
        <v>802</v>
      </c>
      <c r="G36" s="23" t="s">
        <v>107</v>
      </c>
      <c r="H36" s="80" t="s">
        <v>56</v>
      </c>
      <c r="I36" s="81" t="s">
        <v>743</v>
      </c>
      <c r="J36" s="82">
        <v>43269</v>
      </c>
      <c r="K36" s="81" t="s">
        <v>475</v>
      </c>
      <c r="L36" s="81" t="s">
        <v>739</v>
      </c>
      <c r="M36" s="81" t="s">
        <v>281</v>
      </c>
      <c r="N36">
        <v>3</v>
      </c>
      <c r="O36" s="27">
        <v>8</v>
      </c>
      <c r="P36" s="27">
        <v>1.5</v>
      </c>
      <c r="Q36" s="27" t="s">
        <v>25</v>
      </c>
      <c r="R36" s="27">
        <v>1.5</v>
      </c>
      <c r="S36" s="71">
        <v>8.5</v>
      </c>
      <c r="T36" s="28">
        <f t="shared" si="0"/>
        <v>7.1</v>
      </c>
      <c r="U36" s="29" t="str">
        <f t="shared" si="1"/>
        <v>B</v>
      </c>
      <c r="V36" s="30" t="str">
        <f t="shared" si="2"/>
        <v>Khá</v>
      </c>
      <c r="W36" s="31" t="str">
        <f t="shared" si="3"/>
        <v/>
      </c>
      <c r="X36" s="32" t="str">
        <f t="shared" si="4"/>
        <v>502-A2</v>
      </c>
      <c r="Y36" s="3"/>
      <c r="Z36" s="21"/>
      <c r="AA36" s="73" t="str">
        <f t="shared" si="5"/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803</v>
      </c>
      <c r="D37" s="24" t="s">
        <v>293</v>
      </c>
      <c r="E37" s="25" t="s">
        <v>116</v>
      </c>
      <c r="F37" s="26" t="s">
        <v>528</v>
      </c>
      <c r="G37" s="23" t="s">
        <v>70</v>
      </c>
      <c r="H37" s="80" t="s">
        <v>56</v>
      </c>
      <c r="I37" s="81" t="s">
        <v>743</v>
      </c>
      <c r="J37" s="82">
        <v>43269</v>
      </c>
      <c r="K37" s="81" t="s">
        <v>475</v>
      </c>
      <c r="L37" s="81" t="s">
        <v>739</v>
      </c>
      <c r="M37" s="81" t="s">
        <v>281</v>
      </c>
      <c r="N37">
        <v>3</v>
      </c>
      <c r="O37" s="27">
        <v>10</v>
      </c>
      <c r="P37" s="27">
        <v>4</v>
      </c>
      <c r="Q37" s="27" t="s">
        <v>25</v>
      </c>
      <c r="R37" s="27">
        <v>5</v>
      </c>
      <c r="S37" s="71">
        <v>2.5</v>
      </c>
      <c r="T37" s="28">
        <f t="shared" si="0"/>
        <v>3.7</v>
      </c>
      <c r="U37" s="29" t="str">
        <f t="shared" si="1"/>
        <v>F</v>
      </c>
      <c r="V37" s="30" t="str">
        <f t="shared" si="2"/>
        <v>Kém</v>
      </c>
      <c r="W37" s="31" t="str">
        <f t="shared" si="3"/>
        <v/>
      </c>
      <c r="X37" s="32" t="str">
        <f t="shared" si="4"/>
        <v>502-A2</v>
      </c>
      <c r="Y37" s="3"/>
      <c r="Z37" s="21"/>
      <c r="AA37" s="73" t="str">
        <f t="shared" si="5"/>
        <v>Học lại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804</v>
      </c>
      <c r="D38" s="24" t="s">
        <v>119</v>
      </c>
      <c r="E38" s="25" t="s">
        <v>116</v>
      </c>
      <c r="F38" s="26" t="s">
        <v>373</v>
      </c>
      <c r="G38" s="23" t="s">
        <v>278</v>
      </c>
      <c r="H38" s="80" t="s">
        <v>56</v>
      </c>
      <c r="I38" s="81" t="s">
        <v>743</v>
      </c>
      <c r="J38" s="82">
        <v>43269</v>
      </c>
      <c r="K38" s="81" t="s">
        <v>475</v>
      </c>
      <c r="L38" s="81" t="s">
        <v>739</v>
      </c>
      <c r="M38" s="81" t="s">
        <v>281</v>
      </c>
      <c r="N38">
        <v>3</v>
      </c>
      <c r="O38" s="27">
        <v>8</v>
      </c>
      <c r="P38" s="27">
        <v>3</v>
      </c>
      <c r="Q38" s="27" t="s">
        <v>25</v>
      </c>
      <c r="R38" s="27">
        <v>4</v>
      </c>
      <c r="S38" s="71">
        <v>2</v>
      </c>
      <c r="T38" s="28">
        <f t="shared" si="0"/>
        <v>2.9</v>
      </c>
      <c r="U38" s="29" t="str">
        <f t="shared" si="1"/>
        <v>F</v>
      </c>
      <c r="V38" s="30" t="str">
        <f t="shared" si="2"/>
        <v>Kém</v>
      </c>
      <c r="W38" s="31" t="str">
        <f t="shared" si="3"/>
        <v/>
      </c>
      <c r="X38" s="32" t="str">
        <f t="shared" si="4"/>
        <v>502-A2</v>
      </c>
      <c r="Y38" s="3"/>
      <c r="Z38" s="21"/>
      <c r="AA38" s="73" t="str">
        <f t="shared" si="5"/>
        <v>Học lại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805</v>
      </c>
      <c r="D39" s="24" t="s">
        <v>806</v>
      </c>
      <c r="E39" s="25" t="s">
        <v>195</v>
      </c>
      <c r="F39" s="26" t="s">
        <v>522</v>
      </c>
      <c r="G39" s="23" t="s">
        <v>66</v>
      </c>
      <c r="H39" s="80" t="s">
        <v>56</v>
      </c>
      <c r="I39" s="81" t="s">
        <v>743</v>
      </c>
      <c r="J39" s="82">
        <v>43269</v>
      </c>
      <c r="K39" s="81" t="s">
        <v>475</v>
      </c>
      <c r="L39" s="81" t="s">
        <v>739</v>
      </c>
      <c r="M39" s="81" t="s">
        <v>281</v>
      </c>
      <c r="N39">
        <v>3</v>
      </c>
      <c r="O39" s="27">
        <v>0</v>
      </c>
      <c r="P39" s="27">
        <v>0</v>
      </c>
      <c r="Q39" s="27" t="s">
        <v>25</v>
      </c>
      <c r="R39" s="27">
        <v>0</v>
      </c>
      <c r="S39" s="71" t="s">
        <v>25</v>
      </c>
      <c r="T39" s="28">
        <f t="shared" si="0"/>
        <v>0</v>
      </c>
      <c r="U39" s="29" t="str">
        <f t="shared" si="1"/>
        <v>F</v>
      </c>
      <c r="V39" s="30" t="str">
        <f t="shared" si="2"/>
        <v>Kém</v>
      </c>
      <c r="W39" s="31" t="str">
        <f t="shared" si="3"/>
        <v>Không đủ ĐKDT</v>
      </c>
      <c r="X39" s="32" t="str">
        <f t="shared" si="4"/>
        <v>502-A2</v>
      </c>
      <c r="Y39" s="3"/>
      <c r="Z39" s="21"/>
      <c r="AA39" s="73" t="str">
        <f t="shared" si="5"/>
        <v>Học lại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807</v>
      </c>
      <c r="D40" s="24" t="s">
        <v>808</v>
      </c>
      <c r="E40" s="25" t="s">
        <v>129</v>
      </c>
      <c r="F40" s="26" t="s">
        <v>493</v>
      </c>
      <c r="G40" s="23" t="s">
        <v>107</v>
      </c>
      <c r="H40" s="80" t="s">
        <v>56</v>
      </c>
      <c r="I40" s="81" t="s">
        <v>743</v>
      </c>
      <c r="J40" s="82">
        <v>43269</v>
      </c>
      <c r="K40" s="81" t="s">
        <v>475</v>
      </c>
      <c r="L40" s="81" t="s">
        <v>739</v>
      </c>
      <c r="M40" s="81" t="s">
        <v>281</v>
      </c>
      <c r="N40">
        <v>3</v>
      </c>
      <c r="O40" s="27">
        <v>8</v>
      </c>
      <c r="P40" s="27">
        <v>6</v>
      </c>
      <c r="Q40" s="27" t="s">
        <v>25</v>
      </c>
      <c r="R40" s="27">
        <v>7</v>
      </c>
      <c r="S40" s="71">
        <v>5.5</v>
      </c>
      <c r="T40" s="28">
        <f t="shared" si="0"/>
        <v>6</v>
      </c>
      <c r="U40" s="29" t="str">
        <f t="shared" si="1"/>
        <v>C</v>
      </c>
      <c r="V40" s="30" t="str">
        <f t="shared" si="2"/>
        <v>Trung bình</v>
      </c>
      <c r="W40" s="31" t="str">
        <f t="shared" si="3"/>
        <v/>
      </c>
      <c r="X40" s="32" t="str">
        <f t="shared" si="4"/>
        <v>502-A2</v>
      </c>
      <c r="Y40" s="3"/>
      <c r="Z40" s="21"/>
      <c r="AA40" s="73" t="str">
        <f t="shared" si="5"/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809</v>
      </c>
      <c r="D41" s="24" t="s">
        <v>544</v>
      </c>
      <c r="E41" s="25" t="s">
        <v>557</v>
      </c>
      <c r="F41" s="26" t="s">
        <v>810</v>
      </c>
      <c r="G41" s="23" t="s">
        <v>66</v>
      </c>
      <c r="H41" s="80" t="s">
        <v>56</v>
      </c>
      <c r="I41" s="81" t="s">
        <v>743</v>
      </c>
      <c r="J41" s="82">
        <v>43269</v>
      </c>
      <c r="K41" s="81" t="s">
        <v>475</v>
      </c>
      <c r="L41" s="81" t="s">
        <v>739</v>
      </c>
      <c r="M41" s="81" t="s">
        <v>281</v>
      </c>
      <c r="N41">
        <v>3</v>
      </c>
      <c r="O41" s="27">
        <v>10</v>
      </c>
      <c r="P41" s="27">
        <v>5</v>
      </c>
      <c r="Q41" s="27" t="s">
        <v>25</v>
      </c>
      <c r="R41" s="27">
        <v>6</v>
      </c>
      <c r="S41" s="71">
        <v>9</v>
      </c>
      <c r="T41" s="28">
        <f t="shared" ref="T41:T72" si="6">ROUND(SUMPRODUCT(O41:S41,$O$8:$S$8)/100,1)</f>
        <v>8.4</v>
      </c>
      <c r="U41" s="29" t="str">
        <f t="shared" ref="U41:U69" si="7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B+</v>
      </c>
      <c r="V41" s="30" t="str">
        <f t="shared" ref="V41:V69" si="8">IF($T41&lt;4,"Kém",IF(AND($T41&gt;=4,$T41&lt;=5.4),"Trung bình yếu",IF(AND($T41&gt;=5.5,$T41&lt;=6.9),"Trung bình",IF(AND($T41&gt;=7,$T41&lt;=8.4),"Khá",IF(AND($T41&gt;=8.5,$T41&lt;=10),"Giỏi","")))))</f>
        <v>Khá</v>
      </c>
      <c r="W41" s="31" t="str">
        <f t="shared" si="3"/>
        <v/>
      </c>
      <c r="X41" s="32" t="str">
        <f t="shared" ref="X41:X69" si="9">+L41</f>
        <v>502-A2</v>
      </c>
      <c r="Y41" s="3"/>
      <c r="Z41" s="21"/>
      <c r="AA41" s="73" t="str">
        <f t="shared" ref="AA41:AA69" si="10"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811</v>
      </c>
      <c r="D42" s="24" t="s">
        <v>124</v>
      </c>
      <c r="E42" s="25" t="s">
        <v>552</v>
      </c>
      <c r="F42" s="26" t="s">
        <v>220</v>
      </c>
      <c r="G42" s="23" t="s">
        <v>83</v>
      </c>
      <c r="H42" s="80" t="s">
        <v>56</v>
      </c>
      <c r="I42" s="81" t="s">
        <v>743</v>
      </c>
      <c r="J42" s="82">
        <v>43269</v>
      </c>
      <c r="K42" s="81" t="s">
        <v>475</v>
      </c>
      <c r="L42" s="81" t="s">
        <v>739</v>
      </c>
      <c r="M42" s="81" t="s">
        <v>281</v>
      </c>
      <c r="N42">
        <v>3</v>
      </c>
      <c r="O42" s="27">
        <v>10</v>
      </c>
      <c r="P42" s="27">
        <v>3</v>
      </c>
      <c r="Q42" s="27" t="s">
        <v>25</v>
      </c>
      <c r="R42" s="27">
        <v>4</v>
      </c>
      <c r="S42" s="71">
        <v>8</v>
      </c>
      <c r="T42" s="28">
        <f t="shared" si="6"/>
        <v>7.3</v>
      </c>
      <c r="U42" s="29" t="str">
        <f t="shared" si="7"/>
        <v>B</v>
      </c>
      <c r="V42" s="30" t="str">
        <f t="shared" si="8"/>
        <v>Khá</v>
      </c>
      <c r="W42" s="31" t="str">
        <f t="shared" si="3"/>
        <v/>
      </c>
      <c r="X42" s="32" t="str">
        <f t="shared" si="9"/>
        <v>502-A2</v>
      </c>
      <c r="Y42" s="3"/>
      <c r="Z42" s="21"/>
      <c r="AA42" s="73" t="str">
        <f t="shared" si="10"/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812</v>
      </c>
      <c r="D43" s="24" t="s">
        <v>181</v>
      </c>
      <c r="E43" s="25" t="s">
        <v>813</v>
      </c>
      <c r="F43" s="26" t="s">
        <v>814</v>
      </c>
      <c r="G43" s="23" t="s">
        <v>66</v>
      </c>
      <c r="H43" s="80" t="s">
        <v>56</v>
      </c>
      <c r="I43" s="81" t="s">
        <v>743</v>
      </c>
      <c r="J43" s="82">
        <v>43269</v>
      </c>
      <c r="K43" s="81" t="s">
        <v>475</v>
      </c>
      <c r="L43" s="81" t="s">
        <v>739</v>
      </c>
      <c r="M43" s="81" t="s">
        <v>281</v>
      </c>
      <c r="N43">
        <v>3</v>
      </c>
      <c r="O43" s="27">
        <v>10</v>
      </c>
      <c r="P43" s="27">
        <v>3.5</v>
      </c>
      <c r="Q43" s="27" t="s">
        <v>25</v>
      </c>
      <c r="R43" s="27">
        <v>4.5</v>
      </c>
      <c r="S43" s="71">
        <v>1.5</v>
      </c>
      <c r="T43" s="28">
        <f t="shared" si="6"/>
        <v>2.9</v>
      </c>
      <c r="U43" s="29" t="str">
        <f t="shared" si="7"/>
        <v>F</v>
      </c>
      <c r="V43" s="30" t="str">
        <f t="shared" si="8"/>
        <v>Kém</v>
      </c>
      <c r="W43" s="31" t="str">
        <f t="shared" si="3"/>
        <v/>
      </c>
      <c r="X43" s="32" t="str">
        <f t="shared" si="9"/>
        <v>502-A2</v>
      </c>
      <c r="Y43" s="3"/>
      <c r="Z43" s="21"/>
      <c r="AA43" s="73" t="str">
        <f t="shared" si="10"/>
        <v>Học lại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815</v>
      </c>
      <c r="D44" s="24" t="s">
        <v>356</v>
      </c>
      <c r="E44" s="25" t="s">
        <v>431</v>
      </c>
      <c r="F44" s="26" t="s">
        <v>670</v>
      </c>
      <c r="G44" s="23" t="s">
        <v>70</v>
      </c>
      <c r="H44" s="80" t="s">
        <v>56</v>
      </c>
      <c r="I44" s="81" t="s">
        <v>743</v>
      </c>
      <c r="J44" s="82">
        <v>43269</v>
      </c>
      <c r="K44" s="81" t="s">
        <v>475</v>
      </c>
      <c r="L44" s="81" t="s">
        <v>739</v>
      </c>
      <c r="M44" s="81" t="s">
        <v>281</v>
      </c>
      <c r="N44">
        <v>3</v>
      </c>
      <c r="O44" s="27">
        <v>10</v>
      </c>
      <c r="P44" s="27">
        <v>3</v>
      </c>
      <c r="Q44" s="27" t="s">
        <v>25</v>
      </c>
      <c r="R44" s="27">
        <v>4</v>
      </c>
      <c r="S44" s="71">
        <v>4.5</v>
      </c>
      <c r="T44" s="28">
        <f t="shared" si="6"/>
        <v>4.9000000000000004</v>
      </c>
      <c r="U44" s="29" t="str">
        <f t="shared" si="7"/>
        <v>D</v>
      </c>
      <c r="V44" s="30" t="str">
        <f t="shared" si="8"/>
        <v>Trung bình yếu</v>
      </c>
      <c r="W44" s="31" t="str">
        <f t="shared" si="3"/>
        <v/>
      </c>
      <c r="X44" s="32" t="str">
        <f t="shared" si="9"/>
        <v>502-A2</v>
      </c>
      <c r="Y44" s="3"/>
      <c r="Z44" s="21"/>
      <c r="AA44" s="73" t="str">
        <f t="shared" si="10"/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816</v>
      </c>
      <c r="D45" s="24" t="s">
        <v>817</v>
      </c>
      <c r="E45" s="25" t="s">
        <v>818</v>
      </c>
      <c r="F45" s="26" t="s">
        <v>819</v>
      </c>
      <c r="G45" s="23" t="s">
        <v>192</v>
      </c>
      <c r="H45" s="80" t="s">
        <v>56</v>
      </c>
      <c r="I45" s="81" t="s">
        <v>743</v>
      </c>
      <c r="J45" s="82">
        <v>43269</v>
      </c>
      <c r="K45" s="81" t="s">
        <v>475</v>
      </c>
      <c r="L45" s="81" t="s">
        <v>739</v>
      </c>
      <c r="M45" s="81" t="s">
        <v>281</v>
      </c>
      <c r="N45">
        <v>3</v>
      </c>
      <c r="O45" s="27">
        <v>10</v>
      </c>
      <c r="P45" s="27">
        <v>5</v>
      </c>
      <c r="Q45" s="27" t="s">
        <v>25</v>
      </c>
      <c r="R45" s="27">
        <v>5.5</v>
      </c>
      <c r="S45" s="71">
        <v>9</v>
      </c>
      <c r="T45" s="28">
        <f t="shared" si="6"/>
        <v>8.4</v>
      </c>
      <c r="U45" s="29" t="str">
        <f t="shared" si="7"/>
        <v>B+</v>
      </c>
      <c r="V45" s="30" t="str">
        <f t="shared" si="8"/>
        <v>Khá</v>
      </c>
      <c r="W45" s="31" t="str">
        <f t="shared" si="3"/>
        <v/>
      </c>
      <c r="X45" s="32" t="str">
        <f t="shared" si="9"/>
        <v>502-A2</v>
      </c>
      <c r="Y45" s="3"/>
      <c r="Z45" s="21"/>
      <c r="AA45" s="73" t="str">
        <f t="shared" si="10"/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820</v>
      </c>
      <c r="D46" s="24" t="s">
        <v>307</v>
      </c>
      <c r="E46" s="25" t="s">
        <v>560</v>
      </c>
      <c r="F46" s="26" t="s">
        <v>821</v>
      </c>
      <c r="G46" s="23" t="s">
        <v>83</v>
      </c>
      <c r="H46" s="80" t="s">
        <v>56</v>
      </c>
      <c r="I46" s="81" t="s">
        <v>743</v>
      </c>
      <c r="J46" s="82">
        <v>43269</v>
      </c>
      <c r="K46" s="81" t="s">
        <v>475</v>
      </c>
      <c r="L46" s="81" t="s">
        <v>739</v>
      </c>
      <c r="M46" s="81" t="s">
        <v>281</v>
      </c>
      <c r="N46">
        <v>3</v>
      </c>
      <c r="O46" s="27">
        <v>10</v>
      </c>
      <c r="P46" s="27">
        <v>3.5</v>
      </c>
      <c r="Q46" s="27" t="s">
        <v>25</v>
      </c>
      <c r="R46" s="27">
        <v>4.5</v>
      </c>
      <c r="S46" s="71">
        <v>6</v>
      </c>
      <c r="T46" s="28">
        <f t="shared" si="6"/>
        <v>6</v>
      </c>
      <c r="U46" s="29" t="str">
        <f t="shared" si="7"/>
        <v>C</v>
      </c>
      <c r="V46" s="30" t="str">
        <f t="shared" si="8"/>
        <v>Trung bình</v>
      </c>
      <c r="W46" s="31" t="str">
        <f t="shared" si="3"/>
        <v/>
      </c>
      <c r="X46" s="32" t="str">
        <f t="shared" si="9"/>
        <v>502-A2</v>
      </c>
      <c r="Y46" s="3"/>
      <c r="Z46" s="21"/>
      <c r="AA46" s="73" t="str">
        <f t="shared" si="10"/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822</v>
      </c>
      <c r="D47" s="24" t="s">
        <v>664</v>
      </c>
      <c r="E47" s="25" t="s">
        <v>222</v>
      </c>
      <c r="F47" s="26" t="s">
        <v>394</v>
      </c>
      <c r="G47" s="23" t="s">
        <v>107</v>
      </c>
      <c r="H47" s="80" t="s">
        <v>56</v>
      </c>
      <c r="I47" s="81" t="s">
        <v>743</v>
      </c>
      <c r="J47" s="82">
        <v>43269</v>
      </c>
      <c r="K47" s="81" t="s">
        <v>475</v>
      </c>
      <c r="L47" s="81" t="s">
        <v>739</v>
      </c>
      <c r="M47" s="81" t="s">
        <v>281</v>
      </c>
      <c r="N47">
        <v>3</v>
      </c>
      <c r="O47" s="27">
        <v>10</v>
      </c>
      <c r="P47" s="27">
        <v>3</v>
      </c>
      <c r="Q47" s="27" t="s">
        <v>25</v>
      </c>
      <c r="R47" s="27">
        <v>4</v>
      </c>
      <c r="S47" s="71">
        <v>8</v>
      </c>
      <c r="T47" s="28">
        <f t="shared" si="6"/>
        <v>7.3</v>
      </c>
      <c r="U47" s="29" t="str">
        <f t="shared" si="7"/>
        <v>B</v>
      </c>
      <c r="V47" s="30" t="str">
        <f t="shared" si="8"/>
        <v>Khá</v>
      </c>
      <c r="W47" s="31" t="str">
        <f t="shared" si="3"/>
        <v/>
      </c>
      <c r="X47" s="32" t="str">
        <f t="shared" si="9"/>
        <v>502-A2</v>
      </c>
      <c r="Y47" s="3"/>
      <c r="Z47" s="21"/>
      <c r="AA47" s="73" t="str">
        <f t="shared" si="10"/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823</v>
      </c>
      <c r="D48" s="24" t="s">
        <v>664</v>
      </c>
      <c r="E48" s="25" t="s">
        <v>222</v>
      </c>
      <c r="F48" s="26" t="s">
        <v>358</v>
      </c>
      <c r="G48" s="23" t="s">
        <v>55</v>
      </c>
      <c r="H48" s="80" t="s">
        <v>56</v>
      </c>
      <c r="I48" s="81" t="s">
        <v>743</v>
      </c>
      <c r="J48" s="82">
        <v>43269</v>
      </c>
      <c r="K48" s="81" t="s">
        <v>475</v>
      </c>
      <c r="L48" s="81" t="s">
        <v>739</v>
      </c>
      <c r="M48" s="81" t="s">
        <v>281</v>
      </c>
      <c r="N48">
        <v>3</v>
      </c>
      <c r="O48" s="27">
        <v>10</v>
      </c>
      <c r="P48" s="27">
        <v>3.5</v>
      </c>
      <c r="Q48" s="27" t="s">
        <v>25</v>
      </c>
      <c r="R48" s="27">
        <v>4.5</v>
      </c>
      <c r="S48" s="71">
        <v>9.5</v>
      </c>
      <c r="T48" s="28">
        <f t="shared" si="6"/>
        <v>8.5</v>
      </c>
      <c r="U48" s="29" t="str">
        <f t="shared" si="7"/>
        <v>A</v>
      </c>
      <c r="V48" s="30" t="str">
        <f t="shared" si="8"/>
        <v>Giỏi</v>
      </c>
      <c r="W48" s="31" t="str">
        <f t="shared" si="3"/>
        <v/>
      </c>
      <c r="X48" s="32" t="str">
        <f t="shared" si="9"/>
        <v>502-A2</v>
      </c>
      <c r="Y48" s="3"/>
      <c r="Z48" s="21"/>
      <c r="AA48" s="73" t="str">
        <f t="shared" si="10"/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824</v>
      </c>
      <c r="D49" s="24" t="s">
        <v>694</v>
      </c>
      <c r="E49" s="25" t="s">
        <v>225</v>
      </c>
      <c r="F49" s="26" t="s">
        <v>499</v>
      </c>
      <c r="G49" s="23" t="s">
        <v>88</v>
      </c>
      <c r="H49" s="80" t="s">
        <v>56</v>
      </c>
      <c r="I49" s="81" t="s">
        <v>743</v>
      </c>
      <c r="J49" s="82">
        <v>43269</v>
      </c>
      <c r="K49" s="81" t="s">
        <v>475</v>
      </c>
      <c r="L49" s="81" t="s">
        <v>739</v>
      </c>
      <c r="M49" s="81" t="s">
        <v>281</v>
      </c>
      <c r="N49">
        <v>3</v>
      </c>
      <c r="O49" s="27">
        <v>10</v>
      </c>
      <c r="P49" s="27">
        <v>4</v>
      </c>
      <c r="Q49" s="27" t="s">
        <v>25</v>
      </c>
      <c r="R49" s="27">
        <v>5</v>
      </c>
      <c r="S49" s="71">
        <v>5</v>
      </c>
      <c r="T49" s="28">
        <f t="shared" si="6"/>
        <v>5.4</v>
      </c>
      <c r="U49" s="29" t="str">
        <f t="shared" si="7"/>
        <v>D+</v>
      </c>
      <c r="V49" s="30" t="str">
        <f t="shared" si="8"/>
        <v>Trung bình yếu</v>
      </c>
      <c r="W49" s="31" t="str">
        <f t="shared" si="3"/>
        <v/>
      </c>
      <c r="X49" s="32" t="str">
        <f t="shared" si="9"/>
        <v>502-A2</v>
      </c>
      <c r="Y49" s="3"/>
      <c r="Z49" s="21"/>
      <c r="AA49" s="73" t="str">
        <f t="shared" si="10"/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825</v>
      </c>
      <c r="D50" s="24" t="s">
        <v>119</v>
      </c>
      <c r="E50" s="25" t="s">
        <v>225</v>
      </c>
      <c r="F50" s="26" t="s">
        <v>826</v>
      </c>
      <c r="G50" s="23" t="s">
        <v>192</v>
      </c>
      <c r="H50" s="80" t="s">
        <v>56</v>
      </c>
      <c r="I50" s="81" t="s">
        <v>743</v>
      </c>
      <c r="J50" s="82">
        <v>43269</v>
      </c>
      <c r="K50" s="81" t="s">
        <v>475</v>
      </c>
      <c r="L50" s="81" t="s">
        <v>739</v>
      </c>
      <c r="M50" s="81" t="s">
        <v>281</v>
      </c>
      <c r="N50">
        <v>3</v>
      </c>
      <c r="O50" s="27">
        <v>10</v>
      </c>
      <c r="P50" s="27">
        <v>5</v>
      </c>
      <c r="Q50" s="27" t="s">
        <v>25</v>
      </c>
      <c r="R50" s="27">
        <v>6</v>
      </c>
      <c r="S50" s="71">
        <v>5</v>
      </c>
      <c r="T50" s="28">
        <f t="shared" si="6"/>
        <v>5.6</v>
      </c>
      <c r="U50" s="29" t="str">
        <f t="shared" si="7"/>
        <v>C</v>
      </c>
      <c r="V50" s="30" t="str">
        <f t="shared" si="8"/>
        <v>Trung bình</v>
      </c>
      <c r="W50" s="31" t="str">
        <f t="shared" si="3"/>
        <v/>
      </c>
      <c r="X50" s="32" t="str">
        <f t="shared" si="9"/>
        <v>502-A2</v>
      </c>
      <c r="Y50" s="3"/>
      <c r="Z50" s="21"/>
      <c r="AA50" s="73" t="str">
        <f t="shared" si="10"/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827</v>
      </c>
      <c r="D51" s="24" t="s">
        <v>828</v>
      </c>
      <c r="E51" s="25" t="s">
        <v>376</v>
      </c>
      <c r="F51" s="26" t="s">
        <v>829</v>
      </c>
      <c r="G51" s="23" t="s">
        <v>179</v>
      </c>
      <c r="H51" s="80" t="s">
        <v>56</v>
      </c>
      <c r="I51" s="81" t="s">
        <v>743</v>
      </c>
      <c r="J51" s="82">
        <v>43269</v>
      </c>
      <c r="K51" s="81" t="s">
        <v>475</v>
      </c>
      <c r="L51" s="81" t="s">
        <v>873</v>
      </c>
      <c r="M51" s="81" t="s">
        <v>281</v>
      </c>
      <c r="N51">
        <v>3</v>
      </c>
      <c r="O51" s="27">
        <v>0</v>
      </c>
      <c r="P51" s="27">
        <v>0</v>
      </c>
      <c r="Q51" s="27" t="s">
        <v>25</v>
      </c>
      <c r="R51" s="27">
        <v>0</v>
      </c>
      <c r="S51" s="71" t="s">
        <v>25</v>
      </c>
      <c r="T51" s="28">
        <f t="shared" si="6"/>
        <v>0</v>
      </c>
      <c r="U51" s="29" t="str">
        <f t="shared" si="7"/>
        <v>F</v>
      </c>
      <c r="V51" s="30" t="str">
        <f t="shared" si="8"/>
        <v>Kém</v>
      </c>
      <c r="W51" s="31" t="str">
        <f t="shared" si="3"/>
        <v>Không đủ ĐKDT</v>
      </c>
      <c r="X51" s="32" t="str">
        <f t="shared" si="9"/>
        <v>602-A2</v>
      </c>
      <c r="Y51" s="3"/>
      <c r="Z51" s="21"/>
      <c r="AA51" s="73" t="str">
        <f t="shared" si="10"/>
        <v>Học lại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830</v>
      </c>
      <c r="D52" s="24" t="s">
        <v>101</v>
      </c>
      <c r="E52" s="25" t="s">
        <v>102</v>
      </c>
      <c r="F52" s="26" t="s">
        <v>831</v>
      </c>
      <c r="G52" s="23" t="s">
        <v>832</v>
      </c>
      <c r="H52" s="80" t="s">
        <v>56</v>
      </c>
      <c r="I52" s="81" t="s">
        <v>743</v>
      </c>
      <c r="J52" s="82">
        <v>43269</v>
      </c>
      <c r="K52" s="81" t="s">
        <v>475</v>
      </c>
      <c r="L52" s="81" t="s">
        <v>873</v>
      </c>
      <c r="M52" s="81" t="s">
        <v>281</v>
      </c>
      <c r="N52">
        <v>3</v>
      </c>
      <c r="O52" s="27">
        <v>8</v>
      </c>
      <c r="P52" s="27">
        <v>4</v>
      </c>
      <c r="Q52" s="27" t="s">
        <v>25</v>
      </c>
      <c r="R52" s="27">
        <v>5</v>
      </c>
      <c r="S52" s="71">
        <v>0</v>
      </c>
      <c r="T52" s="28">
        <f t="shared" si="6"/>
        <v>1.7</v>
      </c>
      <c r="U52" s="29" t="str">
        <f t="shared" si="7"/>
        <v>F</v>
      </c>
      <c r="V52" s="30" t="str">
        <f t="shared" si="8"/>
        <v>Kém</v>
      </c>
      <c r="W52" s="31" t="s">
        <v>1201</v>
      </c>
      <c r="X52" s="32" t="str">
        <f t="shared" si="9"/>
        <v>602-A2</v>
      </c>
      <c r="Y52" s="3"/>
      <c r="Z52" s="21"/>
      <c r="AA52" s="73" t="str">
        <f t="shared" si="10"/>
        <v>Thi lại</v>
      </c>
      <c r="AB52" s="63"/>
      <c r="AC52" s="63"/>
      <c r="AD52" s="84"/>
      <c r="AE52" s="53"/>
      <c r="AF52" s="53"/>
      <c r="AG52" s="53"/>
      <c r="AH52" s="64"/>
      <c r="AI52" s="53"/>
      <c r="AJ52" s="65"/>
      <c r="AK52" s="66"/>
      <c r="AL52" s="65"/>
      <c r="AM52" s="66"/>
      <c r="AN52" s="65"/>
      <c r="AO52" s="53"/>
      <c r="AP52" s="64"/>
    </row>
    <row r="53" spans="2:42" ht="18.75" customHeight="1" x14ac:dyDescent="0.25">
      <c r="B53" s="22">
        <v>45</v>
      </c>
      <c r="C53" s="23" t="s">
        <v>833</v>
      </c>
      <c r="D53" s="24" t="s">
        <v>119</v>
      </c>
      <c r="E53" s="25" t="s">
        <v>219</v>
      </c>
      <c r="F53" s="26" t="s">
        <v>498</v>
      </c>
      <c r="G53" s="23" t="s">
        <v>179</v>
      </c>
      <c r="H53" s="80" t="s">
        <v>56</v>
      </c>
      <c r="I53" s="81" t="s">
        <v>743</v>
      </c>
      <c r="J53" s="82">
        <v>43269</v>
      </c>
      <c r="K53" s="81" t="s">
        <v>475</v>
      </c>
      <c r="L53" s="81" t="s">
        <v>873</v>
      </c>
      <c r="M53" s="81" t="s">
        <v>281</v>
      </c>
      <c r="N53">
        <v>3</v>
      </c>
      <c r="O53" s="27">
        <v>10</v>
      </c>
      <c r="P53" s="27">
        <v>4</v>
      </c>
      <c r="Q53" s="27" t="s">
        <v>25</v>
      </c>
      <c r="R53" s="27">
        <v>5</v>
      </c>
      <c r="S53" s="71">
        <v>7</v>
      </c>
      <c r="T53" s="28">
        <f t="shared" si="6"/>
        <v>6.8</v>
      </c>
      <c r="U53" s="29" t="str">
        <f t="shared" si="7"/>
        <v>C+</v>
      </c>
      <c r="V53" s="30" t="str">
        <f t="shared" si="8"/>
        <v>Trung bình</v>
      </c>
      <c r="W53" s="31" t="str">
        <f t="shared" ref="W53:W58" si="11">+IF(OR($O53=0,$P53=0,$Q53=0,$R53=0),"Không đủ ĐKDT",IF(AND(S53=0,T53&gt;=4),"Không đạt",""))</f>
        <v/>
      </c>
      <c r="X53" s="32" t="str">
        <f t="shared" si="9"/>
        <v>602-A2</v>
      </c>
      <c r="Y53" s="3"/>
      <c r="Z53" s="21"/>
      <c r="AA53" s="73" t="str">
        <f t="shared" si="10"/>
        <v>Đạt</v>
      </c>
      <c r="AB53" s="62"/>
      <c r="AC53" s="62"/>
      <c r="AD53" s="62"/>
      <c r="AE53" s="54"/>
      <c r="AF53" s="54"/>
      <c r="AG53" s="54"/>
      <c r="AH53" s="54"/>
      <c r="AI53" s="53"/>
      <c r="AJ53" s="54"/>
      <c r="AK53" s="54"/>
      <c r="AL53" s="54"/>
      <c r="AM53" s="54"/>
      <c r="AN53" s="54"/>
      <c r="AO53" s="54"/>
      <c r="AP53" s="55"/>
    </row>
    <row r="54" spans="2:42" ht="18.75" customHeight="1" x14ac:dyDescent="0.25">
      <c r="B54" s="22">
        <v>46</v>
      </c>
      <c r="C54" s="23" t="s">
        <v>834</v>
      </c>
      <c r="D54" s="24" t="s">
        <v>835</v>
      </c>
      <c r="E54" s="25" t="s">
        <v>537</v>
      </c>
      <c r="F54" s="26" t="s">
        <v>590</v>
      </c>
      <c r="G54" s="23" t="s">
        <v>70</v>
      </c>
      <c r="H54" s="80" t="s">
        <v>56</v>
      </c>
      <c r="I54" s="81" t="s">
        <v>743</v>
      </c>
      <c r="J54" s="82">
        <v>43269</v>
      </c>
      <c r="K54" s="81" t="s">
        <v>475</v>
      </c>
      <c r="L54" s="81" t="s">
        <v>873</v>
      </c>
      <c r="M54" s="81" t="s">
        <v>281</v>
      </c>
      <c r="N54">
        <v>3</v>
      </c>
      <c r="O54" s="27">
        <v>4</v>
      </c>
      <c r="P54" s="27">
        <v>4</v>
      </c>
      <c r="Q54" s="27" t="s">
        <v>25</v>
      </c>
      <c r="R54" s="27">
        <v>5</v>
      </c>
      <c r="S54" s="71">
        <v>5.5</v>
      </c>
      <c r="T54" s="28">
        <f t="shared" si="6"/>
        <v>5.2</v>
      </c>
      <c r="U54" s="29" t="str">
        <f t="shared" si="7"/>
        <v>D+</v>
      </c>
      <c r="V54" s="30" t="str">
        <f t="shared" si="8"/>
        <v>Trung bình yếu</v>
      </c>
      <c r="W54" s="31" t="str">
        <f t="shared" si="11"/>
        <v/>
      </c>
      <c r="X54" s="32" t="str">
        <f t="shared" si="9"/>
        <v>602-A2</v>
      </c>
      <c r="Y54" s="3"/>
      <c r="Z54" s="21"/>
      <c r="AA54" s="73" t="str">
        <f t="shared" si="10"/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836</v>
      </c>
      <c r="D55" s="24" t="s">
        <v>837</v>
      </c>
      <c r="E55" s="25" t="s">
        <v>497</v>
      </c>
      <c r="F55" s="26" t="s">
        <v>563</v>
      </c>
      <c r="G55" s="23" t="s">
        <v>83</v>
      </c>
      <c r="H55" s="80" t="s">
        <v>56</v>
      </c>
      <c r="I55" s="81" t="s">
        <v>743</v>
      </c>
      <c r="J55" s="82">
        <v>43269</v>
      </c>
      <c r="K55" s="81" t="s">
        <v>475</v>
      </c>
      <c r="L55" s="81" t="s">
        <v>873</v>
      </c>
      <c r="M55" s="81" t="s">
        <v>281</v>
      </c>
      <c r="N55">
        <v>3</v>
      </c>
      <c r="O55" s="27">
        <v>10</v>
      </c>
      <c r="P55" s="27">
        <v>3.5</v>
      </c>
      <c r="Q55" s="27" t="s">
        <v>25</v>
      </c>
      <c r="R55" s="27">
        <v>4.5</v>
      </c>
      <c r="S55" s="71">
        <v>7.5</v>
      </c>
      <c r="T55" s="28">
        <f t="shared" si="6"/>
        <v>7.1</v>
      </c>
      <c r="U55" s="29" t="str">
        <f t="shared" si="7"/>
        <v>B</v>
      </c>
      <c r="V55" s="30" t="str">
        <f t="shared" si="8"/>
        <v>Khá</v>
      </c>
      <c r="W55" s="31" t="str">
        <f t="shared" si="11"/>
        <v/>
      </c>
      <c r="X55" s="32" t="str">
        <f t="shared" si="9"/>
        <v>602-A2</v>
      </c>
      <c r="Y55" s="3"/>
      <c r="Z55" s="21"/>
      <c r="AA55" s="73" t="str">
        <f t="shared" si="10"/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838</v>
      </c>
      <c r="D56" s="24" t="s">
        <v>839</v>
      </c>
      <c r="E56" s="25" t="s">
        <v>237</v>
      </c>
      <c r="F56" s="26" t="s">
        <v>840</v>
      </c>
      <c r="G56" s="23" t="s">
        <v>88</v>
      </c>
      <c r="H56" s="80" t="s">
        <v>56</v>
      </c>
      <c r="I56" s="81" t="s">
        <v>743</v>
      </c>
      <c r="J56" s="82">
        <v>43269</v>
      </c>
      <c r="K56" s="81" t="s">
        <v>475</v>
      </c>
      <c r="L56" s="81" t="s">
        <v>873</v>
      </c>
      <c r="M56" s="81" t="s">
        <v>281</v>
      </c>
      <c r="N56">
        <v>3</v>
      </c>
      <c r="O56" s="27">
        <v>10</v>
      </c>
      <c r="P56" s="27">
        <v>6</v>
      </c>
      <c r="Q56" s="27" t="s">
        <v>25</v>
      </c>
      <c r="R56" s="27">
        <v>7</v>
      </c>
      <c r="S56" s="71">
        <v>4.5</v>
      </c>
      <c r="T56" s="28">
        <f t="shared" si="6"/>
        <v>5.5</v>
      </c>
      <c r="U56" s="29" t="str">
        <f t="shared" si="7"/>
        <v>C</v>
      </c>
      <c r="V56" s="30" t="str">
        <f t="shared" si="8"/>
        <v>Trung bình</v>
      </c>
      <c r="W56" s="31" t="str">
        <f t="shared" si="11"/>
        <v/>
      </c>
      <c r="X56" s="32" t="str">
        <f t="shared" si="9"/>
        <v>602-A2</v>
      </c>
      <c r="Y56" s="3"/>
      <c r="Z56" s="21"/>
      <c r="AA56" s="73" t="str">
        <f t="shared" si="10"/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841</v>
      </c>
      <c r="D57" s="24" t="s">
        <v>539</v>
      </c>
      <c r="E57" s="25" t="s">
        <v>155</v>
      </c>
      <c r="F57" s="26" t="s">
        <v>842</v>
      </c>
      <c r="G57" s="23" t="s">
        <v>107</v>
      </c>
      <c r="H57" s="80" t="s">
        <v>56</v>
      </c>
      <c r="I57" s="81" t="s">
        <v>743</v>
      </c>
      <c r="J57" s="82">
        <v>43269</v>
      </c>
      <c r="K57" s="81" t="s">
        <v>475</v>
      </c>
      <c r="L57" s="81" t="s">
        <v>873</v>
      </c>
      <c r="M57" s="81" t="s">
        <v>281</v>
      </c>
      <c r="N57">
        <v>3</v>
      </c>
      <c r="O57" s="27">
        <v>10</v>
      </c>
      <c r="P57" s="27">
        <v>4.5</v>
      </c>
      <c r="Q57" s="27" t="s">
        <v>25</v>
      </c>
      <c r="R57" s="27">
        <v>5.5</v>
      </c>
      <c r="S57" s="71">
        <v>7</v>
      </c>
      <c r="T57" s="28">
        <f t="shared" si="6"/>
        <v>6.9</v>
      </c>
      <c r="U57" s="29" t="str">
        <f t="shared" si="7"/>
        <v>C+</v>
      </c>
      <c r="V57" s="30" t="str">
        <f t="shared" si="8"/>
        <v>Trung bình</v>
      </c>
      <c r="W57" s="31" t="str">
        <f t="shared" si="11"/>
        <v/>
      </c>
      <c r="X57" s="32" t="str">
        <f t="shared" si="9"/>
        <v>602-A2</v>
      </c>
      <c r="Y57" s="3"/>
      <c r="Z57" s="21"/>
      <c r="AA57" s="73" t="str">
        <f t="shared" si="10"/>
        <v>Đạt</v>
      </c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</row>
    <row r="58" spans="2:42" ht="18.75" customHeight="1" x14ac:dyDescent="0.25">
      <c r="B58" s="22">
        <v>50</v>
      </c>
      <c r="C58" s="23" t="s">
        <v>843</v>
      </c>
      <c r="D58" s="24" t="s">
        <v>844</v>
      </c>
      <c r="E58" s="25" t="s">
        <v>155</v>
      </c>
      <c r="F58" s="26" t="s">
        <v>845</v>
      </c>
      <c r="G58" s="23" t="s">
        <v>66</v>
      </c>
      <c r="H58" s="80" t="s">
        <v>56</v>
      </c>
      <c r="I58" s="81" t="s">
        <v>743</v>
      </c>
      <c r="J58" s="82">
        <v>43269</v>
      </c>
      <c r="K58" s="81" t="s">
        <v>475</v>
      </c>
      <c r="L58" s="81" t="s">
        <v>873</v>
      </c>
      <c r="M58" s="81" t="s">
        <v>281</v>
      </c>
      <c r="N58">
        <v>3</v>
      </c>
      <c r="O58" s="27">
        <v>10</v>
      </c>
      <c r="P58" s="27">
        <v>4</v>
      </c>
      <c r="Q58" s="27" t="s">
        <v>25</v>
      </c>
      <c r="R58" s="27">
        <v>5</v>
      </c>
      <c r="S58" s="71">
        <v>5</v>
      </c>
      <c r="T58" s="28">
        <f t="shared" si="6"/>
        <v>5.4</v>
      </c>
      <c r="U58" s="29" t="str">
        <f t="shared" si="7"/>
        <v>D+</v>
      </c>
      <c r="V58" s="30" t="str">
        <f t="shared" si="8"/>
        <v>Trung bình yếu</v>
      </c>
      <c r="W58" s="31" t="str">
        <f t="shared" si="11"/>
        <v/>
      </c>
      <c r="X58" s="32" t="str">
        <f t="shared" si="9"/>
        <v>602-A2</v>
      </c>
      <c r="Y58" s="3"/>
      <c r="Z58" s="21"/>
      <c r="AA58" s="73" t="str">
        <f t="shared" si="10"/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846</v>
      </c>
      <c r="D59" s="24" t="s">
        <v>847</v>
      </c>
      <c r="E59" s="25" t="s">
        <v>501</v>
      </c>
      <c r="F59" s="26" t="s">
        <v>848</v>
      </c>
      <c r="G59" s="23" t="s">
        <v>192</v>
      </c>
      <c r="H59" s="80" t="s">
        <v>56</v>
      </c>
      <c r="I59" s="81" t="s">
        <v>743</v>
      </c>
      <c r="J59" s="82">
        <v>43269</v>
      </c>
      <c r="K59" s="81" t="s">
        <v>475</v>
      </c>
      <c r="L59" s="81" t="s">
        <v>873</v>
      </c>
      <c r="M59" s="81" t="s">
        <v>281</v>
      </c>
      <c r="N59">
        <v>3</v>
      </c>
      <c r="O59" s="27">
        <v>10</v>
      </c>
      <c r="P59" s="27">
        <v>5</v>
      </c>
      <c r="Q59" s="27" t="s">
        <v>25</v>
      </c>
      <c r="R59" s="27">
        <v>5.5</v>
      </c>
      <c r="S59" s="71">
        <v>0</v>
      </c>
      <c r="T59" s="28">
        <f t="shared" si="6"/>
        <v>2.1</v>
      </c>
      <c r="U59" s="29" t="str">
        <f t="shared" si="7"/>
        <v>F</v>
      </c>
      <c r="V59" s="30" t="str">
        <f t="shared" si="8"/>
        <v>Kém</v>
      </c>
      <c r="W59" s="31" t="s">
        <v>1203</v>
      </c>
      <c r="X59" s="32" t="str">
        <f t="shared" si="9"/>
        <v>602-A2</v>
      </c>
      <c r="Y59" s="3"/>
      <c r="Z59" s="21"/>
      <c r="AA59" s="73" t="str">
        <f t="shared" si="10"/>
        <v>Học lại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849</v>
      </c>
      <c r="D60" s="24" t="s">
        <v>332</v>
      </c>
      <c r="E60" s="25" t="s">
        <v>403</v>
      </c>
      <c r="F60" s="26" t="s">
        <v>850</v>
      </c>
      <c r="G60" s="23" t="s">
        <v>83</v>
      </c>
      <c r="H60" s="80" t="s">
        <v>56</v>
      </c>
      <c r="I60" s="81" t="s">
        <v>743</v>
      </c>
      <c r="J60" s="82">
        <v>43269</v>
      </c>
      <c r="K60" s="81" t="s">
        <v>475</v>
      </c>
      <c r="L60" s="81" t="s">
        <v>873</v>
      </c>
      <c r="M60" s="81" t="s">
        <v>281</v>
      </c>
      <c r="N60">
        <v>3</v>
      </c>
      <c r="O60" s="27">
        <v>10</v>
      </c>
      <c r="P60" s="27">
        <v>9</v>
      </c>
      <c r="Q60" s="27" t="s">
        <v>25</v>
      </c>
      <c r="R60" s="27">
        <v>9.5</v>
      </c>
      <c r="S60" s="71">
        <v>9</v>
      </c>
      <c r="T60" s="28">
        <f t="shared" si="6"/>
        <v>9.1999999999999993</v>
      </c>
      <c r="U60" s="29" t="str">
        <f t="shared" si="7"/>
        <v>A+</v>
      </c>
      <c r="V60" s="30" t="str">
        <f t="shared" si="8"/>
        <v>Giỏi</v>
      </c>
      <c r="W60" s="31" t="str">
        <f t="shared" ref="W60:W69" si="12">+IF(OR($O60=0,$P60=0,$Q60=0,$R60=0),"Không đủ ĐKDT",IF(AND(S60=0,T60&gt;=4),"Không đạt",""))</f>
        <v/>
      </c>
      <c r="X60" s="32" t="str">
        <f t="shared" si="9"/>
        <v>602-A2</v>
      </c>
      <c r="Y60" s="3"/>
      <c r="Z60" s="21"/>
      <c r="AA60" s="73" t="str">
        <f t="shared" si="10"/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851</v>
      </c>
      <c r="D61" s="24" t="s">
        <v>694</v>
      </c>
      <c r="E61" s="25" t="s">
        <v>503</v>
      </c>
      <c r="F61" s="26" t="s">
        <v>533</v>
      </c>
      <c r="G61" s="23" t="s">
        <v>192</v>
      </c>
      <c r="H61" s="80" t="s">
        <v>56</v>
      </c>
      <c r="I61" s="81" t="s">
        <v>743</v>
      </c>
      <c r="J61" s="82">
        <v>43269</v>
      </c>
      <c r="K61" s="81" t="s">
        <v>475</v>
      </c>
      <c r="L61" s="81" t="s">
        <v>873</v>
      </c>
      <c r="M61" s="81" t="s">
        <v>281</v>
      </c>
      <c r="N61">
        <v>3</v>
      </c>
      <c r="O61" s="27">
        <v>10</v>
      </c>
      <c r="P61" s="27">
        <v>4</v>
      </c>
      <c r="Q61" s="27" t="s">
        <v>25</v>
      </c>
      <c r="R61" s="27">
        <v>5</v>
      </c>
      <c r="S61" s="71">
        <v>9</v>
      </c>
      <c r="T61" s="28">
        <f t="shared" si="6"/>
        <v>8.1999999999999993</v>
      </c>
      <c r="U61" s="29" t="str">
        <f t="shared" si="7"/>
        <v>B+</v>
      </c>
      <c r="V61" s="30" t="str">
        <f t="shared" si="8"/>
        <v>Khá</v>
      </c>
      <c r="W61" s="31" t="str">
        <f t="shared" si="12"/>
        <v/>
      </c>
      <c r="X61" s="32" t="str">
        <f t="shared" si="9"/>
        <v>602-A2</v>
      </c>
      <c r="Y61" s="3"/>
      <c r="Z61" s="21"/>
      <c r="AA61" s="73" t="str">
        <f t="shared" si="10"/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852</v>
      </c>
      <c r="D62" s="24" t="s">
        <v>119</v>
      </c>
      <c r="E62" s="25" t="s">
        <v>254</v>
      </c>
      <c r="F62" s="26" t="s">
        <v>853</v>
      </c>
      <c r="G62" s="23" t="s">
        <v>278</v>
      </c>
      <c r="H62" s="80" t="s">
        <v>56</v>
      </c>
      <c r="I62" s="81" t="s">
        <v>743</v>
      </c>
      <c r="J62" s="82">
        <v>43269</v>
      </c>
      <c r="K62" s="81" t="s">
        <v>475</v>
      </c>
      <c r="L62" s="81" t="s">
        <v>873</v>
      </c>
      <c r="M62" s="81" t="s">
        <v>281</v>
      </c>
      <c r="N62">
        <v>3</v>
      </c>
      <c r="O62" s="27">
        <v>10</v>
      </c>
      <c r="P62" s="27">
        <v>3</v>
      </c>
      <c r="Q62" s="27" t="s">
        <v>25</v>
      </c>
      <c r="R62" s="27">
        <v>4</v>
      </c>
      <c r="S62" s="71">
        <v>8</v>
      </c>
      <c r="T62" s="28">
        <f t="shared" si="6"/>
        <v>7.3</v>
      </c>
      <c r="U62" s="29" t="str">
        <f t="shared" si="7"/>
        <v>B</v>
      </c>
      <c r="V62" s="30" t="str">
        <f t="shared" si="8"/>
        <v>Khá</v>
      </c>
      <c r="W62" s="31" t="str">
        <f t="shared" si="12"/>
        <v/>
      </c>
      <c r="X62" s="32" t="str">
        <f t="shared" si="9"/>
        <v>602-A2</v>
      </c>
      <c r="Y62" s="3"/>
      <c r="Z62" s="21"/>
      <c r="AA62" s="73" t="str">
        <f t="shared" si="10"/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854</v>
      </c>
      <c r="D63" s="24" t="s">
        <v>189</v>
      </c>
      <c r="E63" s="25" t="s">
        <v>254</v>
      </c>
      <c r="F63" s="26" t="s">
        <v>855</v>
      </c>
      <c r="G63" s="23" t="s">
        <v>66</v>
      </c>
      <c r="H63" s="80" t="s">
        <v>56</v>
      </c>
      <c r="I63" s="81" t="s">
        <v>743</v>
      </c>
      <c r="J63" s="82">
        <v>43269</v>
      </c>
      <c r="K63" s="81" t="s">
        <v>475</v>
      </c>
      <c r="L63" s="81" t="s">
        <v>873</v>
      </c>
      <c r="M63" s="81" t="s">
        <v>281</v>
      </c>
      <c r="N63">
        <v>3</v>
      </c>
      <c r="O63" s="27">
        <v>10</v>
      </c>
      <c r="P63" s="27">
        <v>2</v>
      </c>
      <c r="Q63" s="27" t="s">
        <v>25</v>
      </c>
      <c r="R63" s="27">
        <v>3</v>
      </c>
      <c r="S63" s="71">
        <v>3.5</v>
      </c>
      <c r="T63" s="28">
        <f t="shared" si="6"/>
        <v>4</v>
      </c>
      <c r="U63" s="29" t="str">
        <f t="shared" si="7"/>
        <v>D</v>
      </c>
      <c r="V63" s="30" t="str">
        <f t="shared" si="8"/>
        <v>Trung bình yếu</v>
      </c>
      <c r="W63" s="31" t="str">
        <f t="shared" si="12"/>
        <v/>
      </c>
      <c r="X63" s="32" t="str">
        <f t="shared" si="9"/>
        <v>602-A2</v>
      </c>
      <c r="Y63" s="3"/>
      <c r="Z63" s="21"/>
      <c r="AA63" s="73" t="str">
        <f t="shared" si="10"/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856</v>
      </c>
      <c r="D64" s="24" t="s">
        <v>857</v>
      </c>
      <c r="E64" s="25" t="s">
        <v>858</v>
      </c>
      <c r="F64" s="26" t="s">
        <v>614</v>
      </c>
      <c r="G64" s="23" t="s">
        <v>192</v>
      </c>
      <c r="H64" s="80" t="s">
        <v>56</v>
      </c>
      <c r="I64" s="81" t="s">
        <v>743</v>
      </c>
      <c r="J64" s="82">
        <v>43269</v>
      </c>
      <c r="K64" s="81" t="s">
        <v>475</v>
      </c>
      <c r="L64" s="81" t="s">
        <v>873</v>
      </c>
      <c r="M64" s="81" t="s">
        <v>281</v>
      </c>
      <c r="N64">
        <v>3</v>
      </c>
      <c r="O64" s="27">
        <v>10</v>
      </c>
      <c r="P64" s="27">
        <v>5</v>
      </c>
      <c r="Q64" s="27" t="s">
        <v>25</v>
      </c>
      <c r="R64" s="27">
        <v>6</v>
      </c>
      <c r="S64" s="71">
        <v>7.5</v>
      </c>
      <c r="T64" s="28">
        <f t="shared" si="6"/>
        <v>7.4</v>
      </c>
      <c r="U64" s="29" t="str">
        <f t="shared" si="7"/>
        <v>B</v>
      </c>
      <c r="V64" s="30" t="str">
        <f t="shared" si="8"/>
        <v>Khá</v>
      </c>
      <c r="W64" s="31" t="str">
        <f t="shared" si="12"/>
        <v/>
      </c>
      <c r="X64" s="32" t="str">
        <f t="shared" si="9"/>
        <v>602-A2</v>
      </c>
      <c r="Y64" s="3"/>
      <c r="Z64" s="21"/>
      <c r="AA64" s="73" t="str">
        <f t="shared" si="10"/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859</v>
      </c>
      <c r="D65" s="24" t="s">
        <v>476</v>
      </c>
      <c r="E65" s="25" t="s">
        <v>541</v>
      </c>
      <c r="F65" s="26" t="s">
        <v>330</v>
      </c>
      <c r="G65" s="23" t="s">
        <v>88</v>
      </c>
      <c r="H65" s="80" t="s">
        <v>56</v>
      </c>
      <c r="I65" s="81" t="s">
        <v>743</v>
      </c>
      <c r="J65" s="82">
        <v>43269</v>
      </c>
      <c r="K65" s="81" t="s">
        <v>475</v>
      </c>
      <c r="L65" s="81" t="s">
        <v>873</v>
      </c>
      <c r="M65" s="81" t="s">
        <v>281</v>
      </c>
      <c r="N65">
        <v>3</v>
      </c>
      <c r="O65" s="27">
        <v>10</v>
      </c>
      <c r="P65" s="27">
        <v>6.5</v>
      </c>
      <c r="Q65" s="27" t="s">
        <v>25</v>
      </c>
      <c r="R65" s="27">
        <v>7.5</v>
      </c>
      <c r="S65" s="71">
        <v>10</v>
      </c>
      <c r="T65" s="28">
        <f t="shared" si="6"/>
        <v>9.4</v>
      </c>
      <c r="U65" s="29" t="str">
        <f t="shared" si="7"/>
        <v>A+</v>
      </c>
      <c r="V65" s="30" t="str">
        <f t="shared" si="8"/>
        <v>Giỏi</v>
      </c>
      <c r="W65" s="31" t="str">
        <f t="shared" si="12"/>
        <v/>
      </c>
      <c r="X65" s="32" t="str">
        <f t="shared" si="9"/>
        <v>602-A2</v>
      </c>
      <c r="Y65" s="3"/>
      <c r="Z65" s="21"/>
      <c r="AA65" s="73" t="str">
        <f t="shared" si="10"/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860</v>
      </c>
      <c r="D66" s="24" t="s">
        <v>861</v>
      </c>
      <c r="E66" s="25" t="s">
        <v>862</v>
      </c>
      <c r="F66" s="26" t="s">
        <v>863</v>
      </c>
      <c r="G66" s="23" t="s">
        <v>192</v>
      </c>
      <c r="H66" s="80" t="s">
        <v>56</v>
      </c>
      <c r="I66" s="81" t="s">
        <v>743</v>
      </c>
      <c r="J66" s="82">
        <v>43269</v>
      </c>
      <c r="K66" s="81" t="s">
        <v>475</v>
      </c>
      <c r="L66" s="81" t="s">
        <v>873</v>
      </c>
      <c r="M66" s="81" t="s">
        <v>281</v>
      </c>
      <c r="N66">
        <v>3</v>
      </c>
      <c r="O66" s="27">
        <v>10</v>
      </c>
      <c r="P66" s="27">
        <v>6.5</v>
      </c>
      <c r="Q66" s="27" t="s">
        <v>25</v>
      </c>
      <c r="R66" s="27">
        <v>7.5</v>
      </c>
      <c r="S66" s="71">
        <v>6.5</v>
      </c>
      <c r="T66" s="28">
        <f t="shared" si="6"/>
        <v>7</v>
      </c>
      <c r="U66" s="29" t="str">
        <f t="shared" si="7"/>
        <v>B</v>
      </c>
      <c r="V66" s="30" t="str">
        <f t="shared" si="8"/>
        <v>Khá</v>
      </c>
      <c r="W66" s="31" t="str">
        <f t="shared" si="12"/>
        <v/>
      </c>
      <c r="X66" s="32" t="str">
        <f t="shared" si="9"/>
        <v>602-A2</v>
      </c>
      <c r="Y66" s="3"/>
      <c r="Z66" s="21"/>
      <c r="AA66" s="73" t="str">
        <f t="shared" si="10"/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864</v>
      </c>
      <c r="D67" s="24" t="s">
        <v>588</v>
      </c>
      <c r="E67" s="25" t="s">
        <v>166</v>
      </c>
      <c r="F67" s="26" t="s">
        <v>667</v>
      </c>
      <c r="G67" s="23" t="s">
        <v>83</v>
      </c>
      <c r="H67" s="80" t="s">
        <v>56</v>
      </c>
      <c r="I67" s="81" t="s">
        <v>743</v>
      </c>
      <c r="J67" s="82">
        <v>43269</v>
      </c>
      <c r="K67" s="81" t="s">
        <v>475</v>
      </c>
      <c r="L67" s="81" t="s">
        <v>873</v>
      </c>
      <c r="M67" s="81" t="s">
        <v>281</v>
      </c>
      <c r="N67">
        <v>3</v>
      </c>
      <c r="O67" s="27">
        <v>10</v>
      </c>
      <c r="P67" s="27">
        <v>4</v>
      </c>
      <c r="Q67" s="27" t="s">
        <v>25</v>
      </c>
      <c r="R67" s="27">
        <v>5</v>
      </c>
      <c r="S67" s="71">
        <v>8.5</v>
      </c>
      <c r="T67" s="28">
        <f t="shared" si="6"/>
        <v>7.9</v>
      </c>
      <c r="U67" s="29" t="str">
        <f t="shared" si="7"/>
        <v>B</v>
      </c>
      <c r="V67" s="30" t="str">
        <f t="shared" si="8"/>
        <v>Khá</v>
      </c>
      <c r="W67" s="31" t="str">
        <f t="shared" si="12"/>
        <v/>
      </c>
      <c r="X67" s="32" t="str">
        <f t="shared" si="9"/>
        <v>602-A2</v>
      </c>
      <c r="Y67" s="3"/>
      <c r="Z67" s="21"/>
      <c r="AA67" s="73" t="str">
        <f t="shared" si="10"/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865</v>
      </c>
      <c r="D68" s="24" t="s">
        <v>866</v>
      </c>
      <c r="E68" s="25" t="s">
        <v>867</v>
      </c>
      <c r="F68" s="26" t="s">
        <v>868</v>
      </c>
      <c r="G68" s="23" t="s">
        <v>278</v>
      </c>
      <c r="H68" s="80" t="s">
        <v>56</v>
      </c>
      <c r="I68" s="81" t="s">
        <v>743</v>
      </c>
      <c r="J68" s="82">
        <v>43269</v>
      </c>
      <c r="K68" s="81" t="s">
        <v>475</v>
      </c>
      <c r="L68" s="81" t="s">
        <v>873</v>
      </c>
      <c r="M68" s="81" t="s">
        <v>281</v>
      </c>
      <c r="N68">
        <v>3</v>
      </c>
      <c r="O68" s="27">
        <v>10</v>
      </c>
      <c r="P68" s="27">
        <v>3</v>
      </c>
      <c r="Q68" s="27" t="s">
        <v>25</v>
      </c>
      <c r="R68" s="27">
        <v>4</v>
      </c>
      <c r="S68" s="71">
        <v>3.5</v>
      </c>
      <c r="T68" s="28">
        <f t="shared" si="6"/>
        <v>4.2</v>
      </c>
      <c r="U68" s="29" t="str">
        <f t="shared" si="7"/>
        <v>D</v>
      </c>
      <c r="V68" s="30" t="str">
        <f t="shared" si="8"/>
        <v>Trung bình yếu</v>
      </c>
      <c r="W68" s="31" t="str">
        <f t="shared" si="12"/>
        <v/>
      </c>
      <c r="X68" s="32" t="str">
        <f t="shared" si="9"/>
        <v>602-A2</v>
      </c>
      <c r="Y68" s="3"/>
      <c r="Z68" s="21"/>
      <c r="AA68" s="73" t="str">
        <f t="shared" si="10"/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8.75" customHeight="1" x14ac:dyDescent="0.25">
      <c r="B69" s="22">
        <v>61</v>
      </c>
      <c r="C69" s="23" t="s">
        <v>869</v>
      </c>
      <c r="D69" s="24" t="s">
        <v>870</v>
      </c>
      <c r="E69" s="25" t="s">
        <v>871</v>
      </c>
      <c r="F69" s="26" t="s">
        <v>872</v>
      </c>
      <c r="G69" s="23" t="s">
        <v>55</v>
      </c>
      <c r="H69" s="80" t="s">
        <v>56</v>
      </c>
      <c r="I69" s="81" t="s">
        <v>743</v>
      </c>
      <c r="J69" s="82">
        <v>43269</v>
      </c>
      <c r="K69" s="81" t="s">
        <v>475</v>
      </c>
      <c r="L69" s="81" t="s">
        <v>873</v>
      </c>
      <c r="M69" s="81" t="s">
        <v>281</v>
      </c>
      <c r="N69">
        <v>3</v>
      </c>
      <c r="O69" s="27">
        <v>4</v>
      </c>
      <c r="P69" s="27">
        <v>2</v>
      </c>
      <c r="Q69" s="27" t="s">
        <v>25</v>
      </c>
      <c r="R69" s="27">
        <v>3</v>
      </c>
      <c r="S69" s="71">
        <v>4</v>
      </c>
      <c r="T69" s="28">
        <f t="shared" si="6"/>
        <v>3.7</v>
      </c>
      <c r="U69" s="29" t="str">
        <f t="shared" si="7"/>
        <v>F</v>
      </c>
      <c r="V69" s="30" t="str">
        <f t="shared" si="8"/>
        <v>Kém</v>
      </c>
      <c r="W69" s="31" t="str">
        <f t="shared" si="12"/>
        <v/>
      </c>
      <c r="X69" s="32" t="str">
        <f t="shared" si="9"/>
        <v>602-A2</v>
      </c>
      <c r="Y69" s="3"/>
      <c r="Z69" s="21"/>
      <c r="AA69" s="73" t="str">
        <f t="shared" si="10"/>
        <v>Học lại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9" customHeight="1" x14ac:dyDescent="0.25">
      <c r="A70" s="2"/>
      <c r="B70" s="33"/>
      <c r="C70" s="34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x14ac:dyDescent="0.25">
      <c r="A71" s="2"/>
      <c r="B71" s="115" t="s">
        <v>26</v>
      </c>
      <c r="C71" s="115"/>
      <c r="D71" s="34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6"/>
      <c r="P71" s="37"/>
      <c r="Q71" s="37"/>
      <c r="R71" s="38"/>
      <c r="S71" s="38"/>
      <c r="T71" s="38"/>
      <c r="U71" s="38"/>
      <c r="V71" s="38"/>
      <c r="W71" s="38"/>
      <c r="X71" s="38"/>
      <c r="Y71" s="3"/>
    </row>
    <row r="72" spans="1:42" ht="16.5" customHeight="1" x14ac:dyDescent="0.25">
      <c r="A72" s="2"/>
      <c r="B72" s="39" t="s">
        <v>27</v>
      </c>
      <c r="C72" s="39"/>
      <c r="D72" s="40">
        <f>+$AD$7</f>
        <v>61</v>
      </c>
      <c r="E72" s="41" t="s">
        <v>28</v>
      </c>
      <c r="F72" s="116" t="s">
        <v>29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2">
        <f>$AD$7 -COUNTIF($W$8:$W$228,"Vắng") -COUNTIF($W$8:$W$228,"Vắng có phép") - COUNTIF($W$8:$W$228,"Đình chỉ thi") - COUNTIF($W$8:$W$228,"Không đủ ĐKDT")</f>
        <v>57</v>
      </c>
      <c r="T72" s="42"/>
      <c r="U72" s="42"/>
      <c r="V72" s="43"/>
      <c r="W72" s="44" t="s">
        <v>28</v>
      </c>
      <c r="X72" s="43"/>
      <c r="Y72" s="3"/>
    </row>
    <row r="73" spans="1:42" ht="16.5" customHeight="1" x14ac:dyDescent="0.25">
      <c r="A73" s="2"/>
      <c r="B73" s="39" t="s">
        <v>30</v>
      </c>
      <c r="C73" s="39"/>
      <c r="D73" s="40">
        <f>+$AO$7</f>
        <v>49</v>
      </c>
      <c r="E73" s="41" t="s">
        <v>28</v>
      </c>
      <c r="F73" s="116" t="s">
        <v>31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5">
        <f>COUNTIF($W$8:$W$104,"Vắng")</f>
        <v>1</v>
      </c>
      <c r="T73" s="45"/>
      <c r="U73" s="45"/>
      <c r="V73" s="46"/>
      <c r="W73" s="44" t="s">
        <v>28</v>
      </c>
      <c r="X73" s="46"/>
      <c r="Y73" s="3"/>
    </row>
    <row r="74" spans="1:42" ht="16.5" customHeight="1" x14ac:dyDescent="0.25">
      <c r="A74" s="2"/>
      <c r="B74" s="39" t="s">
        <v>39</v>
      </c>
      <c r="C74" s="39"/>
      <c r="D74" s="49">
        <f>COUNTIF(AA9:AA69,"Học lại")</f>
        <v>11</v>
      </c>
      <c r="E74" s="41" t="s">
        <v>28</v>
      </c>
      <c r="F74" s="116" t="s">
        <v>40</v>
      </c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42">
        <f>COUNTIF($W$8:$W$104,"Vắng có phép")</f>
        <v>1</v>
      </c>
      <c r="T74" s="42"/>
      <c r="U74" s="42"/>
      <c r="V74" s="43"/>
      <c r="W74" s="44" t="s">
        <v>28</v>
      </c>
      <c r="X74" s="43"/>
      <c r="Y74" s="3"/>
    </row>
    <row r="75" spans="1:42" ht="3" customHeight="1" x14ac:dyDescent="0.25">
      <c r="A75" s="2"/>
      <c r="B75" s="33"/>
      <c r="C75" s="34"/>
      <c r="D75" s="34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6"/>
      <c r="P75" s="37"/>
      <c r="Q75" s="37"/>
      <c r="R75" s="38"/>
      <c r="S75" s="38"/>
      <c r="T75" s="38"/>
      <c r="U75" s="38"/>
      <c r="V75" s="38"/>
      <c r="W75" s="38"/>
      <c r="X75" s="38"/>
      <c r="Y75" s="3"/>
    </row>
    <row r="76" spans="1:42" x14ac:dyDescent="0.25">
      <c r="B76" s="68" t="s">
        <v>41</v>
      </c>
      <c r="C76" s="68"/>
      <c r="D76" s="69">
        <f>COUNTIF(AA9:AA69,"Thi lại")</f>
        <v>1</v>
      </c>
      <c r="E76" s="70" t="s">
        <v>28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/>
      <c r="R76" s="112"/>
      <c r="S76" s="112"/>
      <c r="T76" s="112"/>
      <c r="U76" s="112"/>
      <c r="V76" s="112"/>
      <c r="W76" s="112"/>
      <c r="X76" s="112"/>
      <c r="Y76" s="3"/>
    </row>
    <row r="77" spans="1:42" ht="24.75" customHeight="1" x14ac:dyDescent="0.25">
      <c r="B77" s="68"/>
      <c r="C77" s="68"/>
      <c r="D77" s="69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12" t="s">
        <v>1204</v>
      </c>
      <c r="R77" s="112"/>
      <c r="S77" s="112"/>
      <c r="T77" s="112"/>
      <c r="U77" s="112"/>
      <c r="V77" s="112"/>
      <c r="W77" s="112"/>
      <c r="X77" s="112"/>
      <c r="Y77" s="3"/>
    </row>
  </sheetData>
  <sheetProtection formatCells="0" formatColumns="0" formatRows="0" insertColumns="0" insertRows="0" insertHyperlinks="0" deleteColumns="0" deleteRows="0" sort="0" autoFilter="0" pivotTables="0"/>
  <autoFilter ref="A7:AP69">
    <filterColumn colId="3" showButton="0"/>
  </autoFilter>
  <sortState ref="B9:AB69">
    <sortCondition ref="B9:B69"/>
  </sortState>
  <mergeCells count="48">
    <mergeCell ref="B71:C71"/>
    <mergeCell ref="F72:R72"/>
    <mergeCell ref="F73:R73"/>
    <mergeCell ref="F74:R74"/>
    <mergeCell ref="Q76:X76"/>
    <mergeCell ref="Q77:X77"/>
    <mergeCell ref="T6:T8"/>
    <mergeCell ref="U6:U7"/>
    <mergeCell ref="V6:V7"/>
    <mergeCell ref="W6:W8"/>
    <mergeCell ref="X6:X8"/>
    <mergeCell ref="S6:S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1:G1"/>
    <mergeCell ref="O1:X1"/>
    <mergeCell ref="B2:G2"/>
    <mergeCell ref="O2:X2"/>
    <mergeCell ref="B3:C3"/>
    <mergeCell ref="D3:R3"/>
    <mergeCell ref="S3:X3"/>
  </mergeCells>
  <conditionalFormatting sqref="O9:S69">
    <cfRule type="cellIs" dxfId="35" priority="13" operator="greaterThan">
      <formula>10</formula>
    </cfRule>
  </conditionalFormatting>
  <conditionalFormatting sqref="S9:S69">
    <cfRule type="cellIs" dxfId="34" priority="4" operator="greaterThan">
      <formula>10</formula>
    </cfRule>
    <cfRule type="cellIs" dxfId="33" priority="6" operator="greaterThan">
      <formula>10</formula>
    </cfRule>
    <cfRule type="cellIs" dxfId="32" priority="7" operator="greaterThan">
      <formula>10</formula>
    </cfRule>
    <cfRule type="cellIs" dxfId="31" priority="8" operator="greaterThan">
      <formula>10</formula>
    </cfRule>
    <cfRule type="cellIs" dxfId="30" priority="9" operator="greaterThan">
      <formula>10</formula>
    </cfRule>
    <cfRule type="cellIs" dxfId="29" priority="10" operator="greaterThan">
      <formula>10</formula>
    </cfRule>
  </conditionalFormatting>
  <conditionalFormatting sqref="O9:R69">
    <cfRule type="cellIs" dxfId="28" priority="3" operator="greaterThan">
      <formula>10</formula>
    </cfRule>
  </conditionalFormatting>
  <conditionalFormatting sqref="C1:C1048576">
    <cfRule type="duplicateValues" dxfId="27" priority="36"/>
  </conditionalFormatting>
  <dataValidations count="1">
    <dataValidation allowBlank="1" showInputMessage="1" showErrorMessage="1" errorTitle="Không xóa dữ liệu" error="Không xóa dữ liệu" prompt="Không xóa dữ liệu" sqref="D74 AA9:AA69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"/>
  <sheetViews>
    <sheetView topLeftCell="B1" zoomScale="115" zoomScaleNormal="115" workbookViewId="0">
      <pane ySplit="2" topLeftCell="A71" activePane="bottomLeft" state="frozen"/>
      <selection activeCell="V5" sqref="S1:V1048576"/>
      <selection pane="bottomLeft" activeCell="B78" sqref="A78:XFD107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9.375" style="1" customWidth="1"/>
    <col min="6" max="6" width="9.375" style="1" hidden="1" customWidth="1"/>
    <col min="7" max="7" width="11.7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89" t="s">
        <v>0</v>
      </c>
      <c r="C1" s="89"/>
      <c r="D1" s="89"/>
      <c r="E1" s="89"/>
      <c r="F1" s="89"/>
      <c r="G1" s="89"/>
      <c r="H1" s="77"/>
      <c r="I1" s="77"/>
      <c r="J1" s="77"/>
      <c r="K1" s="77"/>
      <c r="L1" s="77"/>
      <c r="M1" s="77"/>
      <c r="N1" s="77"/>
      <c r="O1" s="90" t="s">
        <v>1202</v>
      </c>
      <c r="P1" s="90"/>
      <c r="Q1" s="90"/>
      <c r="R1" s="90"/>
      <c r="S1" s="90"/>
      <c r="T1" s="90"/>
      <c r="U1" s="90"/>
      <c r="V1" s="90"/>
      <c r="W1" s="90"/>
      <c r="X1" s="90"/>
      <c r="Y1" s="3"/>
    </row>
    <row r="2" spans="2:42" ht="25.5" customHeight="1" x14ac:dyDescent="0.25">
      <c r="B2" s="91" t="s">
        <v>1</v>
      </c>
      <c r="C2" s="91"/>
      <c r="D2" s="91"/>
      <c r="E2" s="91"/>
      <c r="F2" s="91"/>
      <c r="G2" s="91"/>
      <c r="H2" s="78"/>
      <c r="I2" s="78"/>
      <c r="J2" s="78"/>
      <c r="K2" s="78"/>
      <c r="L2" s="78"/>
      <c r="M2" s="78"/>
      <c r="N2" s="78"/>
      <c r="O2" s="92" t="s">
        <v>43</v>
      </c>
      <c r="P2" s="92"/>
      <c r="Q2" s="92"/>
      <c r="R2" s="92"/>
      <c r="S2" s="92"/>
      <c r="T2" s="92"/>
      <c r="U2" s="92"/>
      <c r="V2" s="92"/>
      <c r="W2" s="92"/>
      <c r="X2" s="92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93" t="s">
        <v>2</v>
      </c>
      <c r="C3" s="93"/>
      <c r="D3" s="94" t="str">
        <f>+M10</f>
        <v>Toán rời rạc 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 t="str">
        <f>"Nhóm: " &amp;I10</f>
        <v>Nhóm: D16-143_07</v>
      </c>
      <c r="T3" s="95"/>
      <c r="U3" s="95"/>
      <c r="V3" s="95"/>
      <c r="W3" s="95"/>
      <c r="X3" s="95"/>
      <c r="AA3" s="51"/>
      <c r="AB3" s="96" t="s">
        <v>38</v>
      </c>
      <c r="AC3" s="96" t="s">
        <v>8</v>
      </c>
      <c r="AD3" s="96" t="s">
        <v>37</v>
      </c>
      <c r="AE3" s="96" t="s">
        <v>36</v>
      </c>
      <c r="AF3" s="96"/>
      <c r="AG3" s="96"/>
      <c r="AH3" s="96"/>
      <c r="AI3" s="96" t="s">
        <v>35</v>
      </c>
      <c r="AJ3" s="96"/>
      <c r="AK3" s="96" t="s">
        <v>33</v>
      </c>
      <c r="AL3" s="96"/>
      <c r="AM3" s="96" t="s">
        <v>34</v>
      </c>
      <c r="AN3" s="96"/>
      <c r="AO3" s="96" t="s">
        <v>32</v>
      </c>
      <c r="AP3" s="96"/>
    </row>
    <row r="4" spans="2:42" ht="17.25" customHeight="1" x14ac:dyDescent="0.25">
      <c r="B4" s="97" t="s">
        <v>3</v>
      </c>
      <c r="C4" s="97"/>
      <c r="D4" s="6">
        <f>+N10</f>
        <v>3</v>
      </c>
      <c r="E4" s="98" t="s">
        <v>42</v>
      </c>
      <c r="F4" s="98"/>
      <c r="G4" s="99">
        <f>+J10</f>
        <v>43269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8" t="str">
        <f>"Giờ thi: " &amp;K10</f>
        <v>Giờ thi: 08:00</v>
      </c>
      <c r="T4" s="98"/>
      <c r="U4" s="98"/>
      <c r="V4" s="98"/>
      <c r="W4" s="98"/>
      <c r="X4" s="98"/>
      <c r="AA4" s="51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2:42" ht="44.25" customHeight="1" x14ac:dyDescent="0.25">
      <c r="B6" s="100" t="s">
        <v>4</v>
      </c>
      <c r="C6" s="106" t="s">
        <v>5</v>
      </c>
      <c r="D6" s="108" t="s">
        <v>6</v>
      </c>
      <c r="E6" s="109"/>
      <c r="F6" s="100" t="s">
        <v>7</v>
      </c>
      <c r="G6" s="100" t="s">
        <v>8</v>
      </c>
      <c r="H6" s="100" t="s">
        <v>44</v>
      </c>
      <c r="I6" s="100" t="s">
        <v>45</v>
      </c>
      <c r="J6" s="100" t="s">
        <v>46</v>
      </c>
      <c r="K6" s="100" t="s">
        <v>47</v>
      </c>
      <c r="L6" s="100" t="s">
        <v>48</v>
      </c>
      <c r="M6" s="100" t="s">
        <v>49</v>
      </c>
      <c r="N6" s="100" t="s">
        <v>50</v>
      </c>
      <c r="O6" s="105" t="s">
        <v>9</v>
      </c>
      <c r="P6" s="105" t="s">
        <v>10</v>
      </c>
      <c r="Q6" s="105" t="s">
        <v>11</v>
      </c>
      <c r="R6" s="105" t="s">
        <v>12</v>
      </c>
      <c r="S6" s="114" t="s">
        <v>13</v>
      </c>
      <c r="T6" s="100" t="s">
        <v>14</v>
      </c>
      <c r="U6" s="114" t="s">
        <v>15</v>
      </c>
      <c r="V6" s="100" t="s">
        <v>16</v>
      </c>
      <c r="W6" s="100" t="s">
        <v>17</v>
      </c>
      <c r="X6" s="100" t="s">
        <v>18</v>
      </c>
      <c r="AA6" s="51"/>
      <c r="AB6" s="96"/>
      <c r="AC6" s="96"/>
      <c r="AD6" s="96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101"/>
      <c r="C7" s="107"/>
      <c r="D7" s="110"/>
      <c r="E7" s="111"/>
      <c r="F7" s="101"/>
      <c r="G7" s="101"/>
      <c r="H7" s="101"/>
      <c r="I7" s="101"/>
      <c r="J7" s="101"/>
      <c r="K7" s="101"/>
      <c r="L7" s="101"/>
      <c r="M7" s="101"/>
      <c r="N7" s="101"/>
      <c r="O7" s="105"/>
      <c r="P7" s="105"/>
      <c r="Q7" s="105"/>
      <c r="R7" s="105"/>
      <c r="S7" s="114"/>
      <c r="T7" s="113"/>
      <c r="U7" s="114"/>
      <c r="V7" s="101"/>
      <c r="W7" s="113"/>
      <c r="X7" s="113"/>
      <c r="Z7" s="8"/>
      <c r="AA7" s="51"/>
      <c r="AB7" s="56" t="str">
        <f>+D3</f>
        <v>Toán rời rạc 2</v>
      </c>
      <c r="AC7" s="57" t="str">
        <f>+S3</f>
        <v>Nhóm: D16-143_07</v>
      </c>
      <c r="AD7" s="58">
        <f>+$AM$7+$AO$7+$AK$7</f>
        <v>61</v>
      </c>
      <c r="AE7" s="52">
        <f>COUNTIF($W$8:$W$98,"Khiển trách")</f>
        <v>0</v>
      </c>
      <c r="AF7" s="52">
        <f>COUNTIF($W$8:$W$98,"Cảnh cáo")</f>
        <v>0</v>
      </c>
      <c r="AG7" s="52">
        <f>COUNTIF($W$8:$W$98,"Đình chỉ thi")</f>
        <v>0</v>
      </c>
      <c r="AH7" s="59">
        <f>+($AE$7+$AF$7+$AG$7)/$AD$7*100%</f>
        <v>0</v>
      </c>
      <c r="AI7" s="52">
        <f>SUM(COUNTIF($W$8:$W$96,"Vắng"),COUNTIF($W$8:$W$96,"Vắng có phép"))</f>
        <v>2</v>
      </c>
      <c r="AJ7" s="60">
        <f>+$AI$7/$AD$7</f>
        <v>3.2786885245901641E-2</v>
      </c>
      <c r="AK7" s="61">
        <f>COUNTIF($AA$8:$AA$96,"Thi lại")</f>
        <v>0</v>
      </c>
      <c r="AL7" s="60">
        <f>+$AK$7/$AD$7</f>
        <v>0</v>
      </c>
      <c r="AM7" s="61">
        <f>COUNTIF($AA$8:$AA$97,"Học lại")</f>
        <v>9</v>
      </c>
      <c r="AN7" s="60">
        <f>+$AM$7/$AD$7</f>
        <v>0.14754098360655737</v>
      </c>
      <c r="AO7" s="52">
        <f>COUNTIF($AA$9:$AA$97,"Đạt")</f>
        <v>52</v>
      </c>
      <c r="AP7" s="59">
        <f>+$AO$7/$AD$7</f>
        <v>0.85245901639344257</v>
      </c>
    </row>
    <row r="8" spans="2:42" ht="14.25" customHeight="1" x14ac:dyDescent="0.25">
      <c r="B8" s="102" t="s">
        <v>24</v>
      </c>
      <c r="C8" s="103"/>
      <c r="D8" s="103"/>
      <c r="E8" s="103"/>
      <c r="F8" s="103"/>
      <c r="G8" s="104"/>
      <c r="H8" s="79"/>
      <c r="I8" s="79"/>
      <c r="J8" s="79"/>
      <c r="K8" s="79"/>
      <c r="L8" s="79"/>
      <c r="M8" s="79"/>
      <c r="N8" s="79"/>
      <c r="O8" s="9">
        <v>10</v>
      </c>
      <c r="P8" s="9">
        <v>10</v>
      </c>
      <c r="Q8" s="72"/>
      <c r="R8" s="9">
        <v>10</v>
      </c>
      <c r="S8" s="48">
        <f>100-(O8+P8+Q8+R8)</f>
        <v>70</v>
      </c>
      <c r="T8" s="101"/>
      <c r="U8" s="10"/>
      <c r="V8" s="10"/>
      <c r="W8" s="101"/>
      <c r="X8" s="101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593</v>
      </c>
      <c r="D9" s="13" t="s">
        <v>119</v>
      </c>
      <c r="E9" s="14" t="s">
        <v>594</v>
      </c>
      <c r="F9" s="15" t="s">
        <v>488</v>
      </c>
      <c r="G9" s="12" t="s">
        <v>62</v>
      </c>
      <c r="H9" s="80" t="s">
        <v>56</v>
      </c>
      <c r="I9" s="81" t="s">
        <v>595</v>
      </c>
      <c r="J9" s="82">
        <v>43269</v>
      </c>
      <c r="K9" s="81" t="s">
        <v>58</v>
      </c>
      <c r="L9" s="81" t="s">
        <v>543</v>
      </c>
      <c r="M9" s="81" t="s">
        <v>281</v>
      </c>
      <c r="N9">
        <v>3</v>
      </c>
      <c r="O9" s="16">
        <v>10</v>
      </c>
      <c r="P9" s="16">
        <v>3.5</v>
      </c>
      <c r="Q9" s="16" t="s">
        <v>25</v>
      </c>
      <c r="R9" s="16">
        <v>4.5</v>
      </c>
      <c r="S9" s="17">
        <v>1</v>
      </c>
      <c r="T9" s="18">
        <f t="shared" ref="T9:T40" si="0">ROUND(SUMPRODUCT(O9:S9,$O$8:$S$8)/100,1)</f>
        <v>2.5</v>
      </c>
      <c r="U9" s="19" t="str">
        <f t="shared" ref="U9:U40" si="1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F</v>
      </c>
      <c r="V9" s="19" t="str">
        <f t="shared" ref="V9:V40" si="2">IF($T9&lt;4,"Kém",IF(AND($T9&gt;=4,$T9&lt;=5.4),"Trung bình yếu",IF(AND($T9&gt;=5.5,$T9&lt;=6.9),"Trung bình",IF(AND($T9&gt;=7,$T9&lt;=8.4),"Khá",IF(AND($T9&gt;=8.5,$T9&lt;=10),"Giỏi","")))))</f>
        <v>Kém</v>
      </c>
      <c r="W9" s="31" t="str">
        <f t="shared" ref="W9:W25" si="3">+IF(OR($O9=0,$P9=0,$Q9=0,$R9=0),"Không đủ ĐKDT",IF(AND(S9=0,T9&gt;=4),"Không đạt",""))</f>
        <v/>
      </c>
      <c r="X9" s="20" t="str">
        <f t="shared" ref="X9:X40" si="4">+L9</f>
        <v>305-A2</v>
      </c>
      <c r="Y9" s="3"/>
      <c r="Z9" s="21"/>
      <c r="AA9" s="73" t="str">
        <f t="shared" ref="AA9:AA40" si="5"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Học lại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2:42" ht="18.75" customHeight="1" x14ac:dyDescent="0.25">
      <c r="B10" s="22">
        <v>2</v>
      </c>
      <c r="C10" s="23" t="s">
        <v>596</v>
      </c>
      <c r="D10" s="24" t="s">
        <v>371</v>
      </c>
      <c r="E10" s="25" t="s">
        <v>548</v>
      </c>
      <c r="F10" s="26" t="s">
        <v>79</v>
      </c>
      <c r="G10" s="23" t="s">
        <v>135</v>
      </c>
      <c r="H10" s="80" t="s">
        <v>56</v>
      </c>
      <c r="I10" s="81" t="s">
        <v>595</v>
      </c>
      <c r="J10" s="82">
        <v>43269</v>
      </c>
      <c r="K10" s="81" t="s">
        <v>58</v>
      </c>
      <c r="L10" s="81" t="s">
        <v>543</v>
      </c>
      <c r="M10" s="81" t="s">
        <v>281</v>
      </c>
      <c r="N10">
        <v>3</v>
      </c>
      <c r="O10" s="27">
        <v>10</v>
      </c>
      <c r="P10" s="27">
        <v>5</v>
      </c>
      <c r="Q10" s="27" t="s">
        <v>25</v>
      </c>
      <c r="R10" s="27">
        <v>6</v>
      </c>
      <c r="S10" s="71">
        <v>5.5</v>
      </c>
      <c r="T10" s="28">
        <f t="shared" si="0"/>
        <v>6</v>
      </c>
      <c r="U10" s="29" t="str">
        <f t="shared" si="1"/>
        <v>C</v>
      </c>
      <c r="V10" s="30" t="str">
        <f t="shared" si="2"/>
        <v>Trung bình</v>
      </c>
      <c r="W10" s="31" t="str">
        <f t="shared" si="3"/>
        <v/>
      </c>
      <c r="X10" s="32" t="str">
        <f t="shared" si="4"/>
        <v>305-A2</v>
      </c>
      <c r="Y10" s="3"/>
      <c r="Z10" s="21"/>
      <c r="AA10" s="73" t="str">
        <f t="shared" si="5"/>
        <v>Đạt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2:42" ht="18.75" customHeight="1" x14ac:dyDescent="0.25">
      <c r="B11" s="22">
        <v>3</v>
      </c>
      <c r="C11" s="23" t="s">
        <v>597</v>
      </c>
      <c r="D11" s="24" t="s">
        <v>598</v>
      </c>
      <c r="E11" s="25" t="s">
        <v>110</v>
      </c>
      <c r="F11" s="26" t="s">
        <v>599</v>
      </c>
      <c r="G11" s="23" t="s">
        <v>600</v>
      </c>
      <c r="H11" s="80" t="s">
        <v>56</v>
      </c>
      <c r="I11" s="81" t="s">
        <v>595</v>
      </c>
      <c r="J11" s="82">
        <v>43269</v>
      </c>
      <c r="K11" s="81" t="s">
        <v>58</v>
      </c>
      <c r="L11" s="81" t="s">
        <v>543</v>
      </c>
      <c r="M11" s="81" t="s">
        <v>281</v>
      </c>
      <c r="N11">
        <v>3</v>
      </c>
      <c r="O11" s="27">
        <v>7</v>
      </c>
      <c r="P11" s="27">
        <v>5</v>
      </c>
      <c r="Q11" s="27" t="s">
        <v>25</v>
      </c>
      <c r="R11" s="27">
        <v>5</v>
      </c>
      <c r="S11" s="71">
        <v>5</v>
      </c>
      <c r="T11" s="28">
        <f t="shared" si="0"/>
        <v>5.2</v>
      </c>
      <c r="U11" s="29" t="str">
        <f t="shared" si="1"/>
        <v>D+</v>
      </c>
      <c r="V11" s="30" t="str">
        <f t="shared" si="2"/>
        <v>Trung bình yếu</v>
      </c>
      <c r="W11" s="31" t="str">
        <f t="shared" si="3"/>
        <v/>
      </c>
      <c r="X11" s="32" t="str">
        <f t="shared" si="4"/>
        <v>305-A2</v>
      </c>
      <c r="Y11" s="3"/>
      <c r="Z11" s="21"/>
      <c r="AA11" s="73" t="str">
        <f t="shared" si="5"/>
        <v>Đạt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2:42" ht="18.75" customHeight="1" x14ac:dyDescent="0.25">
      <c r="B12" s="22">
        <v>4</v>
      </c>
      <c r="C12" s="23" t="s">
        <v>601</v>
      </c>
      <c r="D12" s="24" t="s">
        <v>602</v>
      </c>
      <c r="E12" s="25" t="s">
        <v>393</v>
      </c>
      <c r="F12" s="26" t="s">
        <v>394</v>
      </c>
      <c r="G12" s="23" t="s">
        <v>122</v>
      </c>
      <c r="H12" s="80" t="s">
        <v>56</v>
      </c>
      <c r="I12" s="81" t="s">
        <v>595</v>
      </c>
      <c r="J12" s="82">
        <v>43269</v>
      </c>
      <c r="K12" s="81" t="s">
        <v>58</v>
      </c>
      <c r="L12" s="81" t="s">
        <v>543</v>
      </c>
      <c r="M12" s="81" t="s">
        <v>281</v>
      </c>
      <c r="N12">
        <v>3</v>
      </c>
      <c r="O12" s="27">
        <v>8</v>
      </c>
      <c r="P12" s="27">
        <v>5</v>
      </c>
      <c r="Q12" s="27" t="s">
        <v>25</v>
      </c>
      <c r="R12" s="27">
        <v>6</v>
      </c>
      <c r="S12" s="71">
        <v>7</v>
      </c>
      <c r="T12" s="28">
        <f t="shared" si="0"/>
        <v>6.8</v>
      </c>
      <c r="U12" s="29" t="str">
        <f t="shared" si="1"/>
        <v>C+</v>
      </c>
      <c r="V12" s="30" t="str">
        <f t="shared" si="2"/>
        <v>Trung bình</v>
      </c>
      <c r="W12" s="31" t="str">
        <f t="shared" si="3"/>
        <v/>
      </c>
      <c r="X12" s="32" t="str">
        <f t="shared" si="4"/>
        <v>305-A2</v>
      </c>
      <c r="Y12" s="3"/>
      <c r="Z12" s="21"/>
      <c r="AA12" s="73" t="str">
        <f t="shared" si="5"/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603</v>
      </c>
      <c r="D13" s="24" t="s">
        <v>604</v>
      </c>
      <c r="E13" s="25" t="s">
        <v>519</v>
      </c>
      <c r="F13" s="26" t="s">
        <v>550</v>
      </c>
      <c r="G13" s="23" t="s">
        <v>75</v>
      </c>
      <c r="H13" s="80" t="s">
        <v>56</v>
      </c>
      <c r="I13" s="81" t="s">
        <v>595</v>
      </c>
      <c r="J13" s="82">
        <v>43269</v>
      </c>
      <c r="K13" s="81" t="s">
        <v>58</v>
      </c>
      <c r="L13" s="81" t="s">
        <v>543</v>
      </c>
      <c r="M13" s="81" t="s">
        <v>281</v>
      </c>
      <c r="N13">
        <v>3</v>
      </c>
      <c r="O13" s="27">
        <v>10</v>
      </c>
      <c r="P13" s="27">
        <v>6.5</v>
      </c>
      <c r="Q13" s="27" t="s">
        <v>25</v>
      </c>
      <c r="R13" s="27">
        <v>7.5</v>
      </c>
      <c r="S13" s="71">
        <v>4</v>
      </c>
      <c r="T13" s="28">
        <f t="shared" si="0"/>
        <v>5.2</v>
      </c>
      <c r="U13" s="29" t="str">
        <f t="shared" si="1"/>
        <v>D+</v>
      </c>
      <c r="V13" s="30" t="str">
        <f t="shared" si="2"/>
        <v>Trung bình yếu</v>
      </c>
      <c r="W13" s="31" t="str">
        <f t="shared" si="3"/>
        <v/>
      </c>
      <c r="X13" s="32" t="str">
        <f t="shared" si="4"/>
        <v>305-A2</v>
      </c>
      <c r="Y13" s="3"/>
      <c r="Z13" s="21"/>
      <c r="AA13" s="73" t="str">
        <f t="shared" si="5"/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605</v>
      </c>
      <c r="D14" s="24" t="s">
        <v>606</v>
      </c>
      <c r="E14" s="25" t="s">
        <v>190</v>
      </c>
      <c r="F14" s="26" t="s">
        <v>607</v>
      </c>
      <c r="G14" s="23" t="s">
        <v>62</v>
      </c>
      <c r="H14" s="80" t="s">
        <v>56</v>
      </c>
      <c r="I14" s="81" t="s">
        <v>595</v>
      </c>
      <c r="J14" s="82">
        <v>43269</v>
      </c>
      <c r="K14" s="81" t="s">
        <v>58</v>
      </c>
      <c r="L14" s="81" t="s">
        <v>543</v>
      </c>
      <c r="M14" s="81" t="s">
        <v>281</v>
      </c>
      <c r="N14">
        <v>3</v>
      </c>
      <c r="O14" s="27">
        <v>8</v>
      </c>
      <c r="P14" s="27">
        <v>8</v>
      </c>
      <c r="Q14" s="27" t="s">
        <v>25</v>
      </c>
      <c r="R14" s="27">
        <v>9</v>
      </c>
      <c r="S14" s="71">
        <v>4</v>
      </c>
      <c r="T14" s="28">
        <f t="shared" si="0"/>
        <v>5.3</v>
      </c>
      <c r="U14" s="29" t="str">
        <f t="shared" si="1"/>
        <v>D+</v>
      </c>
      <c r="V14" s="30" t="str">
        <f t="shared" si="2"/>
        <v>Trung bình yếu</v>
      </c>
      <c r="W14" s="31" t="str">
        <f t="shared" si="3"/>
        <v/>
      </c>
      <c r="X14" s="32" t="str">
        <f t="shared" si="4"/>
        <v>305-A2</v>
      </c>
      <c r="Y14" s="3"/>
      <c r="Z14" s="21"/>
      <c r="AA14" s="73" t="str">
        <f t="shared" si="5"/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608</v>
      </c>
      <c r="D15" s="24" t="s">
        <v>609</v>
      </c>
      <c r="E15" s="25" t="s">
        <v>190</v>
      </c>
      <c r="F15" s="26" t="s">
        <v>610</v>
      </c>
      <c r="G15" s="23" t="s">
        <v>135</v>
      </c>
      <c r="H15" s="80" t="s">
        <v>56</v>
      </c>
      <c r="I15" s="81" t="s">
        <v>595</v>
      </c>
      <c r="J15" s="82">
        <v>43269</v>
      </c>
      <c r="K15" s="81" t="s">
        <v>58</v>
      </c>
      <c r="L15" s="81" t="s">
        <v>543</v>
      </c>
      <c r="M15" s="81" t="s">
        <v>281</v>
      </c>
      <c r="N15">
        <v>3</v>
      </c>
      <c r="O15" s="27">
        <v>1</v>
      </c>
      <c r="P15" s="27">
        <v>1</v>
      </c>
      <c r="Q15" s="27" t="s">
        <v>25</v>
      </c>
      <c r="R15" s="27">
        <v>1</v>
      </c>
      <c r="S15" s="71">
        <v>1.5</v>
      </c>
      <c r="T15" s="28">
        <f t="shared" si="0"/>
        <v>1.4</v>
      </c>
      <c r="U15" s="29" t="str">
        <f t="shared" si="1"/>
        <v>F</v>
      </c>
      <c r="V15" s="30" t="str">
        <f t="shared" si="2"/>
        <v>Kém</v>
      </c>
      <c r="W15" s="31" t="str">
        <f t="shared" si="3"/>
        <v/>
      </c>
      <c r="X15" s="32" t="str">
        <f t="shared" si="4"/>
        <v>305-A2</v>
      </c>
      <c r="Y15" s="3"/>
      <c r="Z15" s="21"/>
      <c r="AA15" s="73" t="str">
        <f t="shared" si="5"/>
        <v>Học lại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611</v>
      </c>
      <c r="D16" s="24" t="s">
        <v>410</v>
      </c>
      <c r="E16" s="25" t="s">
        <v>190</v>
      </c>
      <c r="F16" s="26" t="s">
        <v>482</v>
      </c>
      <c r="G16" s="23" t="s">
        <v>122</v>
      </c>
      <c r="H16" s="80" t="s">
        <v>56</v>
      </c>
      <c r="I16" s="81" t="s">
        <v>595</v>
      </c>
      <c r="J16" s="82">
        <v>43269</v>
      </c>
      <c r="K16" s="81" t="s">
        <v>58</v>
      </c>
      <c r="L16" s="81" t="s">
        <v>543</v>
      </c>
      <c r="M16" s="81" t="s">
        <v>281</v>
      </c>
      <c r="N16">
        <v>3</v>
      </c>
      <c r="O16" s="27">
        <v>10</v>
      </c>
      <c r="P16" s="27">
        <v>4</v>
      </c>
      <c r="Q16" s="27" t="s">
        <v>25</v>
      </c>
      <c r="R16" s="27">
        <v>5</v>
      </c>
      <c r="S16" s="71">
        <v>3</v>
      </c>
      <c r="T16" s="28">
        <f t="shared" si="0"/>
        <v>4</v>
      </c>
      <c r="U16" s="29" t="str">
        <f t="shared" si="1"/>
        <v>D</v>
      </c>
      <c r="V16" s="30" t="str">
        <f t="shared" si="2"/>
        <v>Trung bình yếu</v>
      </c>
      <c r="W16" s="31" t="str">
        <f t="shared" si="3"/>
        <v/>
      </c>
      <c r="X16" s="32" t="str">
        <f t="shared" si="4"/>
        <v>305-A2</v>
      </c>
      <c r="Y16" s="3"/>
      <c r="Z16" s="21"/>
      <c r="AA16" s="73" t="str">
        <f t="shared" si="5"/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612</v>
      </c>
      <c r="D17" s="24" t="s">
        <v>613</v>
      </c>
      <c r="E17" s="25" t="s">
        <v>195</v>
      </c>
      <c r="F17" s="26" t="s">
        <v>614</v>
      </c>
      <c r="G17" s="23" t="s">
        <v>62</v>
      </c>
      <c r="H17" s="80" t="s">
        <v>56</v>
      </c>
      <c r="I17" s="81" t="s">
        <v>595</v>
      </c>
      <c r="J17" s="82">
        <v>43269</v>
      </c>
      <c r="K17" s="81" t="s">
        <v>58</v>
      </c>
      <c r="L17" s="81" t="s">
        <v>543</v>
      </c>
      <c r="M17" s="81" t="s">
        <v>281</v>
      </c>
      <c r="N17">
        <v>3</v>
      </c>
      <c r="O17" s="27">
        <v>10</v>
      </c>
      <c r="P17" s="27">
        <v>9.5</v>
      </c>
      <c r="Q17" s="27" t="s">
        <v>25</v>
      </c>
      <c r="R17" s="27">
        <v>9.5</v>
      </c>
      <c r="S17" s="71">
        <v>7.5</v>
      </c>
      <c r="T17" s="28">
        <f t="shared" si="0"/>
        <v>8.1999999999999993</v>
      </c>
      <c r="U17" s="29" t="str">
        <f t="shared" si="1"/>
        <v>B+</v>
      </c>
      <c r="V17" s="30" t="str">
        <f t="shared" si="2"/>
        <v>Khá</v>
      </c>
      <c r="W17" s="31" t="str">
        <f t="shared" si="3"/>
        <v/>
      </c>
      <c r="X17" s="32" t="str">
        <f t="shared" si="4"/>
        <v>305-A2</v>
      </c>
      <c r="Y17" s="3"/>
      <c r="Z17" s="21"/>
      <c r="AA17" s="73" t="str">
        <f t="shared" si="5"/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615</v>
      </c>
      <c r="D18" s="24" t="s">
        <v>181</v>
      </c>
      <c r="E18" s="25" t="s">
        <v>195</v>
      </c>
      <c r="F18" s="26" t="s">
        <v>156</v>
      </c>
      <c r="G18" s="23" t="s">
        <v>122</v>
      </c>
      <c r="H18" s="80" t="s">
        <v>56</v>
      </c>
      <c r="I18" s="81" t="s">
        <v>595</v>
      </c>
      <c r="J18" s="82">
        <v>43269</v>
      </c>
      <c r="K18" s="81" t="s">
        <v>58</v>
      </c>
      <c r="L18" s="81" t="s">
        <v>543</v>
      </c>
      <c r="M18" s="81" t="s">
        <v>281</v>
      </c>
      <c r="N18">
        <v>3</v>
      </c>
      <c r="O18" s="27">
        <v>10</v>
      </c>
      <c r="P18" s="27">
        <v>4</v>
      </c>
      <c r="Q18" s="27" t="s">
        <v>25</v>
      </c>
      <c r="R18" s="27">
        <v>5</v>
      </c>
      <c r="S18" s="71">
        <v>6</v>
      </c>
      <c r="T18" s="28">
        <f t="shared" si="0"/>
        <v>6.1</v>
      </c>
      <c r="U18" s="29" t="str">
        <f t="shared" si="1"/>
        <v>C</v>
      </c>
      <c r="V18" s="30" t="str">
        <f t="shared" si="2"/>
        <v>Trung bình</v>
      </c>
      <c r="W18" s="31" t="str">
        <f t="shared" si="3"/>
        <v/>
      </c>
      <c r="X18" s="32" t="str">
        <f t="shared" si="4"/>
        <v>305-A2</v>
      </c>
      <c r="Y18" s="3"/>
      <c r="Z18" s="21"/>
      <c r="AA18" s="73" t="str">
        <f t="shared" si="5"/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616</v>
      </c>
      <c r="D19" s="24" t="s">
        <v>617</v>
      </c>
      <c r="E19" s="25" t="s">
        <v>552</v>
      </c>
      <c r="F19" s="26" t="s">
        <v>618</v>
      </c>
      <c r="G19" s="23" t="s">
        <v>135</v>
      </c>
      <c r="H19" s="80" t="s">
        <v>56</v>
      </c>
      <c r="I19" s="81" t="s">
        <v>595</v>
      </c>
      <c r="J19" s="82">
        <v>43269</v>
      </c>
      <c r="K19" s="81" t="s">
        <v>58</v>
      </c>
      <c r="L19" s="81" t="s">
        <v>543</v>
      </c>
      <c r="M19" s="81" t="s">
        <v>281</v>
      </c>
      <c r="N19">
        <v>3</v>
      </c>
      <c r="O19" s="27">
        <v>8</v>
      </c>
      <c r="P19" s="27">
        <v>7</v>
      </c>
      <c r="Q19" s="27" t="s">
        <v>25</v>
      </c>
      <c r="R19" s="27">
        <v>8</v>
      </c>
      <c r="S19" s="71">
        <v>7</v>
      </c>
      <c r="T19" s="28">
        <f t="shared" si="0"/>
        <v>7.2</v>
      </c>
      <c r="U19" s="29" t="str">
        <f t="shared" si="1"/>
        <v>B</v>
      </c>
      <c r="V19" s="30" t="str">
        <f t="shared" si="2"/>
        <v>Khá</v>
      </c>
      <c r="W19" s="31" t="str">
        <f t="shared" si="3"/>
        <v/>
      </c>
      <c r="X19" s="32" t="str">
        <f t="shared" si="4"/>
        <v>305-A2</v>
      </c>
      <c r="Y19" s="3"/>
      <c r="Z19" s="21"/>
      <c r="AA19" s="73" t="str">
        <f t="shared" si="5"/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619</v>
      </c>
      <c r="D20" s="24" t="s">
        <v>510</v>
      </c>
      <c r="E20" s="25" t="s">
        <v>431</v>
      </c>
      <c r="F20" s="26" t="s">
        <v>486</v>
      </c>
      <c r="G20" s="23" t="s">
        <v>135</v>
      </c>
      <c r="H20" s="80" t="s">
        <v>56</v>
      </c>
      <c r="I20" s="81" t="s">
        <v>595</v>
      </c>
      <c r="J20" s="82">
        <v>43269</v>
      </c>
      <c r="K20" s="81" t="s">
        <v>58</v>
      </c>
      <c r="L20" s="81" t="s">
        <v>543</v>
      </c>
      <c r="M20" s="81" t="s">
        <v>281</v>
      </c>
      <c r="N20">
        <v>3</v>
      </c>
      <c r="O20" s="27">
        <v>6</v>
      </c>
      <c r="P20" s="27">
        <v>3.5</v>
      </c>
      <c r="Q20" s="27" t="s">
        <v>25</v>
      </c>
      <c r="R20" s="27">
        <v>4.5</v>
      </c>
      <c r="S20" s="71">
        <v>5</v>
      </c>
      <c r="T20" s="28">
        <f t="shared" si="0"/>
        <v>4.9000000000000004</v>
      </c>
      <c r="U20" s="29" t="str">
        <f t="shared" si="1"/>
        <v>D</v>
      </c>
      <c r="V20" s="30" t="str">
        <f t="shared" si="2"/>
        <v>Trung bình yếu</v>
      </c>
      <c r="W20" s="31" t="str">
        <f t="shared" si="3"/>
        <v/>
      </c>
      <c r="X20" s="32" t="str">
        <f t="shared" si="4"/>
        <v>305-A2</v>
      </c>
      <c r="Y20" s="3"/>
      <c r="Z20" s="21"/>
      <c r="AA20" s="73" t="str">
        <f t="shared" si="5"/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620</v>
      </c>
      <c r="D21" s="24" t="s">
        <v>551</v>
      </c>
      <c r="E21" s="25" t="s">
        <v>215</v>
      </c>
      <c r="F21" s="26" t="s">
        <v>621</v>
      </c>
      <c r="G21" s="23" t="s">
        <v>62</v>
      </c>
      <c r="H21" s="80" t="s">
        <v>56</v>
      </c>
      <c r="I21" s="81" t="s">
        <v>595</v>
      </c>
      <c r="J21" s="82">
        <v>43269</v>
      </c>
      <c r="K21" s="81" t="s">
        <v>58</v>
      </c>
      <c r="L21" s="81" t="s">
        <v>543</v>
      </c>
      <c r="M21" s="81" t="s">
        <v>281</v>
      </c>
      <c r="N21">
        <v>3</v>
      </c>
      <c r="O21" s="27">
        <v>10</v>
      </c>
      <c r="P21" s="27">
        <v>8.5</v>
      </c>
      <c r="Q21" s="27" t="s">
        <v>25</v>
      </c>
      <c r="R21" s="27">
        <v>9.5</v>
      </c>
      <c r="S21" s="71">
        <v>7</v>
      </c>
      <c r="T21" s="28">
        <f t="shared" si="0"/>
        <v>7.7</v>
      </c>
      <c r="U21" s="29" t="str">
        <f t="shared" si="1"/>
        <v>B</v>
      </c>
      <c r="V21" s="30" t="str">
        <f t="shared" si="2"/>
        <v>Khá</v>
      </c>
      <c r="W21" s="31" t="str">
        <f t="shared" si="3"/>
        <v/>
      </c>
      <c r="X21" s="32" t="str">
        <f t="shared" si="4"/>
        <v>305-A2</v>
      </c>
      <c r="Y21" s="3"/>
      <c r="Z21" s="21"/>
      <c r="AA21" s="73" t="str">
        <f t="shared" si="5"/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622</v>
      </c>
      <c r="D22" s="24" t="s">
        <v>623</v>
      </c>
      <c r="E22" s="25" t="s">
        <v>323</v>
      </c>
      <c r="F22" s="26" t="s">
        <v>354</v>
      </c>
      <c r="G22" s="23" t="s">
        <v>122</v>
      </c>
      <c r="H22" s="80" t="s">
        <v>56</v>
      </c>
      <c r="I22" s="81" t="s">
        <v>595</v>
      </c>
      <c r="J22" s="82">
        <v>43269</v>
      </c>
      <c r="K22" s="81" t="s">
        <v>58</v>
      </c>
      <c r="L22" s="81" t="s">
        <v>543</v>
      </c>
      <c r="M22" s="81" t="s">
        <v>281</v>
      </c>
      <c r="N22">
        <v>3</v>
      </c>
      <c r="O22" s="27">
        <v>10</v>
      </c>
      <c r="P22" s="27">
        <v>2</v>
      </c>
      <c r="Q22" s="27" t="s">
        <v>25</v>
      </c>
      <c r="R22" s="27">
        <v>3</v>
      </c>
      <c r="S22" s="71">
        <v>3</v>
      </c>
      <c r="T22" s="28">
        <f t="shared" si="0"/>
        <v>3.6</v>
      </c>
      <c r="U22" s="29" t="str">
        <f t="shared" si="1"/>
        <v>F</v>
      </c>
      <c r="V22" s="30" t="str">
        <f t="shared" si="2"/>
        <v>Kém</v>
      </c>
      <c r="W22" s="31" t="str">
        <f t="shared" si="3"/>
        <v/>
      </c>
      <c r="X22" s="32" t="str">
        <f t="shared" si="4"/>
        <v>305-A2</v>
      </c>
      <c r="Y22" s="3"/>
      <c r="Z22" s="21"/>
      <c r="AA22" s="73" t="str">
        <f t="shared" si="5"/>
        <v>Học lại</v>
      </c>
      <c r="AB22" s="62"/>
      <c r="AC22" s="62"/>
      <c r="AD22" s="62"/>
      <c r="AE22" s="54"/>
      <c r="AF22" s="54"/>
      <c r="AG22" s="54"/>
      <c r="AH22" s="54"/>
      <c r="AI22" s="53"/>
      <c r="AJ22" s="54"/>
      <c r="AK22" s="54"/>
      <c r="AL22" s="54"/>
      <c r="AM22" s="54"/>
      <c r="AN22" s="54"/>
      <c r="AO22" s="54"/>
      <c r="AP22" s="55"/>
    </row>
    <row r="23" spans="2:42" ht="18.75" customHeight="1" x14ac:dyDescent="0.25">
      <c r="B23" s="22">
        <v>15</v>
      </c>
      <c r="C23" s="23" t="s">
        <v>624</v>
      </c>
      <c r="D23" s="24" t="s">
        <v>214</v>
      </c>
      <c r="E23" s="25" t="s">
        <v>222</v>
      </c>
      <c r="F23" s="26" t="s">
        <v>487</v>
      </c>
      <c r="G23" s="23" t="s">
        <v>62</v>
      </c>
      <c r="H23" s="80" t="s">
        <v>56</v>
      </c>
      <c r="I23" s="81" t="s">
        <v>595</v>
      </c>
      <c r="J23" s="82">
        <v>43269</v>
      </c>
      <c r="K23" s="81" t="s">
        <v>58</v>
      </c>
      <c r="L23" s="81" t="s">
        <v>543</v>
      </c>
      <c r="M23" s="81" t="s">
        <v>281</v>
      </c>
      <c r="N23">
        <v>3</v>
      </c>
      <c r="O23" s="27">
        <v>8</v>
      </c>
      <c r="P23" s="27">
        <v>8</v>
      </c>
      <c r="Q23" s="27" t="s">
        <v>25</v>
      </c>
      <c r="R23" s="27">
        <v>9</v>
      </c>
      <c r="S23" s="71">
        <v>5.5</v>
      </c>
      <c r="T23" s="28">
        <f t="shared" si="0"/>
        <v>6.4</v>
      </c>
      <c r="U23" s="29" t="str">
        <f t="shared" si="1"/>
        <v>C</v>
      </c>
      <c r="V23" s="30" t="str">
        <f t="shared" si="2"/>
        <v>Trung bình</v>
      </c>
      <c r="W23" s="31" t="str">
        <f t="shared" si="3"/>
        <v/>
      </c>
      <c r="X23" s="32" t="str">
        <f t="shared" si="4"/>
        <v>305-A2</v>
      </c>
      <c r="Y23" s="3"/>
      <c r="Z23" s="21"/>
      <c r="AA23" s="73" t="str">
        <f t="shared" si="5"/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625</v>
      </c>
      <c r="D24" s="24" t="s">
        <v>207</v>
      </c>
      <c r="E24" s="25" t="s">
        <v>576</v>
      </c>
      <c r="F24" s="26" t="s">
        <v>584</v>
      </c>
      <c r="G24" s="23" t="s">
        <v>122</v>
      </c>
      <c r="H24" s="80" t="s">
        <v>56</v>
      </c>
      <c r="I24" s="81" t="s">
        <v>595</v>
      </c>
      <c r="J24" s="82">
        <v>43269</v>
      </c>
      <c r="K24" s="81" t="s">
        <v>58</v>
      </c>
      <c r="L24" s="81" t="s">
        <v>543</v>
      </c>
      <c r="M24" s="81" t="s">
        <v>281</v>
      </c>
      <c r="N24">
        <v>3</v>
      </c>
      <c r="O24" s="27">
        <v>10</v>
      </c>
      <c r="P24" s="27">
        <v>4.5</v>
      </c>
      <c r="Q24" s="27" t="s">
        <v>25</v>
      </c>
      <c r="R24" s="27">
        <v>5.5</v>
      </c>
      <c r="S24" s="71">
        <v>9.5</v>
      </c>
      <c r="T24" s="28">
        <f t="shared" si="0"/>
        <v>8.6999999999999993</v>
      </c>
      <c r="U24" s="29" t="str">
        <f t="shared" si="1"/>
        <v>A</v>
      </c>
      <c r="V24" s="30" t="str">
        <f t="shared" si="2"/>
        <v>Giỏi</v>
      </c>
      <c r="W24" s="31" t="str">
        <f t="shared" si="3"/>
        <v/>
      </c>
      <c r="X24" s="32" t="str">
        <f t="shared" si="4"/>
        <v>305-A2</v>
      </c>
      <c r="Y24" s="3"/>
      <c r="Z24" s="21"/>
      <c r="AA24" s="73" t="str">
        <f t="shared" si="5"/>
        <v>Đạt</v>
      </c>
      <c r="AB24" s="63"/>
      <c r="AC24" s="63"/>
      <c r="AD24" s="84"/>
      <c r="AE24" s="53"/>
      <c r="AF24" s="53"/>
      <c r="AG24" s="53"/>
      <c r="AH24" s="64"/>
      <c r="AI24" s="53"/>
      <c r="AJ24" s="65"/>
      <c r="AK24" s="66"/>
      <c r="AL24" s="65"/>
      <c r="AM24" s="66"/>
      <c r="AN24" s="65"/>
      <c r="AO24" s="53"/>
      <c r="AP24" s="64"/>
    </row>
    <row r="25" spans="2:42" ht="18.75" customHeight="1" x14ac:dyDescent="0.25">
      <c r="B25" s="22">
        <v>17</v>
      </c>
      <c r="C25" s="23" t="s">
        <v>626</v>
      </c>
      <c r="D25" s="24" t="s">
        <v>627</v>
      </c>
      <c r="E25" s="25" t="s">
        <v>628</v>
      </c>
      <c r="F25" s="26" t="s">
        <v>629</v>
      </c>
      <c r="G25" s="23" t="s">
        <v>62</v>
      </c>
      <c r="H25" s="80" t="s">
        <v>56</v>
      </c>
      <c r="I25" s="81" t="s">
        <v>595</v>
      </c>
      <c r="J25" s="82">
        <v>43269</v>
      </c>
      <c r="K25" s="81" t="s">
        <v>58</v>
      </c>
      <c r="L25" s="81" t="s">
        <v>543</v>
      </c>
      <c r="M25" s="81" t="s">
        <v>281</v>
      </c>
      <c r="N25">
        <v>3</v>
      </c>
      <c r="O25" s="27">
        <v>10</v>
      </c>
      <c r="P25" s="27">
        <v>6</v>
      </c>
      <c r="Q25" s="27" t="s">
        <v>25</v>
      </c>
      <c r="R25" s="27">
        <v>7</v>
      </c>
      <c r="S25" s="71">
        <v>5</v>
      </c>
      <c r="T25" s="28">
        <f t="shared" si="0"/>
        <v>5.8</v>
      </c>
      <c r="U25" s="29" t="str">
        <f t="shared" si="1"/>
        <v>C</v>
      </c>
      <c r="V25" s="30" t="str">
        <f t="shared" si="2"/>
        <v>Trung bình</v>
      </c>
      <c r="W25" s="31" t="str">
        <f t="shared" si="3"/>
        <v/>
      </c>
      <c r="X25" s="32" t="str">
        <f t="shared" si="4"/>
        <v>305-A2</v>
      </c>
      <c r="Y25" s="3"/>
      <c r="Z25" s="21"/>
      <c r="AA25" s="73" t="str">
        <f t="shared" si="5"/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630</v>
      </c>
      <c r="D26" s="24" t="s">
        <v>631</v>
      </c>
      <c r="E26" s="25" t="s">
        <v>445</v>
      </c>
      <c r="F26" s="26" t="s">
        <v>632</v>
      </c>
      <c r="G26" s="23" t="s">
        <v>633</v>
      </c>
      <c r="H26" s="80" t="s">
        <v>56</v>
      </c>
      <c r="I26" s="81" t="s">
        <v>595</v>
      </c>
      <c r="J26" s="82">
        <v>43269</v>
      </c>
      <c r="K26" s="81" t="s">
        <v>58</v>
      </c>
      <c r="L26" s="81" t="s">
        <v>543</v>
      </c>
      <c r="M26" s="81" t="s">
        <v>281</v>
      </c>
      <c r="N26">
        <v>3</v>
      </c>
      <c r="O26" s="27">
        <v>2</v>
      </c>
      <c r="P26" s="27">
        <v>1.5</v>
      </c>
      <c r="Q26" s="27" t="s">
        <v>25</v>
      </c>
      <c r="R26" s="27">
        <v>1.5</v>
      </c>
      <c r="S26" s="71">
        <v>0</v>
      </c>
      <c r="T26" s="28">
        <f t="shared" si="0"/>
        <v>0.5</v>
      </c>
      <c r="U26" s="29" t="str">
        <f t="shared" si="1"/>
        <v>F</v>
      </c>
      <c r="V26" s="30" t="str">
        <f t="shared" si="2"/>
        <v>Kém</v>
      </c>
      <c r="W26" s="31" t="s">
        <v>1203</v>
      </c>
      <c r="X26" s="32" t="str">
        <f t="shared" si="4"/>
        <v>305-A2</v>
      </c>
      <c r="Y26" s="3"/>
      <c r="Z26" s="21"/>
      <c r="AA26" s="73" t="str">
        <f t="shared" si="5"/>
        <v>Học lại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634</v>
      </c>
      <c r="D27" s="24" t="s">
        <v>539</v>
      </c>
      <c r="E27" s="25" t="s">
        <v>159</v>
      </c>
      <c r="F27" s="26" t="s">
        <v>635</v>
      </c>
      <c r="G27" s="23" t="s">
        <v>636</v>
      </c>
      <c r="H27" s="80" t="s">
        <v>56</v>
      </c>
      <c r="I27" s="81" t="s">
        <v>595</v>
      </c>
      <c r="J27" s="82">
        <v>43269</v>
      </c>
      <c r="K27" s="81" t="s">
        <v>58</v>
      </c>
      <c r="L27" s="81" t="s">
        <v>543</v>
      </c>
      <c r="M27" s="81" t="s">
        <v>281</v>
      </c>
      <c r="N27">
        <v>3</v>
      </c>
      <c r="O27" s="27">
        <v>10</v>
      </c>
      <c r="P27" s="27">
        <v>7</v>
      </c>
      <c r="Q27" s="27" t="s">
        <v>25</v>
      </c>
      <c r="R27" s="27">
        <v>8</v>
      </c>
      <c r="S27" s="71">
        <v>6.5</v>
      </c>
      <c r="T27" s="28">
        <f t="shared" si="0"/>
        <v>7.1</v>
      </c>
      <c r="U27" s="29" t="str">
        <f t="shared" si="1"/>
        <v>B</v>
      </c>
      <c r="V27" s="30" t="str">
        <f t="shared" si="2"/>
        <v>Khá</v>
      </c>
      <c r="W27" s="31" t="str">
        <f t="shared" ref="W27:W54" si="6">+IF(OR($O27=0,$P27=0,$Q27=0,$R27=0),"Không đủ ĐKDT",IF(AND(S27=0,T27&gt;=4),"Không đạt",""))</f>
        <v/>
      </c>
      <c r="X27" s="32" t="str">
        <f t="shared" si="4"/>
        <v>305-A2</v>
      </c>
      <c r="Y27" s="3"/>
      <c r="Z27" s="21"/>
      <c r="AA27" s="73" t="str">
        <f t="shared" si="5"/>
        <v>Đạt</v>
      </c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</row>
    <row r="28" spans="2:42" ht="18.75" customHeight="1" x14ac:dyDescent="0.25">
      <c r="B28" s="22">
        <v>20</v>
      </c>
      <c r="C28" s="23" t="s">
        <v>637</v>
      </c>
      <c r="D28" s="24" t="s">
        <v>638</v>
      </c>
      <c r="E28" s="25" t="s">
        <v>254</v>
      </c>
      <c r="F28" s="26" t="s">
        <v>639</v>
      </c>
      <c r="G28" s="23" t="s">
        <v>122</v>
      </c>
      <c r="H28" s="80" t="s">
        <v>56</v>
      </c>
      <c r="I28" s="81" t="s">
        <v>595</v>
      </c>
      <c r="J28" s="82">
        <v>43269</v>
      </c>
      <c r="K28" s="81" t="s">
        <v>58</v>
      </c>
      <c r="L28" s="81" t="s">
        <v>543</v>
      </c>
      <c r="M28" s="81" t="s">
        <v>281</v>
      </c>
      <c r="N28">
        <v>3</v>
      </c>
      <c r="O28" s="27">
        <v>7</v>
      </c>
      <c r="P28" s="27">
        <v>6.5</v>
      </c>
      <c r="Q28" s="27" t="s">
        <v>25</v>
      </c>
      <c r="R28" s="27">
        <v>7.5</v>
      </c>
      <c r="S28" s="71">
        <v>4.5</v>
      </c>
      <c r="T28" s="28">
        <f t="shared" si="0"/>
        <v>5.3</v>
      </c>
      <c r="U28" s="29" t="str">
        <f t="shared" si="1"/>
        <v>D+</v>
      </c>
      <c r="V28" s="30" t="str">
        <f t="shared" si="2"/>
        <v>Trung bình yếu</v>
      </c>
      <c r="W28" s="31" t="str">
        <f t="shared" si="6"/>
        <v/>
      </c>
      <c r="X28" s="32" t="str">
        <f t="shared" si="4"/>
        <v>305-A2</v>
      </c>
      <c r="Y28" s="3"/>
      <c r="Z28" s="21"/>
      <c r="AA28" s="73" t="str">
        <f t="shared" si="5"/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640</v>
      </c>
      <c r="D29" s="24" t="s">
        <v>641</v>
      </c>
      <c r="E29" s="25" t="s">
        <v>555</v>
      </c>
      <c r="F29" s="26" t="s">
        <v>574</v>
      </c>
      <c r="G29" s="23" t="s">
        <v>122</v>
      </c>
      <c r="H29" s="80" t="s">
        <v>56</v>
      </c>
      <c r="I29" s="81" t="s">
        <v>595</v>
      </c>
      <c r="J29" s="82">
        <v>43269</v>
      </c>
      <c r="K29" s="81" t="s">
        <v>58</v>
      </c>
      <c r="L29" s="81" t="s">
        <v>543</v>
      </c>
      <c r="M29" s="81" t="s">
        <v>281</v>
      </c>
      <c r="N29">
        <v>3</v>
      </c>
      <c r="O29" s="27">
        <v>10</v>
      </c>
      <c r="P29" s="27">
        <v>7</v>
      </c>
      <c r="Q29" s="27" t="s">
        <v>25</v>
      </c>
      <c r="R29" s="27">
        <v>8</v>
      </c>
      <c r="S29" s="71">
        <v>6</v>
      </c>
      <c r="T29" s="28">
        <f t="shared" si="0"/>
        <v>6.7</v>
      </c>
      <c r="U29" s="29" t="str">
        <f t="shared" si="1"/>
        <v>C+</v>
      </c>
      <c r="V29" s="30" t="str">
        <f t="shared" si="2"/>
        <v>Trung bình</v>
      </c>
      <c r="W29" s="31" t="str">
        <f t="shared" si="6"/>
        <v/>
      </c>
      <c r="X29" s="32" t="str">
        <f t="shared" si="4"/>
        <v>305-A2</v>
      </c>
      <c r="Y29" s="3"/>
      <c r="Z29" s="21"/>
      <c r="AA29" s="73" t="str">
        <f t="shared" si="5"/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642</v>
      </c>
      <c r="D30" s="24" t="s">
        <v>643</v>
      </c>
      <c r="E30" s="25" t="s">
        <v>53</v>
      </c>
      <c r="F30" s="26" t="s">
        <v>587</v>
      </c>
      <c r="G30" s="23" t="s">
        <v>83</v>
      </c>
      <c r="H30" s="80" t="s">
        <v>56</v>
      </c>
      <c r="I30" s="81" t="s">
        <v>595</v>
      </c>
      <c r="J30" s="82">
        <v>43269</v>
      </c>
      <c r="K30" s="81" t="s">
        <v>58</v>
      </c>
      <c r="L30" s="81" t="s">
        <v>739</v>
      </c>
      <c r="M30" s="81" t="s">
        <v>281</v>
      </c>
      <c r="N30">
        <v>3</v>
      </c>
      <c r="O30" s="27">
        <v>10</v>
      </c>
      <c r="P30" s="27">
        <v>7.5</v>
      </c>
      <c r="Q30" s="27" t="s">
        <v>25</v>
      </c>
      <c r="R30" s="27">
        <v>8</v>
      </c>
      <c r="S30" s="71">
        <v>7.5</v>
      </c>
      <c r="T30" s="28">
        <f t="shared" si="0"/>
        <v>7.8</v>
      </c>
      <c r="U30" s="29" t="str">
        <f t="shared" si="1"/>
        <v>B</v>
      </c>
      <c r="V30" s="30" t="str">
        <f t="shared" si="2"/>
        <v>Khá</v>
      </c>
      <c r="W30" s="31" t="str">
        <f t="shared" si="6"/>
        <v/>
      </c>
      <c r="X30" s="32" t="str">
        <f t="shared" si="4"/>
        <v>502-A2</v>
      </c>
      <c r="Y30" s="3"/>
      <c r="Z30" s="21"/>
      <c r="AA30" s="73" t="str">
        <f t="shared" si="5"/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644</v>
      </c>
      <c r="D31" s="24" t="s">
        <v>559</v>
      </c>
      <c r="E31" s="25" t="s">
        <v>546</v>
      </c>
      <c r="F31" s="26" t="s">
        <v>82</v>
      </c>
      <c r="G31" s="23" t="s">
        <v>88</v>
      </c>
      <c r="H31" s="80" t="s">
        <v>56</v>
      </c>
      <c r="I31" s="81" t="s">
        <v>595</v>
      </c>
      <c r="J31" s="82">
        <v>43269</v>
      </c>
      <c r="K31" s="81" t="s">
        <v>58</v>
      </c>
      <c r="L31" s="81" t="s">
        <v>739</v>
      </c>
      <c r="M31" s="81" t="s">
        <v>281</v>
      </c>
      <c r="N31">
        <v>3</v>
      </c>
      <c r="O31" s="27">
        <v>2</v>
      </c>
      <c r="P31" s="27">
        <v>6.5</v>
      </c>
      <c r="Q31" s="27" t="s">
        <v>25</v>
      </c>
      <c r="R31" s="27">
        <v>7.5</v>
      </c>
      <c r="S31" s="71">
        <v>3</v>
      </c>
      <c r="T31" s="28">
        <f t="shared" si="0"/>
        <v>3.7</v>
      </c>
      <c r="U31" s="29" t="str">
        <f t="shared" si="1"/>
        <v>F</v>
      </c>
      <c r="V31" s="30" t="str">
        <f t="shared" si="2"/>
        <v>Kém</v>
      </c>
      <c r="W31" s="31" t="str">
        <f t="shared" si="6"/>
        <v/>
      </c>
      <c r="X31" s="32" t="str">
        <f t="shared" si="4"/>
        <v>502-A2</v>
      </c>
      <c r="Y31" s="3"/>
      <c r="Z31" s="21"/>
      <c r="AA31" s="73" t="str">
        <f t="shared" si="5"/>
        <v>Học lại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645</v>
      </c>
      <c r="D32" s="24" t="s">
        <v>453</v>
      </c>
      <c r="E32" s="25" t="s">
        <v>513</v>
      </c>
      <c r="F32" s="26" t="s">
        <v>646</v>
      </c>
      <c r="G32" s="23" t="s">
        <v>192</v>
      </c>
      <c r="H32" s="80" t="s">
        <v>56</v>
      </c>
      <c r="I32" s="81" t="s">
        <v>595</v>
      </c>
      <c r="J32" s="82">
        <v>43269</v>
      </c>
      <c r="K32" s="81" t="s">
        <v>58</v>
      </c>
      <c r="L32" s="81" t="s">
        <v>739</v>
      </c>
      <c r="M32" s="81" t="s">
        <v>281</v>
      </c>
      <c r="N32">
        <v>3</v>
      </c>
      <c r="O32" s="27">
        <v>10</v>
      </c>
      <c r="P32" s="27">
        <v>7.5</v>
      </c>
      <c r="Q32" s="27" t="s">
        <v>25</v>
      </c>
      <c r="R32" s="27">
        <v>9.5</v>
      </c>
      <c r="S32" s="71">
        <v>7</v>
      </c>
      <c r="T32" s="28">
        <f t="shared" si="0"/>
        <v>7.6</v>
      </c>
      <c r="U32" s="29" t="str">
        <f t="shared" si="1"/>
        <v>B</v>
      </c>
      <c r="V32" s="30" t="str">
        <f t="shared" si="2"/>
        <v>Khá</v>
      </c>
      <c r="W32" s="31" t="str">
        <f t="shared" si="6"/>
        <v/>
      </c>
      <c r="X32" s="32" t="str">
        <f t="shared" si="4"/>
        <v>502-A2</v>
      </c>
      <c r="Y32" s="3"/>
      <c r="Z32" s="21"/>
      <c r="AA32" s="73" t="str">
        <f t="shared" si="5"/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647</v>
      </c>
      <c r="D33" s="24" t="s">
        <v>648</v>
      </c>
      <c r="E33" s="25" t="s">
        <v>649</v>
      </c>
      <c r="F33" s="26" t="s">
        <v>500</v>
      </c>
      <c r="G33" s="23" t="s">
        <v>88</v>
      </c>
      <c r="H33" s="80" t="s">
        <v>56</v>
      </c>
      <c r="I33" s="81" t="s">
        <v>595</v>
      </c>
      <c r="J33" s="82">
        <v>43269</v>
      </c>
      <c r="K33" s="81" t="s">
        <v>58</v>
      </c>
      <c r="L33" s="81" t="s">
        <v>739</v>
      </c>
      <c r="M33" s="81" t="s">
        <v>281</v>
      </c>
      <c r="N33">
        <v>3</v>
      </c>
      <c r="O33" s="27">
        <v>10</v>
      </c>
      <c r="P33" s="27">
        <v>7.5</v>
      </c>
      <c r="Q33" s="27" t="s">
        <v>25</v>
      </c>
      <c r="R33" s="27">
        <v>8.5</v>
      </c>
      <c r="S33" s="71">
        <v>7.5</v>
      </c>
      <c r="T33" s="28">
        <f t="shared" si="0"/>
        <v>7.9</v>
      </c>
      <c r="U33" s="29" t="str">
        <f t="shared" si="1"/>
        <v>B</v>
      </c>
      <c r="V33" s="30" t="str">
        <f t="shared" si="2"/>
        <v>Khá</v>
      </c>
      <c r="W33" s="31" t="str">
        <f t="shared" si="6"/>
        <v/>
      </c>
      <c r="X33" s="32" t="str">
        <f t="shared" si="4"/>
        <v>502-A2</v>
      </c>
      <c r="Y33" s="3"/>
      <c r="Z33" s="21"/>
      <c r="AA33" s="73" t="str">
        <f t="shared" si="5"/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650</v>
      </c>
      <c r="D34" s="24" t="s">
        <v>651</v>
      </c>
      <c r="E34" s="25" t="s">
        <v>78</v>
      </c>
      <c r="F34" s="26" t="s">
        <v>652</v>
      </c>
      <c r="G34" s="23" t="s">
        <v>192</v>
      </c>
      <c r="H34" s="80" t="s">
        <v>56</v>
      </c>
      <c r="I34" s="81" t="s">
        <v>595</v>
      </c>
      <c r="J34" s="82">
        <v>43269</v>
      </c>
      <c r="K34" s="81" t="s">
        <v>58</v>
      </c>
      <c r="L34" s="81" t="s">
        <v>739</v>
      </c>
      <c r="M34" s="81" t="s">
        <v>281</v>
      </c>
      <c r="N34">
        <v>3</v>
      </c>
      <c r="O34" s="27">
        <v>10</v>
      </c>
      <c r="P34" s="27">
        <v>7</v>
      </c>
      <c r="Q34" s="27" t="s">
        <v>25</v>
      </c>
      <c r="R34" s="27">
        <v>8</v>
      </c>
      <c r="S34" s="71">
        <v>10</v>
      </c>
      <c r="T34" s="28">
        <f t="shared" si="0"/>
        <v>9.5</v>
      </c>
      <c r="U34" s="29" t="str">
        <f t="shared" si="1"/>
        <v>A+</v>
      </c>
      <c r="V34" s="30" t="str">
        <f t="shared" si="2"/>
        <v>Giỏi</v>
      </c>
      <c r="W34" s="31" t="str">
        <f t="shared" si="6"/>
        <v/>
      </c>
      <c r="X34" s="32" t="str">
        <f t="shared" si="4"/>
        <v>502-A2</v>
      </c>
      <c r="Y34" s="3"/>
      <c r="Z34" s="21"/>
      <c r="AA34" s="73" t="str">
        <f t="shared" si="5"/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653</v>
      </c>
      <c r="D35" s="24" t="s">
        <v>654</v>
      </c>
      <c r="E35" s="25" t="s">
        <v>376</v>
      </c>
      <c r="F35" s="26" t="s">
        <v>655</v>
      </c>
      <c r="G35" s="23" t="s">
        <v>107</v>
      </c>
      <c r="H35" s="80" t="s">
        <v>56</v>
      </c>
      <c r="I35" s="81" t="s">
        <v>595</v>
      </c>
      <c r="J35" s="82">
        <v>43269</v>
      </c>
      <c r="K35" s="81" t="s">
        <v>58</v>
      </c>
      <c r="L35" s="81" t="s">
        <v>739</v>
      </c>
      <c r="M35" s="81" t="s">
        <v>281</v>
      </c>
      <c r="N35">
        <v>3</v>
      </c>
      <c r="O35" s="27">
        <v>10</v>
      </c>
      <c r="P35" s="27">
        <v>7.5</v>
      </c>
      <c r="Q35" s="27" t="s">
        <v>25</v>
      </c>
      <c r="R35" s="27">
        <v>8.5</v>
      </c>
      <c r="S35" s="71">
        <v>7</v>
      </c>
      <c r="T35" s="28">
        <f t="shared" si="0"/>
        <v>7.5</v>
      </c>
      <c r="U35" s="29" t="str">
        <f t="shared" si="1"/>
        <v>B</v>
      </c>
      <c r="V35" s="30" t="str">
        <f t="shared" si="2"/>
        <v>Khá</v>
      </c>
      <c r="W35" s="31" t="str">
        <f t="shared" si="6"/>
        <v/>
      </c>
      <c r="X35" s="32" t="str">
        <f t="shared" si="4"/>
        <v>502-A2</v>
      </c>
      <c r="Y35" s="3"/>
      <c r="Z35" s="21"/>
      <c r="AA35" s="73" t="str">
        <f t="shared" si="5"/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656</v>
      </c>
      <c r="D36" s="24" t="s">
        <v>657</v>
      </c>
      <c r="E36" s="25" t="s">
        <v>573</v>
      </c>
      <c r="F36" s="26" t="s">
        <v>418</v>
      </c>
      <c r="G36" s="23" t="s">
        <v>55</v>
      </c>
      <c r="H36" s="80" t="s">
        <v>56</v>
      </c>
      <c r="I36" s="81" t="s">
        <v>595</v>
      </c>
      <c r="J36" s="82">
        <v>43269</v>
      </c>
      <c r="K36" s="81" t="s">
        <v>58</v>
      </c>
      <c r="L36" s="81" t="s">
        <v>739</v>
      </c>
      <c r="M36" s="81" t="s">
        <v>281</v>
      </c>
      <c r="N36">
        <v>3</v>
      </c>
      <c r="O36" s="27">
        <v>10</v>
      </c>
      <c r="P36" s="27">
        <v>6</v>
      </c>
      <c r="Q36" s="27" t="s">
        <v>25</v>
      </c>
      <c r="R36" s="27">
        <v>7</v>
      </c>
      <c r="S36" s="71">
        <v>7.5</v>
      </c>
      <c r="T36" s="28">
        <f t="shared" si="0"/>
        <v>7.6</v>
      </c>
      <c r="U36" s="29" t="str">
        <f t="shared" si="1"/>
        <v>B</v>
      </c>
      <c r="V36" s="30" t="str">
        <f t="shared" si="2"/>
        <v>Khá</v>
      </c>
      <c r="W36" s="31" t="str">
        <f t="shared" si="6"/>
        <v/>
      </c>
      <c r="X36" s="32" t="str">
        <f t="shared" si="4"/>
        <v>502-A2</v>
      </c>
      <c r="Y36" s="3"/>
      <c r="Z36" s="21"/>
      <c r="AA36" s="73" t="str">
        <f t="shared" si="5"/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658</v>
      </c>
      <c r="D37" s="24" t="s">
        <v>375</v>
      </c>
      <c r="E37" s="25" t="s">
        <v>489</v>
      </c>
      <c r="F37" s="26" t="s">
        <v>659</v>
      </c>
      <c r="G37" s="23" t="s">
        <v>278</v>
      </c>
      <c r="H37" s="80" t="s">
        <v>56</v>
      </c>
      <c r="I37" s="81" t="s">
        <v>595</v>
      </c>
      <c r="J37" s="82">
        <v>43269</v>
      </c>
      <c r="K37" s="81" t="s">
        <v>58</v>
      </c>
      <c r="L37" s="81" t="s">
        <v>739</v>
      </c>
      <c r="M37" s="81" t="s">
        <v>281</v>
      </c>
      <c r="N37">
        <v>3</v>
      </c>
      <c r="O37" s="27">
        <v>10</v>
      </c>
      <c r="P37" s="27">
        <v>7</v>
      </c>
      <c r="Q37" s="27" t="s">
        <v>25</v>
      </c>
      <c r="R37" s="27">
        <v>8</v>
      </c>
      <c r="S37" s="71">
        <v>9</v>
      </c>
      <c r="T37" s="28">
        <f t="shared" si="0"/>
        <v>8.8000000000000007</v>
      </c>
      <c r="U37" s="29" t="str">
        <f t="shared" si="1"/>
        <v>A</v>
      </c>
      <c r="V37" s="30" t="str">
        <f t="shared" si="2"/>
        <v>Giỏi</v>
      </c>
      <c r="W37" s="31" t="str">
        <f t="shared" si="6"/>
        <v/>
      </c>
      <c r="X37" s="32" t="str">
        <f t="shared" si="4"/>
        <v>502-A2</v>
      </c>
      <c r="Y37" s="3"/>
      <c r="Z37" s="21"/>
      <c r="AA37" s="73" t="str">
        <f t="shared" si="5"/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660</v>
      </c>
      <c r="D38" s="24" t="s">
        <v>517</v>
      </c>
      <c r="E38" s="25" t="s">
        <v>583</v>
      </c>
      <c r="F38" s="26" t="s">
        <v>661</v>
      </c>
      <c r="G38" s="23" t="s">
        <v>107</v>
      </c>
      <c r="H38" s="80" t="s">
        <v>56</v>
      </c>
      <c r="I38" s="81" t="s">
        <v>595</v>
      </c>
      <c r="J38" s="82">
        <v>43269</v>
      </c>
      <c r="K38" s="81" t="s">
        <v>58</v>
      </c>
      <c r="L38" s="81" t="s">
        <v>739</v>
      </c>
      <c r="M38" s="81" t="s">
        <v>281</v>
      </c>
      <c r="N38">
        <v>3</v>
      </c>
      <c r="O38" s="27">
        <v>10</v>
      </c>
      <c r="P38" s="27">
        <v>10</v>
      </c>
      <c r="Q38" s="27" t="s">
        <v>25</v>
      </c>
      <c r="R38" s="27">
        <v>10</v>
      </c>
      <c r="S38" s="71">
        <v>9</v>
      </c>
      <c r="T38" s="28">
        <f t="shared" si="0"/>
        <v>9.3000000000000007</v>
      </c>
      <c r="U38" s="29" t="str">
        <f t="shared" si="1"/>
        <v>A+</v>
      </c>
      <c r="V38" s="30" t="str">
        <f t="shared" si="2"/>
        <v>Giỏi</v>
      </c>
      <c r="W38" s="31" t="str">
        <f t="shared" si="6"/>
        <v/>
      </c>
      <c r="X38" s="32" t="str">
        <f t="shared" si="4"/>
        <v>502-A2</v>
      </c>
      <c r="Y38" s="3"/>
      <c r="Z38" s="21"/>
      <c r="AA38" s="73" t="str">
        <f t="shared" si="5"/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662</v>
      </c>
      <c r="D39" s="24" t="s">
        <v>119</v>
      </c>
      <c r="E39" s="25" t="s">
        <v>195</v>
      </c>
      <c r="F39" s="26" t="s">
        <v>358</v>
      </c>
      <c r="G39" s="23" t="s">
        <v>88</v>
      </c>
      <c r="H39" s="80" t="s">
        <v>56</v>
      </c>
      <c r="I39" s="81" t="s">
        <v>595</v>
      </c>
      <c r="J39" s="82">
        <v>43269</v>
      </c>
      <c r="K39" s="81" t="s">
        <v>58</v>
      </c>
      <c r="L39" s="81" t="s">
        <v>739</v>
      </c>
      <c r="M39" s="81" t="s">
        <v>281</v>
      </c>
      <c r="N39">
        <v>3</v>
      </c>
      <c r="O39" s="27">
        <v>6</v>
      </c>
      <c r="P39" s="27">
        <v>5</v>
      </c>
      <c r="Q39" s="27" t="s">
        <v>25</v>
      </c>
      <c r="R39" s="27">
        <v>6</v>
      </c>
      <c r="S39" s="71">
        <v>3</v>
      </c>
      <c r="T39" s="28">
        <f t="shared" si="0"/>
        <v>3.8</v>
      </c>
      <c r="U39" s="29" t="str">
        <f t="shared" si="1"/>
        <v>F</v>
      </c>
      <c r="V39" s="30" t="str">
        <f t="shared" si="2"/>
        <v>Kém</v>
      </c>
      <c r="W39" s="31" t="str">
        <f t="shared" si="6"/>
        <v/>
      </c>
      <c r="X39" s="32" t="str">
        <f t="shared" si="4"/>
        <v>502-A2</v>
      </c>
      <c r="Y39" s="3"/>
      <c r="Z39" s="21"/>
      <c r="AA39" s="73" t="str">
        <f t="shared" si="5"/>
        <v>Học lại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663</v>
      </c>
      <c r="D40" s="24" t="s">
        <v>664</v>
      </c>
      <c r="E40" s="25" t="s">
        <v>195</v>
      </c>
      <c r="F40" s="26" t="s">
        <v>474</v>
      </c>
      <c r="G40" s="23" t="s">
        <v>192</v>
      </c>
      <c r="H40" s="80" t="s">
        <v>56</v>
      </c>
      <c r="I40" s="81" t="s">
        <v>595</v>
      </c>
      <c r="J40" s="82">
        <v>43269</v>
      </c>
      <c r="K40" s="81" t="s">
        <v>58</v>
      </c>
      <c r="L40" s="81" t="s">
        <v>739</v>
      </c>
      <c r="M40" s="81" t="s">
        <v>281</v>
      </c>
      <c r="N40">
        <v>3</v>
      </c>
      <c r="O40" s="27">
        <v>10</v>
      </c>
      <c r="P40" s="27">
        <v>7</v>
      </c>
      <c r="Q40" s="27" t="s">
        <v>25</v>
      </c>
      <c r="R40" s="27">
        <v>8</v>
      </c>
      <c r="S40" s="71">
        <v>8.5</v>
      </c>
      <c r="T40" s="28">
        <f t="shared" si="0"/>
        <v>8.5</v>
      </c>
      <c r="U40" s="29" t="str">
        <f t="shared" si="1"/>
        <v>A</v>
      </c>
      <c r="V40" s="30" t="str">
        <f t="shared" si="2"/>
        <v>Giỏi</v>
      </c>
      <c r="W40" s="31" t="str">
        <f t="shared" si="6"/>
        <v/>
      </c>
      <c r="X40" s="32" t="str">
        <f t="shared" si="4"/>
        <v>502-A2</v>
      </c>
      <c r="Y40" s="3"/>
      <c r="Z40" s="21"/>
      <c r="AA40" s="73" t="str">
        <f t="shared" si="5"/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665</v>
      </c>
      <c r="D41" s="24" t="s">
        <v>666</v>
      </c>
      <c r="E41" s="25" t="s">
        <v>129</v>
      </c>
      <c r="F41" s="26" t="s">
        <v>667</v>
      </c>
      <c r="G41" s="23" t="s">
        <v>55</v>
      </c>
      <c r="H41" s="80" t="s">
        <v>56</v>
      </c>
      <c r="I41" s="81" t="s">
        <v>595</v>
      </c>
      <c r="J41" s="82">
        <v>43269</v>
      </c>
      <c r="K41" s="81" t="s">
        <v>58</v>
      </c>
      <c r="L41" s="81" t="s">
        <v>739</v>
      </c>
      <c r="M41" s="81" t="s">
        <v>281</v>
      </c>
      <c r="N41">
        <v>3</v>
      </c>
      <c r="O41" s="27">
        <v>10</v>
      </c>
      <c r="P41" s="27">
        <v>6</v>
      </c>
      <c r="Q41" s="27" t="s">
        <v>25</v>
      </c>
      <c r="R41" s="27">
        <v>7</v>
      </c>
      <c r="S41" s="71">
        <v>10</v>
      </c>
      <c r="T41" s="28">
        <f t="shared" ref="T41:T72" si="7">ROUND(SUMPRODUCT(O41:S41,$O$8:$S$8)/100,1)</f>
        <v>9.3000000000000007</v>
      </c>
      <c r="U41" s="29" t="str">
        <f t="shared" ref="U41:U69" si="8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A+</v>
      </c>
      <c r="V41" s="30" t="str">
        <f t="shared" ref="V41:V69" si="9">IF($T41&lt;4,"Kém",IF(AND($T41&gt;=4,$T41&lt;=5.4),"Trung bình yếu",IF(AND($T41&gt;=5.5,$T41&lt;=6.9),"Trung bình",IF(AND($T41&gt;=7,$T41&lt;=8.4),"Khá",IF(AND($T41&gt;=8.5,$T41&lt;=10),"Giỏi","")))))</f>
        <v>Giỏi</v>
      </c>
      <c r="W41" s="31" t="str">
        <f t="shared" si="6"/>
        <v/>
      </c>
      <c r="X41" s="32" t="str">
        <f t="shared" ref="X41:X69" si="10">+L41</f>
        <v>502-A2</v>
      </c>
      <c r="Y41" s="3"/>
      <c r="Z41" s="21"/>
      <c r="AA41" s="73" t="str">
        <f t="shared" ref="AA41:AA69" si="11"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668</v>
      </c>
      <c r="D42" s="24" t="s">
        <v>207</v>
      </c>
      <c r="E42" s="25" t="s">
        <v>557</v>
      </c>
      <c r="F42" s="26" t="s">
        <v>229</v>
      </c>
      <c r="G42" s="23" t="s">
        <v>83</v>
      </c>
      <c r="H42" s="80" t="s">
        <v>56</v>
      </c>
      <c r="I42" s="81" t="s">
        <v>595</v>
      </c>
      <c r="J42" s="82">
        <v>43269</v>
      </c>
      <c r="K42" s="81" t="s">
        <v>58</v>
      </c>
      <c r="L42" s="81" t="s">
        <v>739</v>
      </c>
      <c r="M42" s="81" t="s">
        <v>281</v>
      </c>
      <c r="N42">
        <v>3</v>
      </c>
      <c r="O42" s="27">
        <v>10</v>
      </c>
      <c r="P42" s="27">
        <v>7</v>
      </c>
      <c r="Q42" s="27" t="s">
        <v>25</v>
      </c>
      <c r="R42" s="27">
        <v>8</v>
      </c>
      <c r="S42" s="71">
        <v>4</v>
      </c>
      <c r="T42" s="28">
        <f t="shared" si="7"/>
        <v>5.3</v>
      </c>
      <c r="U42" s="29" t="str">
        <f t="shared" si="8"/>
        <v>D+</v>
      </c>
      <c r="V42" s="30" t="str">
        <f t="shared" si="9"/>
        <v>Trung bình yếu</v>
      </c>
      <c r="W42" s="31" t="str">
        <f t="shared" si="6"/>
        <v/>
      </c>
      <c r="X42" s="32" t="str">
        <f t="shared" si="10"/>
        <v>502-A2</v>
      </c>
      <c r="Y42" s="3"/>
      <c r="Z42" s="21"/>
      <c r="AA42" s="73" t="str">
        <f t="shared" si="11"/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669</v>
      </c>
      <c r="D43" s="24" t="s">
        <v>112</v>
      </c>
      <c r="E43" s="25" t="s">
        <v>557</v>
      </c>
      <c r="F43" s="26" t="s">
        <v>670</v>
      </c>
      <c r="G43" s="23" t="s">
        <v>278</v>
      </c>
      <c r="H43" s="80" t="s">
        <v>56</v>
      </c>
      <c r="I43" s="81" t="s">
        <v>595</v>
      </c>
      <c r="J43" s="82">
        <v>43269</v>
      </c>
      <c r="K43" s="81" t="s">
        <v>58</v>
      </c>
      <c r="L43" s="81" t="s">
        <v>739</v>
      </c>
      <c r="M43" s="81" t="s">
        <v>281</v>
      </c>
      <c r="N43">
        <v>3</v>
      </c>
      <c r="O43" s="27">
        <v>10</v>
      </c>
      <c r="P43" s="27">
        <v>5.5</v>
      </c>
      <c r="Q43" s="27" t="s">
        <v>25</v>
      </c>
      <c r="R43" s="27">
        <v>6.5</v>
      </c>
      <c r="S43" s="71">
        <v>6</v>
      </c>
      <c r="T43" s="28">
        <f t="shared" si="7"/>
        <v>6.4</v>
      </c>
      <c r="U43" s="29" t="str">
        <f t="shared" si="8"/>
        <v>C</v>
      </c>
      <c r="V43" s="30" t="str">
        <f t="shared" si="9"/>
        <v>Trung bình</v>
      </c>
      <c r="W43" s="31" t="str">
        <f t="shared" si="6"/>
        <v/>
      </c>
      <c r="X43" s="32" t="str">
        <f t="shared" si="10"/>
        <v>502-A2</v>
      </c>
      <c r="Y43" s="3"/>
      <c r="Z43" s="21"/>
      <c r="AA43" s="73" t="str">
        <f t="shared" si="11"/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671</v>
      </c>
      <c r="D44" s="24" t="s">
        <v>119</v>
      </c>
      <c r="E44" s="25" t="s">
        <v>672</v>
      </c>
      <c r="F44" s="26" t="s">
        <v>408</v>
      </c>
      <c r="G44" s="23" t="s">
        <v>55</v>
      </c>
      <c r="H44" s="80" t="s">
        <v>56</v>
      </c>
      <c r="I44" s="81" t="s">
        <v>595</v>
      </c>
      <c r="J44" s="82">
        <v>43269</v>
      </c>
      <c r="K44" s="81" t="s">
        <v>58</v>
      </c>
      <c r="L44" s="81" t="s">
        <v>739</v>
      </c>
      <c r="M44" s="81" t="s">
        <v>281</v>
      </c>
      <c r="N44">
        <v>3</v>
      </c>
      <c r="O44" s="27">
        <v>10</v>
      </c>
      <c r="P44" s="27">
        <v>6</v>
      </c>
      <c r="Q44" s="27" t="s">
        <v>25</v>
      </c>
      <c r="R44" s="27">
        <v>7</v>
      </c>
      <c r="S44" s="71">
        <v>3</v>
      </c>
      <c r="T44" s="28">
        <f t="shared" si="7"/>
        <v>4.4000000000000004</v>
      </c>
      <c r="U44" s="29" t="str">
        <f t="shared" si="8"/>
        <v>D</v>
      </c>
      <c r="V44" s="30" t="str">
        <f t="shared" si="9"/>
        <v>Trung bình yếu</v>
      </c>
      <c r="W44" s="31" t="str">
        <f t="shared" si="6"/>
        <v/>
      </c>
      <c r="X44" s="32" t="str">
        <f t="shared" si="10"/>
        <v>502-A2</v>
      </c>
      <c r="Y44" s="3"/>
      <c r="Z44" s="21"/>
      <c r="AA44" s="73" t="str">
        <f t="shared" si="11"/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673</v>
      </c>
      <c r="D45" s="24" t="s">
        <v>674</v>
      </c>
      <c r="E45" s="25" t="s">
        <v>134</v>
      </c>
      <c r="F45" s="26" t="s">
        <v>675</v>
      </c>
      <c r="G45" s="23" t="s">
        <v>107</v>
      </c>
      <c r="H45" s="80" t="s">
        <v>56</v>
      </c>
      <c r="I45" s="81" t="s">
        <v>595</v>
      </c>
      <c r="J45" s="82">
        <v>43269</v>
      </c>
      <c r="K45" s="81" t="s">
        <v>58</v>
      </c>
      <c r="L45" s="81" t="s">
        <v>739</v>
      </c>
      <c r="M45" s="81" t="s">
        <v>281</v>
      </c>
      <c r="N45">
        <v>3</v>
      </c>
      <c r="O45" s="27">
        <v>10</v>
      </c>
      <c r="P45" s="27">
        <v>3</v>
      </c>
      <c r="Q45" s="27" t="s">
        <v>25</v>
      </c>
      <c r="R45" s="27">
        <v>4</v>
      </c>
      <c r="S45" s="71">
        <v>4</v>
      </c>
      <c r="T45" s="28">
        <f t="shared" si="7"/>
        <v>4.5</v>
      </c>
      <c r="U45" s="29" t="str">
        <f t="shared" si="8"/>
        <v>D</v>
      </c>
      <c r="V45" s="30" t="str">
        <f t="shared" si="9"/>
        <v>Trung bình yếu</v>
      </c>
      <c r="W45" s="31" t="str">
        <f t="shared" si="6"/>
        <v/>
      </c>
      <c r="X45" s="32" t="str">
        <f t="shared" si="10"/>
        <v>502-A2</v>
      </c>
      <c r="Y45" s="3"/>
      <c r="Z45" s="21"/>
      <c r="AA45" s="73" t="str">
        <f t="shared" si="11"/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676</v>
      </c>
      <c r="D46" s="24" t="s">
        <v>517</v>
      </c>
      <c r="E46" s="25" t="s">
        <v>323</v>
      </c>
      <c r="F46" s="26" t="s">
        <v>677</v>
      </c>
      <c r="G46" s="23" t="s">
        <v>88</v>
      </c>
      <c r="H46" s="80" t="s">
        <v>56</v>
      </c>
      <c r="I46" s="81" t="s">
        <v>595</v>
      </c>
      <c r="J46" s="82">
        <v>43269</v>
      </c>
      <c r="K46" s="81" t="s">
        <v>58</v>
      </c>
      <c r="L46" s="81" t="s">
        <v>739</v>
      </c>
      <c r="M46" s="81" t="s">
        <v>281</v>
      </c>
      <c r="N46">
        <v>3</v>
      </c>
      <c r="O46" s="27">
        <v>10</v>
      </c>
      <c r="P46" s="27">
        <v>6</v>
      </c>
      <c r="Q46" s="27" t="s">
        <v>25</v>
      </c>
      <c r="R46" s="27">
        <v>7</v>
      </c>
      <c r="S46" s="71">
        <v>4.5</v>
      </c>
      <c r="T46" s="28">
        <f t="shared" si="7"/>
        <v>5.5</v>
      </c>
      <c r="U46" s="29" t="str">
        <f t="shared" si="8"/>
        <v>C</v>
      </c>
      <c r="V46" s="30" t="str">
        <f t="shared" si="9"/>
        <v>Trung bình</v>
      </c>
      <c r="W46" s="31" t="str">
        <f t="shared" si="6"/>
        <v/>
      </c>
      <c r="X46" s="32" t="str">
        <f t="shared" si="10"/>
        <v>502-A2</v>
      </c>
      <c r="Y46" s="3"/>
      <c r="Z46" s="21"/>
      <c r="AA46" s="73" t="str">
        <f t="shared" si="11"/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678</v>
      </c>
      <c r="D47" s="24" t="s">
        <v>502</v>
      </c>
      <c r="E47" s="25" t="s">
        <v>679</v>
      </c>
      <c r="F47" s="26" t="s">
        <v>680</v>
      </c>
      <c r="G47" s="23" t="s">
        <v>70</v>
      </c>
      <c r="H47" s="80" t="s">
        <v>56</v>
      </c>
      <c r="I47" s="81" t="s">
        <v>595</v>
      </c>
      <c r="J47" s="82">
        <v>43269</v>
      </c>
      <c r="K47" s="81" t="s">
        <v>58</v>
      </c>
      <c r="L47" s="81" t="s">
        <v>739</v>
      </c>
      <c r="M47" s="81" t="s">
        <v>281</v>
      </c>
      <c r="N47">
        <v>3</v>
      </c>
      <c r="O47" s="27">
        <v>10</v>
      </c>
      <c r="P47" s="27">
        <v>9</v>
      </c>
      <c r="Q47" s="27" t="s">
        <v>25</v>
      </c>
      <c r="R47" s="27">
        <v>9</v>
      </c>
      <c r="S47" s="71">
        <v>9.5</v>
      </c>
      <c r="T47" s="28">
        <f t="shared" si="7"/>
        <v>9.5</v>
      </c>
      <c r="U47" s="29" t="str">
        <f t="shared" si="8"/>
        <v>A+</v>
      </c>
      <c r="V47" s="30" t="str">
        <f t="shared" si="9"/>
        <v>Giỏi</v>
      </c>
      <c r="W47" s="31" t="str">
        <f t="shared" si="6"/>
        <v/>
      </c>
      <c r="X47" s="32" t="str">
        <f t="shared" si="10"/>
        <v>502-A2</v>
      </c>
      <c r="Y47" s="3"/>
      <c r="Z47" s="21"/>
      <c r="AA47" s="73" t="str">
        <f t="shared" si="11"/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681</v>
      </c>
      <c r="D48" s="24" t="s">
        <v>682</v>
      </c>
      <c r="E48" s="25" t="s">
        <v>683</v>
      </c>
      <c r="F48" s="26" t="s">
        <v>684</v>
      </c>
      <c r="G48" s="23" t="s">
        <v>278</v>
      </c>
      <c r="H48" s="80" t="s">
        <v>56</v>
      </c>
      <c r="I48" s="81" t="s">
        <v>595</v>
      </c>
      <c r="J48" s="82">
        <v>43269</v>
      </c>
      <c r="K48" s="81" t="s">
        <v>58</v>
      </c>
      <c r="L48" s="81" t="s">
        <v>739</v>
      </c>
      <c r="M48" s="81" t="s">
        <v>281</v>
      </c>
      <c r="N48">
        <v>3</v>
      </c>
      <c r="O48" s="27">
        <v>10</v>
      </c>
      <c r="P48" s="27">
        <v>7</v>
      </c>
      <c r="Q48" s="27" t="s">
        <v>25</v>
      </c>
      <c r="R48" s="27">
        <v>8</v>
      </c>
      <c r="S48" s="71">
        <v>8</v>
      </c>
      <c r="T48" s="28">
        <f t="shared" si="7"/>
        <v>8.1</v>
      </c>
      <c r="U48" s="29" t="str">
        <f t="shared" si="8"/>
        <v>B+</v>
      </c>
      <c r="V48" s="30" t="str">
        <f t="shared" si="9"/>
        <v>Khá</v>
      </c>
      <c r="W48" s="31" t="str">
        <f t="shared" si="6"/>
        <v/>
      </c>
      <c r="X48" s="32" t="str">
        <f t="shared" si="10"/>
        <v>502-A2</v>
      </c>
      <c r="Y48" s="3"/>
      <c r="Z48" s="21"/>
      <c r="AA48" s="73" t="str">
        <f t="shared" si="11"/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685</v>
      </c>
      <c r="D49" s="24" t="s">
        <v>686</v>
      </c>
      <c r="E49" s="25" t="s">
        <v>170</v>
      </c>
      <c r="F49" s="26" t="s">
        <v>687</v>
      </c>
      <c r="G49" s="23" t="s">
        <v>135</v>
      </c>
      <c r="H49" s="80" t="s">
        <v>56</v>
      </c>
      <c r="I49" s="81" t="s">
        <v>595</v>
      </c>
      <c r="J49" s="82">
        <v>43269</v>
      </c>
      <c r="K49" s="81" t="s">
        <v>58</v>
      </c>
      <c r="L49" s="81" t="s">
        <v>739</v>
      </c>
      <c r="M49" s="81" t="s">
        <v>281</v>
      </c>
      <c r="N49">
        <v>3</v>
      </c>
      <c r="O49" s="27">
        <v>8</v>
      </c>
      <c r="P49" s="27">
        <v>6</v>
      </c>
      <c r="Q49" s="27" t="s">
        <v>25</v>
      </c>
      <c r="R49" s="27">
        <v>7</v>
      </c>
      <c r="S49" s="71">
        <v>8</v>
      </c>
      <c r="T49" s="28">
        <f t="shared" si="7"/>
        <v>7.7</v>
      </c>
      <c r="U49" s="29" t="str">
        <f t="shared" si="8"/>
        <v>B</v>
      </c>
      <c r="V49" s="30" t="str">
        <f t="shared" si="9"/>
        <v>Khá</v>
      </c>
      <c r="W49" s="31" t="str">
        <f t="shared" si="6"/>
        <v/>
      </c>
      <c r="X49" s="32" t="str">
        <f t="shared" si="10"/>
        <v>502-A2</v>
      </c>
      <c r="Y49" s="3"/>
      <c r="Z49" s="21"/>
      <c r="AA49" s="73" t="str">
        <f t="shared" si="11"/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688</v>
      </c>
      <c r="D50" s="24" t="s">
        <v>569</v>
      </c>
      <c r="E50" s="25" t="s">
        <v>470</v>
      </c>
      <c r="F50" s="26" t="s">
        <v>65</v>
      </c>
      <c r="G50" s="23" t="s">
        <v>62</v>
      </c>
      <c r="H50" s="80" t="s">
        <v>56</v>
      </c>
      <c r="I50" s="81" t="s">
        <v>595</v>
      </c>
      <c r="J50" s="82">
        <v>43269</v>
      </c>
      <c r="K50" s="81" t="s">
        <v>58</v>
      </c>
      <c r="L50" s="81" t="s">
        <v>739</v>
      </c>
      <c r="M50" s="81" t="s">
        <v>281</v>
      </c>
      <c r="N50">
        <v>3</v>
      </c>
      <c r="O50" s="27">
        <v>10</v>
      </c>
      <c r="P50" s="27">
        <v>8</v>
      </c>
      <c r="Q50" s="27" t="s">
        <v>25</v>
      </c>
      <c r="R50" s="27">
        <v>9</v>
      </c>
      <c r="S50" s="71">
        <v>10</v>
      </c>
      <c r="T50" s="28">
        <f t="shared" si="7"/>
        <v>9.6999999999999993</v>
      </c>
      <c r="U50" s="29" t="str">
        <f t="shared" si="8"/>
        <v>A+</v>
      </c>
      <c r="V50" s="30" t="str">
        <f t="shared" si="9"/>
        <v>Giỏi</v>
      </c>
      <c r="W50" s="31" t="str">
        <f t="shared" si="6"/>
        <v/>
      </c>
      <c r="X50" s="32" t="str">
        <f t="shared" si="10"/>
        <v>502-A2</v>
      </c>
      <c r="Y50" s="3"/>
      <c r="Z50" s="21"/>
      <c r="AA50" s="73" t="str">
        <f t="shared" si="11"/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689</v>
      </c>
      <c r="D51" s="24" t="s">
        <v>690</v>
      </c>
      <c r="E51" s="25" t="s">
        <v>53</v>
      </c>
      <c r="F51" s="26" t="s">
        <v>691</v>
      </c>
      <c r="G51" s="23" t="s">
        <v>692</v>
      </c>
      <c r="H51" s="80" t="s">
        <v>56</v>
      </c>
      <c r="I51" s="81" t="s">
        <v>595</v>
      </c>
      <c r="J51" s="82">
        <v>43269</v>
      </c>
      <c r="K51" s="81" t="s">
        <v>58</v>
      </c>
      <c r="L51" s="81" t="s">
        <v>740</v>
      </c>
      <c r="M51" s="81" t="s">
        <v>281</v>
      </c>
      <c r="N51">
        <v>3</v>
      </c>
      <c r="O51" s="27">
        <v>10</v>
      </c>
      <c r="P51" s="27">
        <v>8</v>
      </c>
      <c r="Q51" s="27" t="s">
        <v>25</v>
      </c>
      <c r="R51" s="27">
        <v>9</v>
      </c>
      <c r="S51" s="71">
        <v>7</v>
      </c>
      <c r="T51" s="28">
        <f t="shared" si="7"/>
        <v>7.6</v>
      </c>
      <c r="U51" s="29" t="str">
        <f t="shared" si="8"/>
        <v>B</v>
      </c>
      <c r="V51" s="30" t="str">
        <f t="shared" si="9"/>
        <v>Khá</v>
      </c>
      <c r="W51" s="31" t="str">
        <f t="shared" si="6"/>
        <v/>
      </c>
      <c r="X51" s="32" t="str">
        <f t="shared" si="10"/>
        <v>402-A2</v>
      </c>
      <c r="Y51" s="3"/>
      <c r="Z51" s="21"/>
      <c r="AA51" s="73" t="str">
        <f t="shared" si="11"/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693</v>
      </c>
      <c r="D52" s="24" t="s">
        <v>694</v>
      </c>
      <c r="E52" s="25" t="s">
        <v>225</v>
      </c>
      <c r="F52" s="26" t="s">
        <v>156</v>
      </c>
      <c r="G52" s="23" t="s">
        <v>70</v>
      </c>
      <c r="H52" s="80" t="s">
        <v>56</v>
      </c>
      <c r="I52" s="81" t="s">
        <v>595</v>
      </c>
      <c r="J52" s="82">
        <v>43269</v>
      </c>
      <c r="K52" s="81" t="s">
        <v>58</v>
      </c>
      <c r="L52" s="81" t="s">
        <v>740</v>
      </c>
      <c r="M52" s="81" t="s">
        <v>281</v>
      </c>
      <c r="N52">
        <v>3</v>
      </c>
      <c r="O52" s="27">
        <v>8</v>
      </c>
      <c r="P52" s="27">
        <v>2</v>
      </c>
      <c r="Q52" s="27" t="s">
        <v>25</v>
      </c>
      <c r="R52" s="27">
        <v>3</v>
      </c>
      <c r="S52" s="71">
        <v>3</v>
      </c>
      <c r="T52" s="28">
        <f t="shared" si="7"/>
        <v>3.4</v>
      </c>
      <c r="U52" s="29" t="str">
        <f t="shared" si="8"/>
        <v>F</v>
      </c>
      <c r="V52" s="30" t="str">
        <f t="shared" si="9"/>
        <v>Kém</v>
      </c>
      <c r="W52" s="31" t="str">
        <f t="shared" si="6"/>
        <v/>
      </c>
      <c r="X52" s="32" t="str">
        <f t="shared" si="10"/>
        <v>402-A2</v>
      </c>
      <c r="Y52" s="3"/>
      <c r="Z52" s="21"/>
      <c r="AA52" s="73" t="str">
        <f t="shared" si="11"/>
        <v>Học lại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695</v>
      </c>
      <c r="D53" s="24" t="s">
        <v>696</v>
      </c>
      <c r="E53" s="25" t="s">
        <v>537</v>
      </c>
      <c r="F53" s="26" t="s">
        <v>697</v>
      </c>
      <c r="G53" s="23" t="s">
        <v>88</v>
      </c>
      <c r="H53" s="80" t="s">
        <v>56</v>
      </c>
      <c r="I53" s="81" t="s">
        <v>595</v>
      </c>
      <c r="J53" s="82">
        <v>43269</v>
      </c>
      <c r="K53" s="81" t="s">
        <v>58</v>
      </c>
      <c r="L53" s="81" t="s">
        <v>740</v>
      </c>
      <c r="M53" s="81" t="s">
        <v>281</v>
      </c>
      <c r="N53">
        <v>3</v>
      </c>
      <c r="O53" s="27">
        <v>8</v>
      </c>
      <c r="P53" s="27">
        <v>5</v>
      </c>
      <c r="Q53" s="27" t="s">
        <v>25</v>
      </c>
      <c r="R53" s="27">
        <v>6</v>
      </c>
      <c r="S53" s="71">
        <v>9.5</v>
      </c>
      <c r="T53" s="28">
        <f t="shared" si="7"/>
        <v>8.6</v>
      </c>
      <c r="U53" s="29" t="str">
        <f t="shared" si="8"/>
        <v>A</v>
      </c>
      <c r="V53" s="30" t="str">
        <f t="shared" si="9"/>
        <v>Giỏi</v>
      </c>
      <c r="W53" s="31" t="str">
        <f t="shared" si="6"/>
        <v/>
      </c>
      <c r="X53" s="32" t="str">
        <f t="shared" si="10"/>
        <v>402-A2</v>
      </c>
      <c r="Y53" s="3"/>
      <c r="Z53" s="21"/>
      <c r="AA53" s="73" t="str">
        <f t="shared" si="11"/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698</v>
      </c>
      <c r="D54" s="24" t="s">
        <v>483</v>
      </c>
      <c r="E54" s="25" t="s">
        <v>699</v>
      </c>
      <c r="F54" s="26" t="s">
        <v>700</v>
      </c>
      <c r="G54" s="23" t="s">
        <v>107</v>
      </c>
      <c r="H54" s="80" t="s">
        <v>56</v>
      </c>
      <c r="I54" s="81" t="s">
        <v>595</v>
      </c>
      <c r="J54" s="82">
        <v>43269</v>
      </c>
      <c r="K54" s="81" t="s">
        <v>58</v>
      </c>
      <c r="L54" s="81" t="s">
        <v>740</v>
      </c>
      <c r="M54" s="81" t="s">
        <v>281</v>
      </c>
      <c r="N54">
        <v>3</v>
      </c>
      <c r="O54" s="27">
        <v>10</v>
      </c>
      <c r="P54" s="27">
        <v>9.5</v>
      </c>
      <c r="Q54" s="27" t="s">
        <v>25</v>
      </c>
      <c r="R54" s="27">
        <v>10</v>
      </c>
      <c r="S54" s="71">
        <v>9.5</v>
      </c>
      <c r="T54" s="28">
        <f t="shared" si="7"/>
        <v>9.6</v>
      </c>
      <c r="U54" s="29" t="str">
        <f t="shared" si="8"/>
        <v>A+</v>
      </c>
      <c r="V54" s="30" t="str">
        <f t="shared" si="9"/>
        <v>Giỏi</v>
      </c>
      <c r="W54" s="31" t="str">
        <f t="shared" si="6"/>
        <v/>
      </c>
      <c r="X54" s="32" t="str">
        <f t="shared" si="10"/>
        <v>402-A2</v>
      </c>
      <c r="Y54" s="3"/>
      <c r="Z54" s="21"/>
      <c r="AA54" s="73" t="str">
        <f t="shared" si="11"/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701</v>
      </c>
      <c r="D55" s="24" t="s">
        <v>702</v>
      </c>
      <c r="E55" s="25" t="s">
        <v>703</v>
      </c>
      <c r="F55" s="26" t="s">
        <v>571</v>
      </c>
      <c r="G55" s="23" t="s">
        <v>66</v>
      </c>
      <c r="H55" s="80" t="s">
        <v>56</v>
      </c>
      <c r="I55" s="81" t="s">
        <v>595</v>
      </c>
      <c r="J55" s="82">
        <v>43269</v>
      </c>
      <c r="K55" s="81" t="s">
        <v>58</v>
      </c>
      <c r="L55" s="81" t="s">
        <v>740</v>
      </c>
      <c r="M55" s="81" t="s">
        <v>281</v>
      </c>
      <c r="N55">
        <v>3</v>
      </c>
      <c r="O55" s="27">
        <v>5</v>
      </c>
      <c r="P55" s="27">
        <v>5</v>
      </c>
      <c r="Q55" s="27" t="s">
        <v>25</v>
      </c>
      <c r="R55" s="27">
        <v>6</v>
      </c>
      <c r="S55" s="71">
        <v>0</v>
      </c>
      <c r="T55" s="28">
        <f t="shared" si="7"/>
        <v>1.6</v>
      </c>
      <c r="U55" s="29" t="str">
        <f t="shared" si="8"/>
        <v>F</v>
      </c>
      <c r="V55" s="30" t="str">
        <f t="shared" si="9"/>
        <v>Kém</v>
      </c>
      <c r="W55" s="31" t="s">
        <v>1203</v>
      </c>
      <c r="X55" s="32" t="str">
        <f t="shared" si="10"/>
        <v>402-A2</v>
      </c>
      <c r="Y55" s="3"/>
      <c r="Z55" s="21"/>
      <c r="AA55" s="73" t="str">
        <f t="shared" si="11"/>
        <v>Học lại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704</v>
      </c>
      <c r="D56" s="24" t="s">
        <v>705</v>
      </c>
      <c r="E56" s="25" t="s">
        <v>706</v>
      </c>
      <c r="F56" s="26" t="s">
        <v>509</v>
      </c>
      <c r="G56" s="23" t="s">
        <v>83</v>
      </c>
      <c r="H56" s="80" t="s">
        <v>56</v>
      </c>
      <c r="I56" s="81" t="s">
        <v>595</v>
      </c>
      <c r="J56" s="82">
        <v>43269</v>
      </c>
      <c r="K56" s="81" t="s">
        <v>58</v>
      </c>
      <c r="L56" s="81" t="s">
        <v>740</v>
      </c>
      <c r="M56" s="81" t="s">
        <v>281</v>
      </c>
      <c r="N56">
        <v>3</v>
      </c>
      <c r="O56" s="27">
        <v>10</v>
      </c>
      <c r="P56" s="27">
        <v>6</v>
      </c>
      <c r="Q56" s="27" t="s">
        <v>25</v>
      </c>
      <c r="R56" s="27">
        <v>7</v>
      </c>
      <c r="S56" s="71">
        <v>5.5</v>
      </c>
      <c r="T56" s="28">
        <f t="shared" si="7"/>
        <v>6.2</v>
      </c>
      <c r="U56" s="29" t="str">
        <f t="shared" si="8"/>
        <v>C</v>
      </c>
      <c r="V56" s="30" t="str">
        <f t="shared" si="9"/>
        <v>Trung bình</v>
      </c>
      <c r="W56" s="31" t="str">
        <f t="shared" ref="W56:W69" si="12">+IF(OR($O56=0,$P56=0,$Q56=0,$R56=0),"Không đủ ĐKDT",IF(AND(S56=0,T56&gt;=4),"Không đạt",""))</f>
        <v/>
      </c>
      <c r="X56" s="32" t="str">
        <f t="shared" si="10"/>
        <v>402-A2</v>
      </c>
      <c r="Y56" s="3"/>
      <c r="Z56" s="21"/>
      <c r="AA56" s="73" t="str">
        <f t="shared" si="11"/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707</v>
      </c>
      <c r="D57" s="24" t="s">
        <v>708</v>
      </c>
      <c r="E57" s="25" t="s">
        <v>709</v>
      </c>
      <c r="F57" s="26" t="s">
        <v>710</v>
      </c>
      <c r="G57" s="23" t="s">
        <v>88</v>
      </c>
      <c r="H57" s="80" t="s">
        <v>56</v>
      </c>
      <c r="I57" s="81" t="s">
        <v>595</v>
      </c>
      <c r="J57" s="82">
        <v>43269</v>
      </c>
      <c r="K57" s="81" t="s">
        <v>58</v>
      </c>
      <c r="L57" s="81" t="s">
        <v>740</v>
      </c>
      <c r="M57" s="81" t="s">
        <v>281</v>
      </c>
      <c r="N57">
        <v>3</v>
      </c>
      <c r="O57" s="27">
        <v>6</v>
      </c>
      <c r="P57" s="27">
        <v>5</v>
      </c>
      <c r="Q57" s="27" t="s">
        <v>25</v>
      </c>
      <c r="R57" s="27">
        <v>6</v>
      </c>
      <c r="S57" s="71">
        <v>3</v>
      </c>
      <c r="T57" s="28">
        <f t="shared" si="7"/>
        <v>3.8</v>
      </c>
      <c r="U57" s="29" t="str">
        <f t="shared" si="8"/>
        <v>F</v>
      </c>
      <c r="V57" s="30" t="str">
        <f t="shared" si="9"/>
        <v>Kém</v>
      </c>
      <c r="W57" s="31" t="str">
        <f t="shared" si="12"/>
        <v/>
      </c>
      <c r="X57" s="32" t="str">
        <f t="shared" si="10"/>
        <v>402-A2</v>
      </c>
      <c r="Y57" s="3"/>
      <c r="Z57" s="21"/>
      <c r="AA57" s="73" t="str">
        <f t="shared" si="11"/>
        <v>Học lại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711</v>
      </c>
      <c r="D58" s="24" t="s">
        <v>712</v>
      </c>
      <c r="E58" s="25" t="s">
        <v>713</v>
      </c>
      <c r="F58" s="26" t="s">
        <v>714</v>
      </c>
      <c r="G58" s="23" t="s">
        <v>192</v>
      </c>
      <c r="H58" s="80" t="s">
        <v>56</v>
      </c>
      <c r="I58" s="81" t="s">
        <v>595</v>
      </c>
      <c r="J58" s="82">
        <v>43269</v>
      </c>
      <c r="K58" s="81" t="s">
        <v>58</v>
      </c>
      <c r="L58" s="81" t="s">
        <v>740</v>
      </c>
      <c r="M58" s="81" t="s">
        <v>281</v>
      </c>
      <c r="N58">
        <v>3</v>
      </c>
      <c r="O58" s="27">
        <v>10</v>
      </c>
      <c r="P58" s="27">
        <v>7</v>
      </c>
      <c r="Q58" s="27" t="s">
        <v>25</v>
      </c>
      <c r="R58" s="27">
        <v>8</v>
      </c>
      <c r="S58" s="71">
        <v>9</v>
      </c>
      <c r="T58" s="28">
        <f t="shared" si="7"/>
        <v>8.8000000000000007</v>
      </c>
      <c r="U58" s="29" t="str">
        <f t="shared" si="8"/>
        <v>A</v>
      </c>
      <c r="V58" s="30" t="str">
        <f t="shared" si="9"/>
        <v>Giỏi</v>
      </c>
      <c r="W58" s="31" t="str">
        <f t="shared" si="12"/>
        <v/>
      </c>
      <c r="X58" s="32" t="str">
        <f t="shared" si="10"/>
        <v>402-A2</v>
      </c>
      <c r="Y58" s="3"/>
      <c r="Z58" s="21"/>
      <c r="AA58" s="73" t="str">
        <f t="shared" si="11"/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715</v>
      </c>
      <c r="D59" s="24" t="s">
        <v>484</v>
      </c>
      <c r="E59" s="25" t="s">
        <v>159</v>
      </c>
      <c r="F59" s="26" t="s">
        <v>716</v>
      </c>
      <c r="G59" s="23" t="s">
        <v>107</v>
      </c>
      <c r="H59" s="80" t="s">
        <v>56</v>
      </c>
      <c r="I59" s="81" t="s">
        <v>595</v>
      </c>
      <c r="J59" s="82">
        <v>43269</v>
      </c>
      <c r="K59" s="81" t="s">
        <v>58</v>
      </c>
      <c r="L59" s="81" t="s">
        <v>740</v>
      </c>
      <c r="M59" s="81" t="s">
        <v>281</v>
      </c>
      <c r="N59">
        <v>3</v>
      </c>
      <c r="O59" s="27">
        <v>10</v>
      </c>
      <c r="P59" s="27">
        <v>8</v>
      </c>
      <c r="Q59" s="27" t="s">
        <v>25</v>
      </c>
      <c r="R59" s="27">
        <v>9</v>
      </c>
      <c r="S59" s="71">
        <v>5.5</v>
      </c>
      <c r="T59" s="28">
        <f t="shared" si="7"/>
        <v>6.6</v>
      </c>
      <c r="U59" s="29" t="str">
        <f t="shared" si="8"/>
        <v>C+</v>
      </c>
      <c r="V59" s="30" t="str">
        <f t="shared" si="9"/>
        <v>Trung bình</v>
      </c>
      <c r="W59" s="31" t="str">
        <f t="shared" si="12"/>
        <v/>
      </c>
      <c r="X59" s="32" t="str">
        <f t="shared" si="10"/>
        <v>402-A2</v>
      </c>
      <c r="Y59" s="3"/>
      <c r="Z59" s="21"/>
      <c r="AA59" s="73" t="str">
        <f t="shared" si="11"/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717</v>
      </c>
      <c r="D60" s="24" t="s">
        <v>718</v>
      </c>
      <c r="E60" s="25" t="s">
        <v>246</v>
      </c>
      <c r="F60" s="26" t="s">
        <v>719</v>
      </c>
      <c r="G60" s="23" t="s">
        <v>179</v>
      </c>
      <c r="H60" s="80" t="s">
        <v>56</v>
      </c>
      <c r="I60" s="81" t="s">
        <v>595</v>
      </c>
      <c r="J60" s="82">
        <v>43269</v>
      </c>
      <c r="K60" s="81" t="s">
        <v>58</v>
      </c>
      <c r="L60" s="81" t="s">
        <v>740</v>
      </c>
      <c r="M60" s="81" t="s">
        <v>281</v>
      </c>
      <c r="N60">
        <v>3</v>
      </c>
      <c r="O60" s="27">
        <v>8</v>
      </c>
      <c r="P60" s="27">
        <v>3</v>
      </c>
      <c r="Q60" s="27" t="s">
        <v>25</v>
      </c>
      <c r="R60" s="27">
        <v>4</v>
      </c>
      <c r="S60" s="71">
        <v>3.5</v>
      </c>
      <c r="T60" s="28">
        <f t="shared" si="7"/>
        <v>4</v>
      </c>
      <c r="U60" s="29" t="str">
        <f t="shared" si="8"/>
        <v>D</v>
      </c>
      <c r="V60" s="30" t="str">
        <f t="shared" si="9"/>
        <v>Trung bình yếu</v>
      </c>
      <c r="W60" s="31" t="str">
        <f t="shared" si="12"/>
        <v/>
      </c>
      <c r="X60" s="32" t="str">
        <f t="shared" si="10"/>
        <v>402-A2</v>
      </c>
      <c r="Y60" s="3"/>
      <c r="Z60" s="21"/>
      <c r="AA60" s="73" t="str">
        <f t="shared" si="11"/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720</v>
      </c>
      <c r="D61" s="24" t="s">
        <v>721</v>
      </c>
      <c r="E61" s="25" t="s">
        <v>503</v>
      </c>
      <c r="F61" s="26" t="s">
        <v>561</v>
      </c>
      <c r="G61" s="23" t="s">
        <v>88</v>
      </c>
      <c r="H61" s="80" t="s">
        <v>56</v>
      </c>
      <c r="I61" s="81" t="s">
        <v>595</v>
      </c>
      <c r="J61" s="82">
        <v>43269</v>
      </c>
      <c r="K61" s="81" t="s">
        <v>58</v>
      </c>
      <c r="L61" s="81" t="s">
        <v>740</v>
      </c>
      <c r="M61" s="81" t="s">
        <v>281</v>
      </c>
      <c r="N61">
        <v>3</v>
      </c>
      <c r="O61" s="27">
        <v>10</v>
      </c>
      <c r="P61" s="27">
        <v>7</v>
      </c>
      <c r="Q61" s="27" t="s">
        <v>25</v>
      </c>
      <c r="R61" s="27">
        <v>8</v>
      </c>
      <c r="S61" s="71">
        <v>7.5</v>
      </c>
      <c r="T61" s="28">
        <f t="shared" si="7"/>
        <v>7.8</v>
      </c>
      <c r="U61" s="29" t="str">
        <f t="shared" si="8"/>
        <v>B</v>
      </c>
      <c r="V61" s="30" t="str">
        <f t="shared" si="9"/>
        <v>Khá</v>
      </c>
      <c r="W61" s="31" t="str">
        <f t="shared" si="12"/>
        <v/>
      </c>
      <c r="X61" s="32" t="str">
        <f t="shared" si="10"/>
        <v>402-A2</v>
      </c>
      <c r="Y61" s="3"/>
      <c r="Z61" s="21"/>
      <c r="AA61" s="73" t="str">
        <f t="shared" si="11"/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722</v>
      </c>
      <c r="D62" s="24" t="s">
        <v>723</v>
      </c>
      <c r="E62" s="25" t="s">
        <v>503</v>
      </c>
      <c r="F62" s="26" t="s">
        <v>531</v>
      </c>
      <c r="G62" s="23" t="s">
        <v>55</v>
      </c>
      <c r="H62" s="80" t="s">
        <v>56</v>
      </c>
      <c r="I62" s="81" t="s">
        <v>595</v>
      </c>
      <c r="J62" s="82">
        <v>43269</v>
      </c>
      <c r="K62" s="81" t="s">
        <v>58</v>
      </c>
      <c r="L62" s="81" t="s">
        <v>740</v>
      </c>
      <c r="M62" s="81" t="s">
        <v>281</v>
      </c>
      <c r="N62">
        <v>3</v>
      </c>
      <c r="O62" s="27">
        <v>8</v>
      </c>
      <c r="P62" s="27">
        <v>6</v>
      </c>
      <c r="Q62" s="27" t="s">
        <v>25</v>
      </c>
      <c r="R62" s="27">
        <v>7</v>
      </c>
      <c r="S62" s="71">
        <v>5</v>
      </c>
      <c r="T62" s="28">
        <f t="shared" si="7"/>
        <v>5.6</v>
      </c>
      <c r="U62" s="29" t="str">
        <f t="shared" si="8"/>
        <v>C</v>
      </c>
      <c r="V62" s="30" t="str">
        <f t="shared" si="9"/>
        <v>Trung bình</v>
      </c>
      <c r="W62" s="31" t="str">
        <f t="shared" si="12"/>
        <v/>
      </c>
      <c r="X62" s="32" t="str">
        <f t="shared" si="10"/>
        <v>402-A2</v>
      </c>
      <c r="Y62" s="3"/>
      <c r="Z62" s="21"/>
      <c r="AA62" s="73" t="str">
        <f t="shared" si="11"/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724</v>
      </c>
      <c r="D63" s="24" t="s">
        <v>181</v>
      </c>
      <c r="E63" s="25" t="s">
        <v>254</v>
      </c>
      <c r="F63" s="26" t="s">
        <v>725</v>
      </c>
      <c r="G63" s="23" t="s">
        <v>107</v>
      </c>
      <c r="H63" s="80" t="s">
        <v>56</v>
      </c>
      <c r="I63" s="81" t="s">
        <v>595</v>
      </c>
      <c r="J63" s="82">
        <v>43269</v>
      </c>
      <c r="K63" s="81" t="s">
        <v>58</v>
      </c>
      <c r="L63" s="81" t="s">
        <v>740</v>
      </c>
      <c r="M63" s="81" t="s">
        <v>281</v>
      </c>
      <c r="N63">
        <v>3</v>
      </c>
      <c r="O63" s="27">
        <v>10</v>
      </c>
      <c r="P63" s="27">
        <v>8.5</v>
      </c>
      <c r="Q63" s="27" t="s">
        <v>25</v>
      </c>
      <c r="R63" s="27">
        <v>9.5</v>
      </c>
      <c r="S63" s="71">
        <v>9.5</v>
      </c>
      <c r="T63" s="28">
        <f t="shared" si="7"/>
        <v>9.5</v>
      </c>
      <c r="U63" s="29" t="str">
        <f t="shared" si="8"/>
        <v>A+</v>
      </c>
      <c r="V63" s="30" t="str">
        <f t="shared" si="9"/>
        <v>Giỏi</v>
      </c>
      <c r="W63" s="31" t="str">
        <f t="shared" si="12"/>
        <v/>
      </c>
      <c r="X63" s="32" t="str">
        <f t="shared" si="10"/>
        <v>402-A2</v>
      </c>
      <c r="Y63" s="3"/>
      <c r="Z63" s="21"/>
      <c r="AA63" s="73" t="str">
        <f t="shared" si="11"/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726</v>
      </c>
      <c r="D64" s="24" t="s">
        <v>718</v>
      </c>
      <c r="E64" s="25" t="s">
        <v>461</v>
      </c>
      <c r="F64" s="26" t="s">
        <v>309</v>
      </c>
      <c r="G64" s="23" t="s">
        <v>88</v>
      </c>
      <c r="H64" s="80" t="s">
        <v>56</v>
      </c>
      <c r="I64" s="81" t="s">
        <v>595</v>
      </c>
      <c r="J64" s="82">
        <v>43269</v>
      </c>
      <c r="K64" s="81" t="s">
        <v>58</v>
      </c>
      <c r="L64" s="81" t="s">
        <v>740</v>
      </c>
      <c r="M64" s="81" t="s">
        <v>281</v>
      </c>
      <c r="N64">
        <v>3</v>
      </c>
      <c r="O64" s="27">
        <v>8</v>
      </c>
      <c r="P64" s="27">
        <v>5</v>
      </c>
      <c r="Q64" s="27" t="s">
        <v>25</v>
      </c>
      <c r="R64" s="27">
        <v>6</v>
      </c>
      <c r="S64" s="71">
        <v>4</v>
      </c>
      <c r="T64" s="28">
        <f t="shared" si="7"/>
        <v>4.7</v>
      </c>
      <c r="U64" s="29" t="str">
        <f t="shared" si="8"/>
        <v>D</v>
      </c>
      <c r="V64" s="30" t="str">
        <f t="shared" si="9"/>
        <v>Trung bình yếu</v>
      </c>
      <c r="W64" s="31" t="str">
        <f t="shared" si="12"/>
        <v/>
      </c>
      <c r="X64" s="32" t="str">
        <f t="shared" si="10"/>
        <v>402-A2</v>
      </c>
      <c r="Y64" s="3"/>
      <c r="Z64" s="21"/>
      <c r="AA64" s="73" t="str">
        <f t="shared" si="11"/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727</v>
      </c>
      <c r="D65" s="24" t="s">
        <v>728</v>
      </c>
      <c r="E65" s="25" t="s">
        <v>729</v>
      </c>
      <c r="F65" s="26" t="s">
        <v>730</v>
      </c>
      <c r="G65" s="23" t="s">
        <v>192</v>
      </c>
      <c r="H65" s="80" t="s">
        <v>56</v>
      </c>
      <c r="I65" s="81" t="s">
        <v>595</v>
      </c>
      <c r="J65" s="82">
        <v>43269</v>
      </c>
      <c r="K65" s="81" t="s">
        <v>58</v>
      </c>
      <c r="L65" s="81" t="s">
        <v>740</v>
      </c>
      <c r="M65" s="81" t="s">
        <v>281</v>
      </c>
      <c r="N65">
        <v>3</v>
      </c>
      <c r="O65" s="27">
        <v>10</v>
      </c>
      <c r="P65" s="27">
        <v>7</v>
      </c>
      <c r="Q65" s="27" t="s">
        <v>25</v>
      </c>
      <c r="R65" s="27">
        <v>8</v>
      </c>
      <c r="S65" s="71">
        <v>8</v>
      </c>
      <c r="T65" s="28">
        <f t="shared" si="7"/>
        <v>8.1</v>
      </c>
      <c r="U65" s="29" t="str">
        <f t="shared" si="8"/>
        <v>B+</v>
      </c>
      <c r="V65" s="30" t="str">
        <f t="shared" si="9"/>
        <v>Khá</v>
      </c>
      <c r="W65" s="31" t="str">
        <f t="shared" si="12"/>
        <v/>
      </c>
      <c r="X65" s="32" t="str">
        <f t="shared" si="10"/>
        <v>402-A2</v>
      </c>
      <c r="Y65" s="3"/>
      <c r="Z65" s="21"/>
      <c r="AA65" s="73" t="str">
        <f t="shared" si="11"/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731</v>
      </c>
      <c r="D66" s="24" t="s">
        <v>732</v>
      </c>
      <c r="E66" s="25" t="s">
        <v>465</v>
      </c>
      <c r="F66" s="26" t="s">
        <v>160</v>
      </c>
      <c r="G66" s="23" t="s">
        <v>278</v>
      </c>
      <c r="H66" s="80" t="s">
        <v>56</v>
      </c>
      <c r="I66" s="81" t="s">
        <v>595</v>
      </c>
      <c r="J66" s="82">
        <v>43269</v>
      </c>
      <c r="K66" s="81" t="s">
        <v>58</v>
      </c>
      <c r="L66" s="81" t="s">
        <v>740</v>
      </c>
      <c r="M66" s="81" t="s">
        <v>281</v>
      </c>
      <c r="N66">
        <v>3</v>
      </c>
      <c r="O66" s="27">
        <v>10</v>
      </c>
      <c r="P66" s="27">
        <v>8</v>
      </c>
      <c r="Q66" s="27" t="s">
        <v>25</v>
      </c>
      <c r="R66" s="27">
        <v>8.5</v>
      </c>
      <c r="S66" s="71">
        <v>9</v>
      </c>
      <c r="T66" s="28">
        <f t="shared" si="7"/>
        <v>9</v>
      </c>
      <c r="U66" s="29" t="str">
        <f t="shared" si="8"/>
        <v>A+</v>
      </c>
      <c r="V66" s="30" t="str">
        <f t="shared" si="9"/>
        <v>Giỏi</v>
      </c>
      <c r="W66" s="31" t="str">
        <f t="shared" si="12"/>
        <v/>
      </c>
      <c r="X66" s="32" t="str">
        <f t="shared" si="10"/>
        <v>402-A2</v>
      </c>
      <c r="Y66" s="3"/>
      <c r="Z66" s="21"/>
      <c r="AA66" s="73" t="str">
        <f t="shared" si="11"/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733</v>
      </c>
      <c r="D67" s="24" t="s">
        <v>119</v>
      </c>
      <c r="E67" s="25" t="s">
        <v>465</v>
      </c>
      <c r="F67" s="26" t="s">
        <v>734</v>
      </c>
      <c r="G67" s="23" t="s">
        <v>66</v>
      </c>
      <c r="H67" s="80" t="s">
        <v>56</v>
      </c>
      <c r="I67" s="81" t="s">
        <v>595</v>
      </c>
      <c r="J67" s="82">
        <v>43269</v>
      </c>
      <c r="K67" s="81" t="s">
        <v>58</v>
      </c>
      <c r="L67" s="81" t="s">
        <v>740</v>
      </c>
      <c r="M67" s="81" t="s">
        <v>281</v>
      </c>
      <c r="N67">
        <v>3</v>
      </c>
      <c r="O67" s="27">
        <v>6</v>
      </c>
      <c r="P67" s="27">
        <v>6.5</v>
      </c>
      <c r="Q67" s="27" t="s">
        <v>25</v>
      </c>
      <c r="R67" s="27">
        <v>7.5</v>
      </c>
      <c r="S67" s="71">
        <v>4</v>
      </c>
      <c r="T67" s="28">
        <f t="shared" si="7"/>
        <v>4.8</v>
      </c>
      <c r="U67" s="29" t="str">
        <f t="shared" si="8"/>
        <v>D</v>
      </c>
      <c r="V67" s="30" t="str">
        <f t="shared" si="9"/>
        <v>Trung bình yếu</v>
      </c>
      <c r="W67" s="31" t="str">
        <f t="shared" si="12"/>
        <v/>
      </c>
      <c r="X67" s="32" t="str">
        <f t="shared" si="10"/>
        <v>402-A2</v>
      </c>
      <c r="Y67" s="3"/>
      <c r="Z67" s="21"/>
      <c r="AA67" s="73" t="str">
        <f t="shared" si="11"/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735</v>
      </c>
      <c r="D68" s="24" t="s">
        <v>485</v>
      </c>
      <c r="E68" s="25" t="s">
        <v>470</v>
      </c>
      <c r="F68" s="26" t="s">
        <v>495</v>
      </c>
      <c r="G68" s="23" t="s">
        <v>55</v>
      </c>
      <c r="H68" s="80" t="s">
        <v>56</v>
      </c>
      <c r="I68" s="81" t="s">
        <v>595</v>
      </c>
      <c r="J68" s="82">
        <v>43269</v>
      </c>
      <c r="K68" s="81" t="s">
        <v>58</v>
      </c>
      <c r="L68" s="81" t="s">
        <v>740</v>
      </c>
      <c r="M68" s="81" t="s">
        <v>281</v>
      </c>
      <c r="N68">
        <v>3</v>
      </c>
      <c r="O68" s="27">
        <v>10</v>
      </c>
      <c r="P68" s="27">
        <v>7</v>
      </c>
      <c r="Q68" s="27" t="s">
        <v>25</v>
      </c>
      <c r="R68" s="27">
        <v>8</v>
      </c>
      <c r="S68" s="71">
        <v>7.5</v>
      </c>
      <c r="T68" s="28">
        <f t="shared" si="7"/>
        <v>7.8</v>
      </c>
      <c r="U68" s="29" t="str">
        <f t="shared" si="8"/>
        <v>B</v>
      </c>
      <c r="V68" s="30" t="str">
        <f t="shared" si="9"/>
        <v>Khá</v>
      </c>
      <c r="W68" s="31" t="str">
        <f t="shared" si="12"/>
        <v/>
      </c>
      <c r="X68" s="32" t="str">
        <f t="shared" si="10"/>
        <v>402-A2</v>
      </c>
      <c r="Y68" s="3"/>
      <c r="Z68" s="21"/>
      <c r="AA68" s="73" t="str">
        <f t="shared" si="11"/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8.75" customHeight="1" x14ac:dyDescent="0.25">
      <c r="B69" s="22">
        <v>61</v>
      </c>
      <c r="C69" s="23" t="s">
        <v>736</v>
      </c>
      <c r="D69" s="24" t="s">
        <v>737</v>
      </c>
      <c r="E69" s="25" t="s">
        <v>738</v>
      </c>
      <c r="F69" s="26" t="s">
        <v>305</v>
      </c>
      <c r="G69" s="23" t="s">
        <v>107</v>
      </c>
      <c r="H69" s="80" t="s">
        <v>56</v>
      </c>
      <c r="I69" s="81" t="s">
        <v>595</v>
      </c>
      <c r="J69" s="82">
        <v>43269</v>
      </c>
      <c r="K69" s="81" t="s">
        <v>58</v>
      </c>
      <c r="L69" s="81" t="s">
        <v>740</v>
      </c>
      <c r="M69" s="81" t="s">
        <v>281</v>
      </c>
      <c r="N69">
        <v>3</v>
      </c>
      <c r="O69" s="27">
        <v>10</v>
      </c>
      <c r="P69" s="27">
        <v>4.5</v>
      </c>
      <c r="Q69" s="27" t="s">
        <v>25</v>
      </c>
      <c r="R69" s="27">
        <v>5.5</v>
      </c>
      <c r="S69" s="71">
        <v>5.5</v>
      </c>
      <c r="T69" s="28">
        <f t="shared" si="7"/>
        <v>5.9</v>
      </c>
      <c r="U69" s="29" t="str">
        <f t="shared" si="8"/>
        <v>C</v>
      </c>
      <c r="V69" s="30" t="str">
        <f t="shared" si="9"/>
        <v>Trung bình</v>
      </c>
      <c r="W69" s="31" t="str">
        <f t="shared" si="12"/>
        <v/>
      </c>
      <c r="X69" s="32" t="str">
        <f t="shared" si="10"/>
        <v>402-A2</v>
      </c>
      <c r="Y69" s="3"/>
      <c r="Z69" s="21"/>
      <c r="AA69" s="73" t="str">
        <f t="shared" si="11"/>
        <v>Đạt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9" customHeight="1" x14ac:dyDescent="0.25">
      <c r="A70" s="2"/>
      <c r="B70" s="33"/>
      <c r="C70" s="34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7"/>
      <c r="Q70" s="37"/>
      <c r="R70" s="38"/>
      <c r="S70" s="38"/>
      <c r="T70" s="38"/>
      <c r="U70" s="38"/>
      <c r="V70" s="38"/>
      <c r="W70" s="38"/>
      <c r="X70" s="38"/>
      <c r="Y70" s="3"/>
    </row>
    <row r="71" spans="1:42" ht="16.5" x14ac:dyDescent="0.25">
      <c r="A71" s="2"/>
      <c r="B71" s="115" t="s">
        <v>26</v>
      </c>
      <c r="C71" s="115"/>
      <c r="D71" s="34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6"/>
      <c r="P71" s="37"/>
      <c r="Q71" s="37"/>
      <c r="R71" s="38"/>
      <c r="S71" s="38"/>
      <c r="T71" s="38"/>
      <c r="U71" s="38"/>
      <c r="V71" s="38"/>
      <c r="W71" s="38"/>
      <c r="X71" s="38"/>
      <c r="Y71" s="3"/>
    </row>
    <row r="72" spans="1:42" ht="16.5" customHeight="1" x14ac:dyDescent="0.25">
      <c r="A72" s="2"/>
      <c r="B72" s="39" t="s">
        <v>27</v>
      </c>
      <c r="C72" s="39"/>
      <c r="D72" s="40">
        <f>+$AD$7</f>
        <v>61</v>
      </c>
      <c r="E72" s="41" t="s">
        <v>28</v>
      </c>
      <c r="F72" s="116" t="s">
        <v>29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42">
        <f>$AD$7 -COUNTIF($W$8:$W$228,"Vắng") -COUNTIF($W$8:$W$228,"Vắng có phép") - COUNTIF($W$8:$W$228,"Đình chỉ thi") - COUNTIF($W$8:$W$228,"Không đủ ĐKDT")</f>
        <v>59</v>
      </c>
      <c r="T72" s="42"/>
      <c r="U72" s="42"/>
      <c r="V72" s="43"/>
      <c r="W72" s="44" t="s">
        <v>28</v>
      </c>
      <c r="X72" s="43"/>
      <c r="Y72" s="3"/>
    </row>
    <row r="73" spans="1:42" ht="16.5" customHeight="1" x14ac:dyDescent="0.25">
      <c r="A73" s="2"/>
      <c r="B73" s="39" t="s">
        <v>30</v>
      </c>
      <c r="C73" s="39"/>
      <c r="D73" s="40">
        <f>+$AO$7</f>
        <v>52</v>
      </c>
      <c r="E73" s="41" t="s">
        <v>28</v>
      </c>
      <c r="F73" s="116" t="s">
        <v>31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45">
        <f>COUNTIF($W$8:$W$104,"Vắng")</f>
        <v>2</v>
      </c>
      <c r="T73" s="45"/>
      <c r="U73" s="45"/>
      <c r="V73" s="46"/>
      <c r="W73" s="44" t="s">
        <v>28</v>
      </c>
      <c r="X73" s="46"/>
      <c r="Y73" s="3"/>
    </row>
    <row r="74" spans="1:42" ht="16.5" customHeight="1" x14ac:dyDescent="0.25">
      <c r="A74" s="2"/>
      <c r="B74" s="39" t="s">
        <v>39</v>
      </c>
      <c r="C74" s="39"/>
      <c r="D74" s="49">
        <f>COUNTIF(AA9:AA69,"Học lại")</f>
        <v>9</v>
      </c>
      <c r="E74" s="41" t="s">
        <v>28</v>
      </c>
      <c r="F74" s="116" t="s">
        <v>40</v>
      </c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42">
        <f>COUNTIF($W$8:$W$104,"Vắng có phép")</f>
        <v>0</v>
      </c>
      <c r="T74" s="42"/>
      <c r="U74" s="42"/>
      <c r="V74" s="43"/>
      <c r="W74" s="44" t="s">
        <v>28</v>
      </c>
      <c r="X74" s="43"/>
      <c r="Y74" s="3"/>
    </row>
    <row r="75" spans="1:42" ht="3" customHeight="1" x14ac:dyDescent="0.25">
      <c r="A75" s="2"/>
      <c r="B75" s="33"/>
      <c r="C75" s="34"/>
      <c r="D75" s="34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6"/>
      <c r="P75" s="37"/>
      <c r="Q75" s="37"/>
      <c r="R75" s="38"/>
      <c r="S75" s="38"/>
      <c r="T75" s="38"/>
      <c r="U75" s="38"/>
      <c r="V75" s="38"/>
      <c r="W75" s="38"/>
      <c r="X75" s="38"/>
      <c r="Y75" s="3"/>
    </row>
    <row r="76" spans="1:42" x14ac:dyDescent="0.25">
      <c r="B76" s="68" t="s">
        <v>41</v>
      </c>
      <c r="C76" s="68"/>
      <c r="D76" s="69">
        <f>COUNTIF(AA9:AA69,"Thi lại")</f>
        <v>0</v>
      </c>
      <c r="E76" s="70" t="s">
        <v>28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2"/>
      <c r="R76" s="112"/>
      <c r="S76" s="112"/>
      <c r="T76" s="112"/>
      <c r="U76" s="112"/>
      <c r="V76" s="112"/>
      <c r="W76" s="112"/>
      <c r="X76" s="112"/>
      <c r="Y76" s="3"/>
    </row>
    <row r="77" spans="1:42" ht="24.75" customHeight="1" x14ac:dyDescent="0.25">
      <c r="B77" s="68"/>
      <c r="C77" s="68"/>
      <c r="D77" s="69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12" t="s">
        <v>1204</v>
      </c>
      <c r="R77" s="112"/>
      <c r="S77" s="112"/>
      <c r="T77" s="112"/>
      <c r="U77" s="112"/>
      <c r="V77" s="112"/>
      <c r="W77" s="112"/>
      <c r="X77" s="112"/>
      <c r="Y77" s="3"/>
    </row>
  </sheetData>
  <sheetProtection formatCells="0" formatColumns="0" formatRows="0" insertColumns="0" insertRows="0" insertHyperlinks="0" deleteColumns="0" deleteRows="0" sort="0" autoFilter="0" pivotTables="0"/>
  <autoFilter ref="A7:AP69">
    <filterColumn colId="3" showButton="0"/>
  </autoFilter>
  <sortState ref="B9:AB69">
    <sortCondition ref="B9:B69"/>
  </sortState>
  <mergeCells count="48">
    <mergeCell ref="B71:C71"/>
    <mergeCell ref="F72:R72"/>
    <mergeCell ref="F73:R73"/>
    <mergeCell ref="F74:R74"/>
    <mergeCell ref="Q76:X76"/>
    <mergeCell ref="Q77:X77"/>
    <mergeCell ref="T6:T8"/>
    <mergeCell ref="U6:U7"/>
    <mergeCell ref="V6:V7"/>
    <mergeCell ref="W6:W8"/>
    <mergeCell ref="X6:X8"/>
    <mergeCell ref="S6:S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1:G1"/>
    <mergeCell ref="O1:X1"/>
    <mergeCell ref="B2:G2"/>
    <mergeCell ref="O2:X2"/>
    <mergeCell ref="B3:C3"/>
    <mergeCell ref="D3:R3"/>
    <mergeCell ref="S3:X3"/>
  </mergeCells>
  <conditionalFormatting sqref="O9:S69">
    <cfRule type="cellIs" dxfId="26" priority="13" operator="greaterThan">
      <formula>10</formula>
    </cfRule>
  </conditionalFormatting>
  <conditionalFormatting sqref="S9:S69">
    <cfRule type="cellIs" dxfId="25" priority="4" operator="greaterThan">
      <formula>10</formula>
    </cfRule>
    <cfRule type="cellIs" dxfId="24" priority="6" operator="greaterThan">
      <formula>10</formula>
    </cfRule>
    <cfRule type="cellIs" dxfId="23" priority="7" operator="greaterThan">
      <formula>10</formula>
    </cfRule>
    <cfRule type="cellIs" dxfId="22" priority="8" operator="greaterThan">
      <formula>10</formula>
    </cfRule>
    <cfRule type="cellIs" dxfId="21" priority="9" operator="greaterThan">
      <formula>10</formula>
    </cfRule>
    <cfRule type="cellIs" dxfId="20" priority="10" operator="greaterThan">
      <formula>10</formula>
    </cfRule>
  </conditionalFormatting>
  <conditionalFormatting sqref="O9:R69">
    <cfRule type="cellIs" dxfId="19" priority="3" operator="greaterThan">
      <formula>10</formula>
    </cfRule>
  </conditionalFormatting>
  <conditionalFormatting sqref="C1:C1048576">
    <cfRule type="duplicateValues" dxfId="18" priority="40"/>
  </conditionalFormatting>
  <dataValidations count="1">
    <dataValidation allowBlank="1" showInputMessage="1" showErrorMessage="1" errorTitle="Không xóa dữ liệu" error="Không xóa dữ liệu" prompt="Không xóa dữ liệu" sqref="D74 AA9:AA69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Nhóm(6)</vt:lpstr>
      <vt:lpstr>Nhóm(5)</vt:lpstr>
      <vt:lpstr>Nhóm(4)</vt:lpstr>
      <vt:lpstr>Nhóm(3)</vt:lpstr>
      <vt:lpstr>Nhóm(11)</vt:lpstr>
      <vt:lpstr>Nhóm(10)</vt:lpstr>
      <vt:lpstr>Nhóm(9)</vt:lpstr>
      <vt:lpstr>Nhóm(8)</vt:lpstr>
      <vt:lpstr>Nhóm(7)</vt:lpstr>
      <vt:lpstr>Nhóm(2)</vt:lpstr>
      <vt:lpstr>Nhóm(1)</vt:lpstr>
      <vt:lpstr>'Nhóm(1)'!Print_Titles</vt:lpstr>
      <vt:lpstr>'Nhóm(10)'!Print_Titles</vt:lpstr>
      <vt:lpstr>'Nhóm(11)'!Print_Titles</vt:lpstr>
      <vt:lpstr>'Nhóm(2)'!Print_Titles</vt:lpstr>
      <vt:lpstr>'Nhóm(3)'!Print_Titles</vt:lpstr>
      <vt:lpstr>'Nhóm(4)'!Print_Titles</vt:lpstr>
      <vt:lpstr>'Nhóm(5)'!Print_Titles</vt:lpstr>
      <vt:lpstr>'Nhóm(6)'!Print_Titles</vt:lpstr>
      <vt:lpstr>'Nhóm(7)'!Print_Titles</vt:lpstr>
      <vt:lpstr>'Nhóm(8)'!Print_Titles</vt:lpstr>
      <vt:lpstr>'Nhóm(9)'!Print_Titles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2018-07-11T09:56:52Z</cp:lastPrinted>
  <dcterms:created xsi:type="dcterms:W3CDTF">2015-04-17T02:48:53Z</dcterms:created>
  <dcterms:modified xsi:type="dcterms:W3CDTF">2018-07-23T03:33:56Z</dcterms:modified>
</cp:coreProperties>
</file>