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6)" sheetId="6" r:id="rId1"/>
    <sheet name="Nhóm(5)" sheetId="5" r:id="rId2"/>
    <sheet name="Nhóm(4)" sheetId="4" r:id="rId3"/>
    <sheet name="Nhóm(3)" sheetId="3" r:id="rId4"/>
    <sheet name="Nhóm(2)" sheetId="2" r:id="rId5"/>
    <sheet name="Nhóm(1)" sheetId="1" r:id="rId6"/>
  </sheets>
  <definedNames>
    <definedName name="_xlnm._FilterDatabase" localSheetId="5" hidden="1">'Nhóm(1)'!$A$7:$AP$79</definedName>
    <definedName name="_xlnm._FilterDatabase" localSheetId="4" hidden="1">'Nhóm(2)'!$A$7:$AP$72</definedName>
    <definedName name="_xlnm._FilterDatabase" localSheetId="3" hidden="1">'Nhóm(3)'!$A$7:$AP$72</definedName>
    <definedName name="_xlnm._FilterDatabase" localSheetId="2" hidden="1">'Nhóm(4)'!$A$7:$AP$71</definedName>
    <definedName name="_xlnm._FilterDatabase" localSheetId="1" hidden="1">'Nhóm(5)'!$A$7:$AP$70</definedName>
    <definedName name="_xlnm._FilterDatabase" localSheetId="0" hidden="1">'Nhóm(6)'!$A$7:$AP$37</definedName>
    <definedName name="_xlnm.Print_Titles" localSheetId="5">'Nhóm(1)'!$3:$8</definedName>
    <definedName name="_xlnm.Print_Titles" localSheetId="4">'Nhóm(2)'!$3:$8</definedName>
    <definedName name="_xlnm.Print_Titles" localSheetId="3">'Nhóm(3)'!$3:$8</definedName>
    <definedName name="_xlnm.Print_Titles" localSheetId="2">'Nhóm(4)'!$3:$8</definedName>
    <definedName name="_xlnm.Print_Titles" localSheetId="1">'Nhóm(5)'!$3:$8</definedName>
    <definedName name="_xlnm.Print_Titles" localSheetId="0">'Nhóm(6)'!$3:$8</definedName>
  </definedNames>
  <calcPr calcId="162913"/>
</workbook>
</file>

<file path=xl/calcChain.xml><?xml version="1.0" encoding="utf-8"?>
<calcChain xmlns="http://schemas.openxmlformats.org/spreadsheetml/2006/main">
  <c r="X37" i="6" l="1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S8" i="6"/>
  <c r="S4" i="6"/>
  <c r="G4" i="6"/>
  <c r="D4" i="6"/>
  <c r="S3" i="6"/>
  <c r="AC7" i="6" s="1"/>
  <c r="D3" i="6"/>
  <c r="AB7" i="6" s="1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S8" i="5"/>
  <c r="S4" i="5"/>
  <c r="G4" i="5"/>
  <c r="D4" i="5"/>
  <c r="S3" i="5"/>
  <c r="AC7" i="5" s="1"/>
  <c r="D3" i="5"/>
  <c r="AB7" i="5" s="1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S8" i="4"/>
  <c r="T42" i="4" s="1"/>
  <c r="S4" i="4"/>
  <c r="G4" i="4"/>
  <c r="D4" i="4"/>
  <c r="S3" i="4"/>
  <c r="AC7" i="4" s="1"/>
  <c r="D3" i="4"/>
  <c r="AB7" i="4" s="1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S8" i="3"/>
  <c r="T68" i="3" s="1"/>
  <c r="S4" i="3"/>
  <c r="G4" i="3"/>
  <c r="D4" i="3"/>
  <c r="S3" i="3"/>
  <c r="AC7" i="3" s="1"/>
  <c r="D3" i="3"/>
  <c r="AB7" i="3" s="1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S8" i="2"/>
  <c r="T31" i="2" s="1"/>
  <c r="S4" i="2"/>
  <c r="G4" i="2"/>
  <c r="D4" i="2"/>
  <c r="S3" i="2"/>
  <c r="AC7" i="2" s="1"/>
  <c r="D3" i="2"/>
  <c r="AB7" i="2" s="1"/>
  <c r="T20" i="3" l="1"/>
  <c r="V20" i="3" s="1"/>
  <c r="T16" i="3"/>
  <c r="V16" i="3" s="1"/>
  <c r="T10" i="4"/>
  <c r="U10" i="4" s="1"/>
  <c r="T14" i="3"/>
  <c r="U14" i="3" s="1"/>
  <c r="T22" i="3"/>
  <c r="U22" i="3" s="1"/>
  <c r="T12" i="3"/>
  <c r="V12" i="3" s="1"/>
  <c r="T14" i="4"/>
  <c r="U14" i="4" s="1"/>
  <c r="T10" i="3"/>
  <c r="U10" i="3" s="1"/>
  <c r="T18" i="3"/>
  <c r="U18" i="3" s="1"/>
  <c r="T12" i="4"/>
  <c r="U12" i="4" s="1"/>
  <c r="T16" i="4"/>
  <c r="V16" i="4" s="1"/>
  <c r="T45" i="4"/>
  <c r="W45" i="4" s="1"/>
  <c r="T24" i="3"/>
  <c r="U24" i="3" s="1"/>
  <c r="T26" i="3"/>
  <c r="V26" i="3" s="1"/>
  <c r="T28" i="3"/>
  <c r="U28" i="3" s="1"/>
  <c r="T30" i="3"/>
  <c r="T32" i="3"/>
  <c r="U32" i="3" s="1"/>
  <c r="T34" i="3"/>
  <c r="V34" i="3" s="1"/>
  <c r="T36" i="3"/>
  <c r="V36" i="3" s="1"/>
  <c r="T38" i="3"/>
  <c r="T44" i="3"/>
  <c r="U44" i="3" s="1"/>
  <c r="T53" i="3"/>
  <c r="W53" i="3" s="1"/>
  <c r="T60" i="3"/>
  <c r="W60" i="3" s="1"/>
  <c r="T69" i="3"/>
  <c r="W69" i="3" s="1"/>
  <c r="T45" i="3"/>
  <c r="W45" i="3" s="1"/>
  <c r="T52" i="3"/>
  <c r="W52" i="3" s="1"/>
  <c r="T61" i="3"/>
  <c r="U61" i="3" s="1"/>
  <c r="T37" i="6"/>
  <c r="T35" i="6"/>
  <c r="T33" i="6"/>
  <c r="T31" i="6"/>
  <c r="T29" i="6"/>
  <c r="T27" i="6"/>
  <c r="T25" i="6"/>
  <c r="T23" i="6"/>
  <c r="T21" i="6"/>
  <c r="T19" i="6"/>
  <c r="T17" i="6"/>
  <c r="T15" i="6"/>
  <c r="T13" i="6"/>
  <c r="T11" i="6"/>
  <c r="T9" i="6"/>
  <c r="T36" i="6"/>
  <c r="T34" i="6"/>
  <c r="T32" i="6"/>
  <c r="T30" i="6"/>
  <c r="T28" i="6"/>
  <c r="T26" i="6"/>
  <c r="T24" i="6"/>
  <c r="T22" i="6"/>
  <c r="T20" i="6"/>
  <c r="T18" i="6"/>
  <c r="T16" i="6"/>
  <c r="T14" i="6"/>
  <c r="T12" i="6"/>
  <c r="T10" i="6"/>
  <c r="T70" i="5"/>
  <c r="T68" i="5"/>
  <c r="T66" i="5"/>
  <c r="T64" i="5"/>
  <c r="T62" i="5"/>
  <c r="T60" i="5"/>
  <c r="T58" i="5"/>
  <c r="T54" i="5"/>
  <c r="T50" i="5"/>
  <c r="T46" i="5"/>
  <c r="T45" i="5"/>
  <c r="T44" i="5"/>
  <c r="T23" i="5"/>
  <c r="T17" i="5"/>
  <c r="T13" i="5"/>
  <c r="T56" i="5"/>
  <c r="T69" i="5"/>
  <c r="T67" i="5"/>
  <c r="T65" i="5"/>
  <c r="T63" i="5"/>
  <c r="T61" i="5"/>
  <c r="T59" i="5"/>
  <c r="T55" i="5"/>
  <c r="T51" i="5"/>
  <c r="T47" i="5"/>
  <c r="T43" i="5"/>
  <c r="T41" i="5"/>
  <c r="T39" i="5"/>
  <c r="T37" i="5"/>
  <c r="T35" i="5"/>
  <c r="T31" i="5"/>
  <c r="T29" i="5"/>
  <c r="T25" i="5"/>
  <c r="T19" i="5"/>
  <c r="T11" i="5"/>
  <c r="T48" i="5"/>
  <c r="T57" i="5"/>
  <c r="T53" i="5"/>
  <c r="T49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2" i="5"/>
  <c r="T10" i="5"/>
  <c r="T33" i="5"/>
  <c r="T27" i="5"/>
  <c r="T21" i="5"/>
  <c r="T15" i="5"/>
  <c r="T9" i="5"/>
  <c r="T52" i="5"/>
  <c r="U42" i="4"/>
  <c r="V42" i="4"/>
  <c r="W42" i="4"/>
  <c r="T9" i="4"/>
  <c r="T11" i="4"/>
  <c r="T13" i="4"/>
  <c r="T15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3" i="4"/>
  <c r="T47" i="4"/>
  <c r="T18" i="4"/>
  <c r="T20" i="4"/>
  <c r="T22" i="4"/>
  <c r="T24" i="4"/>
  <c r="T26" i="4"/>
  <c r="T28" i="4"/>
  <c r="T30" i="4"/>
  <c r="T32" i="4"/>
  <c r="T34" i="4"/>
  <c r="T36" i="4"/>
  <c r="T38" i="4"/>
  <c r="T40" i="4"/>
  <c r="T70" i="4"/>
  <c r="T68" i="4"/>
  <c r="T66" i="4"/>
  <c r="T64" i="4"/>
  <c r="T62" i="4"/>
  <c r="T60" i="4"/>
  <c r="T58" i="4"/>
  <c r="T56" i="4"/>
  <c r="T54" i="4"/>
  <c r="T52" i="4"/>
  <c r="T50" i="4"/>
  <c r="T48" i="4"/>
  <c r="T46" i="4"/>
  <c r="T44" i="4"/>
  <c r="T71" i="4"/>
  <c r="T69" i="4"/>
  <c r="T67" i="4"/>
  <c r="T65" i="4"/>
  <c r="T63" i="4"/>
  <c r="T61" i="4"/>
  <c r="T59" i="4"/>
  <c r="T57" i="4"/>
  <c r="T55" i="4"/>
  <c r="T53" i="4"/>
  <c r="T51" i="4"/>
  <c r="T49" i="4"/>
  <c r="U68" i="3"/>
  <c r="W68" i="3"/>
  <c r="V68" i="3"/>
  <c r="V52" i="3"/>
  <c r="T9" i="3"/>
  <c r="T11" i="3"/>
  <c r="T13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50" i="3"/>
  <c r="T51" i="3"/>
  <c r="T58" i="3"/>
  <c r="T59" i="3"/>
  <c r="T66" i="3"/>
  <c r="T67" i="3"/>
  <c r="T40" i="3"/>
  <c r="T42" i="3"/>
  <c r="T46" i="3"/>
  <c r="T47" i="3"/>
  <c r="T54" i="3"/>
  <c r="T55" i="3"/>
  <c r="T62" i="3"/>
  <c r="T63" i="3"/>
  <c r="T70" i="3"/>
  <c r="T71" i="3"/>
  <c r="T48" i="3"/>
  <c r="T49" i="3"/>
  <c r="T56" i="3"/>
  <c r="T57" i="3"/>
  <c r="T64" i="3"/>
  <c r="T65" i="3"/>
  <c r="T72" i="3"/>
  <c r="V31" i="2"/>
  <c r="U31" i="2"/>
  <c r="W31" i="2"/>
  <c r="T21" i="2"/>
  <c r="T9" i="2"/>
  <c r="T13" i="2"/>
  <c r="T19" i="2"/>
  <c r="T27" i="2"/>
  <c r="T35" i="2"/>
  <c r="T17" i="2"/>
  <c r="T25" i="2"/>
  <c r="T33" i="2"/>
  <c r="T45" i="2"/>
  <c r="T53" i="2"/>
  <c r="T61" i="2"/>
  <c r="T69" i="2"/>
  <c r="T11" i="2"/>
  <c r="T15" i="2"/>
  <c r="T23" i="2"/>
  <c r="T71" i="2"/>
  <c r="T67" i="2"/>
  <c r="T63" i="2"/>
  <c r="T59" i="2"/>
  <c r="T55" i="2"/>
  <c r="T51" i="2"/>
  <c r="T47" i="2"/>
  <c r="T72" i="2"/>
  <c r="T68" i="2"/>
  <c r="T64" i="2"/>
  <c r="T60" i="2"/>
  <c r="T56" i="2"/>
  <c r="T52" i="2"/>
  <c r="T48" i="2"/>
  <c r="T44" i="2"/>
  <c r="T43" i="2"/>
  <c r="T41" i="2"/>
  <c r="T39" i="2"/>
  <c r="T70" i="2"/>
  <c r="T66" i="2"/>
  <c r="T62" i="2"/>
  <c r="T58" i="2"/>
  <c r="T54" i="2"/>
  <c r="T50" i="2"/>
  <c r="T46" i="2"/>
  <c r="T42" i="2"/>
  <c r="T40" i="2"/>
  <c r="T38" i="2"/>
  <c r="T36" i="2"/>
  <c r="T34" i="2"/>
  <c r="T32" i="2"/>
  <c r="T30" i="2"/>
  <c r="T28" i="2"/>
  <c r="T26" i="2"/>
  <c r="T24" i="2"/>
  <c r="T22" i="2"/>
  <c r="T20" i="2"/>
  <c r="T18" i="2"/>
  <c r="T16" i="2"/>
  <c r="T14" i="2"/>
  <c r="T12" i="2"/>
  <c r="T10" i="2"/>
  <c r="T29" i="2"/>
  <c r="T37" i="2"/>
  <c r="T49" i="2"/>
  <c r="T57" i="2"/>
  <c r="T65" i="2"/>
  <c r="G4" i="1"/>
  <c r="D3" i="1"/>
  <c r="D4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10" i="1"/>
  <c r="X9" i="1"/>
  <c r="S4" i="1"/>
  <c r="S3" i="1"/>
  <c r="W44" i="3" l="1"/>
  <c r="U12" i="3"/>
  <c r="V22" i="3"/>
  <c r="V53" i="3"/>
  <c r="U69" i="3"/>
  <c r="U20" i="3"/>
  <c r="V18" i="3"/>
  <c r="W18" i="3"/>
  <c r="V14" i="3"/>
  <c r="V12" i="4"/>
  <c r="U52" i="3"/>
  <c r="U53" i="3"/>
  <c r="W22" i="3"/>
  <c r="V10" i="4"/>
  <c r="W16" i="3"/>
  <c r="U16" i="3"/>
  <c r="W12" i="4"/>
  <c r="W12" i="3"/>
  <c r="W10" i="3"/>
  <c r="V10" i="3"/>
  <c r="W14" i="3"/>
  <c r="W20" i="3"/>
  <c r="U45" i="3"/>
  <c r="W61" i="3"/>
  <c r="U45" i="4"/>
  <c r="V14" i="4"/>
  <c r="V45" i="4"/>
  <c r="V44" i="3"/>
  <c r="W14" i="4"/>
  <c r="V45" i="3"/>
  <c r="W10" i="4"/>
  <c r="U60" i="3"/>
  <c r="V61" i="3"/>
  <c r="V60" i="3"/>
  <c r="U16" i="4"/>
  <c r="W16" i="4"/>
  <c r="U38" i="3"/>
  <c r="W38" i="3"/>
  <c r="U30" i="3"/>
  <c r="W30" i="3"/>
  <c r="AA30" i="3" s="1"/>
  <c r="V69" i="3"/>
  <c r="U36" i="3"/>
  <c r="W36" i="3"/>
  <c r="V28" i="3"/>
  <c r="W28" i="3"/>
  <c r="AA28" i="3" s="1"/>
  <c r="V30" i="3"/>
  <c r="U34" i="3"/>
  <c r="W34" i="3"/>
  <c r="AA34" i="3" s="1"/>
  <c r="U26" i="3"/>
  <c r="W26" i="3"/>
  <c r="V38" i="3"/>
  <c r="V32" i="3"/>
  <c r="W32" i="3"/>
  <c r="V24" i="3"/>
  <c r="W24" i="3"/>
  <c r="AA24" i="3" s="1"/>
  <c r="V14" i="6"/>
  <c r="W14" i="6"/>
  <c r="U14" i="6"/>
  <c r="V22" i="6"/>
  <c r="W22" i="6"/>
  <c r="U22" i="6"/>
  <c r="V30" i="6"/>
  <c r="W30" i="6"/>
  <c r="U30" i="6"/>
  <c r="V15" i="6"/>
  <c r="U15" i="6"/>
  <c r="W15" i="6"/>
  <c r="V23" i="6"/>
  <c r="U23" i="6"/>
  <c r="W23" i="6"/>
  <c r="V31" i="6"/>
  <c r="U31" i="6"/>
  <c r="W31" i="6"/>
  <c r="V12" i="6"/>
  <c r="U12" i="6"/>
  <c r="W12" i="6"/>
  <c r="V28" i="6"/>
  <c r="W28" i="6"/>
  <c r="U28" i="6"/>
  <c r="V21" i="6"/>
  <c r="U21" i="6"/>
  <c r="W21" i="6"/>
  <c r="V37" i="6"/>
  <c r="U37" i="6"/>
  <c r="W37" i="6"/>
  <c r="V16" i="6"/>
  <c r="W16" i="6"/>
  <c r="AA16" i="6" s="1"/>
  <c r="U16" i="6"/>
  <c r="V24" i="6"/>
  <c r="W24" i="6"/>
  <c r="AA24" i="6" s="1"/>
  <c r="U24" i="6"/>
  <c r="V32" i="6"/>
  <c r="U32" i="6"/>
  <c r="W32" i="6"/>
  <c r="AA32" i="6" s="1"/>
  <c r="V9" i="6"/>
  <c r="W9" i="6"/>
  <c r="U9" i="6"/>
  <c r="V17" i="6"/>
  <c r="U17" i="6"/>
  <c r="W17" i="6"/>
  <c r="V25" i="6"/>
  <c r="U25" i="6"/>
  <c r="W25" i="6"/>
  <c r="V33" i="6"/>
  <c r="W33" i="6"/>
  <c r="U33" i="6"/>
  <c r="V20" i="6"/>
  <c r="W20" i="6"/>
  <c r="U20" i="6"/>
  <c r="V36" i="6"/>
  <c r="W36" i="6"/>
  <c r="U36" i="6"/>
  <c r="V13" i="6"/>
  <c r="U13" i="6"/>
  <c r="W13" i="6"/>
  <c r="V29" i="6"/>
  <c r="U29" i="6"/>
  <c r="W29" i="6"/>
  <c r="V10" i="6"/>
  <c r="U10" i="6"/>
  <c r="W10" i="6"/>
  <c r="AA10" i="6" s="1"/>
  <c r="V18" i="6"/>
  <c r="W18" i="6"/>
  <c r="AA18" i="6" s="1"/>
  <c r="U18" i="6"/>
  <c r="V26" i="6"/>
  <c r="W26" i="6"/>
  <c r="AA26" i="6" s="1"/>
  <c r="U26" i="6"/>
  <c r="V34" i="6"/>
  <c r="U34" i="6"/>
  <c r="W34" i="6"/>
  <c r="V11" i="6"/>
  <c r="W11" i="6"/>
  <c r="U11" i="6"/>
  <c r="V19" i="6"/>
  <c r="U19" i="6"/>
  <c r="W19" i="6"/>
  <c r="V27" i="6"/>
  <c r="U27" i="6"/>
  <c r="W27" i="6"/>
  <c r="AA27" i="6" s="1"/>
  <c r="V35" i="6"/>
  <c r="U35" i="6"/>
  <c r="W35" i="6"/>
  <c r="W10" i="5"/>
  <c r="V10" i="5"/>
  <c r="U10" i="5"/>
  <c r="W26" i="5"/>
  <c r="V26" i="5"/>
  <c r="U26" i="5"/>
  <c r="W42" i="5"/>
  <c r="U42" i="5"/>
  <c r="V42" i="5"/>
  <c r="U29" i="5"/>
  <c r="V29" i="5"/>
  <c r="W29" i="5"/>
  <c r="U51" i="5"/>
  <c r="W51" i="5"/>
  <c r="V51" i="5"/>
  <c r="W46" i="5"/>
  <c r="U46" i="5"/>
  <c r="V46" i="5"/>
  <c r="W68" i="5"/>
  <c r="AA30" i="5" s="1"/>
  <c r="U68" i="5"/>
  <c r="V68" i="5"/>
  <c r="U21" i="5"/>
  <c r="V21" i="5"/>
  <c r="W21" i="5"/>
  <c r="W12" i="5"/>
  <c r="V12" i="5"/>
  <c r="U12" i="5"/>
  <c r="W20" i="5"/>
  <c r="V20" i="5"/>
  <c r="U20" i="5"/>
  <c r="W28" i="5"/>
  <c r="V28" i="5"/>
  <c r="U28" i="5"/>
  <c r="W36" i="5"/>
  <c r="V36" i="5"/>
  <c r="U36" i="5"/>
  <c r="U49" i="5"/>
  <c r="W49" i="5"/>
  <c r="V49" i="5"/>
  <c r="V11" i="5"/>
  <c r="U11" i="5"/>
  <c r="W11" i="5"/>
  <c r="U31" i="5"/>
  <c r="V31" i="5"/>
  <c r="W31" i="5"/>
  <c r="AA31" i="5" s="1"/>
  <c r="U41" i="5"/>
  <c r="V41" i="5"/>
  <c r="W41" i="5"/>
  <c r="U55" i="5"/>
  <c r="W55" i="5"/>
  <c r="V55" i="5"/>
  <c r="V65" i="5"/>
  <c r="U65" i="5"/>
  <c r="W65" i="5"/>
  <c r="U23" i="5"/>
  <c r="V23" i="5"/>
  <c r="W23" i="5"/>
  <c r="W50" i="5"/>
  <c r="AA50" i="5" s="1"/>
  <c r="U50" i="5"/>
  <c r="V50" i="5"/>
  <c r="W62" i="5"/>
  <c r="U62" i="5"/>
  <c r="V62" i="5"/>
  <c r="W70" i="5"/>
  <c r="U70" i="5"/>
  <c r="V70" i="5"/>
  <c r="U15" i="5"/>
  <c r="V15" i="5"/>
  <c r="W15" i="5"/>
  <c r="W18" i="5"/>
  <c r="V18" i="5"/>
  <c r="U18" i="5"/>
  <c r="W34" i="5"/>
  <c r="U34" i="5"/>
  <c r="V34" i="5"/>
  <c r="W48" i="5"/>
  <c r="U48" i="5"/>
  <c r="V48" i="5"/>
  <c r="U39" i="5"/>
  <c r="V39" i="5"/>
  <c r="V63" i="5"/>
  <c r="U63" i="5"/>
  <c r="W63" i="5"/>
  <c r="U17" i="5"/>
  <c r="V17" i="5"/>
  <c r="W17" i="5"/>
  <c r="W60" i="5"/>
  <c r="U60" i="5"/>
  <c r="V60" i="5"/>
  <c r="W52" i="5"/>
  <c r="U52" i="5"/>
  <c r="V52" i="5"/>
  <c r="U27" i="5"/>
  <c r="V27" i="5"/>
  <c r="W27" i="5"/>
  <c r="W14" i="5"/>
  <c r="V14" i="5"/>
  <c r="U14" i="5"/>
  <c r="W22" i="5"/>
  <c r="AA22" i="5" s="1"/>
  <c r="V22" i="5"/>
  <c r="U22" i="5"/>
  <c r="V30" i="5"/>
  <c r="U30" i="5"/>
  <c r="W38" i="5"/>
  <c r="AA38" i="5" s="1"/>
  <c r="U38" i="5"/>
  <c r="V38" i="5"/>
  <c r="U53" i="5"/>
  <c r="W53" i="5"/>
  <c r="V53" i="5"/>
  <c r="U19" i="5"/>
  <c r="V19" i="5"/>
  <c r="W19" i="5"/>
  <c r="U35" i="5"/>
  <c r="V35" i="5"/>
  <c r="W35" i="5"/>
  <c r="AA35" i="5" s="1"/>
  <c r="W43" i="5"/>
  <c r="AA43" i="5" s="1"/>
  <c r="U43" i="5"/>
  <c r="V43" i="5"/>
  <c r="V59" i="5"/>
  <c r="U59" i="5"/>
  <c r="W59" i="5"/>
  <c r="V67" i="5"/>
  <c r="U67" i="5"/>
  <c r="W67" i="5"/>
  <c r="AA67" i="5" s="1"/>
  <c r="W56" i="5"/>
  <c r="U56" i="5"/>
  <c r="V56" i="5"/>
  <c r="U44" i="5"/>
  <c r="W44" i="5"/>
  <c r="AA44" i="5" s="1"/>
  <c r="V44" i="5"/>
  <c r="W54" i="5"/>
  <c r="U54" i="5"/>
  <c r="V54" i="5"/>
  <c r="W64" i="5"/>
  <c r="U64" i="5"/>
  <c r="V64" i="5"/>
  <c r="U9" i="5"/>
  <c r="V9" i="5"/>
  <c r="W9" i="5"/>
  <c r="U33" i="5"/>
  <c r="W33" i="5"/>
  <c r="AA33" i="5" s="1"/>
  <c r="V33" i="5"/>
  <c r="W16" i="5"/>
  <c r="V16" i="5"/>
  <c r="U16" i="5"/>
  <c r="W24" i="5"/>
  <c r="V24" i="5"/>
  <c r="U24" i="5"/>
  <c r="W32" i="5"/>
  <c r="V32" i="5"/>
  <c r="U32" i="5"/>
  <c r="W40" i="5"/>
  <c r="U40" i="5"/>
  <c r="V40" i="5"/>
  <c r="U57" i="5"/>
  <c r="W57" i="5"/>
  <c r="AA57" i="5" s="1"/>
  <c r="V57" i="5"/>
  <c r="U25" i="5"/>
  <c r="V25" i="5"/>
  <c r="W25" i="5"/>
  <c r="AA25" i="5" s="1"/>
  <c r="U37" i="5"/>
  <c r="W37" i="5"/>
  <c r="V37" i="5"/>
  <c r="U47" i="5"/>
  <c r="W47" i="5"/>
  <c r="AA47" i="5" s="1"/>
  <c r="V47" i="5"/>
  <c r="V61" i="5"/>
  <c r="U61" i="5"/>
  <c r="W61" i="5"/>
  <c r="AA61" i="5" s="1"/>
  <c r="V69" i="5"/>
  <c r="U69" i="5"/>
  <c r="W69" i="5"/>
  <c r="AA69" i="5" s="1"/>
  <c r="V13" i="5"/>
  <c r="U13" i="5"/>
  <c r="W13" i="5"/>
  <c r="AA13" i="5" s="1"/>
  <c r="W45" i="5"/>
  <c r="V45" i="5"/>
  <c r="U45" i="5"/>
  <c r="W58" i="5"/>
  <c r="U58" i="5"/>
  <c r="V58" i="5"/>
  <c r="W66" i="5"/>
  <c r="AA66" i="5" s="1"/>
  <c r="U66" i="5"/>
  <c r="V66" i="5"/>
  <c r="V63" i="4"/>
  <c r="U63" i="4"/>
  <c r="W63" i="4"/>
  <c r="V51" i="4"/>
  <c r="U51" i="4"/>
  <c r="W51" i="4"/>
  <c r="V67" i="4"/>
  <c r="U67" i="4"/>
  <c r="W67" i="4"/>
  <c r="W44" i="4"/>
  <c r="V44" i="4"/>
  <c r="U44" i="4"/>
  <c r="W60" i="4"/>
  <c r="V60" i="4"/>
  <c r="U60" i="4"/>
  <c r="W68" i="4"/>
  <c r="V68" i="4"/>
  <c r="U68" i="4"/>
  <c r="U40" i="4"/>
  <c r="V40" i="4"/>
  <c r="W40" i="4"/>
  <c r="U24" i="4"/>
  <c r="V24" i="4"/>
  <c r="W24" i="4"/>
  <c r="W37" i="4"/>
  <c r="V37" i="4"/>
  <c r="U37" i="4"/>
  <c r="V53" i="4"/>
  <c r="U53" i="4"/>
  <c r="W53" i="4"/>
  <c r="V61" i="4"/>
  <c r="U61" i="4"/>
  <c r="W61" i="4"/>
  <c r="V69" i="4"/>
  <c r="U69" i="4"/>
  <c r="W69" i="4"/>
  <c r="W46" i="4"/>
  <c r="U46" i="4"/>
  <c r="V46" i="4"/>
  <c r="W54" i="4"/>
  <c r="V54" i="4"/>
  <c r="U54" i="4"/>
  <c r="W62" i="4"/>
  <c r="AA62" i="4" s="1"/>
  <c r="V62" i="4"/>
  <c r="U62" i="4"/>
  <c r="W70" i="4"/>
  <c r="V70" i="4"/>
  <c r="U70" i="4"/>
  <c r="U38" i="4"/>
  <c r="V38" i="4"/>
  <c r="W38" i="4"/>
  <c r="AA38" i="4" s="1"/>
  <c r="U30" i="4"/>
  <c r="V30" i="4"/>
  <c r="W30" i="4"/>
  <c r="AA30" i="4" s="1"/>
  <c r="U22" i="4"/>
  <c r="V22" i="4"/>
  <c r="W22" i="4"/>
  <c r="W43" i="4"/>
  <c r="AA43" i="4" s="1"/>
  <c r="V43" i="4"/>
  <c r="U43" i="4"/>
  <c r="W35" i="4"/>
  <c r="V35" i="4"/>
  <c r="U35" i="4"/>
  <c r="W27" i="4"/>
  <c r="V27" i="4"/>
  <c r="U27" i="4"/>
  <c r="W19" i="4"/>
  <c r="V19" i="4"/>
  <c r="U19" i="4"/>
  <c r="V55" i="4"/>
  <c r="U55" i="4"/>
  <c r="W55" i="4"/>
  <c r="W48" i="4"/>
  <c r="V48" i="4"/>
  <c r="U48" i="4"/>
  <c r="W56" i="4"/>
  <c r="V56" i="4"/>
  <c r="U56" i="4"/>
  <c r="W64" i="4"/>
  <c r="AA64" i="4" s="1"/>
  <c r="V64" i="4"/>
  <c r="U64" i="4"/>
  <c r="U36" i="4"/>
  <c r="V36" i="4"/>
  <c r="W36" i="4"/>
  <c r="AA36" i="4" s="1"/>
  <c r="U28" i="4"/>
  <c r="V28" i="4"/>
  <c r="W28" i="4"/>
  <c r="U20" i="4"/>
  <c r="V20" i="4"/>
  <c r="W20" i="4"/>
  <c r="W41" i="4"/>
  <c r="V41" i="4"/>
  <c r="U41" i="4"/>
  <c r="W33" i="4"/>
  <c r="V33" i="4"/>
  <c r="U33" i="4"/>
  <c r="W25" i="4"/>
  <c r="V25" i="4"/>
  <c r="U25" i="4"/>
  <c r="W17" i="4"/>
  <c r="V17" i="4"/>
  <c r="U17" i="4"/>
  <c r="W13" i="4"/>
  <c r="AA13" i="4" s="1"/>
  <c r="V13" i="4"/>
  <c r="U13" i="4"/>
  <c r="W9" i="4"/>
  <c r="V9" i="4"/>
  <c r="U9" i="4"/>
  <c r="V49" i="4"/>
  <c r="U49" i="4"/>
  <c r="W49" i="4"/>
  <c r="V57" i="4"/>
  <c r="U57" i="4"/>
  <c r="W57" i="4"/>
  <c r="V65" i="4"/>
  <c r="U65" i="4"/>
  <c r="W65" i="4"/>
  <c r="AA65" i="4" s="1"/>
  <c r="W50" i="4"/>
  <c r="V50" i="4"/>
  <c r="U50" i="4"/>
  <c r="W58" i="4"/>
  <c r="AA58" i="4" s="1"/>
  <c r="V58" i="4"/>
  <c r="U58" i="4"/>
  <c r="W66" i="4"/>
  <c r="V66" i="4"/>
  <c r="U66" i="4"/>
  <c r="U34" i="4"/>
  <c r="V34" i="4"/>
  <c r="W34" i="4"/>
  <c r="U26" i="4"/>
  <c r="V26" i="4"/>
  <c r="W26" i="4"/>
  <c r="U18" i="4"/>
  <c r="V18" i="4"/>
  <c r="W18" i="4"/>
  <c r="W39" i="4"/>
  <c r="V39" i="4"/>
  <c r="U39" i="4"/>
  <c r="W31" i="4"/>
  <c r="AA31" i="4" s="1"/>
  <c r="V31" i="4"/>
  <c r="U31" i="4"/>
  <c r="W23" i="4"/>
  <c r="V23" i="4"/>
  <c r="U23" i="4"/>
  <c r="V71" i="4"/>
  <c r="U71" i="4"/>
  <c r="W71" i="4"/>
  <c r="AA71" i="4" s="1"/>
  <c r="V59" i="4"/>
  <c r="U59" i="4"/>
  <c r="W59" i="4"/>
  <c r="W52" i="4"/>
  <c r="V52" i="4"/>
  <c r="U52" i="4"/>
  <c r="U32" i="4"/>
  <c r="V32" i="4"/>
  <c r="W32" i="4"/>
  <c r="V47" i="4"/>
  <c r="U47" i="4"/>
  <c r="W47" i="4"/>
  <c r="AA47" i="4" s="1"/>
  <c r="W29" i="4"/>
  <c r="AA29" i="4" s="1"/>
  <c r="V29" i="4"/>
  <c r="U29" i="4"/>
  <c r="W21" i="4"/>
  <c r="V21" i="4"/>
  <c r="U21" i="4"/>
  <c r="W15" i="4"/>
  <c r="AA15" i="4" s="1"/>
  <c r="V15" i="4"/>
  <c r="U15" i="4"/>
  <c r="W11" i="4"/>
  <c r="V11" i="4"/>
  <c r="U11" i="4"/>
  <c r="U50" i="3"/>
  <c r="W50" i="3"/>
  <c r="AA50" i="3" s="1"/>
  <c r="V50" i="3"/>
  <c r="V23" i="3"/>
  <c r="W23" i="3"/>
  <c r="U23" i="3"/>
  <c r="W13" i="3"/>
  <c r="V13" i="3"/>
  <c r="U13" i="3"/>
  <c r="U56" i="3"/>
  <c r="V56" i="3"/>
  <c r="W56" i="3"/>
  <c r="AA56" i="3" s="1"/>
  <c r="W59" i="3"/>
  <c r="V59" i="3"/>
  <c r="U59" i="3"/>
  <c r="W33" i="3"/>
  <c r="V33" i="3"/>
  <c r="U33" i="3"/>
  <c r="V27" i="3"/>
  <c r="W27" i="3"/>
  <c r="AA27" i="3" s="1"/>
  <c r="U27" i="3"/>
  <c r="U65" i="3"/>
  <c r="V65" i="3"/>
  <c r="W71" i="3"/>
  <c r="AA71" i="3" s="1"/>
  <c r="U71" i="3"/>
  <c r="V71" i="3"/>
  <c r="U42" i="3"/>
  <c r="V42" i="3"/>
  <c r="W42" i="3"/>
  <c r="AA42" i="3" s="1"/>
  <c r="U58" i="3"/>
  <c r="W58" i="3"/>
  <c r="V58" i="3"/>
  <c r="W41" i="3"/>
  <c r="V41" i="3"/>
  <c r="U41" i="3"/>
  <c r="W21" i="3"/>
  <c r="AA21" i="3" s="1"/>
  <c r="V21" i="3"/>
  <c r="U21" i="3"/>
  <c r="V15" i="3"/>
  <c r="W15" i="3"/>
  <c r="AA15" i="3" s="1"/>
  <c r="U15" i="3"/>
  <c r="U64" i="3"/>
  <c r="V64" i="3"/>
  <c r="W64" i="3"/>
  <c r="AA64" i="3" s="1"/>
  <c r="U48" i="3"/>
  <c r="V48" i="3"/>
  <c r="W48" i="3"/>
  <c r="U70" i="3"/>
  <c r="V70" i="3"/>
  <c r="W70" i="3"/>
  <c r="U54" i="3"/>
  <c r="V54" i="3"/>
  <c r="W54" i="3"/>
  <c r="U40" i="3"/>
  <c r="V40" i="3"/>
  <c r="W40" i="3"/>
  <c r="W67" i="3"/>
  <c r="AA67" i="3" s="1"/>
  <c r="V67" i="3"/>
  <c r="U67" i="3"/>
  <c r="W51" i="3"/>
  <c r="AA69" i="3" s="1"/>
  <c r="V51" i="3"/>
  <c r="U51" i="3"/>
  <c r="W39" i="3"/>
  <c r="AA39" i="3" s="1"/>
  <c r="V39" i="3"/>
  <c r="U39" i="3"/>
  <c r="W35" i="3"/>
  <c r="V35" i="3"/>
  <c r="U35" i="3"/>
  <c r="W25" i="3"/>
  <c r="V25" i="3"/>
  <c r="U25" i="3"/>
  <c r="V19" i="3"/>
  <c r="W19" i="3"/>
  <c r="U19" i="3"/>
  <c r="V9" i="3"/>
  <c r="W9" i="3"/>
  <c r="U9" i="3"/>
  <c r="W47" i="3"/>
  <c r="AA47" i="3" s="1"/>
  <c r="U47" i="3"/>
  <c r="V47" i="3"/>
  <c r="U66" i="3"/>
  <c r="W66" i="3"/>
  <c r="AA66" i="3" s="1"/>
  <c r="V66" i="3"/>
  <c r="W29" i="3"/>
  <c r="AA29" i="3" s="1"/>
  <c r="V29" i="3"/>
  <c r="U29" i="3"/>
  <c r="U72" i="3"/>
  <c r="V72" i="3"/>
  <c r="AA72" i="3"/>
  <c r="U46" i="3"/>
  <c r="V46" i="3"/>
  <c r="W46" i="3"/>
  <c r="AA46" i="3" s="1"/>
  <c r="W37" i="3"/>
  <c r="V37" i="3"/>
  <c r="U37" i="3"/>
  <c r="V11" i="3"/>
  <c r="W11" i="3"/>
  <c r="U11" i="3"/>
  <c r="W57" i="3"/>
  <c r="U57" i="3"/>
  <c r="V57" i="3"/>
  <c r="W63" i="3"/>
  <c r="U63" i="3"/>
  <c r="V63" i="3"/>
  <c r="U62" i="3"/>
  <c r="V62" i="3"/>
  <c r="W62" i="3"/>
  <c r="AA62" i="3" s="1"/>
  <c r="W43" i="3"/>
  <c r="V43" i="3"/>
  <c r="U43" i="3"/>
  <c r="W17" i="3"/>
  <c r="AA17" i="3" s="1"/>
  <c r="V17" i="3"/>
  <c r="U17" i="3"/>
  <c r="W49" i="3"/>
  <c r="U49" i="3"/>
  <c r="V49" i="3"/>
  <c r="W55" i="3"/>
  <c r="AA55" i="3" s="1"/>
  <c r="U55" i="3"/>
  <c r="V55" i="3"/>
  <c r="V31" i="3"/>
  <c r="W31" i="3"/>
  <c r="AA31" i="3" s="1"/>
  <c r="U31" i="3"/>
  <c r="U57" i="2"/>
  <c r="W57" i="2"/>
  <c r="V57" i="2"/>
  <c r="W26" i="2"/>
  <c r="V26" i="2"/>
  <c r="U26" i="2"/>
  <c r="W42" i="2"/>
  <c r="V42" i="2"/>
  <c r="U42" i="2"/>
  <c r="W44" i="2"/>
  <c r="U44" i="2"/>
  <c r="V44" i="2"/>
  <c r="U51" i="2"/>
  <c r="W51" i="2"/>
  <c r="V51" i="2"/>
  <c r="V11" i="2"/>
  <c r="U11" i="2"/>
  <c r="W11" i="2"/>
  <c r="U49" i="2"/>
  <c r="W49" i="2"/>
  <c r="V49" i="2"/>
  <c r="W20" i="2"/>
  <c r="U20" i="2"/>
  <c r="V20" i="2"/>
  <c r="W36" i="2"/>
  <c r="U36" i="2"/>
  <c r="V36" i="2"/>
  <c r="W62" i="2"/>
  <c r="U62" i="2"/>
  <c r="V62" i="2"/>
  <c r="U37" i="2"/>
  <c r="V37" i="2"/>
  <c r="W37" i="2"/>
  <c r="AA37" i="2" s="1"/>
  <c r="V14" i="2"/>
  <c r="U14" i="2"/>
  <c r="W14" i="2"/>
  <c r="W22" i="2"/>
  <c r="U22" i="2"/>
  <c r="V22" i="2"/>
  <c r="W30" i="2"/>
  <c r="V30" i="2"/>
  <c r="U30" i="2"/>
  <c r="W38" i="2"/>
  <c r="AA38" i="2" s="1"/>
  <c r="V38" i="2"/>
  <c r="U38" i="2"/>
  <c r="W50" i="2"/>
  <c r="U50" i="2"/>
  <c r="V50" i="2"/>
  <c r="W66" i="2"/>
  <c r="U66" i="2"/>
  <c r="V66" i="2"/>
  <c r="U41" i="2"/>
  <c r="V41" i="2"/>
  <c r="W41" i="2"/>
  <c r="W52" i="2"/>
  <c r="U52" i="2"/>
  <c r="V52" i="2"/>
  <c r="W68" i="2"/>
  <c r="AA68" i="2" s="1"/>
  <c r="U68" i="2"/>
  <c r="V68" i="2"/>
  <c r="U59" i="2"/>
  <c r="W59" i="2"/>
  <c r="V59" i="2"/>
  <c r="U23" i="2"/>
  <c r="V23" i="2"/>
  <c r="W23" i="2"/>
  <c r="U69" i="2"/>
  <c r="W69" i="2"/>
  <c r="V69" i="2"/>
  <c r="V33" i="2"/>
  <c r="U33" i="2"/>
  <c r="W33" i="2"/>
  <c r="U27" i="2"/>
  <c r="V27" i="2"/>
  <c r="W27" i="2"/>
  <c r="AA27" i="2" s="1"/>
  <c r="V21" i="2"/>
  <c r="U21" i="2"/>
  <c r="W21" i="2"/>
  <c r="U65" i="2"/>
  <c r="W65" i="2"/>
  <c r="V65" i="2"/>
  <c r="V29" i="2"/>
  <c r="U29" i="2"/>
  <c r="W29" i="2"/>
  <c r="W16" i="2"/>
  <c r="V16" i="2"/>
  <c r="U16" i="2"/>
  <c r="W24" i="2"/>
  <c r="AA24" i="2" s="1"/>
  <c r="V24" i="2"/>
  <c r="U24" i="2"/>
  <c r="W32" i="2"/>
  <c r="AA32" i="2" s="1"/>
  <c r="V32" i="2"/>
  <c r="U32" i="2"/>
  <c r="V40" i="2"/>
  <c r="W40" i="2"/>
  <c r="U40" i="2"/>
  <c r="W54" i="2"/>
  <c r="U54" i="2"/>
  <c r="V54" i="2"/>
  <c r="W70" i="2"/>
  <c r="AA70" i="2" s="1"/>
  <c r="U70" i="2"/>
  <c r="V70" i="2"/>
  <c r="W43" i="2"/>
  <c r="U43" i="2"/>
  <c r="V43" i="2"/>
  <c r="W56" i="2"/>
  <c r="U56" i="2"/>
  <c r="V56" i="2"/>
  <c r="W72" i="2"/>
  <c r="U72" i="2"/>
  <c r="V72" i="2"/>
  <c r="U47" i="2"/>
  <c r="W47" i="2"/>
  <c r="V47" i="2"/>
  <c r="U63" i="2"/>
  <c r="W63" i="2"/>
  <c r="AA63" i="2" s="1"/>
  <c r="V63" i="2"/>
  <c r="V15" i="2"/>
  <c r="U15" i="2"/>
  <c r="W15" i="2"/>
  <c r="U61" i="2"/>
  <c r="W61" i="2"/>
  <c r="V61" i="2"/>
  <c r="U25" i="2"/>
  <c r="V25" i="2"/>
  <c r="W25" i="2"/>
  <c r="U19" i="2"/>
  <c r="V19" i="2"/>
  <c r="W19" i="2"/>
  <c r="V10" i="2"/>
  <c r="U10" i="2"/>
  <c r="W10" i="2"/>
  <c r="W58" i="2"/>
  <c r="U58" i="2"/>
  <c r="V58" i="2"/>
  <c r="W60" i="2"/>
  <c r="U60" i="2"/>
  <c r="V60" i="2"/>
  <c r="U53" i="2"/>
  <c r="W53" i="2"/>
  <c r="V53" i="2"/>
  <c r="U17" i="2"/>
  <c r="V17" i="2"/>
  <c r="W17" i="2"/>
  <c r="AA17" i="2" s="1"/>
  <c r="V13" i="2"/>
  <c r="W13" i="2"/>
  <c r="U13" i="2"/>
  <c r="W18" i="2"/>
  <c r="AA18" i="2" s="1"/>
  <c r="V18" i="2"/>
  <c r="U18" i="2"/>
  <c r="W34" i="2"/>
  <c r="V34" i="2"/>
  <c r="U34" i="2"/>
  <c r="U67" i="2"/>
  <c r="W67" i="2"/>
  <c r="AA67" i="2" s="1"/>
  <c r="V67" i="2"/>
  <c r="U12" i="2"/>
  <c r="W12" i="2"/>
  <c r="V12" i="2"/>
  <c r="W28" i="2"/>
  <c r="V28" i="2"/>
  <c r="U28" i="2"/>
  <c r="W46" i="2"/>
  <c r="U46" i="2"/>
  <c r="V46" i="2"/>
  <c r="U39" i="2"/>
  <c r="V39" i="2"/>
  <c r="W39" i="2"/>
  <c r="AA39" i="2" s="1"/>
  <c r="W48" i="2"/>
  <c r="U48" i="2"/>
  <c r="V48" i="2"/>
  <c r="W64" i="2"/>
  <c r="U64" i="2"/>
  <c r="V64" i="2"/>
  <c r="U55" i="2"/>
  <c r="W55" i="2"/>
  <c r="V55" i="2"/>
  <c r="U71" i="2"/>
  <c r="W71" i="2"/>
  <c r="AA71" i="2" s="1"/>
  <c r="V71" i="2"/>
  <c r="U45" i="2"/>
  <c r="W45" i="2"/>
  <c r="V45" i="2"/>
  <c r="U35" i="2"/>
  <c r="V35" i="2"/>
  <c r="W35" i="2"/>
  <c r="V9" i="2"/>
  <c r="W9" i="2"/>
  <c r="U9" i="2"/>
  <c r="S8" i="1"/>
  <c r="AA36" i="6" l="1"/>
  <c r="AA33" i="6"/>
  <c r="AA25" i="6"/>
  <c r="AA13" i="6"/>
  <c r="AA41" i="4"/>
  <c r="AA39" i="4"/>
  <c r="AA34" i="4"/>
  <c r="AA26" i="4"/>
  <c r="AA21" i="4"/>
  <c r="AA11" i="4"/>
  <c r="AA65" i="3"/>
  <c r="AA54" i="3"/>
  <c r="AA37" i="3"/>
  <c r="AA25" i="3"/>
  <c r="AA19" i="3"/>
  <c r="AA11" i="3"/>
  <c r="AA10" i="3"/>
  <c r="AA61" i="2"/>
  <c r="AA56" i="2"/>
  <c r="AA48" i="2"/>
  <c r="AA47" i="2"/>
  <c r="AA46" i="2"/>
  <c r="AA34" i="2"/>
  <c r="AA28" i="2"/>
  <c r="AA12" i="2"/>
  <c r="AA72" i="2"/>
  <c r="AA55" i="2"/>
  <c r="AA60" i="2"/>
  <c r="AA49" i="3"/>
  <c r="AA63" i="3"/>
  <c r="AA13" i="3"/>
  <c r="AA23" i="4"/>
  <c r="AA50" i="4"/>
  <c r="AA57" i="4"/>
  <c r="AA20" i="4"/>
  <c r="AA19" i="6"/>
  <c r="AA16" i="4"/>
  <c r="AA35" i="2"/>
  <c r="AA45" i="2"/>
  <c r="AA13" i="2"/>
  <c r="AA25" i="2"/>
  <c r="AA21" i="2"/>
  <c r="AA23" i="2"/>
  <c r="AA43" i="3"/>
  <c r="AA32" i="4"/>
  <c r="AA35" i="6"/>
  <c r="AA34" i="6"/>
  <c r="AA29" i="6"/>
  <c r="AA21" i="6"/>
  <c r="AA58" i="2"/>
  <c r="AA57" i="3"/>
  <c r="AA52" i="4"/>
  <c r="AA18" i="4"/>
  <c r="AA49" i="4"/>
  <c r="AA28" i="4"/>
  <c r="AA64" i="2"/>
  <c r="AA53" i="2"/>
  <c r="AA10" i="2"/>
  <c r="AA15" i="2"/>
  <c r="AA29" i="2"/>
  <c r="AA65" i="2"/>
  <c r="AA33" i="2"/>
  <c r="AA69" i="2"/>
  <c r="AA30" i="2"/>
  <c r="AA14" i="2"/>
  <c r="AA62" i="2"/>
  <c r="AA49" i="2"/>
  <c r="AA26" i="2"/>
  <c r="AA31" i="2"/>
  <c r="AA19" i="2"/>
  <c r="AA54" i="2"/>
  <c r="AA16" i="2"/>
  <c r="AA66" i="2"/>
  <c r="AA22" i="2"/>
  <c r="AA36" i="2"/>
  <c r="AA59" i="2"/>
  <c r="AA41" i="2"/>
  <c r="AA50" i="2"/>
  <c r="AA20" i="2"/>
  <c r="AA11" i="2"/>
  <c r="AA51" i="2"/>
  <c r="AA44" i="2"/>
  <c r="AA57" i="2"/>
  <c r="AA43" i="2"/>
  <c r="AA40" i="2"/>
  <c r="AA52" i="2"/>
  <c r="AA42" i="2"/>
  <c r="AA41" i="3"/>
  <c r="AA36" i="3"/>
  <c r="AA16" i="3"/>
  <c r="AA68" i="3"/>
  <c r="AA45" i="3"/>
  <c r="AA35" i="3"/>
  <c r="AA70" i="3"/>
  <c r="AA61" i="3"/>
  <c r="AA18" i="3"/>
  <c r="AA52" i="3"/>
  <c r="AA48" i="3"/>
  <c r="AA58" i="3"/>
  <c r="AA33" i="3"/>
  <c r="AA32" i="3"/>
  <c r="AA14" i="3"/>
  <c r="AA22" i="3"/>
  <c r="AA44" i="3"/>
  <c r="AA53" i="3"/>
  <c r="AA51" i="3"/>
  <c r="AA40" i="3"/>
  <c r="AA59" i="3"/>
  <c r="AA23" i="3"/>
  <c r="AA26" i="3"/>
  <c r="AA38" i="3"/>
  <c r="AA20" i="3"/>
  <c r="AA12" i="3"/>
  <c r="AA60" i="3"/>
  <c r="AA25" i="4"/>
  <c r="AA48" i="4"/>
  <c r="AA35" i="4"/>
  <c r="AA22" i="4"/>
  <c r="AA46" i="4"/>
  <c r="AA61" i="4"/>
  <c r="AA37" i="4"/>
  <c r="AA40" i="4"/>
  <c r="AA60" i="4"/>
  <c r="AA67" i="4"/>
  <c r="AA10" i="4"/>
  <c r="AA42" i="4"/>
  <c r="AA59" i="4"/>
  <c r="AA33" i="4"/>
  <c r="AA70" i="4"/>
  <c r="AA53" i="4"/>
  <c r="AA44" i="4"/>
  <c r="AA51" i="4"/>
  <c r="AA45" i="4"/>
  <c r="AA19" i="4"/>
  <c r="AA63" i="4"/>
  <c r="AA14" i="4"/>
  <c r="AA12" i="4"/>
  <c r="AA66" i="4"/>
  <c r="AA17" i="4"/>
  <c r="AA56" i="4"/>
  <c r="AA55" i="4"/>
  <c r="AA27" i="4"/>
  <c r="AA54" i="4"/>
  <c r="AA69" i="4"/>
  <c r="AA24" i="4"/>
  <c r="AA68" i="4"/>
  <c r="AA37" i="6"/>
  <c r="AA31" i="6"/>
  <c r="AA14" i="6"/>
  <c r="AA28" i="6"/>
  <c r="AA23" i="6"/>
  <c r="AA15" i="6"/>
  <c r="AA30" i="6"/>
  <c r="AA11" i="6"/>
  <c r="AA20" i="6"/>
  <c r="AA17" i="6"/>
  <c r="AA12" i="6"/>
  <c r="AA22" i="6"/>
  <c r="AA58" i="5"/>
  <c r="AA56" i="5"/>
  <c r="AA54" i="5"/>
  <c r="AA45" i="5"/>
  <c r="AA40" i="5"/>
  <c r="AA32" i="5"/>
  <c r="AA16" i="5"/>
  <c r="AA12" i="5"/>
  <c r="AA10" i="5"/>
  <c r="AA19" i="5"/>
  <c r="AA53" i="5"/>
  <c r="AA51" i="5"/>
  <c r="AA39" i="5"/>
  <c r="AA46" i="5"/>
  <c r="AA18" i="5"/>
  <c r="AA65" i="5"/>
  <c r="AA55" i="5"/>
  <c r="AA11" i="5"/>
  <c r="AA49" i="5"/>
  <c r="AA36" i="5"/>
  <c r="AA14" i="5"/>
  <c r="AA34" i="5"/>
  <c r="AA15" i="5"/>
  <c r="AA62" i="5"/>
  <c r="AA23" i="5"/>
  <c r="AA37" i="5"/>
  <c r="AA24" i="5"/>
  <c r="AA64" i="5"/>
  <c r="AA27" i="5"/>
  <c r="AA60" i="5"/>
  <c r="AA63" i="5"/>
  <c r="AA48" i="5"/>
  <c r="AA70" i="5"/>
  <c r="AA41" i="5"/>
  <c r="AA20" i="5"/>
  <c r="AA21" i="5"/>
  <c r="AA29" i="5"/>
  <c r="AA26" i="5"/>
  <c r="AA59" i="5"/>
  <c r="AA52" i="5"/>
  <c r="AA17" i="5"/>
  <c r="AA28" i="5"/>
  <c r="AA68" i="5"/>
  <c r="AA42" i="5"/>
  <c r="S41" i="6"/>
  <c r="S42" i="6"/>
  <c r="AF7" i="6"/>
  <c r="AE7" i="6"/>
  <c r="AI7" i="6"/>
  <c r="AG7" i="6"/>
  <c r="AA9" i="6"/>
  <c r="S75" i="5"/>
  <c r="S74" i="5"/>
  <c r="AA9" i="5"/>
  <c r="AF7" i="5"/>
  <c r="AG7" i="5"/>
  <c r="AI7" i="5"/>
  <c r="AE7" i="5"/>
  <c r="S76" i="4"/>
  <c r="S75" i="4"/>
  <c r="AI7" i="4"/>
  <c r="AE7" i="4"/>
  <c r="AF7" i="4"/>
  <c r="AA9" i="4"/>
  <c r="AG7" i="4"/>
  <c r="S77" i="3"/>
  <c r="S76" i="3"/>
  <c r="AI7" i="3"/>
  <c r="AF7" i="3"/>
  <c r="AE7" i="3"/>
  <c r="AA9" i="3"/>
  <c r="AG7" i="3"/>
  <c r="S77" i="2"/>
  <c r="S76" i="2"/>
  <c r="AE7" i="2"/>
  <c r="AI7" i="2"/>
  <c r="AA9" i="2"/>
  <c r="AG7" i="2"/>
  <c r="AF7" i="2"/>
  <c r="T12" i="1"/>
  <c r="W12" i="1" s="1"/>
  <c r="T14" i="1"/>
  <c r="W14" i="1" s="1"/>
  <c r="T16" i="1"/>
  <c r="W16" i="1" s="1"/>
  <c r="T18" i="1"/>
  <c r="W18" i="1" s="1"/>
  <c r="T20" i="1"/>
  <c r="W20" i="1" s="1"/>
  <c r="T22" i="1"/>
  <c r="W22" i="1" s="1"/>
  <c r="T24" i="1"/>
  <c r="W24" i="1" s="1"/>
  <c r="T26" i="1"/>
  <c r="W26" i="1" s="1"/>
  <c r="T28" i="1"/>
  <c r="W28" i="1" s="1"/>
  <c r="T30" i="1"/>
  <c r="W30" i="1" s="1"/>
  <c r="T32" i="1"/>
  <c r="W32" i="1" s="1"/>
  <c r="T34" i="1"/>
  <c r="W34" i="1" s="1"/>
  <c r="T36" i="1"/>
  <c r="W36" i="1" s="1"/>
  <c r="T38" i="1"/>
  <c r="W38" i="1" s="1"/>
  <c r="T40" i="1"/>
  <c r="W40" i="1" s="1"/>
  <c r="T42" i="1"/>
  <c r="W42" i="1" s="1"/>
  <c r="T44" i="1"/>
  <c r="W44" i="1" s="1"/>
  <c r="AA44" i="1" s="1"/>
  <c r="T46" i="1"/>
  <c r="W46" i="1" s="1"/>
  <c r="T48" i="1"/>
  <c r="W48" i="1" s="1"/>
  <c r="T50" i="1"/>
  <c r="W50" i="1" s="1"/>
  <c r="AA50" i="1" s="1"/>
  <c r="T52" i="1"/>
  <c r="W52" i="1" s="1"/>
  <c r="T54" i="1"/>
  <c r="W54" i="1" s="1"/>
  <c r="AA54" i="1" s="1"/>
  <c r="T56" i="1"/>
  <c r="W56" i="1" s="1"/>
  <c r="AA56" i="1" s="1"/>
  <c r="T58" i="1"/>
  <c r="W58" i="1" s="1"/>
  <c r="T60" i="1"/>
  <c r="W60" i="1" s="1"/>
  <c r="T62" i="1"/>
  <c r="W62" i="1" s="1"/>
  <c r="T64" i="1"/>
  <c r="W64" i="1" s="1"/>
  <c r="T66" i="1"/>
  <c r="W66" i="1" s="1"/>
  <c r="T68" i="1"/>
  <c r="W68" i="1" s="1"/>
  <c r="T70" i="1"/>
  <c r="W70" i="1" s="1"/>
  <c r="T72" i="1"/>
  <c r="W72" i="1" s="1"/>
  <c r="T74" i="1"/>
  <c r="W74" i="1" s="1"/>
  <c r="T76" i="1"/>
  <c r="W76" i="1" s="1"/>
  <c r="T78" i="1"/>
  <c r="W78" i="1" s="1"/>
  <c r="AA78" i="1" s="1"/>
  <c r="T9" i="1"/>
  <c r="W9" i="1" s="1"/>
  <c r="T11" i="1"/>
  <c r="W11" i="1" s="1"/>
  <c r="T13" i="1"/>
  <c r="W13" i="1" s="1"/>
  <c r="T15" i="1"/>
  <c r="W15" i="1" s="1"/>
  <c r="T17" i="1"/>
  <c r="W17" i="1" s="1"/>
  <c r="T19" i="1"/>
  <c r="W19" i="1" s="1"/>
  <c r="T21" i="1"/>
  <c r="W21" i="1" s="1"/>
  <c r="T23" i="1"/>
  <c r="W23" i="1" s="1"/>
  <c r="T25" i="1"/>
  <c r="W25" i="1" s="1"/>
  <c r="AA25" i="1" s="1"/>
  <c r="T27" i="1"/>
  <c r="W27" i="1" s="1"/>
  <c r="T29" i="1"/>
  <c r="W29" i="1" s="1"/>
  <c r="T31" i="1"/>
  <c r="W31" i="1" s="1"/>
  <c r="AA31" i="1" s="1"/>
  <c r="T33" i="1"/>
  <c r="W33" i="1" s="1"/>
  <c r="T35" i="1"/>
  <c r="W35" i="1" s="1"/>
  <c r="T37" i="1"/>
  <c r="W37" i="1" s="1"/>
  <c r="AA37" i="1" s="1"/>
  <c r="T39" i="1"/>
  <c r="W39" i="1" s="1"/>
  <c r="AA39" i="1" s="1"/>
  <c r="T41" i="1"/>
  <c r="W41" i="1" s="1"/>
  <c r="T43" i="1"/>
  <c r="W43" i="1" s="1"/>
  <c r="T45" i="1"/>
  <c r="W45" i="1" s="1"/>
  <c r="T47" i="1"/>
  <c r="W47" i="1" s="1"/>
  <c r="AA47" i="1" s="1"/>
  <c r="T49" i="1"/>
  <c r="W49" i="1" s="1"/>
  <c r="T51" i="1"/>
  <c r="W51" i="1" s="1"/>
  <c r="AA51" i="1" s="1"/>
  <c r="T53" i="1"/>
  <c r="W53" i="1" s="1"/>
  <c r="T55" i="1"/>
  <c r="W55" i="1" s="1"/>
  <c r="AA55" i="1" s="1"/>
  <c r="T57" i="1"/>
  <c r="W57" i="1" s="1"/>
  <c r="T59" i="1"/>
  <c r="W59" i="1" s="1"/>
  <c r="T61" i="1"/>
  <c r="W61" i="1" s="1"/>
  <c r="T63" i="1"/>
  <c r="W63" i="1" s="1"/>
  <c r="AA63" i="1" s="1"/>
  <c r="T65" i="1"/>
  <c r="W65" i="1" s="1"/>
  <c r="AA65" i="1" s="1"/>
  <c r="T67" i="1"/>
  <c r="W67" i="1" s="1"/>
  <c r="T69" i="1"/>
  <c r="W69" i="1" s="1"/>
  <c r="T71" i="1"/>
  <c r="W71" i="1" s="1"/>
  <c r="AA71" i="1" s="1"/>
  <c r="T73" i="1"/>
  <c r="W73" i="1" s="1"/>
  <c r="AA73" i="1" s="1"/>
  <c r="T75" i="1"/>
  <c r="W75" i="1" s="1"/>
  <c r="AA75" i="1" s="1"/>
  <c r="T77" i="1"/>
  <c r="W77" i="1" s="1"/>
  <c r="AA77" i="1" s="1"/>
  <c r="T79" i="1"/>
  <c r="W79" i="1" s="1"/>
  <c r="T10" i="1"/>
  <c r="W10" i="1" s="1"/>
  <c r="AA10" i="1" s="1"/>
  <c r="AC7" i="1"/>
  <c r="AB7" i="1"/>
  <c r="AA72" i="1" l="1"/>
  <c r="AA69" i="1"/>
  <c r="AA67" i="1"/>
  <c r="AA61" i="1"/>
  <c r="AA59" i="1"/>
  <c r="AA57" i="1"/>
  <c r="AA53" i="1"/>
  <c r="AA52" i="1"/>
  <c r="AA49" i="1"/>
  <c r="AA45" i="1"/>
  <c r="AA43" i="1"/>
  <c r="AA35" i="1"/>
  <c r="AA17" i="1"/>
  <c r="AA27" i="1"/>
  <c r="AA79" i="1"/>
  <c r="AA23" i="1"/>
  <c r="AA46" i="1"/>
  <c r="AA38" i="1"/>
  <c r="AA41" i="1"/>
  <c r="AA33" i="1"/>
  <c r="AA9" i="1"/>
  <c r="AA64" i="1"/>
  <c r="AA48" i="1"/>
  <c r="AA40" i="1"/>
  <c r="AA32" i="1"/>
  <c r="AA24" i="1"/>
  <c r="AA16" i="1"/>
  <c r="AA19" i="1"/>
  <c r="AA11" i="1"/>
  <c r="AA74" i="1"/>
  <c r="AA66" i="1"/>
  <c r="AA58" i="1"/>
  <c r="AA42" i="1"/>
  <c r="AA34" i="1"/>
  <c r="AA26" i="1"/>
  <c r="AA18" i="1"/>
  <c r="AA29" i="1"/>
  <c r="AA21" i="1"/>
  <c r="AA13" i="1"/>
  <c r="AA76" i="1"/>
  <c r="AA68" i="1"/>
  <c r="AA60" i="1"/>
  <c r="AA36" i="1"/>
  <c r="AA28" i="1"/>
  <c r="AA20" i="1"/>
  <c r="AA12" i="1"/>
  <c r="AA15" i="1"/>
  <c r="AA70" i="1"/>
  <c r="AA62" i="1"/>
  <c r="AA30" i="1"/>
  <c r="AA22" i="1"/>
  <c r="AA14" i="1"/>
  <c r="D44" i="6"/>
  <c r="D42" i="6"/>
  <c r="AK7" i="6"/>
  <c r="AO7" i="6"/>
  <c r="AM7" i="6"/>
  <c r="D77" i="5"/>
  <c r="D75" i="5"/>
  <c r="AO7" i="5"/>
  <c r="AK7" i="5"/>
  <c r="AM7" i="5"/>
  <c r="D78" i="4"/>
  <c r="D76" i="4"/>
  <c r="AM7" i="4"/>
  <c r="AO7" i="4"/>
  <c r="AK7" i="4"/>
  <c r="D79" i="3"/>
  <c r="D77" i="3"/>
  <c r="AM7" i="3"/>
  <c r="AO7" i="3"/>
  <c r="AK7" i="3"/>
  <c r="D79" i="2"/>
  <c r="D77" i="2"/>
  <c r="AO7" i="2"/>
  <c r="AK7" i="2"/>
  <c r="AM7" i="2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U9" i="1"/>
  <c r="V9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U10" i="1"/>
  <c r="V10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34" i="1"/>
  <c r="U34" i="1"/>
  <c r="V30" i="1"/>
  <c r="U30" i="1"/>
  <c r="V26" i="1"/>
  <c r="U26" i="1"/>
  <c r="V22" i="1"/>
  <c r="U22" i="1"/>
  <c r="V18" i="1"/>
  <c r="U18" i="1"/>
  <c r="V14" i="1"/>
  <c r="U14" i="1"/>
  <c r="AD7" i="6" l="1"/>
  <c r="AN7" i="6" s="1"/>
  <c r="D41" i="6"/>
  <c r="D74" i="5"/>
  <c r="AD7" i="5"/>
  <c r="AL7" i="5" s="1"/>
  <c r="D75" i="4"/>
  <c r="AD7" i="4"/>
  <c r="AN7" i="4" s="1"/>
  <c r="D76" i="3"/>
  <c r="AD7" i="3"/>
  <c r="AL7" i="3" s="1"/>
  <c r="AD7" i="2"/>
  <c r="D76" i="2"/>
  <c r="AF7" i="1"/>
  <c r="AG7" i="1"/>
  <c r="AE7" i="1"/>
  <c r="S84" i="1"/>
  <c r="AI7" i="1"/>
  <c r="S83" i="1"/>
  <c r="AO7" i="1"/>
  <c r="D83" i="1" s="1"/>
  <c r="D86" i="1"/>
  <c r="D84" i="1"/>
  <c r="AM7" i="1"/>
  <c r="AK7" i="1"/>
  <c r="AL7" i="6" l="1"/>
  <c r="AP7" i="6"/>
  <c r="AL7" i="4"/>
  <c r="AP7" i="3"/>
  <c r="AN7" i="3"/>
  <c r="D40" i="6"/>
  <c r="S40" i="6"/>
  <c r="AH7" i="6"/>
  <c r="AJ7" i="6"/>
  <c r="S73" i="5"/>
  <c r="D73" i="5"/>
  <c r="AH7" i="5"/>
  <c r="AJ7" i="5"/>
  <c r="AN7" i="5"/>
  <c r="AP7" i="5"/>
  <c r="S74" i="4"/>
  <c r="D74" i="4"/>
  <c r="AJ7" i="4"/>
  <c r="AH7" i="4"/>
  <c r="AP7" i="4"/>
  <c r="D75" i="3"/>
  <c r="S75" i="3"/>
  <c r="AJ7" i="3"/>
  <c r="AH7" i="3"/>
  <c r="S75" i="2"/>
  <c r="D75" i="2"/>
  <c r="AJ7" i="2"/>
  <c r="AH7" i="2"/>
  <c r="AP7" i="2"/>
  <c r="AL7" i="2"/>
  <c r="AN7" i="2"/>
  <c r="AD7" i="1"/>
  <c r="AN7" i="1" l="1"/>
  <c r="S82" i="1"/>
  <c r="D82" i="1"/>
  <c r="AJ7" i="1"/>
  <c r="AP7" i="1"/>
  <c r="AH7" i="1"/>
  <c r="AL7" i="1"/>
</calcChain>
</file>

<file path=xl/sharedStrings.xml><?xml version="1.0" encoding="utf-8"?>
<sst xmlns="http://schemas.openxmlformats.org/spreadsheetml/2006/main" count="4306" uniqueCount="1083">
  <si>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</si>
  <si>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</si>
  <si>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</si>
  <si>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</si>
  <si>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</si>
  <si>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</si>
  <si>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</si>
  <si>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</si>
  <si>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</si>
  <si>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</si>
  <si>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</si>
  <si>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</si>
  <si>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</si>
  <si>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</si>
  <si>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</si>
  <si>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</si>
  <si>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</si>
  <si>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</si>
  <si>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</si>
  <si>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</si>
  <si>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</si>
  <si>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</si>
  <si>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</si>
  <si>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</si>
  <si>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</si>
  <si>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</si>
  <si>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</si>
  <si>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</si>
  <si>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</si>
  <si>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</si>
  <si>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</si>
  <si>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</si>
  <si>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</si>
  <si>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</si>
  <si>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</si>
  <si>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</si>
  <si>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</si>
  <si>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</si>
  <si>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</si>
  <si>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</si>
  <si>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</si>
  <si>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</si>
  <si>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 xml:space="preserve">Ngày thi: </t>
  </si>
  <si>
    <t>Thi lần 1 học kỳ II năm học 2017 - 2018</t>
  </si>
  <si>
    <t>MaMH</t>
  </si>
  <si>
    <t>NhomThi</t>
  </si>
  <si>
    <t>NgayThi1</t>
  </si>
  <si>
    <t>GioThi</t>
  </si>
  <si>
    <t>MaPH</t>
  </si>
  <si>
    <t>TenMH</t>
  </si>
  <si>
    <t>SoTinChi</t>
  </si>
  <si>
    <t>B14DCCN076</t>
  </si>
  <si>
    <t>Đặng Quang Thế</t>
  </si>
  <si>
    <t>An</t>
  </si>
  <si>
    <t>04/03/1996</t>
  </si>
  <si>
    <t>D14CNPM1</t>
  </si>
  <si>
    <t>INT1461</t>
  </si>
  <si>
    <t>D14-127_01</t>
  </si>
  <si>
    <t>13:00</t>
  </si>
  <si>
    <t>B14DCCN041</t>
  </si>
  <si>
    <t>Lê Thanh</t>
  </si>
  <si>
    <t>Bình</t>
  </si>
  <si>
    <t>13/10/1996</t>
  </si>
  <si>
    <t>D14CNPM4</t>
  </si>
  <si>
    <t>B14DCCN038</t>
  </si>
  <si>
    <t>Hoàng Quốc</t>
  </si>
  <si>
    <t>Cường</t>
  </si>
  <si>
    <t>10/04/1996</t>
  </si>
  <si>
    <t>B14DCCN010</t>
  </si>
  <si>
    <t>Lê Văn</t>
  </si>
  <si>
    <t>Dương</t>
  </si>
  <si>
    <t>10/06/1996</t>
  </si>
  <si>
    <t>B14DCCN166</t>
  </si>
  <si>
    <t>Nguyễn Văn</t>
  </si>
  <si>
    <t>14/07/1996</t>
  </si>
  <si>
    <t>B14DCCN163</t>
  </si>
  <si>
    <t>Trịnh Giang</t>
  </si>
  <si>
    <t>Đông</t>
  </si>
  <si>
    <t>02/02/1996</t>
  </si>
  <si>
    <t>D14CNPM3</t>
  </si>
  <si>
    <t>B14DCCN025</t>
  </si>
  <si>
    <t>Nguyễn Trung</t>
  </si>
  <si>
    <t>Đức</t>
  </si>
  <si>
    <t>04/10/1996</t>
  </si>
  <si>
    <t>B13DCCN467</t>
  </si>
  <si>
    <t>Trịnh Thị</t>
  </si>
  <si>
    <t>Hà</t>
  </si>
  <si>
    <t>06/07/1995</t>
  </si>
  <si>
    <t>D14CNPM6</t>
  </si>
  <si>
    <t>B14DCCN043</t>
  </si>
  <si>
    <t>Đinh Văn</t>
  </si>
  <si>
    <t>Hiếu</t>
  </si>
  <si>
    <t>14/08/1996</t>
  </si>
  <si>
    <t>D14CNPM5</t>
  </si>
  <si>
    <t>B14DCCN108</t>
  </si>
  <si>
    <t>Lê Danh</t>
  </si>
  <si>
    <t>07/11/1996</t>
  </si>
  <si>
    <t>D14CNPM2</t>
  </si>
  <si>
    <t>B14DCCN181</t>
  </si>
  <si>
    <t>Nguyễn Quang</t>
  </si>
  <si>
    <t>Kết</t>
  </si>
  <si>
    <t>21/08/1995</t>
  </si>
  <si>
    <t>B14DCCN101</t>
  </si>
  <si>
    <t>Nguyễn</t>
  </si>
  <si>
    <t>Khánh</t>
  </si>
  <si>
    <t>18/10/1996</t>
  </si>
  <si>
    <t>B14DCCN177</t>
  </si>
  <si>
    <t>Phan Minh</t>
  </si>
  <si>
    <t>02/04/1996</t>
  </si>
  <si>
    <t>B14DCCN080</t>
  </si>
  <si>
    <t>Trần Tuấn</t>
  </si>
  <si>
    <t>Linh</t>
  </si>
  <si>
    <t>03/11/1996</t>
  </si>
  <si>
    <t>B14DCCN051</t>
  </si>
  <si>
    <t>Vũ Thị Thùy</t>
  </si>
  <si>
    <t>27/06/1996</t>
  </si>
  <si>
    <t>B14DCCN047</t>
  </si>
  <si>
    <t>Nguyễn Thị Hai</t>
  </si>
  <si>
    <t>Loan</t>
  </si>
  <si>
    <t>22/08/1996</t>
  </si>
  <si>
    <t>B13DCCN476</t>
  </si>
  <si>
    <t>Phạm Thị</t>
  </si>
  <si>
    <t>Mai</t>
  </si>
  <si>
    <t>12/04/1995</t>
  </si>
  <si>
    <t>B14DCCN016</t>
  </si>
  <si>
    <t>Mai Thị</t>
  </si>
  <si>
    <t>Nhàn</t>
  </si>
  <si>
    <t>19/03/1996</t>
  </si>
  <si>
    <t>B14DCCN146</t>
  </si>
  <si>
    <t>Hoàng Thị Như</t>
  </si>
  <si>
    <t>Quỳnh</t>
  </si>
  <si>
    <t>02/01/1996</t>
  </si>
  <si>
    <t>B14DCCN143</t>
  </si>
  <si>
    <t>Lê Quang</t>
  </si>
  <si>
    <t>Thành</t>
  </si>
  <si>
    <t>18/08/1996</t>
  </si>
  <si>
    <t>B14DCCN175</t>
  </si>
  <si>
    <t>Triệu Văn</t>
  </si>
  <si>
    <t>Thân</t>
  </si>
  <si>
    <t>25/03/1992</t>
  </si>
  <si>
    <t>B14DCCN022</t>
  </si>
  <si>
    <t>Vũ Văn</t>
  </si>
  <si>
    <t>Thủy</t>
  </si>
  <si>
    <t>12/12/1996</t>
  </si>
  <si>
    <t>B14DCCN169</t>
  </si>
  <si>
    <t>Nguyễn Thị</t>
  </si>
  <si>
    <t>Thúy</t>
  </si>
  <si>
    <t>20/04/1996</t>
  </si>
  <si>
    <t>B14DCCN075</t>
  </si>
  <si>
    <t>Đào Văn</t>
  </si>
  <si>
    <t>Tuấn</t>
  </si>
  <si>
    <t>30/06/1996</t>
  </si>
  <si>
    <t>B14DCCN330</t>
  </si>
  <si>
    <t>Triệu Quang</t>
  </si>
  <si>
    <t>Anh</t>
  </si>
  <si>
    <t>12/10/1996</t>
  </si>
  <si>
    <t>B14DCCN243</t>
  </si>
  <si>
    <t>Bùi Ngọc</t>
  </si>
  <si>
    <t>Bảo</t>
  </si>
  <si>
    <t>27/02/1996</t>
  </si>
  <si>
    <t>B14DCCN249</t>
  </si>
  <si>
    <t>Hoàng Trung</t>
  </si>
  <si>
    <t>Dũng</t>
  </si>
  <si>
    <t>21/06/1996</t>
  </si>
  <si>
    <t>B14DCCN441</t>
  </si>
  <si>
    <t>Lương Quốc</t>
  </si>
  <si>
    <t>Đại</t>
  </si>
  <si>
    <t>20/05/1996</t>
  </si>
  <si>
    <t>B14DCCN238</t>
  </si>
  <si>
    <t>Đảng</t>
  </si>
  <si>
    <t>10/07/1996</t>
  </si>
  <si>
    <t>B14DCCN372</t>
  </si>
  <si>
    <t>Lê Thái</t>
  </si>
  <si>
    <t>11/01/1996</t>
  </si>
  <si>
    <t>B14DCCN315</t>
  </si>
  <si>
    <t>Ngô Nhật</t>
  </si>
  <si>
    <t>04/09/1996</t>
  </si>
  <si>
    <t>B14DCCN390</t>
  </si>
  <si>
    <t>Đàm Minh</t>
  </si>
  <si>
    <t>Giang</t>
  </si>
  <si>
    <t>12/04/1996</t>
  </si>
  <si>
    <t>B14DCCN494</t>
  </si>
  <si>
    <t>Phan Chính</t>
  </si>
  <si>
    <t>Hoàng</t>
  </si>
  <si>
    <t>19/08/1996</t>
  </si>
  <si>
    <t>B14DCCN460</t>
  </si>
  <si>
    <t>Nguyễn Thị Ngọc</t>
  </si>
  <si>
    <t>Hương</t>
  </si>
  <si>
    <t>16/05/1996</t>
  </si>
  <si>
    <t>B14DCCN213</t>
  </si>
  <si>
    <t>Phạm Trung</t>
  </si>
  <si>
    <t>Hướng</t>
  </si>
  <si>
    <t>07/05/1996</t>
  </si>
  <si>
    <t>B14DCCN471</t>
  </si>
  <si>
    <t>Ngô Đức</t>
  </si>
  <si>
    <t>Kiên</t>
  </si>
  <si>
    <t>14/09/1996</t>
  </si>
  <si>
    <t>B14DCCN374</t>
  </si>
  <si>
    <t>Nguyễn Thành</t>
  </si>
  <si>
    <t>Lâm</t>
  </si>
  <si>
    <t>14/05/1996</t>
  </si>
  <si>
    <t>B14DCCN343</t>
  </si>
  <si>
    <t>22/03/1996</t>
  </si>
  <si>
    <t>B14DCCN325</t>
  </si>
  <si>
    <t>Phạm Văn</t>
  </si>
  <si>
    <t>Long</t>
  </si>
  <si>
    <t>15/08/1996</t>
  </si>
  <si>
    <t>B14DCCN391</t>
  </si>
  <si>
    <t>Lương</t>
  </si>
  <si>
    <t>18/01/1997</t>
  </si>
  <si>
    <t>B14DCCN462</t>
  </si>
  <si>
    <t>Bùi Danh</t>
  </si>
  <si>
    <t>Nam</t>
  </si>
  <si>
    <t>20/01/1995</t>
  </si>
  <si>
    <t>B14DCCN287</t>
  </si>
  <si>
    <t>Nguyễn Phương</t>
  </si>
  <si>
    <t>20/09/1996</t>
  </si>
  <si>
    <t>B14DCCN313</t>
  </si>
  <si>
    <t>Đào Tuấn</t>
  </si>
  <si>
    <t>Nghĩa</t>
  </si>
  <si>
    <t>22/12/1996</t>
  </si>
  <si>
    <t>B14DCCN445</t>
  </si>
  <si>
    <t>Kiều Việt</t>
  </si>
  <si>
    <t>Quân</t>
  </si>
  <si>
    <t>10/12/1996</t>
  </si>
  <si>
    <t>B14DCCN446</t>
  </si>
  <si>
    <t>Nguyễn Thế</t>
  </si>
  <si>
    <t>Quý</t>
  </si>
  <si>
    <t>B14DCCN447</t>
  </si>
  <si>
    <t>Phạm Quang</t>
  </si>
  <si>
    <t>Thanh</t>
  </si>
  <si>
    <t>15/05/1996</t>
  </si>
  <si>
    <t>B14DCCN208</t>
  </si>
  <si>
    <t>Trường</t>
  </si>
  <si>
    <t>06/02/1996</t>
  </si>
  <si>
    <t>B14DCCN430</t>
  </si>
  <si>
    <t>Đoàn Xuân</t>
  </si>
  <si>
    <t>Tùng</t>
  </si>
  <si>
    <t>30/01/1995</t>
  </si>
  <si>
    <t>B14DCCN550</t>
  </si>
  <si>
    <t>Đinh Thị ánh</t>
  </si>
  <si>
    <t>Diệu</t>
  </si>
  <si>
    <t>21/11/1995</t>
  </si>
  <si>
    <t>B16LDCN001</t>
  </si>
  <si>
    <t>Nguyễn Minh</t>
  </si>
  <si>
    <t>10/04/1994</t>
  </si>
  <si>
    <t>L16CQCN01-B</t>
  </si>
  <si>
    <t>B14DCCN714</t>
  </si>
  <si>
    <t>Phạm Ngọc</t>
  </si>
  <si>
    <t>23/08/1995</t>
  </si>
  <si>
    <t>B16LDCN002</t>
  </si>
  <si>
    <t>Giang Mỹ</t>
  </si>
  <si>
    <t>Hòa</t>
  </si>
  <si>
    <t>13/01/1994</t>
  </si>
  <si>
    <t>B14DCCN680</t>
  </si>
  <si>
    <t>Trần Thị</t>
  </si>
  <si>
    <t>Hồng</t>
  </si>
  <si>
    <t>17/08/1996</t>
  </si>
  <si>
    <t>B16LDCN003</t>
  </si>
  <si>
    <t>Hợp</t>
  </si>
  <si>
    <t>24/04/1994</t>
  </si>
  <si>
    <t>B14DCCN703</t>
  </si>
  <si>
    <t>Huệ</t>
  </si>
  <si>
    <t>21/09/1996</t>
  </si>
  <si>
    <t>B14DCCN791</t>
  </si>
  <si>
    <t>Phan Lý</t>
  </si>
  <si>
    <t>Huỳnh</t>
  </si>
  <si>
    <t>08/06/1996</t>
  </si>
  <si>
    <t>B14DCCN565</t>
  </si>
  <si>
    <t>Xayphone</t>
  </si>
  <si>
    <t>Khamphengxa</t>
  </si>
  <si>
    <t>27/03/1996</t>
  </si>
  <si>
    <t>B14DCCN684</t>
  </si>
  <si>
    <t>Hoàng Thị</t>
  </si>
  <si>
    <t>Lan</t>
  </si>
  <si>
    <t>02/05/1996</t>
  </si>
  <si>
    <t>B16LDCN004</t>
  </si>
  <si>
    <t>Bùi Thái</t>
  </si>
  <si>
    <t>09/11/1994</t>
  </si>
  <si>
    <t>B14DCCN877</t>
  </si>
  <si>
    <t>Lê Thị Diệu</t>
  </si>
  <si>
    <t>06/11/1996</t>
  </si>
  <si>
    <t>B14DCCN747</t>
  </si>
  <si>
    <t>Trần Văn</t>
  </si>
  <si>
    <t>13/03/1996</t>
  </si>
  <si>
    <t>B16LDCN005</t>
  </si>
  <si>
    <t>Nguyễn Công Thái</t>
  </si>
  <si>
    <t>13/08/1995</t>
  </si>
  <si>
    <t>B14DCCN506</t>
  </si>
  <si>
    <t>Đặng Đức</t>
  </si>
  <si>
    <t>Luân</t>
  </si>
  <si>
    <t>02/12/1995</t>
  </si>
  <si>
    <t>B16LDCN006</t>
  </si>
  <si>
    <t>Nguyễn Duy</t>
  </si>
  <si>
    <t>Quang</t>
  </si>
  <si>
    <t>18/09/1994</t>
  </si>
  <si>
    <t>B14DCCN507</t>
  </si>
  <si>
    <t>Sang</t>
  </si>
  <si>
    <t>24/05/1996</t>
  </si>
  <si>
    <t>B16LDCN007</t>
  </si>
  <si>
    <t>Bùi Hồng</t>
  </si>
  <si>
    <t>Sơn</t>
  </si>
  <si>
    <t>16/12/1993</t>
  </si>
  <si>
    <t>B14DCCN801</t>
  </si>
  <si>
    <t>Thắng</t>
  </si>
  <si>
    <t>20/10/1995</t>
  </si>
  <si>
    <t>B14DCCN578</t>
  </si>
  <si>
    <t>Sonesavanh</t>
  </si>
  <si>
    <t>Thidala</t>
  </si>
  <si>
    <t>06/05/1996</t>
  </si>
  <si>
    <t>B14DCCN536</t>
  </si>
  <si>
    <t>Đinh Trọng</t>
  </si>
  <si>
    <t>Thiện</t>
  </si>
  <si>
    <t>10/10/1996</t>
  </si>
  <si>
    <t>B14DCCN646</t>
  </si>
  <si>
    <t>Trần Thế</t>
  </si>
  <si>
    <t>Trung</t>
  </si>
  <si>
    <t>30/08/1996</t>
  </si>
  <si>
    <t>B16LDCN008</t>
  </si>
  <si>
    <t>Kiều Tiến</t>
  </si>
  <si>
    <t>Vũ</t>
  </si>
  <si>
    <t>01/06/1991</t>
  </si>
  <si>
    <t>502-A2</t>
  </si>
  <si>
    <t>501-A2</t>
  </si>
  <si>
    <t>304-A2</t>
  </si>
  <si>
    <t>Xây dựng các hệ thống nhúng</t>
  </si>
  <si>
    <t>B13DCCN071</t>
  </si>
  <si>
    <t>01/11/1995</t>
  </si>
  <si>
    <t>D13CNPM2</t>
  </si>
  <si>
    <t>D14-128_02</t>
  </si>
  <si>
    <t>B14DCCN162</t>
  </si>
  <si>
    <t>Nguyễn Tuấn</t>
  </si>
  <si>
    <t>B14DCCN078</t>
  </si>
  <si>
    <t>16/01/1996</t>
  </si>
  <si>
    <t>B12DCCN477</t>
  </si>
  <si>
    <t>Nguyễn Trọng</t>
  </si>
  <si>
    <t>Đạt</t>
  </si>
  <si>
    <t>22/10/1994</t>
  </si>
  <si>
    <t>D12CNPM5</t>
  </si>
  <si>
    <t>B14DCCN145</t>
  </si>
  <si>
    <t>28/11/1995</t>
  </si>
  <si>
    <t>B13DCCN200</t>
  </si>
  <si>
    <t>Đặng Minh</t>
  </si>
  <si>
    <t>15/11/1995</t>
  </si>
  <si>
    <t>D13CNPM3</t>
  </si>
  <si>
    <t>B14DCCN139</t>
  </si>
  <si>
    <t>Đỗ Thị</t>
  </si>
  <si>
    <t>Hoa</t>
  </si>
  <si>
    <t>20/02/1996</t>
  </si>
  <si>
    <t>B14DCCN060</t>
  </si>
  <si>
    <t>Tạ Việt</t>
  </si>
  <si>
    <t>Hùng</t>
  </si>
  <si>
    <t>26/03/1996</t>
  </si>
  <si>
    <t>B14DCCN214</t>
  </si>
  <si>
    <t>Kính</t>
  </si>
  <si>
    <t>11/03/1996</t>
  </si>
  <si>
    <t>B13DCCN274</t>
  </si>
  <si>
    <t>Phạm Thùy</t>
  </si>
  <si>
    <t>01/10/1995</t>
  </si>
  <si>
    <t>B13DCCN382</t>
  </si>
  <si>
    <t>Trần Mạnh</t>
  </si>
  <si>
    <t>28/05/1992</t>
  </si>
  <si>
    <t>D13CNPM5</t>
  </si>
  <si>
    <t>B14DCCN004</t>
  </si>
  <si>
    <t>Trịnh Kim</t>
  </si>
  <si>
    <t>23/02/1996</t>
  </si>
  <si>
    <t>B14DCCN061</t>
  </si>
  <si>
    <t>12/09/1996</t>
  </si>
  <si>
    <t>B12DCCN400</t>
  </si>
  <si>
    <t>Hà Hồng</t>
  </si>
  <si>
    <t>25/04/1992</t>
  </si>
  <si>
    <t>D12CNPM1</t>
  </si>
  <si>
    <t>B13DCCN220</t>
  </si>
  <si>
    <t>23/09/1995</t>
  </si>
  <si>
    <t>B14DCCN161</t>
  </si>
  <si>
    <t>Quyên</t>
  </si>
  <si>
    <t>02/02/1995</t>
  </si>
  <si>
    <t>B13DCCN165</t>
  </si>
  <si>
    <t>Nguyễn Cảnh</t>
  </si>
  <si>
    <t>Tây</t>
  </si>
  <si>
    <t>04/08/1995</t>
  </si>
  <si>
    <t>B14DCCN018</t>
  </si>
  <si>
    <t>Nguyễn Văn Mạnh</t>
  </si>
  <si>
    <t>10/08/1996</t>
  </si>
  <si>
    <t>B13DCCN119</t>
  </si>
  <si>
    <t>Trương Trần</t>
  </si>
  <si>
    <t>02/04/1994</t>
  </si>
  <si>
    <t>B14DCCN036</t>
  </si>
  <si>
    <t>Nguyễn Sơn</t>
  </si>
  <si>
    <t>B12DCCN149</t>
  </si>
  <si>
    <t>07/02/1994</t>
  </si>
  <si>
    <t>D12CNPM2</t>
  </si>
  <si>
    <t>B14DCCN179</t>
  </si>
  <si>
    <t>Vỹ</t>
  </si>
  <si>
    <t>03/06/1996</t>
  </si>
  <si>
    <t>B14DCCN348</t>
  </si>
  <si>
    <t>Hoàng Thành</t>
  </si>
  <si>
    <t>Công</t>
  </si>
  <si>
    <t>09/10/1996</t>
  </si>
  <si>
    <t>B14DCCN444</t>
  </si>
  <si>
    <t>Đỗ Tiến</t>
  </si>
  <si>
    <t>31/12/1995</t>
  </si>
  <si>
    <t>B14DCCN426</t>
  </si>
  <si>
    <t>Nguyễn Hữu</t>
  </si>
  <si>
    <t>Đương</t>
  </si>
  <si>
    <t>29/02/1996</t>
  </si>
  <si>
    <t>B14DCCN224</t>
  </si>
  <si>
    <t>Lê Ngọc</t>
  </si>
  <si>
    <t>Hiệp</t>
  </si>
  <si>
    <t>04/06/1996</t>
  </si>
  <si>
    <t>B14DCCN449</t>
  </si>
  <si>
    <t>Huy</t>
  </si>
  <si>
    <t>18/01/1996</t>
  </si>
  <si>
    <t>B14DCCN363</t>
  </si>
  <si>
    <t>Vũ Quốc</t>
  </si>
  <si>
    <t>27/11/1996</t>
  </si>
  <si>
    <t>B14DCCN455</t>
  </si>
  <si>
    <t>Hưng</t>
  </si>
  <si>
    <t>08/09/1995</t>
  </si>
  <si>
    <t>B14DCCN279</t>
  </si>
  <si>
    <t>Nguyễn Huy</t>
  </si>
  <si>
    <t>Khảm</t>
  </si>
  <si>
    <t>12/08/1996</t>
  </si>
  <si>
    <t>B14DCCN381</t>
  </si>
  <si>
    <t>Phạm Tiến</t>
  </si>
  <si>
    <t>Khanh</t>
  </si>
  <si>
    <t>17/09/1996</t>
  </si>
  <si>
    <t>B14DCCN266</t>
  </si>
  <si>
    <t>Nguyễn Ngọc</t>
  </si>
  <si>
    <t>20/08/1996</t>
  </si>
  <si>
    <t>B14DCCN425</t>
  </si>
  <si>
    <t>Lệ</t>
  </si>
  <si>
    <t>15/12/1996</t>
  </si>
  <si>
    <t>B14DCCN456</t>
  </si>
  <si>
    <t>Phan Thanh</t>
  </si>
  <si>
    <t>Liêm</t>
  </si>
  <si>
    <t>10/02/1996</t>
  </si>
  <si>
    <t>B14DCCN337</t>
  </si>
  <si>
    <t>Nguyễn Hoàng</t>
  </si>
  <si>
    <t>16/10/1996</t>
  </si>
  <si>
    <t>B14DCCN240</t>
  </si>
  <si>
    <t>Mạnh</t>
  </si>
  <si>
    <t>18/11/1996</t>
  </si>
  <si>
    <t>B14DCCN338</t>
  </si>
  <si>
    <t>Phạm Quốc</t>
  </si>
  <si>
    <t>Mỹ</t>
  </si>
  <si>
    <t>06/03/1996</t>
  </si>
  <si>
    <t>B14DCCN355</t>
  </si>
  <si>
    <t>Nhung</t>
  </si>
  <si>
    <t>19/07/1996</t>
  </si>
  <si>
    <t>B14DCCN394</t>
  </si>
  <si>
    <t>Nguyễn Niên</t>
  </si>
  <si>
    <t>Thảo</t>
  </si>
  <si>
    <t>01/10/1996</t>
  </si>
  <si>
    <t>B14DCCN365</t>
  </si>
  <si>
    <t>Nguyễn Thị Thu</t>
  </si>
  <si>
    <t>07/10/1996</t>
  </si>
  <si>
    <t>B14DCCN339</t>
  </si>
  <si>
    <t>26/01/1996</t>
  </si>
  <si>
    <t>B14DCCN235</t>
  </si>
  <si>
    <t>Nguyễn Xuân</t>
  </si>
  <si>
    <t>01/04/1996</t>
  </si>
  <si>
    <t>B14DCCN415</t>
  </si>
  <si>
    <t>Nguyễn Đức</t>
  </si>
  <si>
    <t>20/10/1996</t>
  </si>
  <si>
    <t>B14DCCN423</t>
  </si>
  <si>
    <t>Nguyễn Thị Hồng</t>
  </si>
  <si>
    <t>Uyên</t>
  </si>
  <si>
    <t>02/09/1996</t>
  </si>
  <si>
    <t>B14DCCN783</t>
  </si>
  <si>
    <t>Đậu Xuân</t>
  </si>
  <si>
    <t>25/08/1996</t>
  </si>
  <si>
    <t>B14DCCN655</t>
  </si>
  <si>
    <t>Khổng Tuấn</t>
  </si>
  <si>
    <t>16/09/1996</t>
  </si>
  <si>
    <t>N12DCCN054</t>
  </si>
  <si>
    <t>Lê Đức</t>
  </si>
  <si>
    <t>29/09/1994</t>
  </si>
  <si>
    <t>D12CNPM4</t>
  </si>
  <si>
    <t>B14DCCN577</t>
  </si>
  <si>
    <t>Thongxay</t>
  </si>
  <si>
    <t>Bouthsingkh</t>
  </si>
  <si>
    <t>11/07/1995</t>
  </si>
  <si>
    <t>B14DCCN525</t>
  </si>
  <si>
    <t>Đỗ Quang</t>
  </si>
  <si>
    <t>Duy</t>
  </si>
  <si>
    <t>11/11/1996</t>
  </si>
  <si>
    <t>B14DCCN480</t>
  </si>
  <si>
    <t>Đàm Hải</t>
  </si>
  <si>
    <t>22/05/1996</t>
  </si>
  <si>
    <t>B14DCCN638</t>
  </si>
  <si>
    <t>24/08/1996</t>
  </si>
  <si>
    <t>B14DCCN533</t>
  </si>
  <si>
    <t>Nguyễn Thị Nhung</t>
  </si>
  <si>
    <t>Huyền</t>
  </si>
  <si>
    <t>22/11/1996</t>
  </si>
  <si>
    <t>B14DCCN573</t>
  </si>
  <si>
    <t>Sengphet</t>
  </si>
  <si>
    <t>Khammavong</t>
  </si>
  <si>
    <t>28/02/1996</t>
  </si>
  <si>
    <t>B14DCCN554</t>
  </si>
  <si>
    <t>B14DCCN515</t>
  </si>
  <si>
    <t>Nết</t>
  </si>
  <si>
    <t>26/10/1996</t>
  </si>
  <si>
    <t>B14DCCN503</t>
  </si>
  <si>
    <t>20/12/1996</t>
  </si>
  <si>
    <t>B14DCCN651</t>
  </si>
  <si>
    <t>Phương</t>
  </si>
  <si>
    <t>17/11/1996</t>
  </si>
  <si>
    <t>B14DCCN794</t>
  </si>
  <si>
    <t>Quyết</t>
  </si>
  <si>
    <t>06/10/1995</t>
  </si>
  <si>
    <t>B14DCCN760</t>
  </si>
  <si>
    <t>Đinh Hồng</t>
  </si>
  <si>
    <t>02/05/1995</t>
  </si>
  <si>
    <t>B14DCCN465</t>
  </si>
  <si>
    <t>Lâm Viết</t>
  </si>
  <si>
    <t>Thái</t>
  </si>
  <si>
    <t>16/11/1996</t>
  </si>
  <si>
    <t>B14DCCN710</t>
  </si>
  <si>
    <t>Thiên</t>
  </si>
  <si>
    <t>03/10/1995</t>
  </si>
  <si>
    <t>B14DCCN504</t>
  </si>
  <si>
    <t>Thuận</t>
  </si>
  <si>
    <t>12/04/1992</t>
  </si>
  <si>
    <t>B14DCCN606</t>
  </si>
  <si>
    <t>Bùi Văn</t>
  </si>
  <si>
    <t>B14DCCN720</t>
  </si>
  <si>
    <t>Trần Quốc</t>
  </si>
  <si>
    <t>Việt</t>
  </si>
  <si>
    <t>403-A2</t>
  </si>
  <si>
    <t>202-A2</t>
  </si>
  <si>
    <t>201-A2</t>
  </si>
  <si>
    <t>B14DCCN064</t>
  </si>
  <si>
    <t>25/05/1996</t>
  </si>
  <si>
    <t>D14-129_03</t>
  </si>
  <si>
    <t>B14DCCN136</t>
  </si>
  <si>
    <t>ánh</t>
  </si>
  <si>
    <t>27/11/1995</t>
  </si>
  <si>
    <t>B14DCCN097</t>
  </si>
  <si>
    <t>03/12/1996</t>
  </si>
  <si>
    <t>B14DCCN119</t>
  </si>
  <si>
    <t>Phan Thị</t>
  </si>
  <si>
    <t>Hằng</t>
  </si>
  <si>
    <t>17/02/1996</t>
  </si>
  <si>
    <t>B14DCCN140</t>
  </si>
  <si>
    <t>31/08/1996</t>
  </si>
  <si>
    <t>B14DCCN027</t>
  </si>
  <si>
    <t>Huế</t>
  </si>
  <si>
    <t>09/07/1996</t>
  </si>
  <si>
    <t>B14DCCN105</t>
  </si>
  <si>
    <t>Nguyễn Mậu</t>
  </si>
  <si>
    <t>19/10/1996</t>
  </si>
  <si>
    <t>B14DCCN141</t>
  </si>
  <si>
    <t>B14DCCN104</t>
  </si>
  <si>
    <t>Hồ Trung</t>
  </si>
  <si>
    <t>14/02/1996</t>
  </si>
  <si>
    <t>B14DCCN015</t>
  </si>
  <si>
    <t>Nguyễn Thị Huyền</t>
  </si>
  <si>
    <t>Lanh</t>
  </si>
  <si>
    <t>08/04/1996</t>
  </si>
  <si>
    <t>B14DCCN084</t>
  </si>
  <si>
    <t>Nguyễn Đình</t>
  </si>
  <si>
    <t>29/06/1996</t>
  </si>
  <si>
    <t>B14DCCN070</t>
  </si>
  <si>
    <t>Quản Thúy</t>
  </si>
  <si>
    <t>Nga</t>
  </si>
  <si>
    <t>13/12/1996</t>
  </si>
  <si>
    <t>B14DCCN081</t>
  </si>
  <si>
    <t>Ngọc</t>
  </si>
  <si>
    <t>B14DCCN082</t>
  </si>
  <si>
    <t>Lê Thị Thanh</t>
  </si>
  <si>
    <t>03/07/1996</t>
  </si>
  <si>
    <t>B14DCCN071</t>
  </si>
  <si>
    <t>Đỗ Hải</t>
  </si>
  <si>
    <t>Phong</t>
  </si>
  <si>
    <t>31/07/1996</t>
  </si>
  <si>
    <t>B14DCCN129</t>
  </si>
  <si>
    <t>14/12/1996</t>
  </si>
  <si>
    <t>B14DCCN021</t>
  </si>
  <si>
    <t>Vũ Ngọc</t>
  </si>
  <si>
    <t>B14DCCN026</t>
  </si>
  <si>
    <t>Trịnh Tiến</t>
  </si>
  <si>
    <t>B14DCCN034</t>
  </si>
  <si>
    <t>Tạ Ngọc</t>
  </si>
  <si>
    <t>13/11/1996</t>
  </si>
  <si>
    <t>B14DCCN063</t>
  </si>
  <si>
    <t>02/11/1996</t>
  </si>
  <si>
    <t>B14DCCN035</t>
  </si>
  <si>
    <t>Nguyễn Anh</t>
  </si>
  <si>
    <t>09/05/1996</t>
  </si>
  <si>
    <t>B14DCCN029</t>
  </si>
  <si>
    <t>Văn</t>
  </si>
  <si>
    <t>13/05/1996</t>
  </si>
  <si>
    <t>B14DCCN288</t>
  </si>
  <si>
    <t>Nguyễn Thị Vân</t>
  </si>
  <si>
    <t>14/11/1996</t>
  </si>
  <si>
    <t>B14DCCN350</t>
  </si>
  <si>
    <t>Bùi Quang</t>
  </si>
  <si>
    <t>24/12/1996</t>
  </si>
  <si>
    <t>B14DCCN323</t>
  </si>
  <si>
    <t>14/04/1996</t>
  </si>
  <si>
    <t>B14DCCN211</t>
  </si>
  <si>
    <t>Bùi Xuân</t>
  </si>
  <si>
    <t>13/09/1996</t>
  </si>
  <si>
    <t>B14DCCN164</t>
  </si>
  <si>
    <t>Bùi Đức</t>
  </si>
  <si>
    <t>B14DCCN234</t>
  </si>
  <si>
    <t>Tạ Đình</t>
  </si>
  <si>
    <t>02/03/1996</t>
  </si>
  <si>
    <t>B14DCCN176</t>
  </si>
  <si>
    <t>Chu Đình</t>
  </si>
  <si>
    <t>B14DCCN351</t>
  </si>
  <si>
    <t>Đỗ Khắc</t>
  </si>
  <si>
    <t>18/07/1994</t>
  </si>
  <si>
    <t>B14DCCN216</t>
  </si>
  <si>
    <t>Lã Ngọc</t>
  </si>
  <si>
    <t>Minh</t>
  </si>
  <si>
    <t>23/07/1996</t>
  </si>
  <si>
    <t>B14DCCN252</t>
  </si>
  <si>
    <t>Lê Công Nhật</t>
  </si>
  <si>
    <t>17/02/1995</t>
  </si>
  <si>
    <t>B14DCCN171</t>
  </si>
  <si>
    <t>21/02/1996</t>
  </si>
  <si>
    <t>B14DCCN160</t>
  </si>
  <si>
    <t>Vũ Hoài</t>
  </si>
  <si>
    <t>10/11/1996</t>
  </si>
  <si>
    <t>B14DCCN272</t>
  </si>
  <si>
    <t>Vũ Xuân</t>
  </si>
  <si>
    <t>08/01/1995</t>
  </si>
  <si>
    <t>B14DCCN333</t>
  </si>
  <si>
    <t>18/03/1996</t>
  </si>
  <si>
    <t>B14DCCN196</t>
  </si>
  <si>
    <t>Phùng Ngọc</t>
  </si>
  <si>
    <t>22/09/1996</t>
  </si>
  <si>
    <t>B14DCCN264</t>
  </si>
  <si>
    <t>Nguyễn Thị Bích</t>
  </si>
  <si>
    <t>Phượng</t>
  </si>
  <si>
    <t>17/04/1996</t>
  </si>
  <si>
    <t>B14DCCN202</t>
  </si>
  <si>
    <t>15/10/1996</t>
  </si>
  <si>
    <t>B14DCCN369</t>
  </si>
  <si>
    <t>Đặng Như</t>
  </si>
  <si>
    <t>29/04/1996</t>
  </si>
  <si>
    <t>B14DCCN286</t>
  </si>
  <si>
    <t>Trần Công</t>
  </si>
  <si>
    <t>B14DCCN334</t>
  </si>
  <si>
    <t>Nguyễn Thị Linh</t>
  </si>
  <si>
    <t>Trang</t>
  </si>
  <si>
    <t>B14DCCN340</t>
  </si>
  <si>
    <t>Bùi Bá</t>
  </si>
  <si>
    <t>08/01/1996</t>
  </si>
  <si>
    <t>B14DCCN302</t>
  </si>
  <si>
    <t>Hà Quốc</t>
  </si>
  <si>
    <t>12/11/1996</t>
  </si>
  <si>
    <t>B14DCCN551</t>
  </si>
  <si>
    <t>Dương Thị Ngọc</t>
  </si>
  <si>
    <t>20/11/1995</t>
  </si>
  <si>
    <t>B14DCCN633</t>
  </si>
  <si>
    <t>Nguyễn Nhân</t>
  </si>
  <si>
    <t>22/04/1996</t>
  </si>
  <si>
    <t>B14DCCN428</t>
  </si>
  <si>
    <t>Hải</t>
  </si>
  <si>
    <t>B14DCCN405</t>
  </si>
  <si>
    <t>Hiền</t>
  </si>
  <si>
    <t>26/12/1995</t>
  </si>
  <si>
    <t>B14DCCN418</t>
  </si>
  <si>
    <t>Đồng Thị</t>
  </si>
  <si>
    <t>B14DCCN410</t>
  </si>
  <si>
    <t>Hợi</t>
  </si>
  <si>
    <t>B14DCCN436</t>
  </si>
  <si>
    <t>Đào Thị Khánh</t>
  </si>
  <si>
    <t>B14DCCN490</t>
  </si>
  <si>
    <t>13/07/1996</t>
  </si>
  <si>
    <t>B14DCCN482</t>
  </si>
  <si>
    <t>20/03/1996</t>
  </si>
  <si>
    <t>B14DCCN388</t>
  </si>
  <si>
    <t>Trương Thanh</t>
  </si>
  <si>
    <t>03/10/1996</t>
  </si>
  <si>
    <t>B14DCCN535</t>
  </si>
  <si>
    <t>Chu Thị</t>
  </si>
  <si>
    <t>B14DCCN520</t>
  </si>
  <si>
    <t>Lụa</t>
  </si>
  <si>
    <t>09/01/1996</t>
  </si>
  <si>
    <t>B14DCCN749</t>
  </si>
  <si>
    <t>Vũ Đức</t>
  </si>
  <si>
    <t>B14DCCN469</t>
  </si>
  <si>
    <t>Trịnh Văn</t>
  </si>
  <si>
    <t>16/07/1996</t>
  </si>
  <si>
    <t>B14DCCN432</t>
  </si>
  <si>
    <t>26/03/1995</t>
  </si>
  <si>
    <t>B14DCCN452</t>
  </si>
  <si>
    <t>Đặng Văn</t>
  </si>
  <si>
    <t>06/08/1996</t>
  </si>
  <si>
    <t>B14DCCN761</t>
  </si>
  <si>
    <t>Dương Phương</t>
  </si>
  <si>
    <t>B14DCCN433</t>
  </si>
  <si>
    <t>Bùi Gia</t>
  </si>
  <si>
    <t>Thịnh</t>
  </si>
  <si>
    <t>28/12/1996</t>
  </si>
  <si>
    <t>B14DCCN772</t>
  </si>
  <si>
    <t>22/02/1996</t>
  </si>
  <si>
    <t>B14DCCN510</t>
  </si>
  <si>
    <t>Phùng Quí</t>
  </si>
  <si>
    <t>Trọng</t>
  </si>
  <si>
    <t>203-A2</t>
  </si>
  <si>
    <t>101-A2</t>
  </si>
  <si>
    <t>305-A2</t>
  </si>
  <si>
    <t>B14DCCN073</t>
  </si>
  <si>
    <t>Trần Xuân</t>
  </si>
  <si>
    <t>Bách</t>
  </si>
  <si>
    <t>02/07/1996</t>
  </si>
  <si>
    <t>D14-130_04</t>
  </si>
  <si>
    <t>B14DCCN137</t>
  </si>
  <si>
    <t>Nguyễn Thái</t>
  </si>
  <si>
    <t>24/02/1996</t>
  </si>
  <si>
    <t>B14DCCN077</t>
  </si>
  <si>
    <t>Nghiêm Bá</t>
  </si>
  <si>
    <t>B14DCCN058</t>
  </si>
  <si>
    <t>05/07/1996</t>
  </si>
  <si>
    <t>B14DCCN157</t>
  </si>
  <si>
    <t>B14DCCN109</t>
  </si>
  <si>
    <t>Vũ Thế</t>
  </si>
  <si>
    <t>01/07/1996</t>
  </si>
  <si>
    <t>B14DCCN150</t>
  </si>
  <si>
    <t>B14DCCN098</t>
  </si>
  <si>
    <t>Phan Trung</t>
  </si>
  <si>
    <t>B14DCCN124</t>
  </si>
  <si>
    <t>Hoàng Tùng</t>
  </si>
  <si>
    <t>19/06/1996</t>
  </si>
  <si>
    <t>B14DCCN151</t>
  </si>
  <si>
    <t>Lê Đình</t>
  </si>
  <si>
    <t>01/08/1996</t>
  </si>
  <si>
    <t>B14DCCN023</t>
  </si>
  <si>
    <t>Lê</t>
  </si>
  <si>
    <t>B13DCCN515</t>
  </si>
  <si>
    <t>Phạm Nhật</t>
  </si>
  <si>
    <t>06/04/1995</t>
  </si>
  <si>
    <t>B14DCCN154</t>
  </si>
  <si>
    <t>Đặng Hoàng</t>
  </si>
  <si>
    <t>B14DCCN133</t>
  </si>
  <si>
    <t>Lê Thị</t>
  </si>
  <si>
    <t>B14DCCN103</t>
  </si>
  <si>
    <t>Nguyễn Mạnh</t>
  </si>
  <si>
    <t>Phúc</t>
  </si>
  <si>
    <t>21/08/1996</t>
  </si>
  <si>
    <t>B14DCCN148</t>
  </si>
  <si>
    <t>Phạm Công</t>
  </si>
  <si>
    <t>10/03/1996</t>
  </si>
  <si>
    <t>B14DCCN017</t>
  </si>
  <si>
    <t>Vũ Thị</t>
  </si>
  <si>
    <t>Thơm</t>
  </si>
  <si>
    <t>11/02/1996</t>
  </si>
  <si>
    <t>B14DCCN090</t>
  </si>
  <si>
    <t>Tiệp</t>
  </si>
  <si>
    <t>24/06/1996</t>
  </si>
  <si>
    <t>B14DCCN099</t>
  </si>
  <si>
    <t>23/11/1996</t>
  </si>
  <si>
    <t>B14DCCN155</t>
  </si>
  <si>
    <t>14/01/1996</t>
  </si>
  <si>
    <t>B14DCCN156</t>
  </si>
  <si>
    <t>Vinh</t>
  </si>
  <si>
    <t>02/12/1996</t>
  </si>
  <si>
    <t>B14DCCN226</t>
  </si>
  <si>
    <t>B14DCCN349</t>
  </si>
  <si>
    <t>Uông Văn</t>
  </si>
  <si>
    <t>28/03/1995</t>
  </si>
  <si>
    <t>B14DCCN193</t>
  </si>
  <si>
    <t>Nguyễn Việt</t>
  </si>
  <si>
    <t>B14DCCN222</t>
  </si>
  <si>
    <t>Phan Đại</t>
  </si>
  <si>
    <t>27/11/1994</t>
  </si>
  <si>
    <t>B14DCCN185</t>
  </si>
  <si>
    <t>Hoàng Huy</t>
  </si>
  <si>
    <t>B14DCCN412</t>
  </si>
  <si>
    <t>B14DCCN380</t>
  </si>
  <si>
    <t>B14DCCN295</t>
  </si>
  <si>
    <t>Hưởng</t>
  </si>
  <si>
    <t>B14DCCN353</t>
  </si>
  <si>
    <t>Võ Hữu</t>
  </si>
  <si>
    <t>Lý</t>
  </si>
  <si>
    <t>B14DCCN294</t>
  </si>
  <si>
    <t>26/06/1996</t>
  </si>
  <si>
    <t>B14DCCN263</t>
  </si>
  <si>
    <t>Đặng Tiến</t>
  </si>
  <si>
    <t>28/10/1994</t>
  </si>
  <si>
    <t>B14DCCN413</t>
  </si>
  <si>
    <t>Giáp Thanh</t>
  </si>
  <si>
    <t>06/01/1996</t>
  </si>
  <si>
    <t>B14DCCN217</t>
  </si>
  <si>
    <t>Lý Bá</t>
  </si>
  <si>
    <t>B14DCCN305</t>
  </si>
  <si>
    <t>Cao Xuân</t>
  </si>
  <si>
    <t>B14DCCN318</t>
  </si>
  <si>
    <t>B14DCCN429</t>
  </si>
  <si>
    <t>Ngô Văn</t>
  </si>
  <si>
    <t>Tài</t>
  </si>
  <si>
    <t>16/04/1996</t>
  </si>
  <si>
    <t>B14DCCN379</t>
  </si>
  <si>
    <t>31/07/1995</t>
  </si>
  <si>
    <t>B14DCCN203</t>
  </si>
  <si>
    <t>15/07/1996</t>
  </si>
  <si>
    <t>B14DCCN299</t>
  </si>
  <si>
    <t>23/12/1996</t>
  </si>
  <si>
    <t>B14DCCN198</t>
  </si>
  <si>
    <t>Bùi Thiên</t>
  </si>
  <si>
    <t>25/04/1996</t>
  </si>
  <si>
    <t>B14DCCN329</t>
  </si>
  <si>
    <t>Hoàng Tuấn</t>
  </si>
  <si>
    <t>B14DCCN631</t>
  </si>
  <si>
    <t>Nguyễn Công</t>
  </si>
  <si>
    <t>03/11/1995</t>
  </si>
  <si>
    <t>B14DCCN514</t>
  </si>
  <si>
    <t>B14DCCN659</t>
  </si>
  <si>
    <t>Nguyễn Hữu Hoàng</t>
  </si>
  <si>
    <t>15/07/1995</t>
  </si>
  <si>
    <t>B14DCCN675</t>
  </si>
  <si>
    <t>B14DCCN676</t>
  </si>
  <si>
    <t>B14DCCN542</t>
  </si>
  <si>
    <t>15/10/1995</t>
  </si>
  <si>
    <t>B14DCCN868</t>
  </si>
  <si>
    <t>Đào Thị</t>
  </si>
  <si>
    <t>10/10/1994</t>
  </si>
  <si>
    <t>B14DCCN500</t>
  </si>
  <si>
    <t>B14DCCN558</t>
  </si>
  <si>
    <t>Phùng Thị</t>
  </si>
  <si>
    <t>19/10/1994</t>
  </si>
  <si>
    <t>B14DCCN473</t>
  </si>
  <si>
    <t>20/12/1995</t>
  </si>
  <si>
    <t>B14DCCN594</t>
  </si>
  <si>
    <t>B14DCCN541</t>
  </si>
  <si>
    <t>01/02/1996</t>
  </si>
  <si>
    <t>B14DCCN721</t>
  </si>
  <si>
    <t>25/02/1995</t>
  </si>
  <si>
    <t>B14DCCN696</t>
  </si>
  <si>
    <t>Phú</t>
  </si>
  <si>
    <t>08/10/1996</t>
  </si>
  <si>
    <t>B14DCCN691</t>
  </si>
  <si>
    <t>Nguyễn Hồng</t>
  </si>
  <si>
    <t>22/04/1995</t>
  </si>
  <si>
    <t>B14DCCN475</t>
  </si>
  <si>
    <t>Đỗ Hồng</t>
  </si>
  <si>
    <t>17/01/1996</t>
  </si>
  <si>
    <t>B14DCCN773</t>
  </si>
  <si>
    <t>Bùi Thùy</t>
  </si>
  <si>
    <t>19/08/1995</t>
  </si>
  <si>
    <t>B14DCCN778</t>
  </si>
  <si>
    <t>Bùi Hoàng Thanh</t>
  </si>
  <si>
    <t>B14DCCN647</t>
  </si>
  <si>
    <t>Nguyễn Thanh</t>
  </si>
  <si>
    <t>04/01/1996</t>
  </si>
  <si>
    <t>B14DCCN769</t>
  </si>
  <si>
    <t>Tươi</t>
  </si>
  <si>
    <t>B14DCCN625</t>
  </si>
  <si>
    <t>10/05/1995</t>
  </si>
  <si>
    <t>302-A2</t>
  </si>
  <si>
    <t>102-A2</t>
  </si>
  <si>
    <t>401-A2</t>
  </si>
  <si>
    <t>B14DCCN149</t>
  </si>
  <si>
    <t>Nguyễn Tất Chương</t>
  </si>
  <si>
    <t>D14-131_05</t>
  </si>
  <si>
    <t>B14DCCN259</t>
  </si>
  <si>
    <t>Phạm Thừa</t>
  </si>
  <si>
    <t>B14DCCN049</t>
  </si>
  <si>
    <t>24/09/1996</t>
  </si>
  <si>
    <t>B14DCCN062</t>
  </si>
  <si>
    <t>Lê Hải</t>
  </si>
  <si>
    <t>Đăng</t>
  </si>
  <si>
    <t>14/03/1996</t>
  </si>
  <si>
    <t>B14DCCN210</t>
  </si>
  <si>
    <t>11/05/1995</t>
  </si>
  <si>
    <t>B14DCCN088</t>
  </si>
  <si>
    <t>08/12/1996</t>
  </si>
  <si>
    <t>B14DCCN096</t>
  </si>
  <si>
    <t>Triệu Tuấn</t>
  </si>
  <si>
    <t>B14DCCN174</t>
  </si>
  <si>
    <t>Nguyễn Quốc</t>
  </si>
  <si>
    <t>09/04/1996</t>
  </si>
  <si>
    <t>B14DCCN110</t>
  </si>
  <si>
    <t>Khoa</t>
  </si>
  <si>
    <t>08/05/1996</t>
  </si>
  <si>
    <t>B14DCCN201</t>
  </si>
  <si>
    <t>16/06/1996</t>
  </si>
  <si>
    <t>B14DCCN165</t>
  </si>
  <si>
    <t>Ngữ</t>
  </si>
  <si>
    <t>B14DCCN187</t>
  </si>
  <si>
    <t>10/01/1996</t>
  </si>
  <si>
    <t>B14DCCN085</t>
  </si>
  <si>
    <t>Đỗ Đức</t>
  </si>
  <si>
    <t>B14DCCN247</t>
  </si>
  <si>
    <t>Trần Hồng</t>
  </si>
  <si>
    <t>19/01/1996</t>
  </si>
  <si>
    <t>B14DCCN254</t>
  </si>
  <si>
    <t>B14DCCN118</t>
  </si>
  <si>
    <t>Lê Thị Thu</t>
  </si>
  <si>
    <t>11/05/1996</t>
  </si>
  <si>
    <t>B14DCCN220</t>
  </si>
  <si>
    <t>Thức</t>
  </si>
  <si>
    <t>05/03/1996</t>
  </si>
  <si>
    <t>B14DCCN121</t>
  </si>
  <si>
    <t>Trần Anh</t>
  </si>
  <si>
    <t>04/06/1995</t>
  </si>
  <si>
    <t>B14DCCN199</t>
  </si>
  <si>
    <t>Tạ Thanh</t>
  </si>
  <si>
    <t>B14DCCN114</t>
  </si>
  <si>
    <t>23/11/1995</t>
  </si>
  <si>
    <t>B14DCCN188</t>
  </si>
  <si>
    <t>Vĩ</t>
  </si>
  <si>
    <t>24/04/1996</t>
  </si>
  <si>
    <t>B14DCCN384</t>
  </si>
  <si>
    <t>Nguyễn Huy Quốc</t>
  </si>
  <si>
    <t>23/01/1996</t>
  </si>
  <si>
    <t>B14DCCN310</t>
  </si>
  <si>
    <t>Đinh Thị Mai</t>
  </si>
  <si>
    <t>Chi</t>
  </si>
  <si>
    <t>05/02/1996</t>
  </si>
  <si>
    <t>B14DCCN268</t>
  </si>
  <si>
    <t>25/03/1996</t>
  </si>
  <si>
    <t>B14DCCN345</t>
  </si>
  <si>
    <t>25/09/1996</t>
  </si>
  <si>
    <t>B14DCCN385</t>
  </si>
  <si>
    <t>18/11/1995</t>
  </si>
  <si>
    <t>B14DCCN306</t>
  </si>
  <si>
    <t>Hiển</t>
  </si>
  <si>
    <t>04/12/1996</t>
  </si>
  <si>
    <t>B14DCCN361</t>
  </si>
  <si>
    <t>Trần Minh</t>
  </si>
  <si>
    <t>B14DCCN282</t>
  </si>
  <si>
    <t>26/02/1996</t>
  </si>
  <si>
    <t>B14DCCN359</t>
  </si>
  <si>
    <t>04/11/1996</t>
  </si>
  <si>
    <t>B14DCCN307</t>
  </si>
  <si>
    <t>Phạm Đình</t>
  </si>
  <si>
    <t>B14DCCN341</t>
  </si>
  <si>
    <t>Trương Thị</t>
  </si>
  <si>
    <t>B14DCCN342</t>
  </si>
  <si>
    <t>Lành</t>
  </si>
  <si>
    <t>25/11/1996</t>
  </si>
  <si>
    <t>B14DCCN397</t>
  </si>
  <si>
    <t>22/05/1988</t>
  </si>
  <si>
    <t>B14DCCN309</t>
  </si>
  <si>
    <t>Tạ Thị Minh</t>
  </si>
  <si>
    <t>07/03/1996</t>
  </si>
  <si>
    <t>B14DCCN300</t>
  </si>
  <si>
    <t>Phạm Hoàng</t>
  </si>
  <si>
    <t>B14DCCN375</t>
  </si>
  <si>
    <t>B14DCCN364</t>
  </si>
  <si>
    <t>B14DCCN347</t>
  </si>
  <si>
    <t>Đoàn Ngọc</t>
  </si>
  <si>
    <t>27/07/1996</t>
  </si>
  <si>
    <t>B14DCCN327</t>
  </si>
  <si>
    <t>Hoàng Đình</t>
  </si>
  <si>
    <t>Trúc</t>
  </si>
  <si>
    <t>B14DCCN267</t>
  </si>
  <si>
    <t>Vương</t>
  </si>
  <si>
    <t>B14DCCN401</t>
  </si>
  <si>
    <t>Nguyễn Thị Tú</t>
  </si>
  <si>
    <t>Yên</t>
  </si>
  <si>
    <t>28/05/1996</t>
  </si>
  <si>
    <t>B14DCCN602</t>
  </si>
  <si>
    <t>Trương Trọng</t>
  </si>
  <si>
    <t>B14DCCN402</t>
  </si>
  <si>
    <t>13/06/1996</t>
  </si>
  <si>
    <t>B14DCCN431</t>
  </si>
  <si>
    <t>B14DCCN519</t>
  </si>
  <si>
    <t>Chử Thị Thúy</t>
  </si>
  <si>
    <t>29/08/1996</t>
  </si>
  <si>
    <t>B14DCCN718</t>
  </si>
  <si>
    <t>Phạm Minh</t>
  </si>
  <si>
    <t>B14DCCN481</t>
  </si>
  <si>
    <t>Tô Nhật</t>
  </si>
  <si>
    <t>02/08/1995</t>
  </si>
  <si>
    <t>B14DCCN450</t>
  </si>
  <si>
    <t>Phạm Phi</t>
  </si>
  <si>
    <t>02/07/1992</t>
  </si>
  <si>
    <t>B14DCCN532</t>
  </si>
  <si>
    <t>Hoàng Văn</t>
  </si>
  <si>
    <t>24/06/1995</t>
  </si>
  <si>
    <t>B14DCCN486</t>
  </si>
  <si>
    <t>Vũ Thành</t>
  </si>
  <si>
    <t>B14DCCN461</t>
  </si>
  <si>
    <t>Lê Xuân</t>
  </si>
  <si>
    <t>09/03/1996</t>
  </si>
  <si>
    <t>B14DCCN457</t>
  </si>
  <si>
    <t>Nhật</t>
  </si>
  <si>
    <t>B14DCCN529</t>
  </si>
  <si>
    <t>Phi</t>
  </si>
  <si>
    <t>B14DCCN534</t>
  </si>
  <si>
    <t>B14DCCN496</t>
  </si>
  <si>
    <t>Phạm Xuân</t>
  </si>
  <si>
    <t>Phước</t>
  </si>
  <si>
    <t>20/06/1996</t>
  </si>
  <si>
    <t>B14DCCN484</t>
  </si>
  <si>
    <t>11/06/1996</t>
  </si>
  <si>
    <t>B14DCCN463</t>
  </si>
  <si>
    <t>Từ Ngọc</t>
  </si>
  <si>
    <t>B14DCCN544</t>
  </si>
  <si>
    <t>Đặng Quang</t>
  </si>
  <si>
    <t>B14DCCN499</t>
  </si>
  <si>
    <t>Lê Tiến</t>
  </si>
  <si>
    <t>B14DCCN435</t>
  </si>
  <si>
    <t>Quan Tiến</t>
  </si>
  <si>
    <t>04/01/1995</t>
  </si>
  <si>
    <t>B14DCCN728</t>
  </si>
  <si>
    <t>Tuyết</t>
  </si>
  <si>
    <t>16/02/1996</t>
  </si>
  <si>
    <t>405-A2</t>
  </si>
  <si>
    <t>301-A2</t>
  </si>
  <si>
    <t>402-A2</t>
  </si>
  <si>
    <t>B14DCCN100</t>
  </si>
  <si>
    <t>Trương Đức</t>
  </si>
  <si>
    <t>E14CQCN01-B</t>
  </si>
  <si>
    <t>E14-008_06</t>
  </si>
  <si>
    <t>B14DCDT017</t>
  </si>
  <si>
    <t>Bùi Thế</t>
  </si>
  <si>
    <t>30/01/1996</t>
  </si>
  <si>
    <t>B14DCCN562</t>
  </si>
  <si>
    <t>Hà Vũ Hoàng</t>
  </si>
  <si>
    <t>15/03/1996</t>
  </si>
  <si>
    <t>B14DCVT068</t>
  </si>
  <si>
    <t>Du</t>
  </si>
  <si>
    <t>B14DCVT072</t>
  </si>
  <si>
    <t>08/03/1996</t>
  </si>
  <si>
    <t>B14DCAT126</t>
  </si>
  <si>
    <t>B14DCCN138</t>
  </si>
  <si>
    <t>B14DCCN368</t>
  </si>
  <si>
    <t>B14DCCN020</t>
  </si>
  <si>
    <t>Lương Xuân</t>
  </si>
  <si>
    <t>01/11/1996</t>
  </si>
  <si>
    <t>B13DCDT060</t>
  </si>
  <si>
    <t>12/06/1995</t>
  </si>
  <si>
    <t>B14DCVT112</t>
  </si>
  <si>
    <t>Vũ Minh</t>
  </si>
  <si>
    <t>20/11/1996</t>
  </si>
  <si>
    <t>B14DCCN590</t>
  </si>
  <si>
    <t>Cao Thị</t>
  </si>
  <si>
    <t>B14DCVT119</t>
  </si>
  <si>
    <t>Đặng Quốc</t>
  </si>
  <si>
    <t>B14DCCN167</t>
  </si>
  <si>
    <t>Đỗ Ngọc</t>
  </si>
  <si>
    <t>B14DCCN001</t>
  </si>
  <si>
    <t>07/09/1996</t>
  </si>
  <si>
    <t>B14DCCN331</t>
  </si>
  <si>
    <t>B14DCCN250</t>
  </si>
  <si>
    <t>Đỗ Bảo</t>
  </si>
  <si>
    <t>B14DCCN291</t>
  </si>
  <si>
    <t>Lê Hoài</t>
  </si>
  <si>
    <t>B14DCCN251</t>
  </si>
  <si>
    <t>28/02/1995</t>
  </si>
  <si>
    <t>B14DCVT098</t>
  </si>
  <si>
    <t>B14DCCN040</t>
  </si>
  <si>
    <t>30/09/1996</t>
  </si>
  <si>
    <t>B14DCCN009</t>
  </si>
  <si>
    <t>Cấn Khắc</t>
  </si>
  <si>
    <t>Nguyên</t>
  </si>
  <si>
    <t>09/12/1996</t>
  </si>
  <si>
    <t>B14DCAT188</t>
  </si>
  <si>
    <t>Hà Ngọc</t>
  </si>
  <si>
    <t>06/09/1996</t>
  </si>
  <si>
    <t>B14DCVT279</t>
  </si>
  <si>
    <t>Đàm Bá</t>
  </si>
  <si>
    <t>Quyền</t>
  </si>
  <si>
    <t>B14DCCN142</t>
  </si>
  <si>
    <t>Nguyễn Trường</t>
  </si>
  <si>
    <t>B14DCDT062</t>
  </si>
  <si>
    <t>Vũ Tiến</t>
  </si>
  <si>
    <t>B14DCVT589</t>
  </si>
  <si>
    <t>Thu</t>
  </si>
  <si>
    <t>11/10/1996</t>
  </si>
  <si>
    <t>B14DCCN005</t>
  </si>
  <si>
    <t>Tú</t>
  </si>
  <si>
    <t>26/05/1996</t>
  </si>
  <si>
    <t>B14DCAT197</t>
  </si>
  <si>
    <t>Đỗ Phạm</t>
  </si>
  <si>
    <t>Tuyên</t>
  </si>
  <si>
    <t>30/10/1996</t>
  </si>
  <si>
    <t>601-A2</t>
  </si>
  <si>
    <t>Vắng có phép</t>
  </si>
  <si>
    <t>BẢNG ĐIỂM HỌC PHẦN</t>
  </si>
  <si>
    <t>Vắng</t>
  </si>
  <si>
    <t>Đình chỉ thi</t>
  </si>
  <si>
    <t>Hà Nội, ngày 19 tháng 6 năm 2018</t>
  </si>
  <si>
    <t>Hà Nội, ngày 10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</si>
</sst>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;[Red]\(0.0\)"/>
    <numFmt numFmtId="165" formatCode="#,##0.0"/>
    <numFmt numFmtId="166" formatCode="dd/mm/yyyy"/>
  </numFmts>
  <fonts count="24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1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49" fontId="23" fillId="0" borderId="0" xfId="0" applyNumberFormat="1" applyFont="1"/>
    <xf numFmtId="49" fontId="0" fillId="0" borderId="0" xfId="0" applyNumberFormat="1"/>
    <xf numFmtId="166" fontId="0" fillId="0" borderId="0" xfId="0" applyNumberFormat="1"/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166" fontId="10" fillId="0" borderId="0" xfId="0" applyNumberFormat="1" applyFont="1" applyFill="1" applyAlignment="1" applyProtection="1">
      <alignment horizontal="left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45"/>
  <sheetViews>
    <sheetView tabSelected="1" zoomScale="115" zoomScaleNormal="115" workbookViewId="0">
      <pane ySplit="2" topLeftCell="A3" activePane="bottomLeft" state="frozen"/>
      <selection activeCell="V5" sqref="S1:V1048576"/>
      <selection pane="bottomLeft" activeCell="A46" sqref="A46:XFD7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0.625" style="1" customWidth="1"/>
    <col min="6" max="6" width="9.375" style="1" hidden="1" customWidth="1"/>
    <col min="7" max="7" width="11.2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.8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105" t="s">
        <v>0</v>
      </c>
      <c r="C1" s="105"/>
      <c r="D1" s="105"/>
      <c r="E1" s="105"/>
      <c r="F1" s="105"/>
      <c r="G1" s="105"/>
      <c r="H1" s="77"/>
      <c r="I1" s="77"/>
      <c r="J1" s="77"/>
      <c r="K1" s="77"/>
      <c r="L1" s="77"/>
      <c r="M1" s="77"/>
      <c r="N1" s="77"/>
      <c r="O1" s="106" t="s">
        <v>1078</v>
      </c>
      <c r="P1" s="106"/>
      <c r="Q1" s="106"/>
      <c r="R1" s="106"/>
      <c r="S1" s="106"/>
      <c r="T1" s="106"/>
      <c r="U1" s="106"/>
      <c r="V1" s="106"/>
      <c r="W1" s="106"/>
      <c r="X1" s="106"/>
      <c r="Y1" s="3"/>
    </row>
    <row r="2" spans="2:42" ht="25.5" customHeight="1" x14ac:dyDescent="0.25">
      <c r="B2" s="107" t="s">
        <v>1</v>
      </c>
      <c r="C2" s="107"/>
      <c r="D2" s="107"/>
      <c r="E2" s="107"/>
      <c r="F2" s="107"/>
      <c r="G2" s="107"/>
      <c r="H2" s="78"/>
      <c r="I2" s="78"/>
      <c r="J2" s="78"/>
      <c r="K2" s="78"/>
      <c r="L2" s="78"/>
      <c r="M2" s="78"/>
      <c r="N2" s="78"/>
      <c r="O2" s="108" t="s">
        <v>43</v>
      </c>
      <c r="P2" s="108"/>
      <c r="Q2" s="108"/>
      <c r="R2" s="108"/>
      <c r="S2" s="108"/>
      <c r="T2" s="108"/>
      <c r="U2" s="108"/>
      <c r="V2" s="108"/>
      <c r="W2" s="108"/>
      <c r="X2" s="108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109" t="s">
        <v>2</v>
      </c>
      <c r="C3" s="109"/>
      <c r="D3" s="110" t="str">
        <f>+M10</f>
        <v>Xây dựng các hệ thống nhúng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tr">
        <f>"Nhóm: " &amp;I10</f>
        <v>Nhóm: E14-008_06</v>
      </c>
      <c r="T3" s="111"/>
      <c r="U3" s="111"/>
      <c r="V3" s="111"/>
      <c r="W3" s="111"/>
      <c r="X3" s="111"/>
      <c r="AA3" s="51"/>
      <c r="AB3" s="101" t="s">
        <v>38</v>
      </c>
      <c r="AC3" s="101" t="s">
        <v>8</v>
      </c>
      <c r="AD3" s="101" t="s">
        <v>37</v>
      </c>
      <c r="AE3" s="101" t="s">
        <v>36</v>
      </c>
      <c r="AF3" s="101"/>
      <c r="AG3" s="101"/>
      <c r="AH3" s="101"/>
      <c r="AI3" s="101" t="s">
        <v>35</v>
      </c>
      <c r="AJ3" s="101"/>
      <c r="AK3" s="101" t="s">
        <v>33</v>
      </c>
      <c r="AL3" s="101"/>
      <c r="AM3" s="101" t="s">
        <v>34</v>
      </c>
      <c r="AN3" s="101"/>
      <c r="AO3" s="101" t="s">
        <v>32</v>
      </c>
      <c r="AP3" s="101"/>
    </row>
    <row r="4" spans="2:42" ht="17.25" customHeight="1" x14ac:dyDescent="0.25">
      <c r="B4" s="102" t="s">
        <v>3</v>
      </c>
      <c r="C4" s="102"/>
      <c r="D4" s="6">
        <f>+N10</f>
        <v>3</v>
      </c>
      <c r="E4" s="103" t="s">
        <v>42</v>
      </c>
      <c r="F4" s="103"/>
      <c r="G4" s="104">
        <f>+J10</f>
        <v>43258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3" t="str">
        <f>"Giờ thi: " &amp;K10</f>
        <v>Giờ thi: 13:00</v>
      </c>
      <c r="T4" s="103"/>
      <c r="U4" s="103"/>
      <c r="V4" s="103"/>
      <c r="W4" s="103"/>
      <c r="X4" s="103"/>
      <c r="AA4" s="5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</row>
    <row r="6" spans="2:42" ht="44.25" customHeight="1" x14ac:dyDescent="0.25">
      <c r="B6" s="87" t="s">
        <v>4</v>
      </c>
      <c r="C6" s="95" t="s">
        <v>5</v>
      </c>
      <c r="D6" s="97" t="s">
        <v>6</v>
      </c>
      <c r="E6" s="98"/>
      <c r="F6" s="87" t="s">
        <v>7</v>
      </c>
      <c r="G6" s="87" t="s">
        <v>8</v>
      </c>
      <c r="H6" s="87" t="s">
        <v>44</v>
      </c>
      <c r="I6" s="87" t="s">
        <v>45</v>
      </c>
      <c r="J6" s="87" t="s">
        <v>46</v>
      </c>
      <c r="K6" s="87" t="s">
        <v>47</v>
      </c>
      <c r="L6" s="87" t="s">
        <v>48</v>
      </c>
      <c r="M6" s="87" t="s">
        <v>49</v>
      </c>
      <c r="N6" s="87" t="s">
        <v>50</v>
      </c>
      <c r="O6" s="94" t="s">
        <v>9</v>
      </c>
      <c r="P6" s="94" t="s">
        <v>10</v>
      </c>
      <c r="Q6" s="94" t="s">
        <v>11</v>
      </c>
      <c r="R6" s="94" t="s">
        <v>12</v>
      </c>
      <c r="S6" s="90" t="s">
        <v>13</v>
      </c>
      <c r="T6" s="87" t="s">
        <v>14</v>
      </c>
      <c r="U6" s="90" t="s">
        <v>15</v>
      </c>
      <c r="V6" s="87" t="s">
        <v>16</v>
      </c>
      <c r="W6" s="87" t="s">
        <v>17</v>
      </c>
      <c r="X6" s="87" t="s">
        <v>18</v>
      </c>
      <c r="AA6" s="51"/>
      <c r="AB6" s="101"/>
      <c r="AC6" s="101"/>
      <c r="AD6" s="101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89"/>
      <c r="C7" s="96"/>
      <c r="D7" s="99"/>
      <c r="E7" s="100"/>
      <c r="F7" s="89"/>
      <c r="G7" s="89"/>
      <c r="H7" s="89"/>
      <c r="I7" s="89"/>
      <c r="J7" s="89"/>
      <c r="K7" s="89"/>
      <c r="L7" s="89"/>
      <c r="M7" s="89"/>
      <c r="N7" s="89"/>
      <c r="O7" s="94"/>
      <c r="P7" s="94"/>
      <c r="Q7" s="94"/>
      <c r="R7" s="94"/>
      <c r="S7" s="90"/>
      <c r="T7" s="88"/>
      <c r="U7" s="90"/>
      <c r="V7" s="89"/>
      <c r="W7" s="88"/>
      <c r="X7" s="88"/>
      <c r="Z7" s="8"/>
      <c r="AA7" s="51"/>
      <c r="AB7" s="56" t="str">
        <f>+D3</f>
        <v>Xây dựng các hệ thống nhúng</v>
      </c>
      <c r="AC7" s="57" t="str">
        <f>+S3</f>
        <v>Nhóm: E14-008_06</v>
      </c>
      <c r="AD7" s="58">
        <f>+$AM$7+$AO$7+$AK$7</f>
        <v>29</v>
      </c>
      <c r="AE7" s="52">
        <f>COUNTIF($W$8:$W$65,"Khiển trách")</f>
        <v>0</v>
      </c>
      <c r="AF7" s="52">
        <f>COUNTIF($W$8:$W$65,"Cảnh cáo")</f>
        <v>0</v>
      </c>
      <c r="AG7" s="52">
        <f>COUNTIF($W$8:$W$65,"Đình chỉ thi")</f>
        <v>0</v>
      </c>
      <c r="AH7" s="59">
        <f>+($AE$7+$AF$7+$AG$7)/$AD$7*100%</f>
        <v>0</v>
      </c>
      <c r="AI7" s="52">
        <f>SUM(COUNTIF($W$8:$W$63,"Vắng"),COUNTIF($W$8:$W$63,"Vắng có phép"))</f>
        <v>0</v>
      </c>
      <c r="AJ7" s="60">
        <f>+$AI$7/$AD$7</f>
        <v>0</v>
      </c>
      <c r="AK7" s="61">
        <f>COUNTIF($AA$8:$AA$63,"Thi lại")</f>
        <v>0</v>
      </c>
      <c r="AL7" s="60">
        <f>+$AK$7/$AD$7</f>
        <v>0</v>
      </c>
      <c r="AM7" s="61">
        <f>COUNTIF($AA$8:$AA$64,"Học lại")</f>
        <v>1</v>
      </c>
      <c r="AN7" s="60">
        <f>+$AM$7/$AD$7</f>
        <v>3.4482758620689655E-2</v>
      </c>
      <c r="AO7" s="52">
        <f>COUNTIF($AA$9:$AA$64,"Đạt")</f>
        <v>28</v>
      </c>
      <c r="AP7" s="59">
        <f>+$AO$7/$AD$7</f>
        <v>0.96551724137931039</v>
      </c>
    </row>
    <row r="8" spans="2:42" ht="14.25" customHeight="1" x14ac:dyDescent="0.25">
      <c r="B8" s="91" t="s">
        <v>24</v>
      </c>
      <c r="C8" s="92"/>
      <c r="D8" s="92"/>
      <c r="E8" s="92"/>
      <c r="F8" s="92"/>
      <c r="G8" s="93"/>
      <c r="H8" s="80"/>
      <c r="I8" s="80"/>
      <c r="J8" s="80"/>
      <c r="K8" s="80"/>
      <c r="L8" s="80"/>
      <c r="M8" s="80"/>
      <c r="N8" s="80"/>
      <c r="O8" s="9">
        <v>10</v>
      </c>
      <c r="P8" s="9">
        <v>10</v>
      </c>
      <c r="Q8" s="72"/>
      <c r="R8" s="9">
        <v>20</v>
      </c>
      <c r="S8" s="48">
        <f>100-(O8+P8+Q8+R8)</f>
        <v>60</v>
      </c>
      <c r="T8" s="89"/>
      <c r="U8" s="10"/>
      <c r="V8" s="10"/>
      <c r="W8" s="89"/>
      <c r="X8" s="89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" customHeight="1" x14ac:dyDescent="0.25">
      <c r="B9" s="11">
        <v>1</v>
      </c>
      <c r="C9" s="12" t="s">
        <v>1009</v>
      </c>
      <c r="D9" s="13" t="s">
        <v>1010</v>
      </c>
      <c r="E9" s="14" t="s">
        <v>154</v>
      </c>
      <c r="F9" s="15" t="s">
        <v>398</v>
      </c>
      <c r="G9" s="12" t="s">
        <v>1011</v>
      </c>
      <c r="H9" s="81" t="s">
        <v>56</v>
      </c>
      <c r="I9" s="82" t="s">
        <v>1012</v>
      </c>
      <c r="J9" s="83">
        <v>43258</v>
      </c>
      <c r="K9" s="82" t="s">
        <v>58</v>
      </c>
      <c r="L9" s="82" t="s">
        <v>1076</v>
      </c>
      <c r="M9" s="82" t="s">
        <v>325</v>
      </c>
      <c r="N9">
        <v>3</v>
      </c>
      <c r="O9" s="16">
        <v>10</v>
      </c>
      <c r="P9" s="16">
        <v>8</v>
      </c>
      <c r="Q9" s="16" t="s">
        <v>25</v>
      </c>
      <c r="R9" s="16">
        <v>8</v>
      </c>
      <c r="S9" s="17">
        <v>8</v>
      </c>
      <c r="T9" s="18">
        <f>ROUND(SUMPRODUCT(O9:S9,$O$8:$S$8)/100,1)</f>
        <v>8.1999999999999993</v>
      </c>
      <c r="U9" s="19" t="str">
        <f t="shared" ref="U9:U37" si="0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B+</v>
      </c>
      <c r="V9" s="19" t="str">
        <f t="shared" ref="V9:V37" si="1">IF($T9&lt;4,"Kém",IF(AND($T9&gt;=4,$T9&lt;=5.4),"Trung bình yếu",IF(AND($T9&gt;=5.5,$T9&lt;=6.9),"Trung bình",IF(AND($T9&gt;=7,$T9&lt;=8.4),"Khá",IF(AND($T9&gt;=8.5,$T9&lt;=10),"Giỏi","")))))</f>
        <v>Khá</v>
      </c>
      <c r="W9" s="31" t="str">
        <f t="shared" ref="W9:W37" si="2">+IF(OR($O9=0,$P9=0,$Q9=0,$R9=0),"Không đủ ĐKDT",IF(AND(S9=0,T9&gt;=4),"Không đạt",""))</f>
        <v/>
      </c>
      <c r="X9" s="20" t="str">
        <f t="shared" ref="X9:X37" si="3">+L9</f>
        <v>601-A2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</row>
    <row r="10" spans="2:42" ht="18" customHeight="1" x14ac:dyDescent="0.25">
      <c r="B10" s="22">
        <v>2</v>
      </c>
      <c r="C10" s="23" t="s">
        <v>1013</v>
      </c>
      <c r="D10" s="24" t="s">
        <v>1014</v>
      </c>
      <c r="E10" s="25" t="s">
        <v>154</v>
      </c>
      <c r="F10" s="26" t="s">
        <v>1015</v>
      </c>
      <c r="G10" s="23" t="s">
        <v>1011</v>
      </c>
      <c r="H10" s="81" t="s">
        <v>56</v>
      </c>
      <c r="I10" s="82" t="s">
        <v>1012</v>
      </c>
      <c r="J10" s="83">
        <v>43258</v>
      </c>
      <c r="K10" s="82" t="s">
        <v>58</v>
      </c>
      <c r="L10" s="82" t="s">
        <v>1076</v>
      </c>
      <c r="M10" s="82" t="s">
        <v>325</v>
      </c>
      <c r="N10">
        <v>3</v>
      </c>
      <c r="O10" s="27">
        <v>10</v>
      </c>
      <c r="P10" s="27">
        <v>9</v>
      </c>
      <c r="Q10" s="27" t="s">
        <v>25</v>
      </c>
      <c r="R10" s="27">
        <v>8</v>
      </c>
      <c r="S10" s="71">
        <v>5</v>
      </c>
      <c r="T10" s="28">
        <f>ROUND(SUMPRODUCT(O10:S10,$O$8:$S$8)/100,1)</f>
        <v>6.5</v>
      </c>
      <c r="U10" s="29" t="str">
        <f t="shared" si="0"/>
        <v>C+</v>
      </c>
      <c r="V10" s="30" t="str">
        <f t="shared" si="1"/>
        <v>Trung bình</v>
      </c>
      <c r="W10" s="31" t="str">
        <f t="shared" si="2"/>
        <v/>
      </c>
      <c r="X10" s="32" t="str">
        <f t="shared" si="3"/>
        <v>601-A2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62"/>
      <c r="AC10" s="62"/>
      <c r="AD10" s="62"/>
      <c r="AE10" s="54"/>
      <c r="AF10" s="54"/>
      <c r="AG10" s="54"/>
      <c r="AH10" s="54"/>
      <c r="AI10" s="53"/>
      <c r="AJ10" s="54"/>
      <c r="AK10" s="54"/>
      <c r="AL10" s="54"/>
      <c r="AM10" s="54"/>
      <c r="AN10" s="54"/>
      <c r="AO10" s="54"/>
      <c r="AP10" s="55"/>
    </row>
    <row r="11" spans="2:42" ht="18" customHeight="1" x14ac:dyDescent="0.25">
      <c r="B11" s="22">
        <v>3</v>
      </c>
      <c r="C11" s="23" t="s">
        <v>1016</v>
      </c>
      <c r="D11" s="24" t="s">
        <v>1017</v>
      </c>
      <c r="E11" s="25" t="s">
        <v>154</v>
      </c>
      <c r="F11" s="26" t="s">
        <v>1018</v>
      </c>
      <c r="G11" s="23" t="s">
        <v>1011</v>
      </c>
      <c r="H11" s="81" t="s">
        <v>56</v>
      </c>
      <c r="I11" s="82" t="s">
        <v>1012</v>
      </c>
      <c r="J11" s="83">
        <v>43258</v>
      </c>
      <c r="K11" s="82" t="s">
        <v>58</v>
      </c>
      <c r="L11" s="82" t="s">
        <v>1076</v>
      </c>
      <c r="M11" s="82" t="s">
        <v>325</v>
      </c>
      <c r="N11">
        <v>3</v>
      </c>
      <c r="O11" s="27">
        <v>10</v>
      </c>
      <c r="P11" s="27">
        <v>9</v>
      </c>
      <c r="Q11" s="27" t="s">
        <v>25</v>
      </c>
      <c r="R11" s="27">
        <v>8</v>
      </c>
      <c r="S11" s="71">
        <v>3</v>
      </c>
      <c r="T11" s="28">
        <f>ROUND(SUMPRODUCT(O11:S11,$O$8:$S$8)/100,1)</f>
        <v>5.3</v>
      </c>
      <c r="U11" s="29" t="str">
        <f t="shared" si="0"/>
        <v>D+</v>
      </c>
      <c r="V11" s="30" t="str">
        <f t="shared" si="1"/>
        <v>Trung bình yếu</v>
      </c>
      <c r="W11" s="31" t="str">
        <f t="shared" si="2"/>
        <v/>
      </c>
      <c r="X11" s="32" t="str">
        <f t="shared" si="3"/>
        <v>601-A2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63"/>
      <c r="AC11" s="63"/>
      <c r="AD11" s="79"/>
      <c r="AE11" s="53"/>
      <c r="AF11" s="53"/>
      <c r="AG11" s="53"/>
      <c r="AH11" s="65"/>
      <c r="AI11" s="53"/>
      <c r="AJ11" s="66"/>
      <c r="AK11" s="67"/>
      <c r="AL11" s="66"/>
      <c r="AM11" s="67"/>
      <c r="AN11" s="66"/>
      <c r="AO11" s="53"/>
      <c r="AP11" s="65"/>
    </row>
    <row r="12" spans="2:42" ht="18" customHeight="1" x14ac:dyDescent="0.25">
      <c r="B12" s="22">
        <v>4</v>
      </c>
      <c r="C12" s="23" t="s">
        <v>1019</v>
      </c>
      <c r="D12" s="24" t="s">
        <v>73</v>
      </c>
      <c r="E12" s="25" t="s">
        <v>1020</v>
      </c>
      <c r="F12" s="26" t="s">
        <v>206</v>
      </c>
      <c r="G12" s="23" t="s">
        <v>1011</v>
      </c>
      <c r="H12" s="81" t="s">
        <v>56</v>
      </c>
      <c r="I12" s="82" t="s">
        <v>1012</v>
      </c>
      <c r="J12" s="83">
        <v>43258</v>
      </c>
      <c r="K12" s="82" t="s">
        <v>58</v>
      </c>
      <c r="L12" s="82" t="s">
        <v>1076</v>
      </c>
      <c r="M12" s="82" t="s">
        <v>325</v>
      </c>
      <c r="N12">
        <v>3</v>
      </c>
      <c r="O12" s="27">
        <v>10</v>
      </c>
      <c r="P12" s="27">
        <v>8</v>
      </c>
      <c r="Q12" s="27" t="s">
        <v>25</v>
      </c>
      <c r="R12" s="27">
        <v>9</v>
      </c>
      <c r="S12" s="71">
        <v>4.5</v>
      </c>
      <c r="T12" s="28">
        <f>ROUND(SUMPRODUCT(O12:S12,$O$8:$S$8)/100,1)</f>
        <v>6.3</v>
      </c>
      <c r="U12" s="29" t="str">
        <f t="shared" si="0"/>
        <v>C</v>
      </c>
      <c r="V12" s="30" t="str">
        <f t="shared" si="1"/>
        <v>Trung bình</v>
      </c>
      <c r="W12" s="31" t="str">
        <f t="shared" si="2"/>
        <v/>
      </c>
      <c r="X12" s="32" t="str">
        <f t="shared" si="3"/>
        <v>601-A2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" customHeight="1" x14ac:dyDescent="0.25">
      <c r="B13" s="22">
        <v>5</v>
      </c>
      <c r="C13" s="23" t="s">
        <v>1021</v>
      </c>
      <c r="D13" s="24" t="s">
        <v>463</v>
      </c>
      <c r="E13" s="25" t="s">
        <v>162</v>
      </c>
      <c r="F13" s="26" t="s">
        <v>1022</v>
      </c>
      <c r="G13" s="23" t="s">
        <v>1011</v>
      </c>
      <c r="H13" s="81" t="s">
        <v>56</v>
      </c>
      <c r="I13" s="82" t="s">
        <v>1012</v>
      </c>
      <c r="J13" s="83">
        <v>43258</v>
      </c>
      <c r="K13" s="82" t="s">
        <v>58</v>
      </c>
      <c r="L13" s="82" t="s">
        <v>1076</v>
      </c>
      <c r="M13" s="82" t="s">
        <v>325</v>
      </c>
      <c r="N13">
        <v>3</v>
      </c>
      <c r="O13" s="27">
        <v>10</v>
      </c>
      <c r="P13" s="27">
        <v>8</v>
      </c>
      <c r="Q13" s="27" t="s">
        <v>25</v>
      </c>
      <c r="R13" s="27">
        <v>7</v>
      </c>
      <c r="S13" s="71">
        <v>4</v>
      </c>
      <c r="T13" s="28">
        <f>ROUND(SUMPRODUCT(O13:S13,$O$8:$S$8)/100,1)</f>
        <v>5.6</v>
      </c>
      <c r="U13" s="29" t="str">
        <f t="shared" si="0"/>
        <v>C</v>
      </c>
      <c r="V13" s="30" t="str">
        <f t="shared" si="1"/>
        <v>Trung bình</v>
      </c>
      <c r="W13" s="31" t="str">
        <f t="shared" si="2"/>
        <v/>
      </c>
      <c r="X13" s="32" t="str">
        <f t="shared" si="3"/>
        <v>601-A2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" customHeight="1" x14ac:dyDescent="0.25">
      <c r="B14" s="22">
        <v>6</v>
      </c>
      <c r="C14" s="23" t="s">
        <v>1023</v>
      </c>
      <c r="D14" s="24" t="s">
        <v>244</v>
      </c>
      <c r="E14" s="25" t="s">
        <v>82</v>
      </c>
      <c r="F14" s="26" t="s">
        <v>202</v>
      </c>
      <c r="G14" s="23" t="s">
        <v>1011</v>
      </c>
      <c r="H14" s="81" t="s">
        <v>56</v>
      </c>
      <c r="I14" s="82" t="s">
        <v>1012</v>
      </c>
      <c r="J14" s="83">
        <v>43258</v>
      </c>
      <c r="K14" s="82" t="s">
        <v>58</v>
      </c>
      <c r="L14" s="82" t="s">
        <v>1076</v>
      </c>
      <c r="M14" s="82" t="s">
        <v>325</v>
      </c>
      <c r="N14">
        <v>3</v>
      </c>
      <c r="O14" s="27">
        <v>10</v>
      </c>
      <c r="P14" s="27">
        <v>8</v>
      </c>
      <c r="Q14" s="27" t="s">
        <v>25</v>
      </c>
      <c r="R14" s="27">
        <v>7</v>
      </c>
      <c r="S14" s="71">
        <v>3.5</v>
      </c>
      <c r="T14" s="28">
        <f>ROUND(SUMPRODUCT(O14:S14,$O$8:$S$8)/100,1)</f>
        <v>5.3</v>
      </c>
      <c r="U14" s="29" t="str">
        <f t="shared" si="0"/>
        <v>D+</v>
      </c>
      <c r="V14" s="30" t="str">
        <f t="shared" si="1"/>
        <v>Trung bình yếu</v>
      </c>
      <c r="W14" s="31" t="str">
        <f t="shared" si="2"/>
        <v/>
      </c>
      <c r="X14" s="32" t="str">
        <f t="shared" si="3"/>
        <v>601-A2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" customHeight="1" x14ac:dyDescent="0.25">
      <c r="B15" s="22">
        <v>7</v>
      </c>
      <c r="C15" s="23" t="s">
        <v>1024</v>
      </c>
      <c r="D15" s="24" t="s">
        <v>335</v>
      </c>
      <c r="E15" s="25" t="s">
        <v>662</v>
      </c>
      <c r="F15" s="26" t="s">
        <v>651</v>
      </c>
      <c r="G15" s="23" t="s">
        <v>1011</v>
      </c>
      <c r="H15" s="81" t="s">
        <v>56</v>
      </c>
      <c r="I15" s="82" t="s">
        <v>1012</v>
      </c>
      <c r="J15" s="83">
        <v>43258</v>
      </c>
      <c r="K15" s="82" t="s">
        <v>58</v>
      </c>
      <c r="L15" s="82" t="s">
        <v>1076</v>
      </c>
      <c r="M15" s="82" t="s">
        <v>325</v>
      </c>
      <c r="N15">
        <v>3</v>
      </c>
      <c r="O15" s="27">
        <v>10</v>
      </c>
      <c r="P15" s="27">
        <v>9</v>
      </c>
      <c r="Q15" s="27" t="s">
        <v>25</v>
      </c>
      <c r="R15" s="27">
        <v>8</v>
      </c>
      <c r="S15" s="71">
        <v>5.5</v>
      </c>
      <c r="T15" s="28">
        <f>ROUND(SUMPRODUCT(O15:S15,$O$8:$S$8)/100,1)</f>
        <v>6.8</v>
      </c>
      <c r="U15" s="29" t="str">
        <f t="shared" si="0"/>
        <v>C+</v>
      </c>
      <c r="V15" s="30" t="str">
        <f t="shared" si="1"/>
        <v>Trung bình</v>
      </c>
      <c r="W15" s="31" t="str">
        <f t="shared" si="2"/>
        <v/>
      </c>
      <c r="X15" s="32" t="str">
        <f t="shared" si="3"/>
        <v>601-A2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" customHeight="1" x14ac:dyDescent="0.25">
      <c r="B16" s="22">
        <v>8</v>
      </c>
      <c r="C16" s="23" t="s">
        <v>1025</v>
      </c>
      <c r="D16" s="24" t="s">
        <v>81</v>
      </c>
      <c r="E16" s="25" t="s">
        <v>91</v>
      </c>
      <c r="F16" s="26" t="s">
        <v>367</v>
      </c>
      <c r="G16" s="23" t="s">
        <v>1011</v>
      </c>
      <c r="H16" s="81" t="s">
        <v>56</v>
      </c>
      <c r="I16" s="82" t="s">
        <v>1012</v>
      </c>
      <c r="J16" s="83">
        <v>43258</v>
      </c>
      <c r="K16" s="82" t="s">
        <v>58</v>
      </c>
      <c r="L16" s="82" t="s">
        <v>1076</v>
      </c>
      <c r="M16" s="82" t="s">
        <v>325</v>
      </c>
      <c r="N16">
        <v>3</v>
      </c>
      <c r="O16" s="27">
        <v>10</v>
      </c>
      <c r="P16" s="27">
        <v>9</v>
      </c>
      <c r="Q16" s="27" t="s">
        <v>25</v>
      </c>
      <c r="R16" s="27">
        <v>7</v>
      </c>
      <c r="S16" s="71">
        <v>5</v>
      </c>
      <c r="T16" s="28">
        <f>ROUND(SUMPRODUCT(O16:S16,$O$8:$S$8)/100,1)</f>
        <v>6.3</v>
      </c>
      <c r="U16" s="29" t="str">
        <f t="shared" si="0"/>
        <v>C</v>
      </c>
      <c r="V16" s="30" t="str">
        <f t="shared" si="1"/>
        <v>Trung bình</v>
      </c>
      <c r="W16" s="31" t="str">
        <f t="shared" si="2"/>
        <v/>
      </c>
      <c r="X16" s="32" t="str">
        <f t="shared" si="3"/>
        <v>601-A2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" customHeight="1" x14ac:dyDescent="0.25">
      <c r="B17" s="22">
        <v>9</v>
      </c>
      <c r="C17" s="23" t="s">
        <v>1026</v>
      </c>
      <c r="D17" s="24" t="s">
        <v>1027</v>
      </c>
      <c r="E17" s="25" t="s">
        <v>183</v>
      </c>
      <c r="F17" s="26" t="s">
        <v>1028</v>
      </c>
      <c r="G17" s="23" t="s">
        <v>1011</v>
      </c>
      <c r="H17" s="81" t="s">
        <v>56</v>
      </c>
      <c r="I17" s="82" t="s">
        <v>1012</v>
      </c>
      <c r="J17" s="83">
        <v>43258</v>
      </c>
      <c r="K17" s="82" t="s">
        <v>58</v>
      </c>
      <c r="L17" s="82" t="s">
        <v>1076</v>
      </c>
      <c r="M17" s="82" t="s">
        <v>325</v>
      </c>
      <c r="N17">
        <v>3</v>
      </c>
      <c r="O17" s="27">
        <v>10</v>
      </c>
      <c r="P17" s="27">
        <v>8</v>
      </c>
      <c r="Q17" s="27" t="s">
        <v>25</v>
      </c>
      <c r="R17" s="27">
        <v>7</v>
      </c>
      <c r="S17" s="71">
        <v>4</v>
      </c>
      <c r="T17" s="28">
        <f>ROUND(SUMPRODUCT(O17:S17,$O$8:$S$8)/100,1)</f>
        <v>5.6</v>
      </c>
      <c r="U17" s="29" t="str">
        <f t="shared" si="0"/>
        <v>C</v>
      </c>
      <c r="V17" s="30" t="str">
        <f t="shared" si="1"/>
        <v>Trung bình</v>
      </c>
      <c r="W17" s="31" t="str">
        <f t="shared" si="2"/>
        <v/>
      </c>
      <c r="X17" s="32" t="str">
        <f t="shared" si="3"/>
        <v>601-A2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" customHeight="1" x14ac:dyDescent="0.25">
      <c r="B18" s="22">
        <v>10</v>
      </c>
      <c r="C18" s="23" t="s">
        <v>1029</v>
      </c>
      <c r="D18" s="24" t="s">
        <v>420</v>
      </c>
      <c r="E18" s="25" t="s">
        <v>183</v>
      </c>
      <c r="F18" s="26" t="s">
        <v>1030</v>
      </c>
      <c r="G18" s="23" t="s">
        <v>1011</v>
      </c>
      <c r="H18" s="81" t="s">
        <v>56</v>
      </c>
      <c r="I18" s="82" t="s">
        <v>1012</v>
      </c>
      <c r="J18" s="83">
        <v>43258</v>
      </c>
      <c r="K18" s="82" t="s">
        <v>58</v>
      </c>
      <c r="L18" s="82" t="s">
        <v>1076</v>
      </c>
      <c r="M18" s="82" t="s">
        <v>325</v>
      </c>
      <c r="N18">
        <v>3</v>
      </c>
      <c r="O18" s="27">
        <v>10</v>
      </c>
      <c r="P18" s="27">
        <v>8</v>
      </c>
      <c r="Q18" s="27" t="s">
        <v>25</v>
      </c>
      <c r="R18" s="27">
        <v>7</v>
      </c>
      <c r="S18" s="71">
        <v>2.5</v>
      </c>
      <c r="T18" s="28">
        <f>ROUND(SUMPRODUCT(O18:S18,$O$8:$S$8)/100,1)</f>
        <v>4.7</v>
      </c>
      <c r="U18" s="29" t="str">
        <f t="shared" si="0"/>
        <v>D</v>
      </c>
      <c r="V18" s="30" t="str">
        <f t="shared" si="1"/>
        <v>Trung bình yếu</v>
      </c>
      <c r="W18" s="31" t="str">
        <f t="shared" si="2"/>
        <v/>
      </c>
      <c r="X18" s="32" t="str">
        <f t="shared" si="3"/>
        <v>601-A2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" customHeight="1" x14ac:dyDescent="0.25">
      <c r="B19" s="22">
        <v>11</v>
      </c>
      <c r="C19" s="23" t="s">
        <v>1031</v>
      </c>
      <c r="D19" s="24" t="s">
        <v>1032</v>
      </c>
      <c r="E19" s="25" t="s">
        <v>183</v>
      </c>
      <c r="F19" s="26" t="s">
        <v>1033</v>
      </c>
      <c r="G19" s="23" t="s">
        <v>1011</v>
      </c>
      <c r="H19" s="81" t="s">
        <v>56</v>
      </c>
      <c r="I19" s="82" t="s">
        <v>1012</v>
      </c>
      <c r="J19" s="83">
        <v>43258</v>
      </c>
      <c r="K19" s="82" t="s">
        <v>58</v>
      </c>
      <c r="L19" s="82" t="s">
        <v>1076</v>
      </c>
      <c r="M19" s="82" t="s">
        <v>325</v>
      </c>
      <c r="N19">
        <v>3</v>
      </c>
      <c r="O19" s="27">
        <v>10</v>
      </c>
      <c r="P19" s="27">
        <v>8</v>
      </c>
      <c r="Q19" s="27" t="s">
        <v>25</v>
      </c>
      <c r="R19" s="27">
        <v>8</v>
      </c>
      <c r="S19" s="71">
        <v>3.5</v>
      </c>
      <c r="T19" s="28">
        <f>ROUND(SUMPRODUCT(O19:S19,$O$8:$S$8)/100,1)</f>
        <v>5.5</v>
      </c>
      <c r="U19" s="29" t="str">
        <f t="shared" si="0"/>
        <v>C</v>
      </c>
      <c r="V19" s="30" t="str">
        <f t="shared" si="1"/>
        <v>Trung bình</v>
      </c>
      <c r="W19" s="31" t="str">
        <f t="shared" si="2"/>
        <v/>
      </c>
      <c r="X19" s="32" t="str">
        <f t="shared" si="3"/>
        <v>601-A2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" customHeight="1" x14ac:dyDescent="0.25">
      <c r="B20" s="22">
        <v>12</v>
      </c>
      <c r="C20" s="23" t="s">
        <v>1034</v>
      </c>
      <c r="D20" s="24" t="s">
        <v>1035</v>
      </c>
      <c r="E20" s="25" t="s">
        <v>256</v>
      </c>
      <c r="F20" s="26" t="s">
        <v>309</v>
      </c>
      <c r="G20" s="23" t="s">
        <v>1011</v>
      </c>
      <c r="H20" s="81" t="s">
        <v>56</v>
      </c>
      <c r="I20" s="82" t="s">
        <v>1012</v>
      </c>
      <c r="J20" s="83">
        <v>43258</v>
      </c>
      <c r="K20" s="82" t="s">
        <v>58</v>
      </c>
      <c r="L20" s="82" t="s">
        <v>1076</v>
      </c>
      <c r="M20" s="82" t="s">
        <v>325</v>
      </c>
      <c r="N20">
        <v>3</v>
      </c>
      <c r="O20" s="27">
        <v>10</v>
      </c>
      <c r="P20" s="27">
        <v>8</v>
      </c>
      <c r="Q20" s="27" t="s">
        <v>25</v>
      </c>
      <c r="R20" s="27">
        <v>7</v>
      </c>
      <c r="S20" s="71">
        <v>9</v>
      </c>
      <c r="T20" s="28">
        <f>ROUND(SUMPRODUCT(O20:S20,$O$8:$S$8)/100,1)</f>
        <v>8.6</v>
      </c>
      <c r="U20" s="29" t="str">
        <f t="shared" si="0"/>
        <v>A</v>
      </c>
      <c r="V20" s="30" t="str">
        <f t="shared" si="1"/>
        <v>Giỏi</v>
      </c>
      <c r="W20" s="31" t="str">
        <f t="shared" si="2"/>
        <v/>
      </c>
      <c r="X20" s="32" t="str">
        <f t="shared" si="3"/>
        <v>601-A2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" customHeight="1" x14ac:dyDescent="0.25">
      <c r="B21" s="22">
        <v>13</v>
      </c>
      <c r="C21" s="23" t="s">
        <v>1036</v>
      </c>
      <c r="D21" s="24" t="s">
        <v>1037</v>
      </c>
      <c r="E21" s="25" t="s">
        <v>351</v>
      </c>
      <c r="F21" s="26" t="s">
        <v>1005</v>
      </c>
      <c r="G21" s="23" t="s">
        <v>1011</v>
      </c>
      <c r="H21" s="81" t="s">
        <v>56</v>
      </c>
      <c r="I21" s="82" t="s">
        <v>1012</v>
      </c>
      <c r="J21" s="83">
        <v>43258</v>
      </c>
      <c r="K21" s="82" t="s">
        <v>58</v>
      </c>
      <c r="L21" s="82" t="s">
        <v>1076</v>
      </c>
      <c r="M21" s="82" t="s">
        <v>325</v>
      </c>
      <c r="N21">
        <v>3</v>
      </c>
      <c r="O21" s="27">
        <v>9</v>
      </c>
      <c r="P21" s="27">
        <v>8</v>
      </c>
      <c r="Q21" s="27" t="s">
        <v>25</v>
      </c>
      <c r="R21" s="27">
        <v>8</v>
      </c>
      <c r="S21" s="71">
        <v>5.5</v>
      </c>
      <c r="T21" s="28">
        <f>ROUND(SUMPRODUCT(O21:S21,$O$8:$S$8)/100,1)</f>
        <v>6.6</v>
      </c>
      <c r="U21" s="29" t="str">
        <f t="shared" si="0"/>
        <v>C+</v>
      </c>
      <c r="V21" s="30" t="str">
        <f t="shared" si="1"/>
        <v>Trung bình</v>
      </c>
      <c r="W21" s="31" t="str">
        <f t="shared" si="2"/>
        <v/>
      </c>
      <c r="X21" s="32" t="str">
        <f t="shared" si="3"/>
        <v>601-A2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" customHeight="1" x14ac:dyDescent="0.25">
      <c r="B22" s="22">
        <v>14</v>
      </c>
      <c r="C22" s="23" t="s">
        <v>1038</v>
      </c>
      <c r="D22" s="24" t="s">
        <v>1039</v>
      </c>
      <c r="E22" s="25" t="s">
        <v>417</v>
      </c>
      <c r="F22" s="26" t="s">
        <v>587</v>
      </c>
      <c r="G22" s="23" t="s">
        <v>1011</v>
      </c>
      <c r="H22" s="81" t="s">
        <v>56</v>
      </c>
      <c r="I22" s="82" t="s">
        <v>1012</v>
      </c>
      <c r="J22" s="83">
        <v>43258</v>
      </c>
      <c r="K22" s="82" t="s">
        <v>58</v>
      </c>
      <c r="L22" s="82" t="s">
        <v>1076</v>
      </c>
      <c r="M22" s="82" t="s">
        <v>325</v>
      </c>
      <c r="N22">
        <v>3</v>
      </c>
      <c r="O22" s="27">
        <v>10</v>
      </c>
      <c r="P22" s="27">
        <v>8</v>
      </c>
      <c r="Q22" s="27" t="s">
        <v>25</v>
      </c>
      <c r="R22" s="27">
        <v>7</v>
      </c>
      <c r="S22" s="71">
        <v>3.5</v>
      </c>
      <c r="T22" s="28">
        <f>ROUND(SUMPRODUCT(O22:S22,$O$8:$S$8)/100,1)</f>
        <v>5.3</v>
      </c>
      <c r="U22" s="29" t="str">
        <f t="shared" si="0"/>
        <v>D+</v>
      </c>
      <c r="V22" s="30" t="str">
        <f t="shared" si="1"/>
        <v>Trung bình yếu</v>
      </c>
      <c r="W22" s="31" t="str">
        <f t="shared" si="2"/>
        <v/>
      </c>
      <c r="X22" s="32" t="str">
        <f t="shared" si="3"/>
        <v>601-A2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" customHeight="1" x14ac:dyDescent="0.25">
      <c r="B23" s="22">
        <v>15</v>
      </c>
      <c r="C23" s="23" t="s">
        <v>1040</v>
      </c>
      <c r="D23" s="24" t="s">
        <v>400</v>
      </c>
      <c r="E23" s="25" t="s">
        <v>417</v>
      </c>
      <c r="F23" s="26" t="s">
        <v>1041</v>
      </c>
      <c r="G23" s="23" t="s">
        <v>1011</v>
      </c>
      <c r="H23" s="81" t="s">
        <v>56</v>
      </c>
      <c r="I23" s="82" t="s">
        <v>1012</v>
      </c>
      <c r="J23" s="83">
        <v>43258</v>
      </c>
      <c r="K23" s="82" t="s">
        <v>58</v>
      </c>
      <c r="L23" s="82" t="s">
        <v>1076</v>
      </c>
      <c r="M23" s="82" t="s">
        <v>325</v>
      </c>
      <c r="N23">
        <v>3</v>
      </c>
      <c r="O23" s="27">
        <v>10</v>
      </c>
      <c r="P23" s="27">
        <v>9</v>
      </c>
      <c r="Q23" s="27" t="s">
        <v>25</v>
      </c>
      <c r="R23" s="27">
        <v>7</v>
      </c>
      <c r="S23" s="71">
        <v>2.5</v>
      </c>
      <c r="T23" s="28">
        <f>ROUND(SUMPRODUCT(O23:S23,$O$8:$S$8)/100,1)</f>
        <v>4.8</v>
      </c>
      <c r="U23" s="29" t="str">
        <f t="shared" si="0"/>
        <v>D</v>
      </c>
      <c r="V23" s="30" t="str">
        <f t="shared" si="1"/>
        <v>Trung bình yếu</v>
      </c>
      <c r="W23" s="31" t="str">
        <f t="shared" si="2"/>
        <v/>
      </c>
      <c r="X23" s="32" t="str">
        <f t="shared" si="3"/>
        <v>601-A2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" customHeight="1" x14ac:dyDescent="0.25">
      <c r="B24" s="22">
        <v>16</v>
      </c>
      <c r="C24" s="23" t="s">
        <v>1042</v>
      </c>
      <c r="D24" s="24" t="s">
        <v>81</v>
      </c>
      <c r="E24" s="25" t="s">
        <v>195</v>
      </c>
      <c r="F24" s="26" t="s">
        <v>578</v>
      </c>
      <c r="G24" s="23" t="s">
        <v>1011</v>
      </c>
      <c r="H24" s="81" t="s">
        <v>56</v>
      </c>
      <c r="I24" s="82" t="s">
        <v>1012</v>
      </c>
      <c r="J24" s="83">
        <v>43258</v>
      </c>
      <c r="K24" s="82" t="s">
        <v>58</v>
      </c>
      <c r="L24" s="82" t="s">
        <v>1076</v>
      </c>
      <c r="M24" s="82" t="s">
        <v>325</v>
      </c>
      <c r="N24">
        <v>3</v>
      </c>
      <c r="O24" s="27">
        <v>10</v>
      </c>
      <c r="P24" s="27">
        <v>8</v>
      </c>
      <c r="Q24" s="27" t="s">
        <v>25</v>
      </c>
      <c r="R24" s="27">
        <v>8</v>
      </c>
      <c r="S24" s="71">
        <v>2.5</v>
      </c>
      <c r="T24" s="28">
        <f>ROUND(SUMPRODUCT(O24:S24,$O$8:$S$8)/100,1)</f>
        <v>4.9000000000000004</v>
      </c>
      <c r="U24" s="29" t="str">
        <f t="shared" si="0"/>
        <v>D</v>
      </c>
      <c r="V24" s="30" t="str">
        <f t="shared" si="1"/>
        <v>Trung bình yếu</v>
      </c>
      <c r="W24" s="31" t="str">
        <f t="shared" si="2"/>
        <v/>
      </c>
      <c r="X24" s="32" t="str">
        <f t="shared" si="3"/>
        <v>601-A2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" customHeight="1" x14ac:dyDescent="0.25">
      <c r="B25" s="22">
        <v>17</v>
      </c>
      <c r="C25" s="23" t="s">
        <v>1043</v>
      </c>
      <c r="D25" s="24" t="s">
        <v>1044</v>
      </c>
      <c r="E25" s="25" t="s">
        <v>111</v>
      </c>
      <c r="F25" s="26" t="s">
        <v>552</v>
      </c>
      <c r="G25" s="23" t="s">
        <v>1011</v>
      </c>
      <c r="H25" s="81" t="s">
        <v>56</v>
      </c>
      <c r="I25" s="82" t="s">
        <v>1012</v>
      </c>
      <c r="J25" s="83">
        <v>43258</v>
      </c>
      <c r="K25" s="82" t="s">
        <v>58</v>
      </c>
      <c r="L25" s="82" t="s">
        <v>1076</v>
      </c>
      <c r="M25" s="82" t="s">
        <v>325</v>
      </c>
      <c r="N25">
        <v>3</v>
      </c>
      <c r="O25" s="27">
        <v>10</v>
      </c>
      <c r="P25" s="27">
        <v>9</v>
      </c>
      <c r="Q25" s="27" t="s">
        <v>25</v>
      </c>
      <c r="R25" s="27">
        <v>7</v>
      </c>
      <c r="S25" s="71">
        <v>4</v>
      </c>
      <c r="T25" s="28">
        <f>ROUND(SUMPRODUCT(O25:S25,$O$8:$S$8)/100,1)</f>
        <v>5.7</v>
      </c>
      <c r="U25" s="29" t="str">
        <f t="shared" si="0"/>
        <v>C</v>
      </c>
      <c r="V25" s="30" t="str">
        <f t="shared" si="1"/>
        <v>Trung bình</v>
      </c>
      <c r="W25" s="31" t="str">
        <f t="shared" si="2"/>
        <v/>
      </c>
      <c r="X25" s="32" t="str">
        <f t="shared" si="3"/>
        <v>601-A2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" customHeight="1" x14ac:dyDescent="0.25">
      <c r="B26" s="22">
        <v>18</v>
      </c>
      <c r="C26" s="23" t="s">
        <v>1045</v>
      </c>
      <c r="D26" s="24" t="s">
        <v>1046</v>
      </c>
      <c r="E26" s="25" t="s">
        <v>111</v>
      </c>
      <c r="F26" s="26" t="s">
        <v>654</v>
      </c>
      <c r="G26" s="23" t="s">
        <v>1011</v>
      </c>
      <c r="H26" s="81" t="s">
        <v>56</v>
      </c>
      <c r="I26" s="82" t="s">
        <v>1012</v>
      </c>
      <c r="J26" s="83">
        <v>43258</v>
      </c>
      <c r="K26" s="82" t="s">
        <v>58</v>
      </c>
      <c r="L26" s="82" t="s">
        <v>1076</v>
      </c>
      <c r="M26" s="82" t="s">
        <v>325</v>
      </c>
      <c r="N26">
        <v>3</v>
      </c>
      <c r="O26" s="27">
        <v>10</v>
      </c>
      <c r="P26" s="27">
        <v>8</v>
      </c>
      <c r="Q26" s="27" t="s">
        <v>25</v>
      </c>
      <c r="R26" s="27">
        <v>7</v>
      </c>
      <c r="S26" s="71">
        <v>8</v>
      </c>
      <c r="T26" s="28">
        <f>ROUND(SUMPRODUCT(O26:S26,$O$8:$S$8)/100,1)</f>
        <v>8</v>
      </c>
      <c r="U26" s="29" t="str">
        <f t="shared" si="0"/>
        <v>B+</v>
      </c>
      <c r="V26" s="30" t="str">
        <f t="shared" si="1"/>
        <v>Khá</v>
      </c>
      <c r="W26" s="31" t="str">
        <f t="shared" si="2"/>
        <v/>
      </c>
      <c r="X26" s="32" t="str">
        <f t="shared" si="3"/>
        <v>601-A2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" customHeight="1" x14ac:dyDescent="0.25">
      <c r="B27" s="22">
        <v>19</v>
      </c>
      <c r="C27" s="23" t="s">
        <v>1047</v>
      </c>
      <c r="D27" s="24" t="s">
        <v>229</v>
      </c>
      <c r="E27" s="25" t="s">
        <v>111</v>
      </c>
      <c r="F27" s="26" t="s">
        <v>1048</v>
      </c>
      <c r="G27" s="23" t="s">
        <v>1011</v>
      </c>
      <c r="H27" s="81" t="s">
        <v>56</v>
      </c>
      <c r="I27" s="82" t="s">
        <v>1012</v>
      </c>
      <c r="J27" s="83">
        <v>43258</v>
      </c>
      <c r="K27" s="82" t="s">
        <v>58</v>
      </c>
      <c r="L27" s="82" t="s">
        <v>1076</v>
      </c>
      <c r="M27" s="82" t="s">
        <v>325</v>
      </c>
      <c r="N27">
        <v>3</v>
      </c>
      <c r="O27" s="27">
        <v>0</v>
      </c>
      <c r="P27" s="27">
        <v>0</v>
      </c>
      <c r="Q27" s="27" t="s">
        <v>25</v>
      </c>
      <c r="R27" s="27">
        <v>0</v>
      </c>
      <c r="S27" s="71" t="s">
        <v>25</v>
      </c>
      <c r="T27" s="28">
        <f>ROUND(SUMPRODUCT(O27:S27,$O$8:$S$8)/100,1)</f>
        <v>0</v>
      </c>
      <c r="U27" s="29" t="str">
        <f t="shared" si="0"/>
        <v>F</v>
      </c>
      <c r="V27" s="30" t="str">
        <f t="shared" si="1"/>
        <v>Kém</v>
      </c>
      <c r="W27" s="31" t="str">
        <f t="shared" si="2"/>
        <v>Không đủ ĐKDT</v>
      </c>
      <c r="X27" s="32" t="str">
        <f t="shared" si="3"/>
        <v>601-A2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Học lại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" customHeight="1" x14ac:dyDescent="0.25">
      <c r="B28" s="22">
        <v>20</v>
      </c>
      <c r="C28" s="23" t="s">
        <v>1049</v>
      </c>
      <c r="D28" s="24" t="s">
        <v>999</v>
      </c>
      <c r="E28" s="25" t="s">
        <v>441</v>
      </c>
      <c r="F28" s="26" t="s">
        <v>609</v>
      </c>
      <c r="G28" s="23" t="s">
        <v>1011</v>
      </c>
      <c r="H28" s="81" t="s">
        <v>56</v>
      </c>
      <c r="I28" s="82" t="s">
        <v>1012</v>
      </c>
      <c r="J28" s="83">
        <v>43258</v>
      </c>
      <c r="K28" s="82" t="s">
        <v>58</v>
      </c>
      <c r="L28" s="82" t="s">
        <v>1076</v>
      </c>
      <c r="M28" s="82" t="s">
        <v>325</v>
      </c>
      <c r="N28">
        <v>3</v>
      </c>
      <c r="O28" s="27">
        <v>10</v>
      </c>
      <c r="P28" s="27">
        <v>8</v>
      </c>
      <c r="Q28" s="27" t="s">
        <v>25</v>
      </c>
      <c r="R28" s="27">
        <v>7</v>
      </c>
      <c r="S28" s="71">
        <v>2.5</v>
      </c>
      <c r="T28" s="28">
        <f>ROUND(SUMPRODUCT(O28:S28,$O$8:$S$8)/100,1)</f>
        <v>4.7</v>
      </c>
      <c r="U28" s="29" t="str">
        <f t="shared" si="0"/>
        <v>D</v>
      </c>
      <c r="V28" s="30" t="str">
        <f t="shared" si="1"/>
        <v>Trung bình yếu</v>
      </c>
      <c r="W28" s="31" t="str">
        <f t="shared" si="2"/>
        <v/>
      </c>
      <c r="X28" s="32" t="str">
        <f t="shared" si="3"/>
        <v>601-A2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" customHeight="1" x14ac:dyDescent="0.25">
      <c r="B29" s="22">
        <v>21</v>
      </c>
      <c r="C29" s="23" t="s">
        <v>1050</v>
      </c>
      <c r="D29" s="24" t="s">
        <v>215</v>
      </c>
      <c r="E29" s="25" t="s">
        <v>212</v>
      </c>
      <c r="F29" s="26" t="s">
        <v>1051</v>
      </c>
      <c r="G29" s="23" t="s">
        <v>1011</v>
      </c>
      <c r="H29" s="81" t="s">
        <v>56</v>
      </c>
      <c r="I29" s="82" t="s">
        <v>1012</v>
      </c>
      <c r="J29" s="83">
        <v>43258</v>
      </c>
      <c r="K29" s="82" t="s">
        <v>58</v>
      </c>
      <c r="L29" s="82" t="s">
        <v>1076</v>
      </c>
      <c r="M29" s="82" t="s">
        <v>325</v>
      </c>
      <c r="N29">
        <v>3</v>
      </c>
      <c r="O29" s="27">
        <v>10</v>
      </c>
      <c r="P29" s="27">
        <v>9</v>
      </c>
      <c r="Q29" s="27" t="s">
        <v>25</v>
      </c>
      <c r="R29" s="27">
        <v>8</v>
      </c>
      <c r="S29" s="71">
        <v>5.5</v>
      </c>
      <c r="T29" s="28">
        <f>ROUND(SUMPRODUCT(O29:S29,$O$8:$S$8)/100,1)</f>
        <v>6.8</v>
      </c>
      <c r="U29" s="29" t="str">
        <f t="shared" si="0"/>
        <v>C+</v>
      </c>
      <c r="V29" s="30" t="str">
        <f t="shared" si="1"/>
        <v>Trung bình</v>
      </c>
      <c r="W29" s="31" t="str">
        <f t="shared" si="2"/>
        <v/>
      </c>
      <c r="X29" s="32" t="str">
        <f t="shared" si="3"/>
        <v>601-A2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" customHeight="1" x14ac:dyDescent="0.25">
      <c r="B30" s="22">
        <v>22</v>
      </c>
      <c r="C30" s="23" t="s">
        <v>1052</v>
      </c>
      <c r="D30" s="24" t="s">
        <v>1053</v>
      </c>
      <c r="E30" s="25" t="s">
        <v>1054</v>
      </c>
      <c r="F30" s="26" t="s">
        <v>1055</v>
      </c>
      <c r="G30" s="23" t="s">
        <v>1011</v>
      </c>
      <c r="H30" s="81" t="s">
        <v>56</v>
      </c>
      <c r="I30" s="82" t="s">
        <v>1012</v>
      </c>
      <c r="J30" s="83">
        <v>43258</v>
      </c>
      <c r="K30" s="82" t="s">
        <v>58</v>
      </c>
      <c r="L30" s="82" t="s">
        <v>1076</v>
      </c>
      <c r="M30" s="82" t="s">
        <v>325</v>
      </c>
      <c r="N30">
        <v>3</v>
      </c>
      <c r="O30" s="27">
        <v>10</v>
      </c>
      <c r="P30" s="27">
        <v>9</v>
      </c>
      <c r="Q30" s="27" t="s">
        <v>25</v>
      </c>
      <c r="R30" s="27">
        <v>7</v>
      </c>
      <c r="S30" s="71">
        <v>5.5</v>
      </c>
      <c r="T30" s="28">
        <f>ROUND(SUMPRODUCT(O30:S30,$O$8:$S$8)/100,1)</f>
        <v>6.6</v>
      </c>
      <c r="U30" s="29" t="str">
        <f t="shared" si="0"/>
        <v>C+</v>
      </c>
      <c r="V30" s="30" t="str">
        <f t="shared" si="1"/>
        <v>Trung bình</v>
      </c>
      <c r="W30" s="31" t="str">
        <f t="shared" si="2"/>
        <v/>
      </c>
      <c r="X30" s="32" t="str">
        <f t="shared" si="3"/>
        <v>601-A2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" customHeight="1" x14ac:dyDescent="0.25">
      <c r="B31" s="22">
        <v>23</v>
      </c>
      <c r="C31" s="23" t="s">
        <v>1056</v>
      </c>
      <c r="D31" s="24" t="s">
        <v>1057</v>
      </c>
      <c r="E31" s="25" t="s">
        <v>223</v>
      </c>
      <c r="F31" s="26" t="s">
        <v>1058</v>
      </c>
      <c r="G31" s="23" t="s">
        <v>1011</v>
      </c>
      <c r="H31" s="81" t="s">
        <v>56</v>
      </c>
      <c r="I31" s="82" t="s">
        <v>1012</v>
      </c>
      <c r="J31" s="83">
        <v>43258</v>
      </c>
      <c r="K31" s="82" t="s">
        <v>58</v>
      </c>
      <c r="L31" s="82" t="s">
        <v>1076</v>
      </c>
      <c r="M31" s="82" t="s">
        <v>325</v>
      </c>
      <c r="N31">
        <v>3</v>
      </c>
      <c r="O31" s="27">
        <v>10</v>
      </c>
      <c r="P31" s="27">
        <v>8</v>
      </c>
      <c r="Q31" s="27" t="s">
        <v>25</v>
      </c>
      <c r="R31" s="27">
        <v>7</v>
      </c>
      <c r="S31" s="71">
        <v>4</v>
      </c>
      <c r="T31" s="28">
        <f>ROUND(SUMPRODUCT(O31:S31,$O$8:$S$8)/100,1)</f>
        <v>5.6</v>
      </c>
      <c r="U31" s="29" t="str">
        <f t="shared" si="0"/>
        <v>C</v>
      </c>
      <c r="V31" s="30" t="str">
        <f t="shared" si="1"/>
        <v>Trung bình</v>
      </c>
      <c r="W31" s="31" t="str">
        <f t="shared" si="2"/>
        <v/>
      </c>
      <c r="X31" s="32" t="str">
        <f t="shared" si="3"/>
        <v>601-A2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" customHeight="1" x14ac:dyDescent="0.25">
      <c r="B32" s="22">
        <v>24</v>
      </c>
      <c r="C32" s="23" t="s">
        <v>1059</v>
      </c>
      <c r="D32" s="24" t="s">
        <v>1060</v>
      </c>
      <c r="E32" s="25" t="s">
        <v>1061</v>
      </c>
      <c r="F32" s="26" t="s">
        <v>699</v>
      </c>
      <c r="G32" s="23" t="s">
        <v>1011</v>
      </c>
      <c r="H32" s="81" t="s">
        <v>56</v>
      </c>
      <c r="I32" s="82" t="s">
        <v>1012</v>
      </c>
      <c r="J32" s="83">
        <v>43258</v>
      </c>
      <c r="K32" s="82" t="s">
        <v>58</v>
      </c>
      <c r="L32" s="82" t="s">
        <v>1076</v>
      </c>
      <c r="M32" s="82" t="s">
        <v>325</v>
      </c>
      <c r="N32">
        <v>3</v>
      </c>
      <c r="O32" s="27">
        <v>10</v>
      </c>
      <c r="P32" s="27">
        <v>9</v>
      </c>
      <c r="Q32" s="27" t="s">
        <v>25</v>
      </c>
      <c r="R32" s="27">
        <v>9</v>
      </c>
      <c r="S32" s="71">
        <v>7</v>
      </c>
      <c r="T32" s="28">
        <f>ROUND(SUMPRODUCT(O32:S32,$O$8:$S$8)/100,1)</f>
        <v>7.9</v>
      </c>
      <c r="U32" s="29" t="str">
        <f t="shared" si="0"/>
        <v>B</v>
      </c>
      <c r="V32" s="30" t="str">
        <f t="shared" si="1"/>
        <v>Khá</v>
      </c>
      <c r="W32" s="31" t="str">
        <f t="shared" si="2"/>
        <v/>
      </c>
      <c r="X32" s="32" t="str">
        <f t="shared" si="3"/>
        <v>601-A2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1:42" ht="18" customHeight="1" x14ac:dyDescent="0.25">
      <c r="B33" s="22">
        <v>25</v>
      </c>
      <c r="C33" s="23" t="s">
        <v>1062</v>
      </c>
      <c r="D33" s="24" t="s">
        <v>1063</v>
      </c>
      <c r="E33" s="25" t="s">
        <v>301</v>
      </c>
      <c r="F33" s="26" t="s">
        <v>159</v>
      </c>
      <c r="G33" s="23" t="s">
        <v>1011</v>
      </c>
      <c r="H33" s="81" t="s">
        <v>56</v>
      </c>
      <c r="I33" s="82" t="s">
        <v>1012</v>
      </c>
      <c r="J33" s="83">
        <v>43258</v>
      </c>
      <c r="K33" s="82" t="s">
        <v>58</v>
      </c>
      <c r="L33" s="82" t="s">
        <v>1076</v>
      </c>
      <c r="M33" s="82" t="s">
        <v>325</v>
      </c>
      <c r="N33">
        <v>3</v>
      </c>
      <c r="O33" s="27">
        <v>10</v>
      </c>
      <c r="P33" s="27">
        <v>8</v>
      </c>
      <c r="Q33" s="27" t="s">
        <v>25</v>
      </c>
      <c r="R33" s="27">
        <v>7</v>
      </c>
      <c r="S33" s="71">
        <v>3</v>
      </c>
      <c r="T33" s="28">
        <f>ROUND(SUMPRODUCT(O33:S33,$O$8:$S$8)/100,1)</f>
        <v>5</v>
      </c>
      <c r="U33" s="29" t="str">
        <f t="shared" si="0"/>
        <v>D+</v>
      </c>
      <c r="V33" s="30" t="str">
        <f t="shared" si="1"/>
        <v>Trung bình yếu</v>
      </c>
      <c r="W33" s="31" t="str">
        <f t="shared" si="2"/>
        <v/>
      </c>
      <c r="X33" s="32" t="str">
        <f t="shared" si="3"/>
        <v>601-A2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1:42" ht="18" customHeight="1" x14ac:dyDescent="0.25">
      <c r="B34" s="22">
        <v>26</v>
      </c>
      <c r="C34" s="23" t="s">
        <v>1064</v>
      </c>
      <c r="D34" s="24" t="s">
        <v>1065</v>
      </c>
      <c r="E34" s="25" t="s">
        <v>796</v>
      </c>
      <c r="F34" s="26" t="s">
        <v>432</v>
      </c>
      <c r="G34" s="23" t="s">
        <v>1011</v>
      </c>
      <c r="H34" s="81" t="s">
        <v>56</v>
      </c>
      <c r="I34" s="82" t="s">
        <v>1012</v>
      </c>
      <c r="J34" s="83">
        <v>43258</v>
      </c>
      <c r="K34" s="82" t="s">
        <v>58</v>
      </c>
      <c r="L34" s="82" t="s">
        <v>1076</v>
      </c>
      <c r="M34" s="82" t="s">
        <v>325</v>
      </c>
      <c r="N34">
        <v>3</v>
      </c>
      <c r="O34" s="27">
        <v>10</v>
      </c>
      <c r="P34" s="27">
        <v>9</v>
      </c>
      <c r="Q34" s="27" t="s">
        <v>25</v>
      </c>
      <c r="R34" s="27">
        <v>7</v>
      </c>
      <c r="S34" s="71">
        <v>4</v>
      </c>
      <c r="T34" s="28">
        <f>ROUND(SUMPRODUCT(O34:S34,$O$8:$S$8)/100,1)</f>
        <v>5.7</v>
      </c>
      <c r="U34" s="29" t="str">
        <f t="shared" si="0"/>
        <v>C</v>
      </c>
      <c r="V34" s="30" t="str">
        <f t="shared" si="1"/>
        <v>Trung bình</v>
      </c>
      <c r="W34" s="31" t="str">
        <f t="shared" si="2"/>
        <v/>
      </c>
      <c r="X34" s="32" t="str">
        <f t="shared" si="3"/>
        <v>601-A2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1:42" ht="18" customHeight="1" x14ac:dyDescent="0.25">
      <c r="B35" s="22">
        <v>27</v>
      </c>
      <c r="C35" s="23" t="s">
        <v>1066</v>
      </c>
      <c r="D35" s="24" t="s">
        <v>989</v>
      </c>
      <c r="E35" s="25" t="s">
        <v>1067</v>
      </c>
      <c r="F35" s="26" t="s">
        <v>1068</v>
      </c>
      <c r="G35" s="23" t="s">
        <v>1011</v>
      </c>
      <c r="H35" s="81" t="s">
        <v>56</v>
      </c>
      <c r="I35" s="82" t="s">
        <v>1012</v>
      </c>
      <c r="J35" s="83">
        <v>43258</v>
      </c>
      <c r="K35" s="82" t="s">
        <v>58</v>
      </c>
      <c r="L35" s="82" t="s">
        <v>1076</v>
      </c>
      <c r="M35" s="82" t="s">
        <v>325</v>
      </c>
      <c r="N35">
        <v>3</v>
      </c>
      <c r="O35" s="27">
        <v>10</v>
      </c>
      <c r="P35" s="27">
        <v>8</v>
      </c>
      <c r="Q35" s="27" t="s">
        <v>25</v>
      </c>
      <c r="R35" s="27">
        <v>8</v>
      </c>
      <c r="S35" s="71">
        <v>3.5</v>
      </c>
      <c r="T35" s="28">
        <f>ROUND(SUMPRODUCT(O35:S35,$O$8:$S$8)/100,1)</f>
        <v>5.5</v>
      </c>
      <c r="U35" s="29" t="str">
        <f t="shared" si="0"/>
        <v>C</v>
      </c>
      <c r="V35" s="30" t="str">
        <f t="shared" si="1"/>
        <v>Trung bình</v>
      </c>
      <c r="W35" s="31" t="str">
        <f t="shared" si="2"/>
        <v/>
      </c>
      <c r="X35" s="32" t="str">
        <f t="shared" si="3"/>
        <v>601-A2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1:42" ht="18" customHeight="1" x14ac:dyDescent="0.25">
      <c r="B36" s="22">
        <v>28</v>
      </c>
      <c r="C36" s="23" t="s">
        <v>1069</v>
      </c>
      <c r="D36" s="24" t="s">
        <v>293</v>
      </c>
      <c r="E36" s="25" t="s">
        <v>1070</v>
      </c>
      <c r="F36" s="26" t="s">
        <v>1071</v>
      </c>
      <c r="G36" s="23" t="s">
        <v>1011</v>
      </c>
      <c r="H36" s="81" t="s">
        <v>56</v>
      </c>
      <c r="I36" s="82" t="s">
        <v>1012</v>
      </c>
      <c r="J36" s="83">
        <v>43258</v>
      </c>
      <c r="K36" s="82" t="s">
        <v>58</v>
      </c>
      <c r="L36" s="82" t="s">
        <v>1076</v>
      </c>
      <c r="M36" s="82" t="s">
        <v>325</v>
      </c>
      <c r="N36">
        <v>3</v>
      </c>
      <c r="O36" s="27">
        <v>10</v>
      </c>
      <c r="P36" s="27">
        <v>8</v>
      </c>
      <c r="Q36" s="27" t="s">
        <v>25</v>
      </c>
      <c r="R36" s="27">
        <v>7</v>
      </c>
      <c r="S36" s="71">
        <v>1.5</v>
      </c>
      <c r="T36" s="28">
        <f>ROUND(SUMPRODUCT(O36:S36,$O$8:$S$8)/100,1)</f>
        <v>4.0999999999999996</v>
      </c>
      <c r="U36" s="29" t="str">
        <f t="shared" si="0"/>
        <v>D</v>
      </c>
      <c r="V36" s="30" t="str">
        <f t="shared" si="1"/>
        <v>Trung bình yếu</v>
      </c>
      <c r="W36" s="31" t="str">
        <f t="shared" si="2"/>
        <v/>
      </c>
      <c r="X36" s="32" t="str">
        <f t="shared" si="3"/>
        <v>601-A2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1:42" ht="18" customHeight="1" x14ac:dyDescent="0.25">
      <c r="B37" s="22">
        <v>29</v>
      </c>
      <c r="C37" s="23" t="s">
        <v>1072</v>
      </c>
      <c r="D37" s="24" t="s">
        <v>1073</v>
      </c>
      <c r="E37" s="25" t="s">
        <v>1074</v>
      </c>
      <c r="F37" s="26" t="s">
        <v>1075</v>
      </c>
      <c r="G37" s="23" t="s">
        <v>1011</v>
      </c>
      <c r="H37" s="81" t="s">
        <v>56</v>
      </c>
      <c r="I37" s="82" t="s">
        <v>1012</v>
      </c>
      <c r="J37" s="83">
        <v>43258</v>
      </c>
      <c r="K37" s="82" t="s">
        <v>58</v>
      </c>
      <c r="L37" s="82" t="s">
        <v>1076</v>
      </c>
      <c r="M37" s="82" t="s">
        <v>325</v>
      </c>
      <c r="N37">
        <v>3</v>
      </c>
      <c r="O37" s="27">
        <v>10</v>
      </c>
      <c r="P37" s="27">
        <v>9</v>
      </c>
      <c r="Q37" s="27" t="s">
        <v>25</v>
      </c>
      <c r="R37" s="27">
        <v>7</v>
      </c>
      <c r="S37" s="71">
        <v>3</v>
      </c>
      <c r="T37" s="28">
        <f>ROUND(SUMPRODUCT(O37:S37,$O$8:$S$8)/100,1)</f>
        <v>5.0999999999999996</v>
      </c>
      <c r="U37" s="29" t="str">
        <f t="shared" si="0"/>
        <v>D+</v>
      </c>
      <c r="V37" s="30" t="str">
        <f t="shared" si="1"/>
        <v>Trung bình yếu</v>
      </c>
      <c r="W37" s="31" t="str">
        <f t="shared" si="2"/>
        <v/>
      </c>
      <c r="X37" s="32" t="str">
        <f t="shared" si="3"/>
        <v>601-A2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1:42" ht="9" customHeight="1" x14ac:dyDescent="0.25">
      <c r="A38" s="2"/>
      <c r="B38" s="33"/>
      <c r="C38" s="34"/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7"/>
      <c r="Q38" s="37"/>
      <c r="R38" s="38"/>
      <c r="S38" s="38"/>
      <c r="T38" s="38"/>
      <c r="U38" s="38"/>
      <c r="V38" s="38"/>
      <c r="W38" s="38"/>
      <c r="X38" s="38"/>
      <c r="Y38" s="3"/>
    </row>
    <row r="39" spans="1:42" ht="16.5" x14ac:dyDescent="0.25">
      <c r="A39" s="2"/>
      <c r="B39" s="84" t="s">
        <v>26</v>
      </c>
      <c r="C39" s="84"/>
      <c r="D39" s="34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6"/>
      <c r="P39" s="37"/>
      <c r="Q39" s="37"/>
      <c r="R39" s="38"/>
      <c r="S39" s="38"/>
      <c r="T39" s="38"/>
      <c r="U39" s="38"/>
      <c r="V39" s="38"/>
      <c r="W39" s="38"/>
      <c r="X39" s="38"/>
      <c r="Y39" s="3"/>
    </row>
    <row r="40" spans="1:42" ht="16.5" customHeight="1" x14ac:dyDescent="0.25">
      <c r="A40" s="2"/>
      <c r="B40" s="39" t="s">
        <v>27</v>
      </c>
      <c r="C40" s="39"/>
      <c r="D40" s="40">
        <f>+$AD$7</f>
        <v>29</v>
      </c>
      <c r="E40" s="41" t="s">
        <v>28</v>
      </c>
      <c r="F40" s="85" t="s">
        <v>29</v>
      </c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42">
        <f>$AD$7 -COUNTIF($W$8:$W$195,"Vắng") -COUNTIF($W$8:$W$195,"Vắng có phép") - COUNTIF($W$8:$W$195,"Đình chỉ thi") - COUNTIF($W$8:$W$195,"Không đủ ĐKDT")</f>
        <v>28</v>
      </c>
      <c r="T40" s="42"/>
      <c r="U40" s="42"/>
      <c r="V40" s="43"/>
      <c r="W40" s="44" t="s">
        <v>28</v>
      </c>
      <c r="X40" s="43"/>
      <c r="Y40" s="3"/>
    </row>
    <row r="41" spans="1:42" ht="16.5" customHeight="1" x14ac:dyDescent="0.25">
      <c r="A41" s="2"/>
      <c r="B41" s="39" t="s">
        <v>30</v>
      </c>
      <c r="C41" s="39"/>
      <c r="D41" s="40">
        <f>+$AO$7</f>
        <v>28</v>
      </c>
      <c r="E41" s="41" t="s">
        <v>28</v>
      </c>
      <c r="F41" s="85" t="s">
        <v>31</v>
      </c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45">
        <f>COUNTIF($W$8:$W$71,"Vắng")</f>
        <v>0</v>
      </c>
      <c r="T41" s="45"/>
      <c r="U41" s="45"/>
      <c r="V41" s="46"/>
      <c r="W41" s="44" t="s">
        <v>28</v>
      </c>
      <c r="X41" s="46"/>
      <c r="Y41" s="3"/>
    </row>
    <row r="42" spans="1:42" ht="16.5" customHeight="1" x14ac:dyDescent="0.25">
      <c r="A42" s="2"/>
      <c r="B42" s="39" t="s">
        <v>39</v>
      </c>
      <c r="C42" s="39"/>
      <c r="D42" s="49">
        <f>COUNTIF(AA9:AA37,"Học lại")</f>
        <v>1</v>
      </c>
      <c r="E42" s="41" t="s">
        <v>28</v>
      </c>
      <c r="F42" s="85" t="s">
        <v>40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42">
        <f>COUNTIF($W$8:$W$71,"Vắng có phép")</f>
        <v>0</v>
      </c>
      <c r="T42" s="42"/>
      <c r="U42" s="42"/>
      <c r="V42" s="43"/>
      <c r="W42" s="44" t="s">
        <v>28</v>
      </c>
      <c r="X42" s="43"/>
      <c r="Y42" s="3"/>
    </row>
    <row r="43" spans="1:42" ht="3" customHeight="1" x14ac:dyDescent="0.25">
      <c r="A43" s="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6"/>
      <c r="P43" s="37"/>
      <c r="Q43" s="37"/>
      <c r="R43" s="38"/>
      <c r="S43" s="38"/>
      <c r="T43" s="38"/>
      <c r="U43" s="38"/>
      <c r="V43" s="38"/>
      <c r="W43" s="38"/>
      <c r="X43" s="38"/>
      <c r="Y43" s="3"/>
    </row>
    <row r="44" spans="1:42" x14ac:dyDescent="0.25">
      <c r="B44" s="68" t="s">
        <v>41</v>
      </c>
      <c r="C44" s="68"/>
      <c r="D44" s="69">
        <f>COUNTIF(AA9:AA37,"Thi lại")</f>
        <v>0</v>
      </c>
      <c r="E44" s="70" t="s">
        <v>28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86"/>
      <c r="R44" s="86"/>
      <c r="S44" s="86"/>
      <c r="T44" s="86"/>
      <c r="U44" s="86"/>
      <c r="V44" s="86"/>
      <c r="W44" s="86"/>
      <c r="X44" s="86"/>
      <c r="Y44" s="3"/>
    </row>
    <row r="45" spans="1:42" ht="24.75" customHeight="1" x14ac:dyDescent="0.25">
      <c r="B45" s="68"/>
      <c r="C45" s="68"/>
      <c r="D45" s="69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86" t="s">
        <v>1082</v>
      </c>
      <c r="R45" s="86"/>
      <c r="S45" s="86"/>
      <c r="T45" s="86"/>
      <c r="U45" s="86"/>
      <c r="V45" s="86"/>
      <c r="W45" s="86"/>
      <c r="X45" s="86"/>
      <c r="Y45" s="3"/>
    </row>
  </sheetData>
  <sheetProtection formatCells="0" formatColumns="0" formatRows="0" insertColumns="0" insertRows="0" insertHyperlinks="0" deleteColumns="0" deleteRows="0" sort="0" autoFilter="0" pivotTables="0"/>
  <autoFilter ref="A7:AP37">
    <filterColumn colId="3" showButton="0"/>
  </autoFilter>
  <sortState ref="B9:AB37">
    <sortCondition ref="B9:B37"/>
  </sortState>
  <mergeCells count="48">
    <mergeCell ref="B1:G1"/>
    <mergeCell ref="O1:X1"/>
    <mergeCell ref="B2:G2"/>
    <mergeCell ref="O2:X2"/>
    <mergeCell ref="B3:C3"/>
    <mergeCell ref="D3:R3"/>
    <mergeCell ref="S3:X3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Q45:X45"/>
    <mergeCell ref="T6:T8"/>
    <mergeCell ref="U6:U7"/>
    <mergeCell ref="V6:V7"/>
    <mergeCell ref="W6:W8"/>
    <mergeCell ref="X6:X8"/>
    <mergeCell ref="S6:S7"/>
    <mergeCell ref="B39:C39"/>
    <mergeCell ref="F40:R40"/>
    <mergeCell ref="F41:R41"/>
    <mergeCell ref="F42:R42"/>
    <mergeCell ref="Q44:X44"/>
  </mergeCells>
  <conditionalFormatting sqref="O9:S37">
    <cfRule type="cellIs" dxfId="53" priority="13" operator="greaterThan">
      <formula>10</formula>
    </cfRule>
  </conditionalFormatting>
  <conditionalFormatting sqref="S9:S37">
    <cfRule type="cellIs" dxfId="52" priority="4" operator="greaterThan">
      <formula>10</formula>
    </cfRule>
    <cfRule type="cellIs" dxfId="51" priority="6" operator="greaterThan">
      <formula>10</formula>
    </cfRule>
    <cfRule type="cellIs" dxfId="50" priority="7" operator="greaterThan">
      <formula>10</formula>
    </cfRule>
    <cfRule type="cellIs" dxfId="49" priority="8" operator="greaterThan">
      <formula>10</formula>
    </cfRule>
    <cfRule type="cellIs" dxfId="48" priority="9" operator="greaterThan">
      <formula>10</formula>
    </cfRule>
    <cfRule type="cellIs" dxfId="47" priority="10" operator="greaterThan">
      <formula>10</formula>
    </cfRule>
  </conditionalFormatting>
  <conditionalFormatting sqref="O9:R37">
    <cfRule type="cellIs" dxfId="46" priority="3" operator="greaterThan">
      <formula>10</formula>
    </cfRule>
  </conditionalFormatting>
  <conditionalFormatting sqref="C1:C1048576">
    <cfRule type="duplicateValues" dxfId="45" priority="24"/>
  </conditionalFormatting>
  <dataValidations count="1">
    <dataValidation allowBlank="1" showInputMessage="1" showErrorMessage="1" errorTitle="Không xóa dữ liệu" error="Không xóa dữ liệu" prompt="Không xóa dữ liệu" sqref="D42 AA9:AA37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78"/>
  <sheetViews>
    <sheetView zoomScale="115" zoomScaleNormal="115" workbookViewId="0">
      <pane ySplit="2" topLeftCell="A3" activePane="bottomLeft" state="frozen"/>
      <selection activeCell="V5" sqref="S1:V1048576"/>
      <selection pane="bottomLeft" activeCell="A79" sqref="A79:XFD119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9.375" style="1" customWidth="1"/>
    <col min="6" max="6" width="9.375" style="1" hidden="1" customWidth="1"/>
    <col min="7" max="7" width="11.2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.8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105" t="s">
        <v>0</v>
      </c>
      <c r="C1" s="105"/>
      <c r="D1" s="105"/>
      <c r="E1" s="105"/>
      <c r="F1" s="105"/>
      <c r="G1" s="105"/>
      <c r="H1" s="77"/>
      <c r="I1" s="77"/>
      <c r="J1" s="77"/>
      <c r="K1" s="77"/>
      <c r="L1" s="77"/>
      <c r="M1" s="77"/>
      <c r="N1" s="77"/>
      <c r="O1" s="106" t="s">
        <v>1078</v>
      </c>
      <c r="P1" s="106"/>
      <c r="Q1" s="106"/>
      <c r="R1" s="106"/>
      <c r="S1" s="106"/>
      <c r="T1" s="106"/>
      <c r="U1" s="106"/>
      <c r="V1" s="106"/>
      <c r="W1" s="106"/>
      <c r="X1" s="106"/>
      <c r="Y1" s="3"/>
    </row>
    <row r="2" spans="2:42" ht="25.5" customHeight="1" x14ac:dyDescent="0.25">
      <c r="B2" s="107" t="s">
        <v>1</v>
      </c>
      <c r="C2" s="107"/>
      <c r="D2" s="107"/>
      <c r="E2" s="107"/>
      <c r="F2" s="107"/>
      <c r="G2" s="107"/>
      <c r="H2" s="78"/>
      <c r="I2" s="78"/>
      <c r="J2" s="78"/>
      <c r="K2" s="78"/>
      <c r="L2" s="78"/>
      <c r="M2" s="78"/>
      <c r="N2" s="78"/>
      <c r="O2" s="108" t="s">
        <v>43</v>
      </c>
      <c r="P2" s="108"/>
      <c r="Q2" s="108"/>
      <c r="R2" s="108"/>
      <c r="S2" s="108"/>
      <c r="T2" s="108"/>
      <c r="U2" s="108"/>
      <c r="V2" s="108"/>
      <c r="W2" s="108"/>
      <c r="X2" s="108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109" t="s">
        <v>2</v>
      </c>
      <c r="C3" s="109"/>
      <c r="D3" s="110" t="str">
        <f>+M10</f>
        <v>Xây dựng các hệ thống nhúng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tr">
        <f>"Nhóm: " &amp;I10</f>
        <v>Nhóm: D14-131_05</v>
      </c>
      <c r="T3" s="111"/>
      <c r="U3" s="111"/>
      <c r="V3" s="111"/>
      <c r="W3" s="111"/>
      <c r="X3" s="111"/>
      <c r="AA3" s="51"/>
      <c r="AB3" s="101" t="s">
        <v>38</v>
      </c>
      <c r="AC3" s="101" t="s">
        <v>8</v>
      </c>
      <c r="AD3" s="101" t="s">
        <v>37</v>
      </c>
      <c r="AE3" s="101" t="s">
        <v>36</v>
      </c>
      <c r="AF3" s="101"/>
      <c r="AG3" s="101"/>
      <c r="AH3" s="101"/>
      <c r="AI3" s="101" t="s">
        <v>35</v>
      </c>
      <c r="AJ3" s="101"/>
      <c r="AK3" s="101" t="s">
        <v>33</v>
      </c>
      <c r="AL3" s="101"/>
      <c r="AM3" s="101" t="s">
        <v>34</v>
      </c>
      <c r="AN3" s="101"/>
      <c r="AO3" s="101" t="s">
        <v>32</v>
      </c>
      <c r="AP3" s="101"/>
    </row>
    <row r="4" spans="2:42" ht="17.25" customHeight="1" x14ac:dyDescent="0.25">
      <c r="B4" s="102" t="s">
        <v>3</v>
      </c>
      <c r="C4" s="102"/>
      <c r="D4" s="6">
        <f>+N10</f>
        <v>3</v>
      </c>
      <c r="E4" s="103" t="s">
        <v>42</v>
      </c>
      <c r="F4" s="103"/>
      <c r="G4" s="104">
        <f>+J10</f>
        <v>43256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3" t="str">
        <f>"Giờ thi: " &amp;K10</f>
        <v>Giờ thi: 13:00</v>
      </c>
      <c r="T4" s="103"/>
      <c r="U4" s="103"/>
      <c r="V4" s="103"/>
      <c r="W4" s="103"/>
      <c r="X4" s="103"/>
      <c r="AA4" s="5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</row>
    <row r="6" spans="2:42" ht="44.25" customHeight="1" x14ac:dyDescent="0.25">
      <c r="B6" s="87" t="s">
        <v>4</v>
      </c>
      <c r="C6" s="95" t="s">
        <v>5</v>
      </c>
      <c r="D6" s="97" t="s">
        <v>6</v>
      </c>
      <c r="E6" s="98"/>
      <c r="F6" s="87" t="s">
        <v>7</v>
      </c>
      <c r="G6" s="87" t="s">
        <v>8</v>
      </c>
      <c r="H6" s="87" t="s">
        <v>44</v>
      </c>
      <c r="I6" s="87" t="s">
        <v>45</v>
      </c>
      <c r="J6" s="87" t="s">
        <v>46</v>
      </c>
      <c r="K6" s="87" t="s">
        <v>47</v>
      </c>
      <c r="L6" s="87" t="s">
        <v>48</v>
      </c>
      <c r="M6" s="87" t="s">
        <v>49</v>
      </c>
      <c r="N6" s="87" t="s">
        <v>50</v>
      </c>
      <c r="O6" s="94" t="s">
        <v>9</v>
      </c>
      <c r="P6" s="94" t="s">
        <v>10</v>
      </c>
      <c r="Q6" s="94" t="s">
        <v>11</v>
      </c>
      <c r="R6" s="94" t="s">
        <v>12</v>
      </c>
      <c r="S6" s="90" t="s">
        <v>13</v>
      </c>
      <c r="T6" s="87" t="s">
        <v>14</v>
      </c>
      <c r="U6" s="90" t="s">
        <v>15</v>
      </c>
      <c r="V6" s="87" t="s">
        <v>16</v>
      </c>
      <c r="W6" s="87" t="s">
        <v>17</v>
      </c>
      <c r="X6" s="87" t="s">
        <v>18</v>
      </c>
      <c r="AA6" s="51"/>
      <c r="AB6" s="101"/>
      <c r="AC6" s="101"/>
      <c r="AD6" s="101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89"/>
      <c r="C7" s="96"/>
      <c r="D7" s="99"/>
      <c r="E7" s="100"/>
      <c r="F7" s="89"/>
      <c r="G7" s="89"/>
      <c r="H7" s="89"/>
      <c r="I7" s="89"/>
      <c r="J7" s="89"/>
      <c r="K7" s="89"/>
      <c r="L7" s="89"/>
      <c r="M7" s="89"/>
      <c r="N7" s="89"/>
      <c r="O7" s="94"/>
      <c r="P7" s="94"/>
      <c r="Q7" s="94"/>
      <c r="R7" s="94"/>
      <c r="S7" s="90"/>
      <c r="T7" s="88"/>
      <c r="U7" s="90"/>
      <c r="V7" s="89"/>
      <c r="W7" s="88"/>
      <c r="X7" s="88"/>
      <c r="Z7" s="8"/>
      <c r="AA7" s="51"/>
      <c r="AB7" s="56" t="str">
        <f>+D3</f>
        <v>Xây dựng các hệ thống nhúng</v>
      </c>
      <c r="AC7" s="57" t="str">
        <f>+S3</f>
        <v>Nhóm: D14-131_05</v>
      </c>
      <c r="AD7" s="58">
        <f>+$AM$7+$AO$7+$AK$7</f>
        <v>62</v>
      </c>
      <c r="AE7" s="52">
        <f>COUNTIF($W$8:$W$78,"Khiển trách")</f>
        <v>0</v>
      </c>
      <c r="AF7" s="52">
        <f>COUNTIF($W$8:$W$78,"Cảnh cáo")</f>
        <v>0</v>
      </c>
      <c r="AG7" s="52">
        <f>COUNTIF($W$8:$W$78,"Đình chỉ thi")</f>
        <v>1</v>
      </c>
      <c r="AH7" s="59">
        <f>+($AE$7+$AF$7+$AG$7)/$AD$7*100%</f>
        <v>1.6129032258064516E-2</v>
      </c>
      <c r="AI7" s="52">
        <f>SUM(COUNTIF($W$8:$W$78,"Vắng"),COUNTIF($W$8:$W$78,"Vắng có phép"))</f>
        <v>1</v>
      </c>
      <c r="AJ7" s="60">
        <f>+$AI$7/$AD$7</f>
        <v>1.6129032258064516E-2</v>
      </c>
      <c r="AK7" s="61">
        <f>COUNTIF($AA$8:$AA$78,"Thi lại")</f>
        <v>0</v>
      </c>
      <c r="AL7" s="60">
        <f>+$AK$7/$AD$7</f>
        <v>0</v>
      </c>
      <c r="AM7" s="61">
        <f>COUNTIF($AA$8:$AA$78,"Học lại")</f>
        <v>4</v>
      </c>
      <c r="AN7" s="60">
        <f>+$AM$7/$AD$7</f>
        <v>6.4516129032258063E-2</v>
      </c>
      <c r="AO7" s="52">
        <f>COUNTIF($AA$9:$AA$78,"Đạt")</f>
        <v>58</v>
      </c>
      <c r="AP7" s="59">
        <f>+$AO$7/$AD$7</f>
        <v>0.93548387096774188</v>
      </c>
    </row>
    <row r="8" spans="2:42" ht="14.25" customHeight="1" x14ac:dyDescent="0.25">
      <c r="B8" s="91" t="s">
        <v>24</v>
      </c>
      <c r="C8" s="92"/>
      <c r="D8" s="92"/>
      <c r="E8" s="92"/>
      <c r="F8" s="92"/>
      <c r="G8" s="93"/>
      <c r="H8" s="80"/>
      <c r="I8" s="80"/>
      <c r="J8" s="80"/>
      <c r="K8" s="80"/>
      <c r="L8" s="80"/>
      <c r="M8" s="80"/>
      <c r="N8" s="80"/>
      <c r="O8" s="9">
        <v>10</v>
      </c>
      <c r="P8" s="9">
        <v>10</v>
      </c>
      <c r="Q8" s="72"/>
      <c r="R8" s="9">
        <v>20</v>
      </c>
      <c r="S8" s="48">
        <f>100-(O8+P8+Q8+R8)</f>
        <v>60</v>
      </c>
      <c r="T8" s="89"/>
      <c r="U8" s="10"/>
      <c r="V8" s="10"/>
      <c r="W8" s="89"/>
      <c r="X8" s="89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7.25" customHeight="1" x14ac:dyDescent="0.25">
      <c r="B9" s="11">
        <v>1</v>
      </c>
      <c r="C9" s="12" t="s">
        <v>858</v>
      </c>
      <c r="D9" s="13" t="s">
        <v>859</v>
      </c>
      <c r="E9" s="14" t="s">
        <v>154</v>
      </c>
      <c r="F9" s="15" t="s">
        <v>105</v>
      </c>
      <c r="G9" s="12" t="s">
        <v>55</v>
      </c>
      <c r="H9" s="81" t="s">
        <v>56</v>
      </c>
      <c r="I9" s="82" t="s">
        <v>860</v>
      </c>
      <c r="J9" s="83">
        <v>43256</v>
      </c>
      <c r="K9" s="82" t="s">
        <v>58</v>
      </c>
      <c r="L9" s="82" t="s">
        <v>1006</v>
      </c>
      <c r="M9" s="82" t="s">
        <v>325</v>
      </c>
      <c r="N9">
        <v>3</v>
      </c>
      <c r="O9" s="16">
        <v>10</v>
      </c>
      <c r="P9" s="16">
        <v>8</v>
      </c>
      <c r="Q9" s="16" t="s">
        <v>25</v>
      </c>
      <c r="R9" s="16">
        <v>7.5</v>
      </c>
      <c r="S9" s="17">
        <v>5</v>
      </c>
      <c r="T9" s="18">
        <f>ROUND(SUMPRODUCT(O9:S9,$O$8:$S$8)/100,1)</f>
        <v>6.3</v>
      </c>
      <c r="U9" s="19" t="str">
        <f t="shared" ref="U9:U40" si="0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C</v>
      </c>
      <c r="V9" s="19" t="str">
        <f t="shared" ref="V9:V40" si="1">IF($T9&lt;4,"Kém",IF(AND($T9&gt;=4,$T9&lt;=5.4),"Trung bình yếu",IF(AND($T9&gt;=5.5,$T9&lt;=6.9),"Trung bình",IF(AND($T9&gt;=7,$T9&lt;=8.4),"Khá",IF(AND($T9&gt;=8.5,$T9&lt;=10),"Giỏi","")))))</f>
        <v>Trung bình</v>
      </c>
      <c r="W9" s="31" t="str">
        <f t="shared" ref="W9:W29" si="2">+IF(OR($O9=0,$P9=0,$Q9=0,$R9=0),"Không đủ ĐKDT",IF(AND(S9=0,T9&gt;=4),"Không đạt",""))</f>
        <v/>
      </c>
      <c r="X9" s="20" t="str">
        <f>+L9</f>
        <v>405-A2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</row>
    <row r="10" spans="2:42" ht="17.25" customHeight="1" x14ac:dyDescent="0.25">
      <c r="B10" s="22">
        <v>2</v>
      </c>
      <c r="C10" s="23" t="s">
        <v>861</v>
      </c>
      <c r="D10" s="24" t="s">
        <v>862</v>
      </c>
      <c r="E10" s="25" t="s">
        <v>166</v>
      </c>
      <c r="F10" s="26" t="s">
        <v>355</v>
      </c>
      <c r="G10" s="23" t="s">
        <v>79</v>
      </c>
      <c r="H10" s="81" t="s">
        <v>56</v>
      </c>
      <c r="I10" s="82" t="s">
        <v>860</v>
      </c>
      <c r="J10" s="83">
        <v>43256</v>
      </c>
      <c r="K10" s="82" t="s">
        <v>58</v>
      </c>
      <c r="L10" s="82" t="s">
        <v>1006</v>
      </c>
      <c r="M10" s="82" t="s">
        <v>325</v>
      </c>
      <c r="N10">
        <v>3</v>
      </c>
      <c r="O10" s="27">
        <v>10</v>
      </c>
      <c r="P10" s="27">
        <v>8</v>
      </c>
      <c r="Q10" s="27" t="s">
        <v>25</v>
      </c>
      <c r="R10" s="27">
        <v>8</v>
      </c>
      <c r="S10" s="71">
        <v>6</v>
      </c>
      <c r="T10" s="28">
        <f>ROUND(SUMPRODUCT(O10:S10,$O$8:$S$8)/100,1)</f>
        <v>7</v>
      </c>
      <c r="U10" s="29" t="str">
        <f t="shared" si="0"/>
        <v>B</v>
      </c>
      <c r="V10" s="30" t="str">
        <f t="shared" si="1"/>
        <v>Khá</v>
      </c>
      <c r="W10" s="31" t="str">
        <f t="shared" si="2"/>
        <v/>
      </c>
      <c r="X10" s="32" t="str">
        <f>+L10</f>
        <v>405-A2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62"/>
      <c r="AC10" s="62"/>
      <c r="AD10" s="62"/>
      <c r="AE10" s="54"/>
      <c r="AF10" s="54"/>
      <c r="AG10" s="54"/>
      <c r="AH10" s="54"/>
      <c r="AI10" s="53"/>
      <c r="AJ10" s="54"/>
      <c r="AK10" s="54"/>
      <c r="AL10" s="54"/>
      <c r="AM10" s="54"/>
      <c r="AN10" s="54"/>
      <c r="AO10" s="54"/>
      <c r="AP10" s="55"/>
    </row>
    <row r="11" spans="2:42" ht="17.25" customHeight="1" x14ac:dyDescent="0.25">
      <c r="B11" s="22">
        <v>3</v>
      </c>
      <c r="C11" s="23" t="s">
        <v>863</v>
      </c>
      <c r="D11" s="24" t="s">
        <v>331</v>
      </c>
      <c r="E11" s="25" t="s">
        <v>336</v>
      </c>
      <c r="F11" s="26" t="s">
        <v>864</v>
      </c>
      <c r="G11" s="23" t="s">
        <v>63</v>
      </c>
      <c r="H11" s="81" t="s">
        <v>56</v>
      </c>
      <c r="I11" s="82" t="s">
        <v>860</v>
      </c>
      <c r="J11" s="83">
        <v>43256</v>
      </c>
      <c r="K11" s="82" t="s">
        <v>58</v>
      </c>
      <c r="L11" s="82" t="s">
        <v>1006</v>
      </c>
      <c r="M11" s="82" t="s">
        <v>325</v>
      </c>
      <c r="N11">
        <v>3</v>
      </c>
      <c r="O11" s="27">
        <v>9</v>
      </c>
      <c r="P11" s="27">
        <v>8</v>
      </c>
      <c r="Q11" s="27" t="s">
        <v>25</v>
      </c>
      <c r="R11" s="27">
        <v>8</v>
      </c>
      <c r="S11" s="71">
        <v>6</v>
      </c>
      <c r="T11" s="28">
        <f>ROUND(SUMPRODUCT(O11:S11,$O$8:$S$8)/100,1)</f>
        <v>6.9</v>
      </c>
      <c r="U11" s="29" t="str">
        <f t="shared" si="0"/>
        <v>C+</v>
      </c>
      <c r="V11" s="30" t="str">
        <f t="shared" si="1"/>
        <v>Trung bình</v>
      </c>
      <c r="W11" s="31" t="str">
        <f t="shared" si="2"/>
        <v/>
      </c>
      <c r="X11" s="32" t="str">
        <f>+L11</f>
        <v>405-A2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63"/>
      <c r="AC11" s="63"/>
      <c r="AD11" s="79"/>
      <c r="AE11" s="53"/>
      <c r="AF11" s="53"/>
      <c r="AG11" s="53"/>
      <c r="AH11" s="65"/>
      <c r="AI11" s="53"/>
      <c r="AJ11" s="66"/>
      <c r="AK11" s="67"/>
      <c r="AL11" s="66"/>
      <c r="AM11" s="67"/>
      <c r="AN11" s="66"/>
      <c r="AO11" s="53"/>
      <c r="AP11" s="65"/>
    </row>
    <row r="12" spans="2:42" ht="17.25" customHeight="1" x14ac:dyDescent="0.25">
      <c r="B12" s="22">
        <v>4</v>
      </c>
      <c r="C12" s="23" t="s">
        <v>865</v>
      </c>
      <c r="D12" s="24" t="s">
        <v>866</v>
      </c>
      <c r="E12" s="25" t="s">
        <v>867</v>
      </c>
      <c r="F12" s="26" t="s">
        <v>868</v>
      </c>
      <c r="G12" s="23" t="s">
        <v>63</v>
      </c>
      <c r="H12" s="81" t="s">
        <v>56</v>
      </c>
      <c r="I12" s="82" t="s">
        <v>860</v>
      </c>
      <c r="J12" s="83">
        <v>43256</v>
      </c>
      <c r="K12" s="82" t="s">
        <v>58</v>
      </c>
      <c r="L12" s="82" t="s">
        <v>1006</v>
      </c>
      <c r="M12" s="82" t="s">
        <v>325</v>
      </c>
      <c r="N12">
        <v>3</v>
      </c>
      <c r="O12" s="27">
        <v>8</v>
      </c>
      <c r="P12" s="27">
        <v>8</v>
      </c>
      <c r="Q12" s="27" t="s">
        <v>25</v>
      </c>
      <c r="R12" s="27">
        <v>7.5</v>
      </c>
      <c r="S12" s="71">
        <v>6</v>
      </c>
      <c r="T12" s="28">
        <f>ROUND(SUMPRODUCT(O12:S12,$O$8:$S$8)/100,1)</f>
        <v>6.7</v>
      </c>
      <c r="U12" s="29" t="str">
        <f t="shared" si="0"/>
        <v>C+</v>
      </c>
      <c r="V12" s="30" t="str">
        <f t="shared" si="1"/>
        <v>Trung bình</v>
      </c>
      <c r="W12" s="31" t="str">
        <f t="shared" si="2"/>
        <v/>
      </c>
      <c r="X12" s="32" t="str">
        <f>+L12</f>
        <v>405-A2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7.25" customHeight="1" x14ac:dyDescent="0.25">
      <c r="B13" s="22">
        <v>5</v>
      </c>
      <c r="C13" s="23" t="s">
        <v>869</v>
      </c>
      <c r="D13" s="24" t="s">
        <v>145</v>
      </c>
      <c r="E13" s="25" t="s">
        <v>86</v>
      </c>
      <c r="F13" s="26" t="s">
        <v>870</v>
      </c>
      <c r="G13" s="23" t="s">
        <v>97</v>
      </c>
      <c r="H13" s="81" t="s">
        <v>56</v>
      </c>
      <c r="I13" s="82" t="s">
        <v>860</v>
      </c>
      <c r="J13" s="83">
        <v>43256</v>
      </c>
      <c r="K13" s="82" t="s">
        <v>58</v>
      </c>
      <c r="L13" s="82" t="s">
        <v>1006</v>
      </c>
      <c r="M13" s="82" t="s">
        <v>325</v>
      </c>
      <c r="N13">
        <v>3</v>
      </c>
      <c r="O13" s="27">
        <v>8</v>
      </c>
      <c r="P13" s="27">
        <v>7.5</v>
      </c>
      <c r="Q13" s="27" t="s">
        <v>25</v>
      </c>
      <c r="R13" s="27">
        <v>8</v>
      </c>
      <c r="S13" s="71">
        <v>6</v>
      </c>
      <c r="T13" s="28">
        <f>ROUND(SUMPRODUCT(O13:S13,$O$8:$S$8)/100,1)</f>
        <v>6.8</v>
      </c>
      <c r="U13" s="29" t="str">
        <f t="shared" si="0"/>
        <v>C+</v>
      </c>
      <c r="V13" s="30" t="str">
        <f t="shared" si="1"/>
        <v>Trung bình</v>
      </c>
      <c r="W13" s="31" t="str">
        <f t="shared" si="2"/>
        <v/>
      </c>
      <c r="X13" s="32" t="str">
        <f>+L13</f>
        <v>405-A2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7.25" customHeight="1" x14ac:dyDescent="0.25">
      <c r="B14" s="22">
        <v>6</v>
      </c>
      <c r="C14" s="23" t="s">
        <v>871</v>
      </c>
      <c r="D14" s="24" t="s">
        <v>141</v>
      </c>
      <c r="E14" s="25" t="s">
        <v>662</v>
      </c>
      <c r="F14" s="26" t="s">
        <v>872</v>
      </c>
      <c r="G14" s="23" t="s">
        <v>55</v>
      </c>
      <c r="H14" s="81" t="s">
        <v>56</v>
      </c>
      <c r="I14" s="82" t="s">
        <v>860</v>
      </c>
      <c r="J14" s="83">
        <v>43256</v>
      </c>
      <c r="K14" s="82" t="s">
        <v>58</v>
      </c>
      <c r="L14" s="82" t="s">
        <v>1006</v>
      </c>
      <c r="M14" s="82" t="s">
        <v>325</v>
      </c>
      <c r="N14">
        <v>3</v>
      </c>
      <c r="O14" s="27">
        <v>9</v>
      </c>
      <c r="P14" s="27">
        <v>8</v>
      </c>
      <c r="Q14" s="27" t="s">
        <v>25</v>
      </c>
      <c r="R14" s="27">
        <v>8</v>
      </c>
      <c r="S14" s="71">
        <v>6</v>
      </c>
      <c r="T14" s="28">
        <f>ROUND(SUMPRODUCT(O14:S14,$O$8:$S$8)/100,1)</f>
        <v>6.9</v>
      </c>
      <c r="U14" s="29" t="str">
        <f t="shared" si="0"/>
        <v>C+</v>
      </c>
      <c r="V14" s="30" t="str">
        <f t="shared" si="1"/>
        <v>Trung bình</v>
      </c>
      <c r="W14" s="31" t="str">
        <f t="shared" si="2"/>
        <v/>
      </c>
      <c r="X14" s="32" t="str">
        <f>+L14</f>
        <v>405-A2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7.25" customHeight="1" x14ac:dyDescent="0.25">
      <c r="B15" s="22">
        <v>7</v>
      </c>
      <c r="C15" s="23" t="s">
        <v>873</v>
      </c>
      <c r="D15" s="24" t="s">
        <v>874</v>
      </c>
      <c r="E15" s="25" t="s">
        <v>408</v>
      </c>
      <c r="F15" s="26" t="s">
        <v>92</v>
      </c>
      <c r="G15" s="23" t="s">
        <v>97</v>
      </c>
      <c r="H15" s="81" t="s">
        <v>56</v>
      </c>
      <c r="I15" s="82" t="s">
        <v>860</v>
      </c>
      <c r="J15" s="83">
        <v>43256</v>
      </c>
      <c r="K15" s="82" t="s">
        <v>58</v>
      </c>
      <c r="L15" s="82" t="s">
        <v>1006</v>
      </c>
      <c r="M15" s="82" t="s">
        <v>325</v>
      </c>
      <c r="N15">
        <v>3</v>
      </c>
      <c r="O15" s="27">
        <v>10</v>
      </c>
      <c r="P15" s="27">
        <v>8</v>
      </c>
      <c r="Q15" s="27" t="s">
        <v>25</v>
      </c>
      <c r="R15" s="27">
        <v>8</v>
      </c>
      <c r="S15" s="71">
        <v>7</v>
      </c>
      <c r="T15" s="28">
        <f>ROUND(SUMPRODUCT(O15:S15,$O$8:$S$8)/100,1)</f>
        <v>7.6</v>
      </c>
      <c r="U15" s="29" t="str">
        <f t="shared" si="0"/>
        <v>B</v>
      </c>
      <c r="V15" s="30" t="str">
        <f t="shared" si="1"/>
        <v>Khá</v>
      </c>
      <c r="W15" s="31" t="str">
        <f t="shared" si="2"/>
        <v/>
      </c>
      <c r="X15" s="32" t="str">
        <f>+L15</f>
        <v>405-A2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7.25" customHeight="1" x14ac:dyDescent="0.25">
      <c r="B16" s="22">
        <v>8</v>
      </c>
      <c r="C16" s="23" t="s">
        <v>875</v>
      </c>
      <c r="D16" s="24" t="s">
        <v>876</v>
      </c>
      <c r="E16" s="25" t="s">
        <v>417</v>
      </c>
      <c r="F16" s="26" t="s">
        <v>877</v>
      </c>
      <c r="G16" s="23" t="s">
        <v>97</v>
      </c>
      <c r="H16" s="81" t="s">
        <v>56</v>
      </c>
      <c r="I16" s="82" t="s">
        <v>860</v>
      </c>
      <c r="J16" s="83">
        <v>43256</v>
      </c>
      <c r="K16" s="82" t="s">
        <v>58</v>
      </c>
      <c r="L16" s="82" t="s">
        <v>1006</v>
      </c>
      <c r="M16" s="82" t="s">
        <v>325</v>
      </c>
      <c r="N16">
        <v>3</v>
      </c>
      <c r="O16" s="27">
        <v>8</v>
      </c>
      <c r="P16" s="27">
        <v>8</v>
      </c>
      <c r="Q16" s="27" t="s">
        <v>25</v>
      </c>
      <c r="R16" s="27">
        <v>8</v>
      </c>
      <c r="S16" s="71">
        <v>7</v>
      </c>
      <c r="T16" s="28">
        <f>ROUND(SUMPRODUCT(O16:S16,$O$8:$S$8)/100,1)</f>
        <v>7.4</v>
      </c>
      <c r="U16" s="29" t="str">
        <f t="shared" si="0"/>
        <v>B</v>
      </c>
      <c r="V16" s="30" t="str">
        <f t="shared" si="1"/>
        <v>Khá</v>
      </c>
      <c r="W16" s="31" t="str">
        <f t="shared" si="2"/>
        <v/>
      </c>
      <c r="X16" s="32" t="str">
        <f>+L16</f>
        <v>405-A2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7.25" customHeight="1" x14ac:dyDescent="0.25">
      <c r="B17" s="22">
        <v>9</v>
      </c>
      <c r="C17" s="23" t="s">
        <v>878</v>
      </c>
      <c r="D17" s="24" t="s">
        <v>73</v>
      </c>
      <c r="E17" s="25" t="s">
        <v>879</v>
      </c>
      <c r="F17" s="26" t="s">
        <v>880</v>
      </c>
      <c r="G17" s="23" t="s">
        <v>63</v>
      </c>
      <c r="H17" s="81" t="s">
        <v>56</v>
      </c>
      <c r="I17" s="82" t="s">
        <v>860</v>
      </c>
      <c r="J17" s="83">
        <v>43256</v>
      </c>
      <c r="K17" s="82" t="s">
        <v>58</v>
      </c>
      <c r="L17" s="82" t="s">
        <v>1006</v>
      </c>
      <c r="M17" s="82" t="s">
        <v>325</v>
      </c>
      <c r="N17">
        <v>3</v>
      </c>
      <c r="O17" s="27">
        <v>10</v>
      </c>
      <c r="P17" s="27">
        <v>8</v>
      </c>
      <c r="Q17" s="27" t="s">
        <v>25</v>
      </c>
      <c r="R17" s="27">
        <v>8.5</v>
      </c>
      <c r="S17" s="71">
        <v>7</v>
      </c>
      <c r="T17" s="28">
        <f>ROUND(SUMPRODUCT(O17:S17,$O$8:$S$8)/100,1)</f>
        <v>7.7</v>
      </c>
      <c r="U17" s="29" t="str">
        <f t="shared" si="0"/>
        <v>B</v>
      </c>
      <c r="V17" s="30" t="str">
        <f t="shared" si="1"/>
        <v>Khá</v>
      </c>
      <c r="W17" s="31" t="str">
        <f t="shared" si="2"/>
        <v/>
      </c>
      <c r="X17" s="32" t="str">
        <f>+L17</f>
        <v>405-A2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7.25" customHeight="1" x14ac:dyDescent="0.25">
      <c r="B18" s="22">
        <v>10</v>
      </c>
      <c r="C18" s="23" t="s">
        <v>881</v>
      </c>
      <c r="D18" s="24" t="s">
        <v>866</v>
      </c>
      <c r="E18" s="25" t="s">
        <v>205</v>
      </c>
      <c r="F18" s="26" t="s">
        <v>882</v>
      </c>
      <c r="G18" s="23" t="s">
        <v>93</v>
      </c>
      <c r="H18" s="81" t="s">
        <v>56</v>
      </c>
      <c r="I18" s="82" t="s">
        <v>860</v>
      </c>
      <c r="J18" s="83">
        <v>43256</v>
      </c>
      <c r="K18" s="82" t="s">
        <v>58</v>
      </c>
      <c r="L18" s="82" t="s">
        <v>1006</v>
      </c>
      <c r="M18" s="82" t="s">
        <v>325</v>
      </c>
      <c r="N18">
        <v>3</v>
      </c>
      <c r="O18" s="27">
        <v>10</v>
      </c>
      <c r="P18" s="27">
        <v>7.5</v>
      </c>
      <c r="Q18" s="27" t="s">
        <v>25</v>
      </c>
      <c r="R18" s="27">
        <v>8</v>
      </c>
      <c r="S18" s="71">
        <v>7</v>
      </c>
      <c r="T18" s="28">
        <f>ROUND(SUMPRODUCT(O18:S18,$O$8:$S$8)/100,1)</f>
        <v>7.6</v>
      </c>
      <c r="U18" s="29" t="str">
        <f t="shared" si="0"/>
        <v>B</v>
      </c>
      <c r="V18" s="30" t="str">
        <f t="shared" si="1"/>
        <v>Khá</v>
      </c>
      <c r="W18" s="31" t="str">
        <f t="shared" si="2"/>
        <v/>
      </c>
      <c r="X18" s="32" t="str">
        <f>+L18</f>
        <v>405-A2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7.25" customHeight="1" x14ac:dyDescent="0.25">
      <c r="B19" s="22">
        <v>11</v>
      </c>
      <c r="C19" s="23" t="s">
        <v>883</v>
      </c>
      <c r="D19" s="24" t="s">
        <v>204</v>
      </c>
      <c r="E19" s="25" t="s">
        <v>884</v>
      </c>
      <c r="F19" s="26" t="s">
        <v>309</v>
      </c>
      <c r="G19" s="23" t="s">
        <v>93</v>
      </c>
      <c r="H19" s="81" t="s">
        <v>56</v>
      </c>
      <c r="I19" s="82" t="s">
        <v>860</v>
      </c>
      <c r="J19" s="83">
        <v>43256</v>
      </c>
      <c r="K19" s="82" t="s">
        <v>58</v>
      </c>
      <c r="L19" s="82" t="s">
        <v>1006</v>
      </c>
      <c r="M19" s="82" t="s">
        <v>325</v>
      </c>
      <c r="N19">
        <v>3</v>
      </c>
      <c r="O19" s="27">
        <v>9</v>
      </c>
      <c r="P19" s="27">
        <v>8</v>
      </c>
      <c r="Q19" s="27" t="s">
        <v>25</v>
      </c>
      <c r="R19" s="27">
        <v>8</v>
      </c>
      <c r="S19" s="71">
        <v>5</v>
      </c>
      <c r="T19" s="28">
        <f>ROUND(SUMPRODUCT(O19:S19,$O$8:$S$8)/100,1)</f>
        <v>6.3</v>
      </c>
      <c r="U19" s="29" t="str">
        <f t="shared" si="0"/>
        <v>C</v>
      </c>
      <c r="V19" s="30" t="str">
        <f t="shared" si="1"/>
        <v>Trung bình</v>
      </c>
      <c r="W19" s="31" t="str">
        <f t="shared" si="2"/>
        <v/>
      </c>
      <c r="X19" s="32" t="str">
        <f>+L19</f>
        <v>405-A2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7.25" customHeight="1" x14ac:dyDescent="0.25">
      <c r="B20" s="22">
        <v>12</v>
      </c>
      <c r="C20" s="23" t="s">
        <v>885</v>
      </c>
      <c r="D20" s="24" t="s">
        <v>145</v>
      </c>
      <c r="E20" s="25" t="s">
        <v>126</v>
      </c>
      <c r="F20" s="26" t="s">
        <v>886</v>
      </c>
      <c r="G20" s="23" t="s">
        <v>79</v>
      </c>
      <c r="H20" s="81" t="s">
        <v>56</v>
      </c>
      <c r="I20" s="82" t="s">
        <v>860</v>
      </c>
      <c r="J20" s="83">
        <v>43256</v>
      </c>
      <c r="K20" s="82" t="s">
        <v>58</v>
      </c>
      <c r="L20" s="82" t="s">
        <v>1006</v>
      </c>
      <c r="M20" s="82" t="s">
        <v>325</v>
      </c>
      <c r="N20">
        <v>3</v>
      </c>
      <c r="O20" s="27">
        <v>10</v>
      </c>
      <c r="P20" s="27">
        <v>7</v>
      </c>
      <c r="Q20" s="27" t="s">
        <v>25</v>
      </c>
      <c r="R20" s="27">
        <v>8</v>
      </c>
      <c r="S20" s="71">
        <v>5</v>
      </c>
      <c r="T20" s="28">
        <f>ROUND(SUMPRODUCT(O20:S20,$O$8:$S$8)/100,1)</f>
        <v>6.3</v>
      </c>
      <c r="U20" s="29" t="str">
        <f t="shared" si="0"/>
        <v>C</v>
      </c>
      <c r="V20" s="30" t="str">
        <f t="shared" si="1"/>
        <v>Trung bình</v>
      </c>
      <c r="W20" s="31" t="str">
        <f t="shared" si="2"/>
        <v/>
      </c>
      <c r="X20" s="32" t="str">
        <f>+L20</f>
        <v>405-A2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7.25" customHeight="1" x14ac:dyDescent="0.25">
      <c r="B21" s="22">
        <v>13</v>
      </c>
      <c r="C21" s="23" t="s">
        <v>887</v>
      </c>
      <c r="D21" s="24" t="s">
        <v>888</v>
      </c>
      <c r="E21" s="25" t="s">
        <v>835</v>
      </c>
      <c r="F21" s="26" t="s">
        <v>453</v>
      </c>
      <c r="G21" s="23" t="s">
        <v>79</v>
      </c>
      <c r="H21" s="81" t="s">
        <v>56</v>
      </c>
      <c r="I21" s="82" t="s">
        <v>860</v>
      </c>
      <c r="J21" s="83">
        <v>43256</v>
      </c>
      <c r="K21" s="82" t="s">
        <v>58</v>
      </c>
      <c r="L21" s="82" t="s">
        <v>1006</v>
      </c>
      <c r="M21" s="82" t="s">
        <v>325</v>
      </c>
      <c r="N21">
        <v>3</v>
      </c>
      <c r="O21" s="27">
        <v>10</v>
      </c>
      <c r="P21" s="27">
        <v>7</v>
      </c>
      <c r="Q21" s="27" t="s">
        <v>25</v>
      </c>
      <c r="R21" s="27">
        <v>7.5</v>
      </c>
      <c r="S21" s="71">
        <v>5</v>
      </c>
      <c r="T21" s="28">
        <f>ROUND(SUMPRODUCT(O21:S21,$O$8:$S$8)/100,1)</f>
        <v>6.2</v>
      </c>
      <c r="U21" s="29" t="str">
        <f t="shared" si="0"/>
        <v>C</v>
      </c>
      <c r="V21" s="30" t="str">
        <f t="shared" si="1"/>
        <v>Trung bình</v>
      </c>
      <c r="W21" s="31" t="str">
        <f t="shared" si="2"/>
        <v/>
      </c>
      <c r="X21" s="32" t="str">
        <f>+L21</f>
        <v>405-A2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7.25" customHeight="1" x14ac:dyDescent="0.25">
      <c r="B22" s="22">
        <v>14</v>
      </c>
      <c r="C22" s="23" t="s">
        <v>889</v>
      </c>
      <c r="D22" s="24" t="s">
        <v>890</v>
      </c>
      <c r="E22" s="25" t="s">
        <v>223</v>
      </c>
      <c r="F22" s="26" t="s">
        <v>891</v>
      </c>
      <c r="G22" s="23" t="s">
        <v>63</v>
      </c>
      <c r="H22" s="81" t="s">
        <v>56</v>
      </c>
      <c r="I22" s="82" t="s">
        <v>860</v>
      </c>
      <c r="J22" s="83">
        <v>43256</v>
      </c>
      <c r="K22" s="82" t="s">
        <v>58</v>
      </c>
      <c r="L22" s="82" t="s">
        <v>1006</v>
      </c>
      <c r="M22" s="82" t="s">
        <v>325</v>
      </c>
      <c r="N22">
        <v>3</v>
      </c>
      <c r="O22" s="27">
        <v>9</v>
      </c>
      <c r="P22" s="27">
        <v>7</v>
      </c>
      <c r="Q22" s="27" t="s">
        <v>25</v>
      </c>
      <c r="R22" s="27">
        <v>7.5</v>
      </c>
      <c r="S22" s="71">
        <v>5</v>
      </c>
      <c r="T22" s="28">
        <f>ROUND(SUMPRODUCT(O22:S22,$O$8:$S$8)/100,1)</f>
        <v>6.1</v>
      </c>
      <c r="U22" s="29" t="str">
        <f t="shared" si="0"/>
        <v>C</v>
      </c>
      <c r="V22" s="30" t="str">
        <f t="shared" si="1"/>
        <v>Trung bình</v>
      </c>
      <c r="W22" s="31" t="str">
        <f t="shared" si="2"/>
        <v/>
      </c>
      <c r="X22" s="32" t="str">
        <f>+L22</f>
        <v>405-A2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7.25" customHeight="1" x14ac:dyDescent="0.25">
      <c r="B23" s="22">
        <v>15</v>
      </c>
      <c r="C23" s="23" t="s">
        <v>892</v>
      </c>
      <c r="D23" s="24" t="s">
        <v>403</v>
      </c>
      <c r="E23" s="25" t="s">
        <v>517</v>
      </c>
      <c r="F23" s="26" t="s">
        <v>806</v>
      </c>
      <c r="G23" s="23" t="s">
        <v>63</v>
      </c>
      <c r="H23" s="81" t="s">
        <v>56</v>
      </c>
      <c r="I23" s="82" t="s">
        <v>860</v>
      </c>
      <c r="J23" s="83">
        <v>43256</v>
      </c>
      <c r="K23" s="82" t="s">
        <v>58</v>
      </c>
      <c r="L23" s="82" t="s">
        <v>1006</v>
      </c>
      <c r="M23" s="82" t="s">
        <v>325</v>
      </c>
      <c r="N23">
        <v>3</v>
      </c>
      <c r="O23" s="27">
        <v>10</v>
      </c>
      <c r="P23" s="27">
        <v>7</v>
      </c>
      <c r="Q23" s="27" t="s">
        <v>25</v>
      </c>
      <c r="R23" s="27">
        <v>8.5</v>
      </c>
      <c r="S23" s="71">
        <v>6</v>
      </c>
      <c r="T23" s="28">
        <f>ROUND(SUMPRODUCT(O23:S23,$O$8:$S$8)/100,1)</f>
        <v>7</v>
      </c>
      <c r="U23" s="29" t="str">
        <f t="shared" si="0"/>
        <v>B</v>
      </c>
      <c r="V23" s="30" t="str">
        <f t="shared" si="1"/>
        <v>Khá</v>
      </c>
      <c r="W23" s="31" t="str">
        <f t="shared" si="2"/>
        <v/>
      </c>
      <c r="X23" s="32" t="str">
        <f>+L23</f>
        <v>405-A2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7.25" customHeight="1" x14ac:dyDescent="0.25">
      <c r="B24" s="22">
        <v>16</v>
      </c>
      <c r="C24" s="23" t="s">
        <v>893</v>
      </c>
      <c r="D24" s="24" t="s">
        <v>894</v>
      </c>
      <c r="E24" s="25" t="s">
        <v>452</v>
      </c>
      <c r="F24" s="26" t="s">
        <v>895</v>
      </c>
      <c r="G24" s="23" t="s">
        <v>55</v>
      </c>
      <c r="H24" s="81" t="s">
        <v>56</v>
      </c>
      <c r="I24" s="82" t="s">
        <v>860</v>
      </c>
      <c r="J24" s="83">
        <v>43256</v>
      </c>
      <c r="K24" s="82" t="s">
        <v>58</v>
      </c>
      <c r="L24" s="82" t="s">
        <v>1006</v>
      </c>
      <c r="M24" s="82" t="s">
        <v>325</v>
      </c>
      <c r="N24">
        <v>3</v>
      </c>
      <c r="O24" s="27">
        <v>2</v>
      </c>
      <c r="P24" s="27">
        <v>4</v>
      </c>
      <c r="Q24" s="27" t="s">
        <v>25</v>
      </c>
      <c r="R24" s="27">
        <v>8</v>
      </c>
      <c r="S24" s="71">
        <v>5</v>
      </c>
      <c r="T24" s="28">
        <f>ROUND(SUMPRODUCT(O24:S24,$O$8:$S$8)/100,1)</f>
        <v>5.2</v>
      </c>
      <c r="U24" s="29" t="str">
        <f t="shared" si="0"/>
        <v>D+</v>
      </c>
      <c r="V24" s="30" t="str">
        <f t="shared" si="1"/>
        <v>Trung bình yếu</v>
      </c>
      <c r="W24" s="31" t="str">
        <f t="shared" si="2"/>
        <v/>
      </c>
      <c r="X24" s="32" t="str">
        <f>+L24</f>
        <v>405-A2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7.25" customHeight="1" x14ac:dyDescent="0.25">
      <c r="B25" s="22">
        <v>17</v>
      </c>
      <c r="C25" s="23" t="s">
        <v>896</v>
      </c>
      <c r="D25" s="24" t="s">
        <v>248</v>
      </c>
      <c r="E25" s="25" t="s">
        <v>897</v>
      </c>
      <c r="F25" s="26" t="s">
        <v>898</v>
      </c>
      <c r="G25" s="23" t="s">
        <v>55</v>
      </c>
      <c r="H25" s="81" t="s">
        <v>56</v>
      </c>
      <c r="I25" s="82" t="s">
        <v>860</v>
      </c>
      <c r="J25" s="83">
        <v>43256</v>
      </c>
      <c r="K25" s="82" t="s">
        <v>58</v>
      </c>
      <c r="L25" s="82" t="s">
        <v>1006</v>
      </c>
      <c r="M25" s="82" t="s">
        <v>325</v>
      </c>
      <c r="N25">
        <v>3</v>
      </c>
      <c r="O25" s="27">
        <v>10</v>
      </c>
      <c r="P25" s="27">
        <v>8</v>
      </c>
      <c r="Q25" s="27" t="s">
        <v>25</v>
      </c>
      <c r="R25" s="27">
        <v>8</v>
      </c>
      <c r="S25" s="71">
        <v>6</v>
      </c>
      <c r="T25" s="28">
        <f>ROUND(SUMPRODUCT(O25:S25,$O$8:$S$8)/100,1)</f>
        <v>7</v>
      </c>
      <c r="U25" s="29" t="str">
        <f t="shared" si="0"/>
        <v>B</v>
      </c>
      <c r="V25" s="30" t="str">
        <f t="shared" si="1"/>
        <v>Khá</v>
      </c>
      <c r="W25" s="31" t="str">
        <f t="shared" si="2"/>
        <v/>
      </c>
      <c r="X25" s="32" t="str">
        <f>+L25</f>
        <v>405-A2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7.25" customHeight="1" x14ac:dyDescent="0.25">
      <c r="B26" s="22">
        <v>18</v>
      </c>
      <c r="C26" s="23" t="s">
        <v>899</v>
      </c>
      <c r="D26" s="24" t="s">
        <v>900</v>
      </c>
      <c r="E26" s="25" t="s">
        <v>316</v>
      </c>
      <c r="F26" s="26" t="s">
        <v>901</v>
      </c>
      <c r="G26" s="23" t="s">
        <v>63</v>
      </c>
      <c r="H26" s="81" t="s">
        <v>56</v>
      </c>
      <c r="I26" s="82" t="s">
        <v>860</v>
      </c>
      <c r="J26" s="83">
        <v>43256</v>
      </c>
      <c r="K26" s="82" t="s">
        <v>58</v>
      </c>
      <c r="L26" s="82" t="s">
        <v>1006</v>
      </c>
      <c r="M26" s="82" t="s">
        <v>325</v>
      </c>
      <c r="N26">
        <v>3</v>
      </c>
      <c r="O26" s="27">
        <v>10</v>
      </c>
      <c r="P26" s="27">
        <v>7.5</v>
      </c>
      <c r="Q26" s="27" t="s">
        <v>25</v>
      </c>
      <c r="R26" s="27">
        <v>8.5</v>
      </c>
      <c r="S26" s="71">
        <v>6</v>
      </c>
      <c r="T26" s="28">
        <f>ROUND(SUMPRODUCT(O26:S26,$O$8:$S$8)/100,1)</f>
        <v>7.1</v>
      </c>
      <c r="U26" s="29" t="str">
        <f t="shared" si="0"/>
        <v>B</v>
      </c>
      <c r="V26" s="30" t="str">
        <f t="shared" si="1"/>
        <v>Khá</v>
      </c>
      <c r="W26" s="31" t="str">
        <f t="shared" si="2"/>
        <v/>
      </c>
      <c r="X26" s="32" t="str">
        <f>+L26</f>
        <v>405-A2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7.25" customHeight="1" x14ac:dyDescent="0.25">
      <c r="B27" s="22">
        <v>19</v>
      </c>
      <c r="C27" s="23" t="s">
        <v>902</v>
      </c>
      <c r="D27" s="24" t="s">
        <v>903</v>
      </c>
      <c r="E27" s="25" t="s">
        <v>237</v>
      </c>
      <c r="F27" s="26" t="s">
        <v>202</v>
      </c>
      <c r="G27" s="23" t="s">
        <v>63</v>
      </c>
      <c r="H27" s="81" t="s">
        <v>56</v>
      </c>
      <c r="I27" s="82" t="s">
        <v>860</v>
      </c>
      <c r="J27" s="83">
        <v>43256</v>
      </c>
      <c r="K27" s="82" t="s">
        <v>58</v>
      </c>
      <c r="L27" s="82" t="s">
        <v>1006</v>
      </c>
      <c r="M27" s="82" t="s">
        <v>325</v>
      </c>
      <c r="N27">
        <v>3</v>
      </c>
      <c r="O27" s="27">
        <v>10</v>
      </c>
      <c r="P27" s="27">
        <v>7</v>
      </c>
      <c r="Q27" s="27" t="s">
        <v>25</v>
      </c>
      <c r="R27" s="27">
        <v>8</v>
      </c>
      <c r="S27" s="71">
        <v>8</v>
      </c>
      <c r="T27" s="28">
        <f>ROUND(SUMPRODUCT(O27:S27,$O$8:$S$8)/100,1)</f>
        <v>8.1</v>
      </c>
      <c r="U27" s="29" t="str">
        <f t="shared" si="0"/>
        <v>B+</v>
      </c>
      <c r="V27" s="30" t="str">
        <f t="shared" si="1"/>
        <v>Khá</v>
      </c>
      <c r="W27" s="31" t="str">
        <f t="shared" si="2"/>
        <v/>
      </c>
      <c r="X27" s="32" t="str">
        <f>+L27</f>
        <v>405-A2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7.25" customHeight="1" x14ac:dyDescent="0.25">
      <c r="B28" s="22">
        <v>20</v>
      </c>
      <c r="C28" s="23" t="s">
        <v>904</v>
      </c>
      <c r="D28" s="24" t="s">
        <v>420</v>
      </c>
      <c r="E28" s="25" t="s">
        <v>592</v>
      </c>
      <c r="F28" s="26" t="s">
        <v>905</v>
      </c>
      <c r="G28" s="23" t="s">
        <v>79</v>
      </c>
      <c r="H28" s="81" t="s">
        <v>56</v>
      </c>
      <c r="I28" s="82" t="s">
        <v>860</v>
      </c>
      <c r="J28" s="83">
        <v>43256</v>
      </c>
      <c r="K28" s="82" t="s">
        <v>58</v>
      </c>
      <c r="L28" s="82" t="s">
        <v>1006</v>
      </c>
      <c r="M28" s="82" t="s">
        <v>325</v>
      </c>
      <c r="N28">
        <v>3</v>
      </c>
      <c r="O28" s="27">
        <v>10</v>
      </c>
      <c r="P28" s="27">
        <v>8</v>
      </c>
      <c r="Q28" s="27" t="s">
        <v>25</v>
      </c>
      <c r="R28" s="27">
        <v>8</v>
      </c>
      <c r="S28" s="71">
        <v>6</v>
      </c>
      <c r="T28" s="28">
        <f>ROUND(SUMPRODUCT(O28:S28,$O$8:$S$8)/100,1)</f>
        <v>7</v>
      </c>
      <c r="U28" s="29" t="str">
        <f t="shared" si="0"/>
        <v>B</v>
      </c>
      <c r="V28" s="30" t="str">
        <f t="shared" si="1"/>
        <v>Khá</v>
      </c>
      <c r="W28" s="31" t="str">
        <f t="shared" si="2"/>
        <v/>
      </c>
      <c r="X28" s="32" t="str">
        <f>+L28</f>
        <v>405-A2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7.25" customHeight="1" x14ac:dyDescent="0.25">
      <c r="B29" s="22">
        <v>21</v>
      </c>
      <c r="C29" s="23" t="s">
        <v>906</v>
      </c>
      <c r="D29" s="24" t="s">
        <v>283</v>
      </c>
      <c r="E29" s="25" t="s">
        <v>907</v>
      </c>
      <c r="F29" s="26" t="s">
        <v>908</v>
      </c>
      <c r="G29" s="23" t="s">
        <v>63</v>
      </c>
      <c r="H29" s="81" t="s">
        <v>56</v>
      </c>
      <c r="I29" s="82" t="s">
        <v>860</v>
      </c>
      <c r="J29" s="83">
        <v>43256</v>
      </c>
      <c r="K29" s="82" t="s">
        <v>58</v>
      </c>
      <c r="L29" s="82" t="s">
        <v>1006</v>
      </c>
      <c r="M29" s="82" t="s">
        <v>325</v>
      </c>
      <c r="N29">
        <v>3</v>
      </c>
      <c r="O29" s="27">
        <v>10</v>
      </c>
      <c r="P29" s="27">
        <v>8</v>
      </c>
      <c r="Q29" s="27" t="s">
        <v>25</v>
      </c>
      <c r="R29" s="27">
        <v>8.5</v>
      </c>
      <c r="S29" s="71">
        <v>5</v>
      </c>
      <c r="T29" s="28">
        <f>ROUND(SUMPRODUCT(O29:S29,$O$8:$S$8)/100,1)</f>
        <v>6.5</v>
      </c>
      <c r="U29" s="29" t="str">
        <f t="shared" si="0"/>
        <v>C+</v>
      </c>
      <c r="V29" s="30" t="str">
        <f t="shared" si="1"/>
        <v>Trung bình</v>
      </c>
      <c r="W29" s="31" t="str">
        <f t="shared" si="2"/>
        <v/>
      </c>
      <c r="X29" s="32" t="str">
        <f>+L29</f>
        <v>405-A2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7.25" customHeight="1" x14ac:dyDescent="0.25">
      <c r="B30" s="22">
        <v>22</v>
      </c>
      <c r="C30" s="23" t="s">
        <v>909</v>
      </c>
      <c r="D30" s="24" t="s">
        <v>910</v>
      </c>
      <c r="E30" s="25" t="s">
        <v>154</v>
      </c>
      <c r="F30" s="26" t="s">
        <v>911</v>
      </c>
      <c r="G30" s="23" t="s">
        <v>97</v>
      </c>
      <c r="H30" s="81" t="s">
        <v>56</v>
      </c>
      <c r="I30" s="82" t="s">
        <v>860</v>
      </c>
      <c r="J30" s="83">
        <v>43256</v>
      </c>
      <c r="K30" s="82" t="s">
        <v>58</v>
      </c>
      <c r="L30" s="82" t="s">
        <v>1007</v>
      </c>
      <c r="M30" s="82" t="s">
        <v>325</v>
      </c>
      <c r="N30">
        <v>3</v>
      </c>
      <c r="O30" s="27">
        <v>8</v>
      </c>
      <c r="P30" s="27">
        <v>8</v>
      </c>
      <c r="Q30" s="27" t="s">
        <v>25</v>
      </c>
      <c r="R30" s="27">
        <v>8</v>
      </c>
      <c r="S30" s="71">
        <v>0</v>
      </c>
      <c r="T30" s="28">
        <f>ROUND(SUMPRODUCT(O30:S30,$O$8:$S$8)/100,1)</f>
        <v>3.2</v>
      </c>
      <c r="U30" s="29" t="str">
        <f t="shared" si="0"/>
        <v>F</v>
      </c>
      <c r="V30" s="30" t="str">
        <f t="shared" si="1"/>
        <v>Kém</v>
      </c>
      <c r="W30" s="31" t="s">
        <v>1079</v>
      </c>
      <c r="X30" s="32" t="str">
        <f>+L30</f>
        <v>301-A2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Học lại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7.25" customHeight="1" x14ac:dyDescent="0.25">
      <c r="B31" s="22">
        <v>23</v>
      </c>
      <c r="C31" s="23" t="s">
        <v>912</v>
      </c>
      <c r="D31" s="24" t="s">
        <v>913</v>
      </c>
      <c r="E31" s="25" t="s">
        <v>914</v>
      </c>
      <c r="F31" s="26" t="s">
        <v>915</v>
      </c>
      <c r="G31" s="23" t="s">
        <v>55</v>
      </c>
      <c r="H31" s="81" t="s">
        <v>56</v>
      </c>
      <c r="I31" s="82" t="s">
        <v>860</v>
      </c>
      <c r="J31" s="83">
        <v>43256</v>
      </c>
      <c r="K31" s="82" t="s">
        <v>58</v>
      </c>
      <c r="L31" s="82" t="s">
        <v>1007</v>
      </c>
      <c r="M31" s="82" t="s">
        <v>325</v>
      </c>
      <c r="N31">
        <v>3</v>
      </c>
      <c r="O31" s="27">
        <v>8</v>
      </c>
      <c r="P31" s="27">
        <v>7.5</v>
      </c>
      <c r="Q31" s="27" t="s">
        <v>25</v>
      </c>
      <c r="R31" s="27">
        <v>7.5</v>
      </c>
      <c r="S31" s="71">
        <v>6</v>
      </c>
      <c r="T31" s="28">
        <f>ROUND(SUMPRODUCT(O31:S31,$O$8:$S$8)/100,1)</f>
        <v>6.7</v>
      </c>
      <c r="U31" s="29" t="str">
        <f t="shared" si="0"/>
        <v>C+</v>
      </c>
      <c r="V31" s="30" t="str">
        <f t="shared" si="1"/>
        <v>Trung bình</v>
      </c>
      <c r="W31" s="31" t="str">
        <f t="shared" ref="W31:W38" si="3">+IF(OR($O31=0,$P31=0,$Q31=0,$R31=0),"Không đủ ĐKDT",IF(AND(S31=0,T31&gt;=4),"Không đạt",""))</f>
        <v/>
      </c>
      <c r="X31" s="32" t="str">
        <f>+L31</f>
        <v>301-A2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7.25" customHeight="1" x14ac:dyDescent="0.25">
      <c r="B32" s="22">
        <v>24</v>
      </c>
      <c r="C32" s="23" t="s">
        <v>916</v>
      </c>
      <c r="D32" s="24" t="s">
        <v>463</v>
      </c>
      <c r="E32" s="25" t="s">
        <v>66</v>
      </c>
      <c r="F32" s="26" t="s">
        <v>917</v>
      </c>
      <c r="G32" s="23" t="s">
        <v>55</v>
      </c>
      <c r="H32" s="81" t="s">
        <v>56</v>
      </c>
      <c r="I32" s="82" t="s">
        <v>860</v>
      </c>
      <c r="J32" s="83">
        <v>43256</v>
      </c>
      <c r="K32" s="82" t="s">
        <v>58</v>
      </c>
      <c r="L32" s="82" t="s">
        <v>1007</v>
      </c>
      <c r="M32" s="82" t="s">
        <v>325</v>
      </c>
      <c r="N32">
        <v>3</v>
      </c>
      <c r="O32" s="27">
        <v>10</v>
      </c>
      <c r="P32" s="27">
        <v>8</v>
      </c>
      <c r="Q32" s="27" t="s">
        <v>25</v>
      </c>
      <c r="R32" s="27">
        <v>8</v>
      </c>
      <c r="S32" s="71">
        <v>7</v>
      </c>
      <c r="T32" s="28">
        <f>ROUND(SUMPRODUCT(O32:S32,$O$8:$S$8)/100,1)</f>
        <v>7.6</v>
      </c>
      <c r="U32" s="29" t="str">
        <f t="shared" si="0"/>
        <v>B</v>
      </c>
      <c r="V32" s="30" t="str">
        <f t="shared" si="1"/>
        <v>Khá</v>
      </c>
      <c r="W32" s="31" t="str">
        <f t="shared" si="3"/>
        <v/>
      </c>
      <c r="X32" s="32" t="str">
        <f>+L32</f>
        <v>301-A2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7.25" customHeight="1" x14ac:dyDescent="0.25">
      <c r="B33" s="22">
        <v>25</v>
      </c>
      <c r="C33" s="23" t="s">
        <v>918</v>
      </c>
      <c r="D33" s="24" t="s">
        <v>137</v>
      </c>
      <c r="E33" s="25" t="s">
        <v>162</v>
      </c>
      <c r="F33" s="26" t="s">
        <v>919</v>
      </c>
      <c r="G33" s="23" t="s">
        <v>93</v>
      </c>
      <c r="H33" s="81" t="s">
        <v>56</v>
      </c>
      <c r="I33" s="82" t="s">
        <v>860</v>
      </c>
      <c r="J33" s="83">
        <v>43256</v>
      </c>
      <c r="K33" s="82" t="s">
        <v>58</v>
      </c>
      <c r="L33" s="82" t="s">
        <v>1007</v>
      </c>
      <c r="M33" s="82" t="s">
        <v>325</v>
      </c>
      <c r="N33">
        <v>3</v>
      </c>
      <c r="O33" s="27">
        <v>10</v>
      </c>
      <c r="P33" s="27">
        <v>8</v>
      </c>
      <c r="Q33" s="27" t="s">
        <v>25</v>
      </c>
      <c r="R33" s="27">
        <v>8.5</v>
      </c>
      <c r="S33" s="71">
        <v>5</v>
      </c>
      <c r="T33" s="28">
        <f>ROUND(SUMPRODUCT(O33:S33,$O$8:$S$8)/100,1)</f>
        <v>6.5</v>
      </c>
      <c r="U33" s="29" t="str">
        <f t="shared" si="0"/>
        <v>C+</v>
      </c>
      <c r="V33" s="30" t="str">
        <f t="shared" si="1"/>
        <v>Trung bình</v>
      </c>
      <c r="W33" s="31" t="str">
        <f t="shared" si="3"/>
        <v/>
      </c>
      <c r="X33" s="32" t="str">
        <f>+L33</f>
        <v>301-A2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7.25" customHeight="1" x14ac:dyDescent="0.25">
      <c r="B34" s="22">
        <v>26</v>
      </c>
      <c r="C34" s="23" t="s">
        <v>920</v>
      </c>
      <c r="D34" s="24" t="s">
        <v>204</v>
      </c>
      <c r="E34" s="25" t="s">
        <v>485</v>
      </c>
      <c r="F34" s="26" t="s">
        <v>921</v>
      </c>
      <c r="G34" s="23" t="s">
        <v>79</v>
      </c>
      <c r="H34" s="81" t="s">
        <v>56</v>
      </c>
      <c r="I34" s="82" t="s">
        <v>860</v>
      </c>
      <c r="J34" s="83">
        <v>43256</v>
      </c>
      <c r="K34" s="82" t="s">
        <v>58</v>
      </c>
      <c r="L34" s="82" t="s">
        <v>1007</v>
      </c>
      <c r="M34" s="82" t="s">
        <v>325</v>
      </c>
      <c r="N34">
        <v>3</v>
      </c>
      <c r="O34" s="27">
        <v>9</v>
      </c>
      <c r="P34" s="27">
        <v>7</v>
      </c>
      <c r="Q34" s="27" t="s">
        <v>25</v>
      </c>
      <c r="R34" s="27">
        <v>8.5</v>
      </c>
      <c r="S34" s="71">
        <v>8</v>
      </c>
      <c r="T34" s="28">
        <f>ROUND(SUMPRODUCT(O34:S34,$O$8:$S$8)/100,1)</f>
        <v>8.1</v>
      </c>
      <c r="U34" s="29" t="str">
        <f t="shared" si="0"/>
        <v>B+</v>
      </c>
      <c r="V34" s="30" t="str">
        <f t="shared" si="1"/>
        <v>Khá</v>
      </c>
      <c r="W34" s="31" t="str">
        <f t="shared" si="3"/>
        <v/>
      </c>
      <c r="X34" s="32" t="str">
        <f>+L34</f>
        <v>301-A2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7.25" customHeight="1" x14ac:dyDescent="0.25">
      <c r="B35" s="22">
        <v>27</v>
      </c>
      <c r="C35" s="23" t="s">
        <v>922</v>
      </c>
      <c r="D35" s="24" t="s">
        <v>73</v>
      </c>
      <c r="E35" s="25" t="s">
        <v>923</v>
      </c>
      <c r="F35" s="26" t="s">
        <v>924</v>
      </c>
      <c r="G35" s="23" t="s">
        <v>97</v>
      </c>
      <c r="H35" s="81" t="s">
        <v>56</v>
      </c>
      <c r="I35" s="82" t="s">
        <v>860</v>
      </c>
      <c r="J35" s="83">
        <v>43256</v>
      </c>
      <c r="K35" s="82" t="s">
        <v>58</v>
      </c>
      <c r="L35" s="82" t="s">
        <v>1007</v>
      </c>
      <c r="M35" s="82" t="s">
        <v>325</v>
      </c>
      <c r="N35">
        <v>3</v>
      </c>
      <c r="O35" s="27">
        <v>10</v>
      </c>
      <c r="P35" s="27">
        <v>8</v>
      </c>
      <c r="Q35" s="27" t="s">
        <v>25</v>
      </c>
      <c r="R35" s="27">
        <v>8</v>
      </c>
      <c r="S35" s="71">
        <v>5</v>
      </c>
      <c r="T35" s="28">
        <f>ROUND(SUMPRODUCT(O35:S35,$O$8:$S$8)/100,1)</f>
        <v>6.4</v>
      </c>
      <c r="U35" s="29" t="str">
        <f t="shared" si="0"/>
        <v>C</v>
      </c>
      <c r="V35" s="30" t="str">
        <f t="shared" si="1"/>
        <v>Trung bình</v>
      </c>
      <c r="W35" s="31" t="str">
        <f t="shared" si="3"/>
        <v/>
      </c>
      <c r="X35" s="32" t="str">
        <f>+L35</f>
        <v>301-A2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7.25" customHeight="1" x14ac:dyDescent="0.25">
      <c r="B36" s="22">
        <v>28</v>
      </c>
      <c r="C36" s="23" t="s">
        <v>925</v>
      </c>
      <c r="D36" s="24" t="s">
        <v>926</v>
      </c>
      <c r="E36" s="25" t="s">
        <v>183</v>
      </c>
      <c r="F36" s="26" t="s">
        <v>333</v>
      </c>
      <c r="G36" s="23" t="s">
        <v>79</v>
      </c>
      <c r="H36" s="81" t="s">
        <v>56</v>
      </c>
      <c r="I36" s="82" t="s">
        <v>860</v>
      </c>
      <c r="J36" s="83">
        <v>43256</v>
      </c>
      <c r="K36" s="82" t="s">
        <v>58</v>
      </c>
      <c r="L36" s="82" t="s">
        <v>1007</v>
      </c>
      <c r="M36" s="82" t="s">
        <v>325</v>
      </c>
      <c r="N36">
        <v>3</v>
      </c>
      <c r="O36" s="27">
        <v>10</v>
      </c>
      <c r="P36" s="27">
        <v>7</v>
      </c>
      <c r="Q36" s="27" t="s">
        <v>25</v>
      </c>
      <c r="R36" s="27">
        <v>8</v>
      </c>
      <c r="S36" s="71">
        <v>8</v>
      </c>
      <c r="T36" s="28">
        <f>ROUND(SUMPRODUCT(O36:S36,$O$8:$S$8)/100,1)</f>
        <v>8.1</v>
      </c>
      <c r="U36" s="29" t="str">
        <f t="shared" si="0"/>
        <v>B+</v>
      </c>
      <c r="V36" s="30" t="str">
        <f t="shared" si="1"/>
        <v>Khá</v>
      </c>
      <c r="W36" s="31" t="str">
        <f t="shared" si="3"/>
        <v/>
      </c>
      <c r="X36" s="32" t="str">
        <f>+L36</f>
        <v>301-A2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7.25" customHeight="1" x14ac:dyDescent="0.25">
      <c r="B37" s="22">
        <v>29</v>
      </c>
      <c r="C37" s="23" t="s">
        <v>927</v>
      </c>
      <c r="D37" s="24" t="s">
        <v>598</v>
      </c>
      <c r="E37" s="25" t="s">
        <v>411</v>
      </c>
      <c r="F37" s="26" t="s">
        <v>928</v>
      </c>
      <c r="G37" s="23" t="s">
        <v>97</v>
      </c>
      <c r="H37" s="81" t="s">
        <v>56</v>
      </c>
      <c r="I37" s="82" t="s">
        <v>860</v>
      </c>
      <c r="J37" s="83">
        <v>43256</v>
      </c>
      <c r="K37" s="82" t="s">
        <v>58</v>
      </c>
      <c r="L37" s="82" t="s">
        <v>1007</v>
      </c>
      <c r="M37" s="82" t="s">
        <v>325</v>
      </c>
      <c r="N37">
        <v>3</v>
      </c>
      <c r="O37" s="27">
        <v>9</v>
      </c>
      <c r="P37" s="27">
        <v>7.5</v>
      </c>
      <c r="Q37" s="27" t="s">
        <v>25</v>
      </c>
      <c r="R37" s="27">
        <v>8</v>
      </c>
      <c r="S37" s="71">
        <v>8</v>
      </c>
      <c r="T37" s="28">
        <f>ROUND(SUMPRODUCT(O37:S37,$O$8:$S$8)/100,1)</f>
        <v>8.1</v>
      </c>
      <c r="U37" s="29" t="str">
        <f t="shared" si="0"/>
        <v>B+</v>
      </c>
      <c r="V37" s="30" t="str">
        <f t="shared" si="1"/>
        <v>Khá</v>
      </c>
      <c r="W37" s="31" t="str">
        <f t="shared" si="3"/>
        <v/>
      </c>
      <c r="X37" s="32" t="str">
        <f>+L37</f>
        <v>301-A2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7.25" customHeight="1" x14ac:dyDescent="0.25">
      <c r="B38" s="22">
        <v>30</v>
      </c>
      <c r="C38" s="23" t="s">
        <v>929</v>
      </c>
      <c r="D38" s="24" t="s">
        <v>99</v>
      </c>
      <c r="E38" s="25" t="s">
        <v>411</v>
      </c>
      <c r="F38" s="26" t="s">
        <v>930</v>
      </c>
      <c r="G38" s="23" t="s">
        <v>55</v>
      </c>
      <c r="H38" s="81" t="s">
        <v>56</v>
      </c>
      <c r="I38" s="82" t="s">
        <v>860</v>
      </c>
      <c r="J38" s="83">
        <v>43256</v>
      </c>
      <c r="K38" s="82" t="s">
        <v>58</v>
      </c>
      <c r="L38" s="82" t="s">
        <v>1007</v>
      </c>
      <c r="M38" s="82" t="s">
        <v>325</v>
      </c>
      <c r="N38">
        <v>3</v>
      </c>
      <c r="O38" s="27">
        <v>4</v>
      </c>
      <c r="P38" s="27">
        <v>7</v>
      </c>
      <c r="Q38" s="27" t="s">
        <v>25</v>
      </c>
      <c r="R38" s="27">
        <v>7.5</v>
      </c>
      <c r="S38" s="71">
        <v>6</v>
      </c>
      <c r="T38" s="28">
        <f>ROUND(SUMPRODUCT(O38:S38,$O$8:$S$8)/100,1)</f>
        <v>6.2</v>
      </c>
      <c r="U38" s="29" t="str">
        <f t="shared" si="0"/>
        <v>C</v>
      </c>
      <c r="V38" s="30" t="str">
        <f t="shared" si="1"/>
        <v>Trung bình</v>
      </c>
      <c r="W38" s="31" t="str">
        <f t="shared" si="3"/>
        <v/>
      </c>
      <c r="X38" s="32" t="str">
        <f>+L38</f>
        <v>301-A2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7.25" customHeight="1" x14ac:dyDescent="0.25">
      <c r="B39" s="22">
        <v>31</v>
      </c>
      <c r="C39" s="23" t="s">
        <v>931</v>
      </c>
      <c r="D39" s="24" t="s">
        <v>932</v>
      </c>
      <c r="E39" s="25" t="s">
        <v>879</v>
      </c>
      <c r="F39" s="26" t="s">
        <v>723</v>
      </c>
      <c r="G39" s="23" t="s">
        <v>79</v>
      </c>
      <c r="H39" s="81" t="s">
        <v>56</v>
      </c>
      <c r="I39" s="82" t="s">
        <v>860</v>
      </c>
      <c r="J39" s="83">
        <v>43256</v>
      </c>
      <c r="K39" s="82" t="s">
        <v>58</v>
      </c>
      <c r="L39" s="82" t="s">
        <v>1007</v>
      </c>
      <c r="M39" s="82" t="s">
        <v>325</v>
      </c>
      <c r="N39">
        <v>3</v>
      </c>
      <c r="O39" s="27">
        <v>10</v>
      </c>
      <c r="P39" s="27">
        <v>7</v>
      </c>
      <c r="Q39" s="27" t="s">
        <v>25</v>
      </c>
      <c r="R39" s="27">
        <v>8.5</v>
      </c>
      <c r="S39" s="71">
        <v>0</v>
      </c>
      <c r="T39" s="28">
        <f>ROUND(SUMPRODUCT(O39:S39,$O$8:$S$8)/100,1)</f>
        <v>3.4</v>
      </c>
      <c r="U39" s="29" t="str">
        <f t="shared" si="0"/>
        <v>F</v>
      </c>
      <c r="V39" s="30" t="str">
        <f t="shared" si="1"/>
        <v>Kém</v>
      </c>
      <c r="W39" s="31" t="s">
        <v>1080</v>
      </c>
      <c r="X39" s="32" t="str">
        <f>+L39</f>
        <v>301-A2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Học lại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7.25" customHeight="1" x14ac:dyDescent="0.25">
      <c r="B40" s="22">
        <v>32</v>
      </c>
      <c r="C40" s="23" t="s">
        <v>933</v>
      </c>
      <c r="D40" s="24" t="s">
        <v>934</v>
      </c>
      <c r="E40" s="25" t="s">
        <v>274</v>
      </c>
      <c r="F40" s="26" t="s">
        <v>898</v>
      </c>
      <c r="G40" s="23" t="s">
        <v>97</v>
      </c>
      <c r="H40" s="81" t="s">
        <v>56</v>
      </c>
      <c r="I40" s="82" t="s">
        <v>860</v>
      </c>
      <c r="J40" s="83">
        <v>43256</v>
      </c>
      <c r="K40" s="82" t="s">
        <v>58</v>
      </c>
      <c r="L40" s="82" t="s">
        <v>1007</v>
      </c>
      <c r="M40" s="82" t="s">
        <v>325</v>
      </c>
      <c r="N40">
        <v>3</v>
      </c>
      <c r="O40" s="27">
        <v>10</v>
      </c>
      <c r="P40" s="27">
        <v>8</v>
      </c>
      <c r="Q40" s="27" t="s">
        <v>25</v>
      </c>
      <c r="R40" s="27">
        <v>8</v>
      </c>
      <c r="S40" s="71">
        <v>5</v>
      </c>
      <c r="T40" s="28">
        <f>ROUND(SUMPRODUCT(O40:S40,$O$8:$S$8)/100,1)</f>
        <v>6.4</v>
      </c>
      <c r="U40" s="29" t="str">
        <f t="shared" si="0"/>
        <v>C</v>
      </c>
      <c r="V40" s="30" t="str">
        <f t="shared" si="1"/>
        <v>Trung bình</v>
      </c>
      <c r="W40" s="31" t="str">
        <f t="shared" ref="W40:W70" si="4">+IF(OR($O40=0,$P40=0,$Q40=0,$R40=0),"Không đủ ĐKDT",IF(AND(S40=0,T40&gt;=4),"Không đạt",""))</f>
        <v/>
      </c>
      <c r="X40" s="32" t="str">
        <f>+L40</f>
        <v>301-A2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7.25" customHeight="1" x14ac:dyDescent="0.25">
      <c r="B41" s="22">
        <v>33</v>
      </c>
      <c r="C41" s="23" t="s">
        <v>935</v>
      </c>
      <c r="D41" s="24" t="s">
        <v>145</v>
      </c>
      <c r="E41" s="25" t="s">
        <v>936</v>
      </c>
      <c r="F41" s="26" t="s">
        <v>937</v>
      </c>
      <c r="G41" s="23" t="s">
        <v>97</v>
      </c>
      <c r="H41" s="81" t="s">
        <v>56</v>
      </c>
      <c r="I41" s="82" t="s">
        <v>860</v>
      </c>
      <c r="J41" s="83">
        <v>43256</v>
      </c>
      <c r="K41" s="82" t="s">
        <v>58</v>
      </c>
      <c r="L41" s="82" t="s">
        <v>1007</v>
      </c>
      <c r="M41" s="82" t="s">
        <v>325</v>
      </c>
      <c r="N41">
        <v>3</v>
      </c>
      <c r="O41" s="27">
        <v>10</v>
      </c>
      <c r="P41" s="27">
        <v>7</v>
      </c>
      <c r="Q41" s="27" t="s">
        <v>25</v>
      </c>
      <c r="R41" s="27">
        <v>8.5</v>
      </c>
      <c r="S41" s="71">
        <v>7</v>
      </c>
      <c r="T41" s="28">
        <f>ROUND(SUMPRODUCT(O41:S41,$O$8:$S$8)/100,1)</f>
        <v>7.6</v>
      </c>
      <c r="U41" s="29" t="str">
        <f t="shared" ref="U41:U70" si="5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B</v>
      </c>
      <c r="V41" s="30" t="str">
        <f t="shared" ref="V41:V70" si="6">IF($T41&lt;4,"Kém",IF(AND($T41&gt;=4,$T41&lt;=5.4),"Trung bình yếu",IF(AND($T41&gt;=5.5,$T41&lt;=6.9),"Trung bình",IF(AND($T41&gt;=7,$T41&lt;=8.4),"Khá",IF(AND($T41&gt;=8.5,$T41&lt;=10),"Giỏi","")))))</f>
        <v>Khá</v>
      </c>
      <c r="W41" s="31" t="str">
        <f t="shared" si="4"/>
        <v/>
      </c>
      <c r="X41" s="32" t="str">
        <f t="shared" ref="X41:X70" si="7">+L41</f>
        <v>301-A2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7.25" customHeight="1" x14ac:dyDescent="0.25">
      <c r="B42" s="22">
        <v>34</v>
      </c>
      <c r="C42" s="23" t="s">
        <v>938</v>
      </c>
      <c r="D42" s="24" t="s">
        <v>204</v>
      </c>
      <c r="E42" s="25" t="s">
        <v>111</v>
      </c>
      <c r="F42" s="26" t="s">
        <v>939</v>
      </c>
      <c r="G42" s="23" t="s">
        <v>79</v>
      </c>
      <c r="H42" s="81" t="s">
        <v>56</v>
      </c>
      <c r="I42" s="82" t="s">
        <v>860</v>
      </c>
      <c r="J42" s="83">
        <v>43256</v>
      </c>
      <c r="K42" s="82" t="s">
        <v>58</v>
      </c>
      <c r="L42" s="82" t="s">
        <v>1007</v>
      </c>
      <c r="M42" s="82" t="s">
        <v>325</v>
      </c>
      <c r="N42">
        <v>3</v>
      </c>
      <c r="O42" s="27"/>
      <c r="P42" s="27"/>
      <c r="Q42" s="27" t="s">
        <v>25</v>
      </c>
      <c r="R42" s="27" t="s">
        <v>25</v>
      </c>
      <c r="S42" s="71" t="s">
        <v>25</v>
      </c>
      <c r="T42" s="28">
        <f>ROUND(SUMPRODUCT(O42:S42,$O$8:$S$8)/100,1)</f>
        <v>0</v>
      </c>
      <c r="U42" s="29" t="str">
        <f t="shared" si="5"/>
        <v>F</v>
      </c>
      <c r="V42" s="30" t="str">
        <f t="shared" si="6"/>
        <v>Kém</v>
      </c>
      <c r="W42" s="31" t="str">
        <f t="shared" si="4"/>
        <v>Không đủ ĐKDT</v>
      </c>
      <c r="X42" s="32" t="str">
        <f t="shared" si="7"/>
        <v>301-A2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Học lại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7.25" customHeight="1" x14ac:dyDescent="0.25">
      <c r="B43" s="22">
        <v>35</v>
      </c>
      <c r="C43" s="23" t="s">
        <v>940</v>
      </c>
      <c r="D43" s="24" t="s">
        <v>941</v>
      </c>
      <c r="E43" s="25" t="s">
        <v>780</v>
      </c>
      <c r="F43" s="26" t="s">
        <v>942</v>
      </c>
      <c r="G43" s="23" t="s">
        <v>93</v>
      </c>
      <c r="H43" s="81" t="s">
        <v>56</v>
      </c>
      <c r="I43" s="82" t="s">
        <v>860</v>
      </c>
      <c r="J43" s="83">
        <v>43256</v>
      </c>
      <c r="K43" s="82" t="s">
        <v>58</v>
      </c>
      <c r="L43" s="82" t="s">
        <v>1007</v>
      </c>
      <c r="M43" s="82" t="s">
        <v>325</v>
      </c>
      <c r="N43">
        <v>3</v>
      </c>
      <c r="O43" s="27">
        <v>10</v>
      </c>
      <c r="P43" s="27">
        <v>8</v>
      </c>
      <c r="Q43" s="27" t="s">
        <v>25</v>
      </c>
      <c r="R43" s="27">
        <v>8</v>
      </c>
      <c r="S43" s="71">
        <v>6</v>
      </c>
      <c r="T43" s="28">
        <f>ROUND(SUMPRODUCT(O43:S43,$O$8:$S$8)/100,1)</f>
        <v>7</v>
      </c>
      <c r="U43" s="29" t="str">
        <f t="shared" si="5"/>
        <v>B</v>
      </c>
      <c r="V43" s="30" t="str">
        <f t="shared" si="6"/>
        <v>Khá</v>
      </c>
      <c r="W43" s="31" t="str">
        <f t="shared" si="4"/>
        <v/>
      </c>
      <c r="X43" s="32" t="str">
        <f t="shared" si="7"/>
        <v>301-A2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7.25" customHeight="1" x14ac:dyDescent="0.25">
      <c r="B44" s="22">
        <v>36</v>
      </c>
      <c r="C44" s="23" t="s">
        <v>943</v>
      </c>
      <c r="D44" s="24" t="s">
        <v>944</v>
      </c>
      <c r="E44" s="25" t="s">
        <v>212</v>
      </c>
      <c r="F44" s="26" t="s">
        <v>439</v>
      </c>
      <c r="G44" s="23" t="s">
        <v>79</v>
      </c>
      <c r="H44" s="81" t="s">
        <v>56</v>
      </c>
      <c r="I44" s="82" t="s">
        <v>860</v>
      </c>
      <c r="J44" s="83">
        <v>43256</v>
      </c>
      <c r="K44" s="82" t="s">
        <v>58</v>
      </c>
      <c r="L44" s="82" t="s">
        <v>1007</v>
      </c>
      <c r="M44" s="82" t="s">
        <v>325</v>
      </c>
      <c r="N44">
        <v>3</v>
      </c>
      <c r="O44" s="27">
        <v>10</v>
      </c>
      <c r="P44" s="27">
        <v>8</v>
      </c>
      <c r="Q44" s="27" t="s">
        <v>25</v>
      </c>
      <c r="R44" s="27">
        <v>8</v>
      </c>
      <c r="S44" s="71">
        <v>5</v>
      </c>
      <c r="T44" s="28">
        <f>ROUND(SUMPRODUCT(O44:S44,$O$8:$S$8)/100,1)</f>
        <v>6.4</v>
      </c>
      <c r="U44" s="29" t="str">
        <f t="shared" si="5"/>
        <v>C</v>
      </c>
      <c r="V44" s="30" t="str">
        <f t="shared" si="6"/>
        <v>Trung bình</v>
      </c>
      <c r="W44" s="31" t="str">
        <f t="shared" si="4"/>
        <v/>
      </c>
      <c r="X44" s="32" t="str">
        <f t="shared" si="7"/>
        <v>301-A2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7.25" customHeight="1" x14ac:dyDescent="0.25">
      <c r="B45" s="22">
        <v>37</v>
      </c>
      <c r="C45" s="23" t="s">
        <v>945</v>
      </c>
      <c r="D45" s="24" t="s">
        <v>677</v>
      </c>
      <c r="E45" s="25" t="s">
        <v>575</v>
      </c>
      <c r="F45" s="26" t="s">
        <v>872</v>
      </c>
      <c r="G45" s="23" t="s">
        <v>93</v>
      </c>
      <c r="H45" s="81" t="s">
        <v>56</v>
      </c>
      <c r="I45" s="82" t="s">
        <v>860</v>
      </c>
      <c r="J45" s="83">
        <v>43256</v>
      </c>
      <c r="K45" s="82" t="s">
        <v>58</v>
      </c>
      <c r="L45" s="82" t="s">
        <v>1007</v>
      </c>
      <c r="M45" s="82" t="s">
        <v>325</v>
      </c>
      <c r="N45">
        <v>3</v>
      </c>
      <c r="O45" s="27">
        <v>8</v>
      </c>
      <c r="P45" s="27">
        <v>7</v>
      </c>
      <c r="Q45" s="27" t="s">
        <v>25</v>
      </c>
      <c r="R45" s="27">
        <v>8</v>
      </c>
      <c r="S45" s="71">
        <v>5</v>
      </c>
      <c r="T45" s="28">
        <f>ROUND(SUMPRODUCT(O45:S45,$O$8:$S$8)/100,1)</f>
        <v>6.1</v>
      </c>
      <c r="U45" s="29" t="str">
        <f t="shared" si="5"/>
        <v>C</v>
      </c>
      <c r="V45" s="30" t="str">
        <f t="shared" si="6"/>
        <v>Trung bình</v>
      </c>
      <c r="W45" s="31" t="str">
        <f t="shared" si="4"/>
        <v/>
      </c>
      <c r="X45" s="32" t="str">
        <f t="shared" si="7"/>
        <v>301-A2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7.25" customHeight="1" x14ac:dyDescent="0.25">
      <c r="B46" s="22">
        <v>38</v>
      </c>
      <c r="C46" s="23" t="s">
        <v>946</v>
      </c>
      <c r="D46" s="24" t="s">
        <v>145</v>
      </c>
      <c r="E46" s="25" t="s">
        <v>507</v>
      </c>
      <c r="F46" s="26" t="s">
        <v>436</v>
      </c>
      <c r="G46" s="23" t="s">
        <v>55</v>
      </c>
      <c r="H46" s="81" t="s">
        <v>56</v>
      </c>
      <c r="I46" s="82" t="s">
        <v>860</v>
      </c>
      <c r="J46" s="83">
        <v>43256</v>
      </c>
      <c r="K46" s="82" t="s">
        <v>58</v>
      </c>
      <c r="L46" s="82" t="s">
        <v>1007</v>
      </c>
      <c r="M46" s="82" t="s">
        <v>325</v>
      </c>
      <c r="N46">
        <v>3</v>
      </c>
      <c r="O46" s="27">
        <v>10</v>
      </c>
      <c r="P46" s="27">
        <v>7.5</v>
      </c>
      <c r="Q46" s="27" t="s">
        <v>25</v>
      </c>
      <c r="R46" s="27">
        <v>7.5</v>
      </c>
      <c r="S46" s="71">
        <v>7</v>
      </c>
      <c r="T46" s="28">
        <f>ROUND(SUMPRODUCT(O46:S46,$O$8:$S$8)/100,1)</f>
        <v>7.5</v>
      </c>
      <c r="U46" s="29" t="str">
        <f t="shared" si="5"/>
        <v>B</v>
      </c>
      <c r="V46" s="30" t="str">
        <f t="shared" si="6"/>
        <v>Khá</v>
      </c>
      <c r="W46" s="31" t="str">
        <f t="shared" si="4"/>
        <v/>
      </c>
      <c r="X46" s="32" t="str">
        <f t="shared" si="7"/>
        <v>301-A2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7.25" customHeight="1" x14ac:dyDescent="0.25">
      <c r="B47" s="22">
        <v>39</v>
      </c>
      <c r="C47" s="23" t="s">
        <v>947</v>
      </c>
      <c r="D47" s="24" t="s">
        <v>948</v>
      </c>
      <c r="E47" s="25" t="s">
        <v>301</v>
      </c>
      <c r="F47" s="26" t="s">
        <v>949</v>
      </c>
      <c r="G47" s="23" t="s">
        <v>97</v>
      </c>
      <c r="H47" s="81" t="s">
        <v>56</v>
      </c>
      <c r="I47" s="82" t="s">
        <v>860</v>
      </c>
      <c r="J47" s="83">
        <v>43256</v>
      </c>
      <c r="K47" s="82" t="s">
        <v>58</v>
      </c>
      <c r="L47" s="82" t="s">
        <v>1007</v>
      </c>
      <c r="M47" s="82" t="s">
        <v>325</v>
      </c>
      <c r="N47">
        <v>3</v>
      </c>
      <c r="O47" s="27">
        <v>9</v>
      </c>
      <c r="P47" s="27">
        <v>8</v>
      </c>
      <c r="Q47" s="27" t="s">
        <v>25</v>
      </c>
      <c r="R47" s="27">
        <v>7.5</v>
      </c>
      <c r="S47" s="71">
        <v>5</v>
      </c>
      <c r="T47" s="28">
        <f>ROUND(SUMPRODUCT(O47:S47,$O$8:$S$8)/100,1)</f>
        <v>6.2</v>
      </c>
      <c r="U47" s="29" t="str">
        <f t="shared" si="5"/>
        <v>C</v>
      </c>
      <c r="V47" s="30" t="str">
        <f t="shared" si="6"/>
        <v>Trung bình</v>
      </c>
      <c r="W47" s="31" t="str">
        <f t="shared" si="4"/>
        <v/>
      </c>
      <c r="X47" s="32" t="str">
        <f t="shared" si="7"/>
        <v>301-A2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7.25" customHeight="1" x14ac:dyDescent="0.25">
      <c r="B48" s="22">
        <v>40</v>
      </c>
      <c r="C48" s="23" t="s">
        <v>950</v>
      </c>
      <c r="D48" s="24" t="s">
        <v>951</v>
      </c>
      <c r="E48" s="25" t="s">
        <v>952</v>
      </c>
      <c r="F48" s="26" t="s">
        <v>503</v>
      </c>
      <c r="G48" s="23" t="s">
        <v>88</v>
      </c>
      <c r="H48" s="81" t="s">
        <v>56</v>
      </c>
      <c r="I48" s="82" t="s">
        <v>860</v>
      </c>
      <c r="J48" s="83">
        <v>43256</v>
      </c>
      <c r="K48" s="82" t="s">
        <v>58</v>
      </c>
      <c r="L48" s="82" t="s">
        <v>1007</v>
      </c>
      <c r="M48" s="82" t="s">
        <v>325</v>
      </c>
      <c r="N48">
        <v>3</v>
      </c>
      <c r="O48" s="27">
        <v>10</v>
      </c>
      <c r="P48" s="27">
        <v>8</v>
      </c>
      <c r="Q48" s="27" t="s">
        <v>25</v>
      </c>
      <c r="R48" s="27">
        <v>8</v>
      </c>
      <c r="S48" s="71">
        <v>5</v>
      </c>
      <c r="T48" s="28">
        <f>ROUND(SUMPRODUCT(O48:S48,$O$8:$S$8)/100,1)</f>
        <v>6.4</v>
      </c>
      <c r="U48" s="29" t="str">
        <f t="shared" si="5"/>
        <v>C</v>
      </c>
      <c r="V48" s="30" t="str">
        <f t="shared" si="6"/>
        <v>Trung bình</v>
      </c>
      <c r="W48" s="31" t="str">
        <f t="shared" si="4"/>
        <v/>
      </c>
      <c r="X48" s="32" t="str">
        <f t="shared" si="7"/>
        <v>301-A2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7.25" customHeight="1" x14ac:dyDescent="0.25">
      <c r="B49" s="22">
        <v>41</v>
      </c>
      <c r="C49" s="23" t="s">
        <v>953</v>
      </c>
      <c r="D49" s="24" t="s">
        <v>562</v>
      </c>
      <c r="E49" s="25" t="s">
        <v>954</v>
      </c>
      <c r="F49" s="26" t="s">
        <v>719</v>
      </c>
      <c r="G49" s="23" t="s">
        <v>88</v>
      </c>
      <c r="H49" s="81" t="s">
        <v>56</v>
      </c>
      <c r="I49" s="82" t="s">
        <v>860</v>
      </c>
      <c r="J49" s="83">
        <v>43256</v>
      </c>
      <c r="K49" s="82" t="s">
        <v>58</v>
      </c>
      <c r="L49" s="82" t="s">
        <v>1007</v>
      </c>
      <c r="M49" s="82" t="s">
        <v>325</v>
      </c>
      <c r="N49">
        <v>3</v>
      </c>
      <c r="O49" s="27">
        <v>9</v>
      </c>
      <c r="P49" s="27">
        <v>8</v>
      </c>
      <c r="Q49" s="27" t="s">
        <v>25</v>
      </c>
      <c r="R49" s="27">
        <v>8</v>
      </c>
      <c r="S49" s="71">
        <v>4</v>
      </c>
      <c r="T49" s="28">
        <f>ROUND(SUMPRODUCT(O49:S49,$O$8:$S$8)/100,1)</f>
        <v>5.7</v>
      </c>
      <c r="U49" s="29" t="str">
        <f t="shared" si="5"/>
        <v>C</v>
      </c>
      <c r="V49" s="30" t="str">
        <f t="shared" si="6"/>
        <v>Trung bình</v>
      </c>
      <c r="W49" s="31" t="str">
        <f t="shared" si="4"/>
        <v/>
      </c>
      <c r="X49" s="32" t="str">
        <f t="shared" si="7"/>
        <v>301-A2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7.25" customHeight="1" x14ac:dyDescent="0.25">
      <c r="B50" s="22">
        <v>42</v>
      </c>
      <c r="C50" s="23" t="s">
        <v>955</v>
      </c>
      <c r="D50" s="24" t="s">
        <v>956</v>
      </c>
      <c r="E50" s="25" t="s">
        <v>957</v>
      </c>
      <c r="F50" s="26" t="s">
        <v>958</v>
      </c>
      <c r="G50" s="23" t="s">
        <v>97</v>
      </c>
      <c r="H50" s="81" t="s">
        <v>56</v>
      </c>
      <c r="I50" s="82" t="s">
        <v>860</v>
      </c>
      <c r="J50" s="83">
        <v>43256</v>
      </c>
      <c r="K50" s="82" t="s">
        <v>58</v>
      </c>
      <c r="L50" s="82" t="s">
        <v>1007</v>
      </c>
      <c r="M50" s="82" t="s">
        <v>325</v>
      </c>
      <c r="N50">
        <v>3</v>
      </c>
      <c r="O50" s="27">
        <v>10</v>
      </c>
      <c r="P50" s="27">
        <v>8</v>
      </c>
      <c r="Q50" s="27" t="s">
        <v>25</v>
      </c>
      <c r="R50" s="27">
        <v>8</v>
      </c>
      <c r="S50" s="71">
        <v>7</v>
      </c>
      <c r="T50" s="28">
        <f>ROUND(SUMPRODUCT(O50:S50,$O$8:$S$8)/100,1)</f>
        <v>7.6</v>
      </c>
      <c r="U50" s="29" t="str">
        <f t="shared" si="5"/>
        <v>B</v>
      </c>
      <c r="V50" s="30" t="str">
        <f t="shared" si="6"/>
        <v>Khá</v>
      </c>
      <c r="W50" s="31" t="str">
        <f t="shared" si="4"/>
        <v/>
      </c>
      <c r="X50" s="32" t="str">
        <f t="shared" si="7"/>
        <v>301-A2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7.25" customHeight="1" x14ac:dyDescent="0.25">
      <c r="B51" s="22">
        <v>43</v>
      </c>
      <c r="C51" s="23" t="s">
        <v>959</v>
      </c>
      <c r="D51" s="24" t="s">
        <v>960</v>
      </c>
      <c r="E51" s="25" t="s">
        <v>154</v>
      </c>
      <c r="F51" s="26" t="s">
        <v>468</v>
      </c>
      <c r="G51" s="23" t="s">
        <v>88</v>
      </c>
      <c r="H51" s="81" t="s">
        <v>56</v>
      </c>
      <c r="I51" s="82" t="s">
        <v>860</v>
      </c>
      <c r="J51" s="83">
        <v>43256</v>
      </c>
      <c r="K51" s="82" t="s">
        <v>58</v>
      </c>
      <c r="L51" s="82" t="s">
        <v>1008</v>
      </c>
      <c r="M51" s="82" t="s">
        <v>325</v>
      </c>
      <c r="N51">
        <v>3</v>
      </c>
      <c r="O51" s="27">
        <v>9</v>
      </c>
      <c r="P51" s="27">
        <v>7.5</v>
      </c>
      <c r="Q51" s="27" t="s">
        <v>25</v>
      </c>
      <c r="R51" s="27">
        <v>8</v>
      </c>
      <c r="S51" s="71">
        <v>5</v>
      </c>
      <c r="T51" s="28">
        <f>ROUND(SUMPRODUCT(O51:S51,$O$8:$S$8)/100,1)</f>
        <v>6.3</v>
      </c>
      <c r="U51" s="29" t="str">
        <f t="shared" si="5"/>
        <v>C</v>
      </c>
      <c r="V51" s="30" t="str">
        <f t="shared" si="6"/>
        <v>Trung bình</v>
      </c>
      <c r="W51" s="31" t="str">
        <f t="shared" si="4"/>
        <v/>
      </c>
      <c r="X51" s="32" t="str">
        <f t="shared" si="7"/>
        <v>402-A2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7.25" customHeight="1" x14ac:dyDescent="0.25">
      <c r="B52" s="22">
        <v>44</v>
      </c>
      <c r="C52" s="23" t="s">
        <v>961</v>
      </c>
      <c r="D52" s="24" t="s">
        <v>526</v>
      </c>
      <c r="E52" s="25" t="s">
        <v>336</v>
      </c>
      <c r="F52" s="26" t="s">
        <v>962</v>
      </c>
      <c r="G52" s="23" t="s">
        <v>97</v>
      </c>
      <c r="H52" s="81" t="s">
        <v>56</v>
      </c>
      <c r="I52" s="82" t="s">
        <v>860</v>
      </c>
      <c r="J52" s="83">
        <v>43256</v>
      </c>
      <c r="K52" s="82" t="s">
        <v>58</v>
      </c>
      <c r="L52" s="82" t="s">
        <v>1008</v>
      </c>
      <c r="M52" s="82" t="s">
        <v>325</v>
      </c>
      <c r="N52">
        <v>3</v>
      </c>
      <c r="O52" s="27">
        <v>7</v>
      </c>
      <c r="P52" s="27">
        <v>7.5</v>
      </c>
      <c r="Q52" s="27" t="s">
        <v>25</v>
      </c>
      <c r="R52" s="27">
        <v>7.5</v>
      </c>
      <c r="S52" s="71">
        <v>5</v>
      </c>
      <c r="T52" s="28">
        <f>ROUND(SUMPRODUCT(O52:S52,$O$8:$S$8)/100,1)</f>
        <v>6</v>
      </c>
      <c r="U52" s="29" t="str">
        <f t="shared" si="5"/>
        <v>C</v>
      </c>
      <c r="V52" s="30" t="str">
        <f t="shared" si="6"/>
        <v>Trung bình</v>
      </c>
      <c r="W52" s="31" t="str">
        <f t="shared" si="4"/>
        <v/>
      </c>
      <c r="X52" s="32" t="str">
        <f t="shared" si="7"/>
        <v>402-A2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7.25" customHeight="1" x14ac:dyDescent="0.25">
      <c r="B53" s="22">
        <v>45</v>
      </c>
      <c r="C53" s="23" t="s">
        <v>963</v>
      </c>
      <c r="D53" s="24" t="s">
        <v>460</v>
      </c>
      <c r="E53" s="25" t="s">
        <v>82</v>
      </c>
      <c r="F53" s="26" t="s">
        <v>868</v>
      </c>
      <c r="G53" s="23" t="s">
        <v>55</v>
      </c>
      <c r="H53" s="81" t="s">
        <v>56</v>
      </c>
      <c r="I53" s="82" t="s">
        <v>860</v>
      </c>
      <c r="J53" s="83">
        <v>43256</v>
      </c>
      <c r="K53" s="82" t="s">
        <v>58</v>
      </c>
      <c r="L53" s="82" t="s">
        <v>1008</v>
      </c>
      <c r="M53" s="82" t="s">
        <v>325</v>
      </c>
      <c r="N53">
        <v>3</v>
      </c>
      <c r="O53" s="27">
        <v>5</v>
      </c>
      <c r="P53" s="27">
        <v>7.5</v>
      </c>
      <c r="Q53" s="27" t="s">
        <v>25</v>
      </c>
      <c r="R53" s="27">
        <v>7.5</v>
      </c>
      <c r="S53" s="71">
        <v>5</v>
      </c>
      <c r="T53" s="28">
        <f>ROUND(SUMPRODUCT(O53:S53,$O$8:$S$8)/100,1)</f>
        <v>5.8</v>
      </c>
      <c r="U53" s="29" t="str">
        <f t="shared" si="5"/>
        <v>C</v>
      </c>
      <c r="V53" s="30" t="str">
        <f t="shared" si="6"/>
        <v>Trung bình</v>
      </c>
      <c r="W53" s="31" t="str">
        <f t="shared" si="4"/>
        <v/>
      </c>
      <c r="X53" s="32" t="str">
        <f t="shared" si="7"/>
        <v>402-A2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7.25" customHeight="1" x14ac:dyDescent="0.25">
      <c r="B54" s="22">
        <v>46</v>
      </c>
      <c r="C54" s="23" t="s">
        <v>964</v>
      </c>
      <c r="D54" s="24" t="s">
        <v>965</v>
      </c>
      <c r="E54" s="25" t="s">
        <v>543</v>
      </c>
      <c r="F54" s="26" t="s">
        <v>966</v>
      </c>
      <c r="G54" s="23" t="s">
        <v>93</v>
      </c>
      <c r="H54" s="81" t="s">
        <v>56</v>
      </c>
      <c r="I54" s="82" t="s">
        <v>860</v>
      </c>
      <c r="J54" s="83">
        <v>43256</v>
      </c>
      <c r="K54" s="82" t="s">
        <v>58</v>
      </c>
      <c r="L54" s="82" t="s">
        <v>1008</v>
      </c>
      <c r="M54" s="82" t="s">
        <v>325</v>
      </c>
      <c r="N54">
        <v>3</v>
      </c>
      <c r="O54" s="27">
        <v>10</v>
      </c>
      <c r="P54" s="27">
        <v>8</v>
      </c>
      <c r="Q54" s="27" t="s">
        <v>25</v>
      </c>
      <c r="R54" s="27">
        <v>8</v>
      </c>
      <c r="S54" s="71">
        <v>5</v>
      </c>
      <c r="T54" s="28">
        <f>ROUND(SUMPRODUCT(O54:S54,$O$8:$S$8)/100,1)</f>
        <v>6.4</v>
      </c>
      <c r="U54" s="29" t="str">
        <f t="shared" si="5"/>
        <v>C</v>
      </c>
      <c r="V54" s="30" t="str">
        <f t="shared" si="6"/>
        <v>Trung bình</v>
      </c>
      <c r="W54" s="31" t="str">
        <f t="shared" si="4"/>
        <v/>
      </c>
      <c r="X54" s="32" t="str">
        <f t="shared" si="7"/>
        <v>402-A2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7.25" customHeight="1" x14ac:dyDescent="0.25">
      <c r="B55" s="22">
        <v>47</v>
      </c>
      <c r="C55" s="23" t="s">
        <v>967</v>
      </c>
      <c r="D55" s="24" t="s">
        <v>968</v>
      </c>
      <c r="E55" s="25" t="s">
        <v>183</v>
      </c>
      <c r="F55" s="26" t="s">
        <v>143</v>
      </c>
      <c r="G55" s="23" t="s">
        <v>88</v>
      </c>
      <c r="H55" s="81" t="s">
        <v>56</v>
      </c>
      <c r="I55" s="82" t="s">
        <v>860</v>
      </c>
      <c r="J55" s="83">
        <v>43256</v>
      </c>
      <c r="K55" s="82" t="s">
        <v>58</v>
      </c>
      <c r="L55" s="82" t="s">
        <v>1008</v>
      </c>
      <c r="M55" s="82" t="s">
        <v>325</v>
      </c>
      <c r="N55">
        <v>3</v>
      </c>
      <c r="O55" s="27">
        <v>9</v>
      </c>
      <c r="P55" s="27">
        <v>7</v>
      </c>
      <c r="Q55" s="27" t="s">
        <v>25</v>
      </c>
      <c r="R55" s="27">
        <v>8</v>
      </c>
      <c r="S55" s="71">
        <v>6</v>
      </c>
      <c r="T55" s="28">
        <f>ROUND(SUMPRODUCT(O55:S55,$O$8:$S$8)/100,1)</f>
        <v>6.8</v>
      </c>
      <c r="U55" s="29" t="str">
        <f t="shared" si="5"/>
        <v>C+</v>
      </c>
      <c r="V55" s="30" t="str">
        <f t="shared" si="6"/>
        <v>Trung bình</v>
      </c>
      <c r="W55" s="31" t="str">
        <f t="shared" si="4"/>
        <v/>
      </c>
      <c r="X55" s="32" t="str">
        <f t="shared" si="7"/>
        <v>402-A2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7.25" customHeight="1" x14ac:dyDescent="0.25">
      <c r="B56" s="22">
        <v>48</v>
      </c>
      <c r="C56" s="23" t="s">
        <v>969</v>
      </c>
      <c r="D56" s="24" t="s">
        <v>970</v>
      </c>
      <c r="E56" s="25" t="s">
        <v>183</v>
      </c>
      <c r="F56" s="26" t="s">
        <v>971</v>
      </c>
      <c r="G56" s="23" t="s">
        <v>79</v>
      </c>
      <c r="H56" s="81" t="s">
        <v>56</v>
      </c>
      <c r="I56" s="82" t="s">
        <v>860</v>
      </c>
      <c r="J56" s="83">
        <v>43256</v>
      </c>
      <c r="K56" s="82" t="s">
        <v>58</v>
      </c>
      <c r="L56" s="82" t="s">
        <v>1008</v>
      </c>
      <c r="M56" s="82" t="s">
        <v>325</v>
      </c>
      <c r="N56">
        <v>3</v>
      </c>
      <c r="O56" s="27">
        <v>10</v>
      </c>
      <c r="P56" s="27">
        <v>7</v>
      </c>
      <c r="Q56" s="27" t="s">
        <v>25</v>
      </c>
      <c r="R56" s="27">
        <v>8</v>
      </c>
      <c r="S56" s="71">
        <v>5</v>
      </c>
      <c r="T56" s="28">
        <f>ROUND(SUMPRODUCT(O56:S56,$O$8:$S$8)/100,1)</f>
        <v>6.3</v>
      </c>
      <c r="U56" s="29" t="str">
        <f t="shared" si="5"/>
        <v>C</v>
      </c>
      <c r="V56" s="30" t="str">
        <f t="shared" si="6"/>
        <v>Trung bình</v>
      </c>
      <c r="W56" s="31" t="str">
        <f t="shared" si="4"/>
        <v/>
      </c>
      <c r="X56" s="32" t="str">
        <f t="shared" si="7"/>
        <v>402-A2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7.25" customHeight="1" x14ac:dyDescent="0.25">
      <c r="B57" s="22">
        <v>49</v>
      </c>
      <c r="C57" s="23" t="s">
        <v>972</v>
      </c>
      <c r="D57" s="24" t="s">
        <v>973</v>
      </c>
      <c r="E57" s="25" t="s">
        <v>351</v>
      </c>
      <c r="F57" s="26" t="s">
        <v>974</v>
      </c>
      <c r="G57" s="23" t="s">
        <v>97</v>
      </c>
      <c r="H57" s="81" t="s">
        <v>56</v>
      </c>
      <c r="I57" s="82" t="s">
        <v>860</v>
      </c>
      <c r="J57" s="83">
        <v>43256</v>
      </c>
      <c r="K57" s="82" t="s">
        <v>58</v>
      </c>
      <c r="L57" s="82" t="s">
        <v>1008</v>
      </c>
      <c r="M57" s="82" t="s">
        <v>325</v>
      </c>
      <c r="N57">
        <v>3</v>
      </c>
      <c r="O57" s="27">
        <v>10</v>
      </c>
      <c r="P57" s="27">
        <v>7</v>
      </c>
      <c r="Q57" s="27" t="s">
        <v>25</v>
      </c>
      <c r="R57" s="27">
        <v>8</v>
      </c>
      <c r="S57" s="71">
        <v>4</v>
      </c>
      <c r="T57" s="28">
        <f>ROUND(SUMPRODUCT(O57:S57,$O$8:$S$8)/100,1)</f>
        <v>5.7</v>
      </c>
      <c r="U57" s="29" t="str">
        <f t="shared" si="5"/>
        <v>C</v>
      </c>
      <c r="V57" s="30" t="str">
        <f t="shared" si="6"/>
        <v>Trung bình</v>
      </c>
      <c r="W57" s="31" t="str">
        <f t="shared" si="4"/>
        <v/>
      </c>
      <c r="X57" s="32" t="str">
        <f t="shared" si="7"/>
        <v>402-A2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7.25" customHeight="1" x14ac:dyDescent="0.25">
      <c r="B58" s="22">
        <v>50</v>
      </c>
      <c r="C58" s="23" t="s">
        <v>975</v>
      </c>
      <c r="D58" s="24" t="s">
        <v>976</v>
      </c>
      <c r="E58" s="25" t="s">
        <v>187</v>
      </c>
      <c r="F58" s="26" t="s">
        <v>977</v>
      </c>
      <c r="G58" s="23" t="s">
        <v>55</v>
      </c>
      <c r="H58" s="81" t="s">
        <v>56</v>
      </c>
      <c r="I58" s="82" t="s">
        <v>860</v>
      </c>
      <c r="J58" s="83">
        <v>43256</v>
      </c>
      <c r="K58" s="82" t="s">
        <v>58</v>
      </c>
      <c r="L58" s="82" t="s">
        <v>1008</v>
      </c>
      <c r="M58" s="82" t="s">
        <v>325</v>
      </c>
      <c r="N58">
        <v>3</v>
      </c>
      <c r="O58" s="27">
        <v>10</v>
      </c>
      <c r="P58" s="27">
        <v>7</v>
      </c>
      <c r="Q58" s="27" t="s">
        <v>25</v>
      </c>
      <c r="R58" s="27">
        <v>8</v>
      </c>
      <c r="S58" s="71">
        <v>5</v>
      </c>
      <c r="T58" s="28">
        <f>ROUND(SUMPRODUCT(O58:S58,$O$8:$S$8)/100,1)</f>
        <v>6.3</v>
      </c>
      <c r="U58" s="29" t="str">
        <f t="shared" si="5"/>
        <v>C</v>
      </c>
      <c r="V58" s="30" t="str">
        <f t="shared" si="6"/>
        <v>Trung bình</v>
      </c>
      <c r="W58" s="31" t="str">
        <f t="shared" si="4"/>
        <v/>
      </c>
      <c r="X58" s="32" t="str">
        <f t="shared" si="7"/>
        <v>402-A2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7.25" customHeight="1" x14ac:dyDescent="0.25">
      <c r="B59" s="22">
        <v>51</v>
      </c>
      <c r="C59" s="23" t="s">
        <v>978</v>
      </c>
      <c r="D59" s="24" t="s">
        <v>979</v>
      </c>
      <c r="E59" s="25" t="s">
        <v>205</v>
      </c>
      <c r="F59" s="26" t="s">
        <v>92</v>
      </c>
      <c r="G59" s="23" t="s">
        <v>97</v>
      </c>
      <c r="H59" s="81" t="s">
        <v>56</v>
      </c>
      <c r="I59" s="82" t="s">
        <v>860</v>
      </c>
      <c r="J59" s="83">
        <v>43256</v>
      </c>
      <c r="K59" s="82" t="s">
        <v>58</v>
      </c>
      <c r="L59" s="82" t="s">
        <v>1008</v>
      </c>
      <c r="M59" s="82" t="s">
        <v>325</v>
      </c>
      <c r="N59">
        <v>3</v>
      </c>
      <c r="O59" s="27">
        <v>10</v>
      </c>
      <c r="P59" s="27">
        <v>7</v>
      </c>
      <c r="Q59" s="27" t="s">
        <v>25</v>
      </c>
      <c r="R59" s="27">
        <v>8</v>
      </c>
      <c r="S59" s="71">
        <v>9</v>
      </c>
      <c r="T59" s="28">
        <f>ROUND(SUMPRODUCT(O59:S59,$O$8:$S$8)/100,1)</f>
        <v>8.6999999999999993</v>
      </c>
      <c r="U59" s="29" t="str">
        <f t="shared" si="5"/>
        <v>A</v>
      </c>
      <c r="V59" s="30" t="str">
        <f t="shared" si="6"/>
        <v>Giỏi</v>
      </c>
      <c r="W59" s="31" t="str">
        <f t="shared" si="4"/>
        <v/>
      </c>
      <c r="X59" s="32" t="str">
        <f t="shared" si="7"/>
        <v>402-A2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7.25" customHeight="1" x14ac:dyDescent="0.25">
      <c r="B60" s="22">
        <v>52</v>
      </c>
      <c r="C60" s="23" t="s">
        <v>980</v>
      </c>
      <c r="D60" s="24" t="s">
        <v>981</v>
      </c>
      <c r="E60" s="25" t="s">
        <v>212</v>
      </c>
      <c r="F60" s="26" t="s">
        <v>982</v>
      </c>
      <c r="G60" s="23" t="s">
        <v>97</v>
      </c>
      <c r="H60" s="81" t="s">
        <v>56</v>
      </c>
      <c r="I60" s="82" t="s">
        <v>860</v>
      </c>
      <c r="J60" s="83">
        <v>43256</v>
      </c>
      <c r="K60" s="82" t="s">
        <v>58</v>
      </c>
      <c r="L60" s="82" t="s">
        <v>1008</v>
      </c>
      <c r="M60" s="82" t="s">
        <v>325</v>
      </c>
      <c r="N60">
        <v>3</v>
      </c>
      <c r="O60" s="27">
        <v>8</v>
      </c>
      <c r="P60" s="27">
        <v>8</v>
      </c>
      <c r="Q60" s="27" t="s">
        <v>25</v>
      </c>
      <c r="R60" s="27">
        <v>7.5</v>
      </c>
      <c r="S60" s="71">
        <v>6</v>
      </c>
      <c r="T60" s="28">
        <f>ROUND(SUMPRODUCT(O60:S60,$O$8:$S$8)/100,1)</f>
        <v>6.7</v>
      </c>
      <c r="U60" s="29" t="str">
        <f t="shared" si="5"/>
        <v>C+</v>
      </c>
      <c r="V60" s="30" t="str">
        <f t="shared" si="6"/>
        <v>Trung bình</v>
      </c>
      <c r="W60" s="31" t="str">
        <f t="shared" si="4"/>
        <v/>
      </c>
      <c r="X60" s="32" t="str">
        <f t="shared" si="7"/>
        <v>402-A2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7.25" customHeight="1" x14ac:dyDescent="0.25">
      <c r="B61" s="22">
        <v>53</v>
      </c>
      <c r="C61" s="23" t="s">
        <v>983</v>
      </c>
      <c r="D61" s="24" t="s">
        <v>229</v>
      </c>
      <c r="E61" s="25" t="s">
        <v>984</v>
      </c>
      <c r="F61" s="26" t="s">
        <v>367</v>
      </c>
      <c r="G61" s="23" t="s">
        <v>79</v>
      </c>
      <c r="H61" s="81" t="s">
        <v>56</v>
      </c>
      <c r="I61" s="82" t="s">
        <v>860</v>
      </c>
      <c r="J61" s="83">
        <v>43256</v>
      </c>
      <c r="K61" s="82" t="s">
        <v>58</v>
      </c>
      <c r="L61" s="82" t="s">
        <v>1008</v>
      </c>
      <c r="M61" s="82" t="s">
        <v>325</v>
      </c>
      <c r="N61">
        <v>3</v>
      </c>
      <c r="O61" s="27">
        <v>10</v>
      </c>
      <c r="P61" s="27">
        <v>7</v>
      </c>
      <c r="Q61" s="27" t="s">
        <v>25</v>
      </c>
      <c r="R61" s="27">
        <v>8</v>
      </c>
      <c r="S61" s="71">
        <v>6</v>
      </c>
      <c r="T61" s="28">
        <f>ROUND(SUMPRODUCT(O61:S61,$O$8:$S$8)/100,1)</f>
        <v>6.9</v>
      </c>
      <c r="U61" s="29" t="str">
        <f t="shared" si="5"/>
        <v>C+</v>
      </c>
      <c r="V61" s="30" t="str">
        <f t="shared" si="6"/>
        <v>Trung bình</v>
      </c>
      <c r="W61" s="31" t="str">
        <f t="shared" si="4"/>
        <v/>
      </c>
      <c r="X61" s="32" t="str">
        <f t="shared" si="7"/>
        <v>402-A2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7.25" customHeight="1" x14ac:dyDescent="0.25">
      <c r="B62" s="22">
        <v>54</v>
      </c>
      <c r="C62" s="23" t="s">
        <v>985</v>
      </c>
      <c r="D62" s="24" t="s">
        <v>69</v>
      </c>
      <c r="E62" s="25" t="s">
        <v>986</v>
      </c>
      <c r="F62" s="26" t="s">
        <v>405</v>
      </c>
      <c r="G62" s="23" t="s">
        <v>79</v>
      </c>
      <c r="H62" s="81" t="s">
        <v>56</v>
      </c>
      <c r="I62" s="82" t="s">
        <v>860</v>
      </c>
      <c r="J62" s="83">
        <v>43256</v>
      </c>
      <c r="K62" s="82" t="s">
        <v>58</v>
      </c>
      <c r="L62" s="82" t="s">
        <v>1008</v>
      </c>
      <c r="M62" s="82" t="s">
        <v>325</v>
      </c>
      <c r="N62">
        <v>3</v>
      </c>
      <c r="O62" s="27">
        <v>10</v>
      </c>
      <c r="P62" s="27">
        <v>8</v>
      </c>
      <c r="Q62" s="27" t="s">
        <v>25</v>
      </c>
      <c r="R62" s="27">
        <v>8</v>
      </c>
      <c r="S62" s="71">
        <v>5</v>
      </c>
      <c r="T62" s="28">
        <f>ROUND(SUMPRODUCT(O62:S62,$O$8:$S$8)/100,1)</f>
        <v>6.4</v>
      </c>
      <c r="U62" s="29" t="str">
        <f t="shared" si="5"/>
        <v>C</v>
      </c>
      <c r="V62" s="30" t="str">
        <f t="shared" si="6"/>
        <v>Trung bình</v>
      </c>
      <c r="W62" s="31" t="str">
        <f t="shared" si="4"/>
        <v/>
      </c>
      <c r="X62" s="32" t="str">
        <f t="shared" si="7"/>
        <v>402-A2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7.25" customHeight="1" x14ac:dyDescent="0.25">
      <c r="B63" s="22">
        <v>55</v>
      </c>
      <c r="C63" s="23" t="s">
        <v>987</v>
      </c>
      <c r="D63" s="24" t="s">
        <v>438</v>
      </c>
      <c r="E63" s="25" t="s">
        <v>744</v>
      </c>
      <c r="F63" s="26" t="s">
        <v>552</v>
      </c>
      <c r="G63" s="23" t="s">
        <v>63</v>
      </c>
      <c r="H63" s="81" t="s">
        <v>56</v>
      </c>
      <c r="I63" s="82" t="s">
        <v>860</v>
      </c>
      <c r="J63" s="83">
        <v>43256</v>
      </c>
      <c r="K63" s="82" t="s">
        <v>58</v>
      </c>
      <c r="L63" s="82" t="s">
        <v>1008</v>
      </c>
      <c r="M63" s="82" t="s">
        <v>325</v>
      </c>
      <c r="N63">
        <v>3</v>
      </c>
      <c r="O63" s="27">
        <v>10</v>
      </c>
      <c r="P63" s="27">
        <v>4</v>
      </c>
      <c r="Q63" s="27" t="s">
        <v>25</v>
      </c>
      <c r="R63" s="27">
        <v>8</v>
      </c>
      <c r="S63" s="71">
        <v>5</v>
      </c>
      <c r="T63" s="28">
        <f>ROUND(SUMPRODUCT(O63:S63,$O$8:$S$8)/100,1)</f>
        <v>6</v>
      </c>
      <c r="U63" s="29" t="str">
        <f t="shared" si="5"/>
        <v>C</v>
      </c>
      <c r="V63" s="30" t="str">
        <f t="shared" si="6"/>
        <v>Trung bình</v>
      </c>
      <c r="W63" s="31" t="str">
        <f t="shared" si="4"/>
        <v/>
      </c>
      <c r="X63" s="32" t="str">
        <f t="shared" si="7"/>
        <v>402-A2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7.25" customHeight="1" x14ac:dyDescent="0.25">
      <c r="B64" s="22">
        <v>56</v>
      </c>
      <c r="C64" s="23" t="s">
        <v>988</v>
      </c>
      <c r="D64" s="24" t="s">
        <v>989</v>
      </c>
      <c r="E64" s="25" t="s">
        <v>990</v>
      </c>
      <c r="F64" s="26" t="s">
        <v>991</v>
      </c>
      <c r="G64" s="23" t="s">
        <v>55</v>
      </c>
      <c r="H64" s="81" t="s">
        <v>56</v>
      </c>
      <c r="I64" s="82" t="s">
        <v>860</v>
      </c>
      <c r="J64" s="83">
        <v>43256</v>
      </c>
      <c r="K64" s="82" t="s">
        <v>58</v>
      </c>
      <c r="L64" s="82" t="s">
        <v>1008</v>
      </c>
      <c r="M64" s="82" t="s">
        <v>325</v>
      </c>
      <c r="N64">
        <v>3</v>
      </c>
      <c r="O64" s="27"/>
      <c r="P64" s="27"/>
      <c r="Q64" s="27" t="s">
        <v>25</v>
      </c>
      <c r="R64" s="27" t="s">
        <v>25</v>
      </c>
      <c r="S64" s="71" t="s">
        <v>25</v>
      </c>
      <c r="T64" s="28">
        <f>ROUND(SUMPRODUCT(O64:S64,$O$8:$S$8)/100,1)</f>
        <v>0</v>
      </c>
      <c r="U64" s="29" t="str">
        <f t="shared" si="5"/>
        <v>F</v>
      </c>
      <c r="V64" s="30" t="str">
        <f t="shared" si="6"/>
        <v>Kém</v>
      </c>
      <c r="W64" s="31" t="str">
        <f t="shared" si="4"/>
        <v>Không đủ ĐKDT</v>
      </c>
      <c r="X64" s="32" t="str">
        <f t="shared" si="7"/>
        <v>402-A2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Học lại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7.25" customHeight="1" x14ac:dyDescent="0.25">
      <c r="B65" s="22">
        <v>57</v>
      </c>
      <c r="C65" s="23" t="s">
        <v>992</v>
      </c>
      <c r="D65" s="24" t="s">
        <v>589</v>
      </c>
      <c r="E65" s="25" t="s">
        <v>301</v>
      </c>
      <c r="F65" s="26" t="s">
        <v>993</v>
      </c>
      <c r="G65" s="23" t="s">
        <v>55</v>
      </c>
      <c r="H65" s="81" t="s">
        <v>56</v>
      </c>
      <c r="I65" s="82" t="s">
        <v>860</v>
      </c>
      <c r="J65" s="83">
        <v>43256</v>
      </c>
      <c r="K65" s="82" t="s">
        <v>58</v>
      </c>
      <c r="L65" s="82" t="s">
        <v>1008</v>
      </c>
      <c r="M65" s="82" t="s">
        <v>325</v>
      </c>
      <c r="N65">
        <v>3</v>
      </c>
      <c r="O65" s="27">
        <v>10</v>
      </c>
      <c r="P65" s="27">
        <v>7</v>
      </c>
      <c r="Q65" s="27" t="s">
        <v>25</v>
      </c>
      <c r="R65" s="27">
        <v>7.5</v>
      </c>
      <c r="S65" s="71">
        <v>5</v>
      </c>
      <c r="T65" s="28">
        <f>ROUND(SUMPRODUCT(O65:S65,$O$8:$S$8)/100,1)</f>
        <v>6.2</v>
      </c>
      <c r="U65" s="29" t="str">
        <f t="shared" si="5"/>
        <v>C</v>
      </c>
      <c r="V65" s="30" t="str">
        <f t="shared" si="6"/>
        <v>Trung bình</v>
      </c>
      <c r="W65" s="31" t="str">
        <f t="shared" si="4"/>
        <v/>
      </c>
      <c r="X65" s="32" t="str">
        <f t="shared" si="7"/>
        <v>402-A2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7.25" customHeight="1" x14ac:dyDescent="0.25">
      <c r="B66" s="22">
        <v>58</v>
      </c>
      <c r="C66" s="23" t="s">
        <v>994</v>
      </c>
      <c r="D66" s="24" t="s">
        <v>995</v>
      </c>
      <c r="E66" s="25" t="s">
        <v>796</v>
      </c>
      <c r="F66" s="26" t="s">
        <v>348</v>
      </c>
      <c r="G66" s="23" t="s">
        <v>63</v>
      </c>
      <c r="H66" s="81" t="s">
        <v>56</v>
      </c>
      <c r="I66" s="82" t="s">
        <v>860</v>
      </c>
      <c r="J66" s="83">
        <v>43256</v>
      </c>
      <c r="K66" s="82" t="s">
        <v>58</v>
      </c>
      <c r="L66" s="82" t="s">
        <v>1008</v>
      </c>
      <c r="M66" s="82" t="s">
        <v>325</v>
      </c>
      <c r="N66">
        <v>3</v>
      </c>
      <c r="O66" s="27">
        <v>10</v>
      </c>
      <c r="P66" s="27">
        <v>7</v>
      </c>
      <c r="Q66" s="27" t="s">
        <v>25</v>
      </c>
      <c r="R66" s="27">
        <v>8</v>
      </c>
      <c r="S66" s="71">
        <v>4</v>
      </c>
      <c r="T66" s="28">
        <f>ROUND(SUMPRODUCT(O66:S66,$O$8:$S$8)/100,1)</f>
        <v>5.7</v>
      </c>
      <c r="U66" s="29" t="str">
        <f t="shared" si="5"/>
        <v>C</v>
      </c>
      <c r="V66" s="30" t="str">
        <f t="shared" si="6"/>
        <v>Trung bình</v>
      </c>
      <c r="W66" s="31" t="str">
        <f t="shared" si="4"/>
        <v/>
      </c>
      <c r="X66" s="32" t="str">
        <f t="shared" si="7"/>
        <v>402-A2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7.25" customHeight="1" x14ac:dyDescent="0.25">
      <c r="B67" s="22">
        <v>59</v>
      </c>
      <c r="C67" s="23" t="s">
        <v>996</v>
      </c>
      <c r="D67" s="24" t="s">
        <v>997</v>
      </c>
      <c r="E67" s="25" t="s">
        <v>134</v>
      </c>
      <c r="F67" s="26" t="s">
        <v>752</v>
      </c>
      <c r="G67" s="23" t="s">
        <v>55</v>
      </c>
      <c r="H67" s="81" t="s">
        <v>56</v>
      </c>
      <c r="I67" s="82" t="s">
        <v>860</v>
      </c>
      <c r="J67" s="83">
        <v>43256</v>
      </c>
      <c r="K67" s="82" t="s">
        <v>58</v>
      </c>
      <c r="L67" s="82" t="s">
        <v>1008</v>
      </c>
      <c r="M67" s="82" t="s">
        <v>325</v>
      </c>
      <c r="N67">
        <v>3</v>
      </c>
      <c r="O67" s="27">
        <v>9</v>
      </c>
      <c r="P67" s="27">
        <v>8</v>
      </c>
      <c r="Q67" s="27" t="s">
        <v>25</v>
      </c>
      <c r="R67" s="27">
        <v>8</v>
      </c>
      <c r="S67" s="71">
        <v>6</v>
      </c>
      <c r="T67" s="28">
        <f>ROUND(SUMPRODUCT(O67:S67,$O$8:$S$8)/100,1)</f>
        <v>6.9</v>
      </c>
      <c r="U67" s="29" t="str">
        <f t="shared" si="5"/>
        <v>C+</v>
      </c>
      <c r="V67" s="30" t="str">
        <f t="shared" si="6"/>
        <v>Trung bình</v>
      </c>
      <c r="W67" s="31" t="str">
        <f t="shared" si="4"/>
        <v/>
      </c>
      <c r="X67" s="32" t="str">
        <f t="shared" si="7"/>
        <v>402-A2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7.25" customHeight="1" x14ac:dyDescent="0.25">
      <c r="B68" s="22">
        <v>60</v>
      </c>
      <c r="C68" s="23" t="s">
        <v>998</v>
      </c>
      <c r="D68" s="24" t="s">
        <v>999</v>
      </c>
      <c r="E68" s="25" t="s">
        <v>134</v>
      </c>
      <c r="F68" s="26" t="s">
        <v>567</v>
      </c>
      <c r="G68" s="23" t="s">
        <v>63</v>
      </c>
      <c r="H68" s="81" t="s">
        <v>56</v>
      </c>
      <c r="I68" s="82" t="s">
        <v>860</v>
      </c>
      <c r="J68" s="83">
        <v>43256</v>
      </c>
      <c r="K68" s="82" t="s">
        <v>58</v>
      </c>
      <c r="L68" s="82" t="s">
        <v>1008</v>
      </c>
      <c r="M68" s="82" t="s">
        <v>325</v>
      </c>
      <c r="N68">
        <v>3</v>
      </c>
      <c r="O68" s="27">
        <v>8</v>
      </c>
      <c r="P68" s="27">
        <v>7</v>
      </c>
      <c r="Q68" s="27" t="s">
        <v>25</v>
      </c>
      <c r="R68" s="27">
        <v>8</v>
      </c>
      <c r="S68" s="71">
        <v>4</v>
      </c>
      <c r="T68" s="28">
        <f>ROUND(SUMPRODUCT(O68:S68,$O$8:$S$8)/100,1)</f>
        <v>5.5</v>
      </c>
      <c r="U68" s="29" t="str">
        <f t="shared" si="5"/>
        <v>C</v>
      </c>
      <c r="V68" s="30" t="str">
        <f t="shared" si="6"/>
        <v>Trung bình</v>
      </c>
      <c r="W68" s="31" t="str">
        <f t="shared" si="4"/>
        <v/>
      </c>
      <c r="X68" s="32" t="str">
        <f t="shared" si="7"/>
        <v>402-A2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7.25" customHeight="1" x14ac:dyDescent="0.25">
      <c r="B69" s="22">
        <v>61</v>
      </c>
      <c r="C69" s="23" t="s">
        <v>1000</v>
      </c>
      <c r="D69" s="24" t="s">
        <v>1001</v>
      </c>
      <c r="E69" s="25" t="s">
        <v>316</v>
      </c>
      <c r="F69" s="26" t="s">
        <v>1002</v>
      </c>
      <c r="G69" s="23" t="s">
        <v>88</v>
      </c>
      <c r="H69" s="81" t="s">
        <v>56</v>
      </c>
      <c r="I69" s="82" t="s">
        <v>860</v>
      </c>
      <c r="J69" s="83">
        <v>43256</v>
      </c>
      <c r="K69" s="82" t="s">
        <v>58</v>
      </c>
      <c r="L69" s="82" t="s">
        <v>1008</v>
      </c>
      <c r="M69" s="82" t="s">
        <v>325</v>
      </c>
      <c r="N69">
        <v>3</v>
      </c>
      <c r="O69" s="27">
        <v>8</v>
      </c>
      <c r="P69" s="27">
        <v>7</v>
      </c>
      <c r="Q69" s="27" t="s">
        <v>25</v>
      </c>
      <c r="R69" s="27">
        <v>8</v>
      </c>
      <c r="S69" s="71">
        <v>6</v>
      </c>
      <c r="T69" s="28">
        <f>ROUND(SUMPRODUCT(O69:S69,$O$8:$S$8)/100,1)</f>
        <v>6.7</v>
      </c>
      <c r="U69" s="29" t="str">
        <f t="shared" si="5"/>
        <v>C+</v>
      </c>
      <c r="V69" s="30" t="str">
        <f t="shared" si="6"/>
        <v>Trung bình</v>
      </c>
      <c r="W69" s="31" t="str">
        <f t="shared" si="4"/>
        <v/>
      </c>
      <c r="X69" s="32" t="str">
        <f t="shared" si="7"/>
        <v>402-A2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Đạt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17.25" customHeight="1" x14ac:dyDescent="0.25">
      <c r="B70" s="22">
        <v>62</v>
      </c>
      <c r="C70" s="23" t="s">
        <v>1003</v>
      </c>
      <c r="D70" s="24" t="s">
        <v>145</v>
      </c>
      <c r="E70" s="25" t="s">
        <v>1004</v>
      </c>
      <c r="F70" s="26" t="s">
        <v>1005</v>
      </c>
      <c r="G70" s="23" t="s">
        <v>88</v>
      </c>
      <c r="H70" s="81" t="s">
        <v>56</v>
      </c>
      <c r="I70" s="82" t="s">
        <v>860</v>
      </c>
      <c r="J70" s="83">
        <v>43256</v>
      </c>
      <c r="K70" s="82" t="s">
        <v>58</v>
      </c>
      <c r="L70" s="82" t="s">
        <v>1008</v>
      </c>
      <c r="M70" s="82" t="s">
        <v>325</v>
      </c>
      <c r="N70">
        <v>3</v>
      </c>
      <c r="O70" s="27">
        <v>9</v>
      </c>
      <c r="P70" s="27">
        <v>7</v>
      </c>
      <c r="Q70" s="27" t="s">
        <v>25</v>
      </c>
      <c r="R70" s="27">
        <v>8</v>
      </c>
      <c r="S70" s="71">
        <v>5</v>
      </c>
      <c r="T70" s="28">
        <f>ROUND(SUMPRODUCT(O70:S70,$O$8:$S$8)/100,1)</f>
        <v>6.2</v>
      </c>
      <c r="U70" s="29" t="str">
        <f t="shared" si="5"/>
        <v>C</v>
      </c>
      <c r="V70" s="30" t="str">
        <f t="shared" si="6"/>
        <v>Trung bình</v>
      </c>
      <c r="W70" s="31" t="str">
        <f t="shared" si="4"/>
        <v/>
      </c>
      <c r="X70" s="32" t="str">
        <f t="shared" si="7"/>
        <v>402-A2</v>
      </c>
      <c r="Y70" s="3"/>
      <c r="Z70" s="21"/>
      <c r="AA70" s="73" t="str">
        <f>IF(W70="Không đủ ĐKDT","Học lại",IF(W70="Đình chỉ thi","Học lại",IF(AND(MID(G70,2,2)&lt;"12",W70="Vắng"),"Thi lại",IF(W70="Vắng có phép", "Thi lại",IF(AND((MID(G70,2,2)&lt;"12"),T70&lt;4.5),"Thi lại",IF(AND((MID(G70,2,2)&lt;"18"),T70&lt;4),"Học lại",IF(AND((MID(G70,2,2)&gt;"17"),T70&lt;4),"Thi lại",IF(AND(MID(G70,2,2)&gt;"17",S70=0),"Thi lại",IF(AND((MID(G70,2,2)&lt;"12"),S70=0),"Thi lại",IF(AND((MID(G70,2,2)&lt;"18"),(MID(G70,2,2)&gt;"11"),S70=0),"Học lại","Đạt"))))))))))</f>
        <v>Đạt</v>
      </c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ht="9" customHeight="1" x14ac:dyDescent="0.25">
      <c r="A71" s="2"/>
      <c r="B71" s="33"/>
      <c r="C71" s="34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7"/>
      <c r="Q71" s="37"/>
      <c r="R71" s="38"/>
      <c r="S71" s="38"/>
      <c r="T71" s="38"/>
      <c r="U71" s="38"/>
      <c r="V71" s="38"/>
      <c r="W71" s="38"/>
      <c r="X71" s="38"/>
      <c r="Y71" s="3"/>
    </row>
    <row r="72" spans="1:42" ht="16.5" x14ac:dyDescent="0.25">
      <c r="A72" s="2"/>
      <c r="B72" s="84" t="s">
        <v>26</v>
      </c>
      <c r="C72" s="84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6"/>
      <c r="P72" s="37"/>
      <c r="Q72" s="37"/>
      <c r="R72" s="38"/>
      <c r="S72" s="38"/>
      <c r="T72" s="38"/>
      <c r="U72" s="38"/>
      <c r="V72" s="38"/>
      <c r="W72" s="38"/>
      <c r="X72" s="38"/>
      <c r="Y72" s="3"/>
    </row>
    <row r="73" spans="1:42" ht="16.5" customHeight="1" x14ac:dyDescent="0.25">
      <c r="A73" s="2"/>
      <c r="B73" s="39" t="s">
        <v>27</v>
      </c>
      <c r="C73" s="39"/>
      <c r="D73" s="40">
        <f>+$AD$7</f>
        <v>62</v>
      </c>
      <c r="E73" s="41" t="s">
        <v>28</v>
      </c>
      <c r="F73" s="85" t="s">
        <v>29</v>
      </c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42">
        <f>$AD$7 -COUNTIF($W$8:$W$197,"Vắng") -COUNTIF($W$8:$W$197,"Vắng có phép") - COUNTIF($W$8:$W$197,"Đình chỉ thi") - COUNTIF($W$8:$W$197,"Không đủ ĐKDT")</f>
        <v>58</v>
      </c>
      <c r="T73" s="42"/>
      <c r="U73" s="42"/>
      <c r="V73" s="43"/>
      <c r="W73" s="44" t="s">
        <v>28</v>
      </c>
      <c r="X73" s="43"/>
      <c r="Y73" s="3"/>
    </row>
    <row r="74" spans="1:42" ht="16.5" customHeight="1" x14ac:dyDescent="0.25">
      <c r="A74" s="2"/>
      <c r="B74" s="39" t="s">
        <v>30</v>
      </c>
      <c r="C74" s="39"/>
      <c r="D74" s="40">
        <f>+$AO$7</f>
        <v>58</v>
      </c>
      <c r="E74" s="41" t="s">
        <v>28</v>
      </c>
      <c r="F74" s="85" t="s">
        <v>31</v>
      </c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45">
        <f>COUNTIF($W$8:$W$78,"Vắng")</f>
        <v>1</v>
      </c>
      <c r="T74" s="45"/>
      <c r="U74" s="45"/>
      <c r="V74" s="46"/>
      <c r="W74" s="44" t="s">
        <v>28</v>
      </c>
      <c r="X74" s="46"/>
      <c r="Y74" s="3"/>
    </row>
    <row r="75" spans="1:42" ht="16.5" customHeight="1" x14ac:dyDescent="0.25">
      <c r="A75" s="2"/>
      <c r="B75" s="39" t="s">
        <v>39</v>
      </c>
      <c r="C75" s="39"/>
      <c r="D75" s="49">
        <f>COUNTIF(AA9:AA70,"Học lại")</f>
        <v>4</v>
      </c>
      <c r="E75" s="41" t="s">
        <v>28</v>
      </c>
      <c r="F75" s="85" t="s">
        <v>40</v>
      </c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42">
        <f>COUNTIF($W$8:$W$78,"Vắng có phép")</f>
        <v>0</v>
      </c>
      <c r="T75" s="42"/>
      <c r="U75" s="42"/>
      <c r="V75" s="43"/>
      <c r="W75" s="44" t="s">
        <v>28</v>
      </c>
      <c r="X75" s="43"/>
      <c r="Y75" s="3"/>
    </row>
    <row r="76" spans="1:42" ht="3" customHeight="1" x14ac:dyDescent="0.25">
      <c r="A76" s="2"/>
      <c r="B76" s="33"/>
      <c r="C76" s="34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6"/>
      <c r="P76" s="37"/>
      <c r="Q76" s="37"/>
      <c r="R76" s="38"/>
      <c r="S76" s="38"/>
      <c r="T76" s="38"/>
      <c r="U76" s="38"/>
      <c r="V76" s="38"/>
      <c r="W76" s="38"/>
      <c r="X76" s="38"/>
      <c r="Y76" s="3"/>
    </row>
    <row r="77" spans="1:42" x14ac:dyDescent="0.25">
      <c r="B77" s="68" t="s">
        <v>41</v>
      </c>
      <c r="C77" s="68"/>
      <c r="D77" s="69">
        <f>COUNTIF(AA9:AA70,"Thi lại")</f>
        <v>0</v>
      </c>
      <c r="E77" s="70" t="s">
        <v>28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86"/>
      <c r="R77" s="86"/>
      <c r="S77" s="86"/>
      <c r="T77" s="86"/>
      <c r="U77" s="86"/>
      <c r="V77" s="86"/>
      <c r="W77" s="86"/>
      <c r="X77" s="86"/>
      <c r="Y77" s="3"/>
    </row>
    <row r="78" spans="1:42" ht="24.75" customHeight="1" x14ac:dyDescent="0.25">
      <c r="B78" s="68"/>
      <c r="C78" s="68"/>
      <c r="D78" s="69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6" t="s">
        <v>1081</v>
      </c>
      <c r="R78" s="86"/>
      <c r="S78" s="86"/>
      <c r="T78" s="86"/>
      <c r="U78" s="86"/>
      <c r="V78" s="86"/>
      <c r="W78" s="86"/>
      <c r="X78" s="86"/>
      <c r="Y78" s="3"/>
    </row>
  </sheetData>
  <sheetProtection formatCells="0" formatColumns="0" formatRows="0" insertColumns="0" insertRows="0" insertHyperlinks="0" deleteColumns="0" deleteRows="0" sort="0" autoFilter="0" pivotTables="0"/>
  <autoFilter ref="A7:AP70">
    <filterColumn colId="3" showButton="0"/>
  </autoFilter>
  <sortState ref="B9:AB70">
    <sortCondition ref="B9:B70"/>
  </sortState>
  <mergeCells count="48">
    <mergeCell ref="B1:G1"/>
    <mergeCell ref="O1:X1"/>
    <mergeCell ref="B2:G2"/>
    <mergeCell ref="O2:X2"/>
    <mergeCell ref="B3:C3"/>
    <mergeCell ref="D3:R3"/>
    <mergeCell ref="S3:X3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Q78:X78"/>
    <mergeCell ref="T6:T8"/>
    <mergeCell ref="U6:U7"/>
    <mergeCell ref="V6:V7"/>
    <mergeCell ref="W6:W8"/>
    <mergeCell ref="X6:X8"/>
    <mergeCell ref="S6:S7"/>
    <mergeCell ref="B72:C72"/>
    <mergeCell ref="F73:R73"/>
    <mergeCell ref="F74:R74"/>
    <mergeCell ref="F75:R75"/>
    <mergeCell ref="Q77:X77"/>
  </mergeCells>
  <conditionalFormatting sqref="O9:S70">
    <cfRule type="cellIs" dxfId="44" priority="12" operator="greaterThan">
      <formula>10</formula>
    </cfRule>
  </conditionalFormatting>
  <conditionalFormatting sqref="S9:S70">
    <cfRule type="cellIs" dxfId="43" priority="3" operator="greaterThan">
      <formula>10</formula>
    </cfRule>
    <cfRule type="cellIs" dxfId="42" priority="5" operator="greaterThan">
      <formula>10</formula>
    </cfRule>
    <cfRule type="cellIs" dxfId="41" priority="6" operator="greaterThan">
      <formula>10</formula>
    </cfRule>
    <cfRule type="cellIs" dxfId="40" priority="7" operator="greaterThan">
      <formula>10</formula>
    </cfRule>
    <cfRule type="cellIs" dxfId="39" priority="8" operator="greaterThan">
      <formula>10</formula>
    </cfRule>
    <cfRule type="cellIs" dxfId="38" priority="9" operator="greaterThan">
      <formula>10</formula>
    </cfRule>
  </conditionalFormatting>
  <conditionalFormatting sqref="O9:R70">
    <cfRule type="cellIs" dxfId="37" priority="2" operator="greaterThan">
      <formula>10</formula>
    </cfRule>
  </conditionalFormatting>
  <conditionalFormatting sqref="C1:C1048576">
    <cfRule type="duplicateValues" dxfId="36" priority="27"/>
  </conditionalFormatting>
  <dataValidations count="1">
    <dataValidation allowBlank="1" showInputMessage="1" showErrorMessage="1" errorTitle="Không xóa dữ liệu" error="Không xóa dữ liệu" prompt="Không xóa dữ liệu" sqref="D75 AA9:AA70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79"/>
  <sheetViews>
    <sheetView topLeftCell="B1" zoomScale="115" zoomScaleNormal="115" workbookViewId="0">
      <pane ySplit="2" topLeftCell="A3" activePane="bottomLeft" state="frozen"/>
      <selection activeCell="V5" sqref="S1:V1048576"/>
      <selection pane="bottomLeft" activeCell="B80" sqref="A80:XFD109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0.625" style="1" customWidth="1"/>
    <col min="6" max="6" width="9.375" style="1" hidden="1" customWidth="1"/>
    <col min="7" max="7" width="11.2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.8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105" t="s">
        <v>0</v>
      </c>
      <c r="C1" s="105"/>
      <c r="D1" s="105"/>
      <c r="E1" s="105"/>
      <c r="F1" s="105"/>
      <c r="G1" s="105"/>
      <c r="H1" s="77"/>
      <c r="I1" s="77"/>
      <c r="J1" s="77"/>
      <c r="K1" s="77"/>
      <c r="L1" s="77"/>
      <c r="M1" s="77"/>
      <c r="N1" s="77"/>
      <c r="O1" s="106" t="s">
        <v>1078</v>
      </c>
      <c r="P1" s="106"/>
      <c r="Q1" s="106"/>
      <c r="R1" s="106"/>
      <c r="S1" s="106"/>
      <c r="T1" s="106"/>
      <c r="U1" s="106"/>
      <c r="V1" s="106"/>
      <c r="W1" s="106"/>
      <c r="X1" s="106"/>
      <c r="Y1" s="3"/>
    </row>
    <row r="2" spans="2:42" ht="25.5" customHeight="1" x14ac:dyDescent="0.25">
      <c r="B2" s="107" t="s">
        <v>1</v>
      </c>
      <c r="C2" s="107"/>
      <c r="D2" s="107"/>
      <c r="E2" s="107"/>
      <c r="F2" s="107"/>
      <c r="G2" s="107"/>
      <c r="H2" s="78"/>
      <c r="I2" s="78"/>
      <c r="J2" s="78"/>
      <c r="K2" s="78"/>
      <c r="L2" s="78"/>
      <c r="M2" s="78"/>
      <c r="N2" s="78"/>
      <c r="O2" s="108" t="s">
        <v>43</v>
      </c>
      <c r="P2" s="108"/>
      <c r="Q2" s="108"/>
      <c r="R2" s="108"/>
      <c r="S2" s="108"/>
      <c r="T2" s="108"/>
      <c r="U2" s="108"/>
      <c r="V2" s="108"/>
      <c r="W2" s="108"/>
      <c r="X2" s="108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109" t="s">
        <v>2</v>
      </c>
      <c r="C3" s="109"/>
      <c r="D3" s="110" t="str">
        <f>+M10</f>
        <v>Xây dựng các hệ thống nhúng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tr">
        <f>"Nhóm: " &amp;I10</f>
        <v>Nhóm: D14-130_04</v>
      </c>
      <c r="T3" s="111"/>
      <c r="U3" s="111"/>
      <c r="V3" s="111"/>
      <c r="W3" s="111"/>
      <c r="X3" s="111"/>
      <c r="AA3" s="51"/>
      <c r="AB3" s="101" t="s">
        <v>38</v>
      </c>
      <c r="AC3" s="101" t="s">
        <v>8</v>
      </c>
      <c r="AD3" s="101" t="s">
        <v>37</v>
      </c>
      <c r="AE3" s="101" t="s">
        <v>36</v>
      </c>
      <c r="AF3" s="101"/>
      <c r="AG3" s="101"/>
      <c r="AH3" s="101"/>
      <c r="AI3" s="101" t="s">
        <v>35</v>
      </c>
      <c r="AJ3" s="101"/>
      <c r="AK3" s="101" t="s">
        <v>33</v>
      </c>
      <c r="AL3" s="101"/>
      <c r="AM3" s="101" t="s">
        <v>34</v>
      </c>
      <c r="AN3" s="101"/>
      <c r="AO3" s="101" t="s">
        <v>32</v>
      </c>
      <c r="AP3" s="101"/>
    </row>
    <row r="4" spans="2:42" ht="17.25" customHeight="1" x14ac:dyDescent="0.25">
      <c r="B4" s="102" t="s">
        <v>3</v>
      </c>
      <c r="C4" s="102"/>
      <c r="D4" s="6">
        <f>+N10</f>
        <v>3</v>
      </c>
      <c r="E4" s="103" t="s">
        <v>42</v>
      </c>
      <c r="F4" s="103"/>
      <c r="G4" s="104">
        <f>+J10</f>
        <v>43256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3" t="str">
        <f>"Giờ thi: " &amp;K10</f>
        <v>Giờ thi: 13:00</v>
      </c>
      <c r="T4" s="103"/>
      <c r="U4" s="103"/>
      <c r="V4" s="103"/>
      <c r="W4" s="103"/>
      <c r="X4" s="103"/>
      <c r="AA4" s="5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</row>
    <row r="6" spans="2:42" ht="44.25" customHeight="1" x14ac:dyDescent="0.25">
      <c r="B6" s="87" t="s">
        <v>4</v>
      </c>
      <c r="C6" s="95" t="s">
        <v>5</v>
      </c>
      <c r="D6" s="97" t="s">
        <v>6</v>
      </c>
      <c r="E6" s="98"/>
      <c r="F6" s="87" t="s">
        <v>7</v>
      </c>
      <c r="G6" s="87" t="s">
        <v>8</v>
      </c>
      <c r="H6" s="87" t="s">
        <v>44</v>
      </c>
      <c r="I6" s="87" t="s">
        <v>45</v>
      </c>
      <c r="J6" s="87" t="s">
        <v>46</v>
      </c>
      <c r="K6" s="87" t="s">
        <v>47</v>
      </c>
      <c r="L6" s="87" t="s">
        <v>48</v>
      </c>
      <c r="M6" s="87" t="s">
        <v>49</v>
      </c>
      <c r="N6" s="87" t="s">
        <v>50</v>
      </c>
      <c r="O6" s="94" t="s">
        <v>9</v>
      </c>
      <c r="P6" s="94" t="s">
        <v>10</v>
      </c>
      <c r="Q6" s="94" t="s">
        <v>11</v>
      </c>
      <c r="R6" s="94" t="s">
        <v>12</v>
      </c>
      <c r="S6" s="90" t="s">
        <v>13</v>
      </c>
      <c r="T6" s="87" t="s">
        <v>14</v>
      </c>
      <c r="U6" s="90" t="s">
        <v>15</v>
      </c>
      <c r="V6" s="87" t="s">
        <v>16</v>
      </c>
      <c r="W6" s="87" t="s">
        <v>17</v>
      </c>
      <c r="X6" s="87" t="s">
        <v>18</v>
      </c>
      <c r="AA6" s="51"/>
      <c r="AB6" s="101"/>
      <c r="AC6" s="101"/>
      <c r="AD6" s="101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89"/>
      <c r="C7" s="96"/>
      <c r="D7" s="99"/>
      <c r="E7" s="100"/>
      <c r="F7" s="89"/>
      <c r="G7" s="89"/>
      <c r="H7" s="89"/>
      <c r="I7" s="89"/>
      <c r="J7" s="89"/>
      <c r="K7" s="89"/>
      <c r="L7" s="89"/>
      <c r="M7" s="89"/>
      <c r="N7" s="89"/>
      <c r="O7" s="94"/>
      <c r="P7" s="94"/>
      <c r="Q7" s="94"/>
      <c r="R7" s="94"/>
      <c r="S7" s="90"/>
      <c r="T7" s="88"/>
      <c r="U7" s="90"/>
      <c r="V7" s="89"/>
      <c r="W7" s="88"/>
      <c r="X7" s="88"/>
      <c r="Z7" s="8"/>
      <c r="AA7" s="51"/>
      <c r="AB7" s="56" t="str">
        <f>+D3</f>
        <v>Xây dựng các hệ thống nhúng</v>
      </c>
      <c r="AC7" s="57" t="str">
        <f>+S3</f>
        <v>Nhóm: D14-130_04</v>
      </c>
      <c r="AD7" s="58">
        <f>+$AM$7+$AO$7+$AK$7</f>
        <v>63</v>
      </c>
      <c r="AE7" s="52">
        <f>COUNTIF($W$8:$W$101,"Khiển trách")</f>
        <v>0</v>
      </c>
      <c r="AF7" s="52">
        <f>COUNTIF($W$8:$W$101,"Cảnh cáo")</f>
        <v>0</v>
      </c>
      <c r="AG7" s="52">
        <f>COUNTIF($W$8:$W$101,"Đình chỉ thi")</f>
        <v>0</v>
      </c>
      <c r="AH7" s="59">
        <f>+($AE$7+$AF$7+$AG$7)/$AD$7*100%</f>
        <v>0</v>
      </c>
      <c r="AI7" s="52">
        <f>SUM(COUNTIF($W$8:$W$99,"Vắng"),COUNTIF($W$8:$W$99,"Vắng có phép"))</f>
        <v>0</v>
      </c>
      <c r="AJ7" s="60">
        <f>+$AI$7/$AD$7</f>
        <v>0</v>
      </c>
      <c r="AK7" s="61">
        <f>COUNTIF($AA$8:$AA$99,"Thi lại")</f>
        <v>0</v>
      </c>
      <c r="AL7" s="60">
        <f>+$AK$7/$AD$7</f>
        <v>0</v>
      </c>
      <c r="AM7" s="61">
        <f>COUNTIF($AA$8:$AA$100,"Học lại")</f>
        <v>8</v>
      </c>
      <c r="AN7" s="60">
        <f>+$AM$7/$AD$7</f>
        <v>0.12698412698412698</v>
      </c>
      <c r="AO7" s="52">
        <f>COUNTIF($AA$9:$AA$100,"Đạt")</f>
        <v>55</v>
      </c>
      <c r="AP7" s="59">
        <f>+$AO$7/$AD$7</f>
        <v>0.87301587301587302</v>
      </c>
    </row>
    <row r="8" spans="2:42" ht="14.25" customHeight="1" x14ac:dyDescent="0.25">
      <c r="B8" s="91" t="s">
        <v>24</v>
      </c>
      <c r="C8" s="92"/>
      <c r="D8" s="92"/>
      <c r="E8" s="92"/>
      <c r="F8" s="92"/>
      <c r="G8" s="93"/>
      <c r="H8" s="80"/>
      <c r="I8" s="80"/>
      <c r="J8" s="80"/>
      <c r="K8" s="80"/>
      <c r="L8" s="80"/>
      <c r="M8" s="80"/>
      <c r="N8" s="80"/>
      <c r="O8" s="9">
        <v>10</v>
      </c>
      <c r="P8" s="9">
        <v>10</v>
      </c>
      <c r="Q8" s="72"/>
      <c r="R8" s="9">
        <v>20</v>
      </c>
      <c r="S8" s="48">
        <f>100-(O8+P8+Q8+R8)</f>
        <v>60</v>
      </c>
      <c r="T8" s="89"/>
      <c r="U8" s="10"/>
      <c r="V8" s="10"/>
      <c r="W8" s="89"/>
      <c r="X8" s="89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708</v>
      </c>
      <c r="D9" s="13" t="s">
        <v>709</v>
      </c>
      <c r="E9" s="14" t="s">
        <v>710</v>
      </c>
      <c r="F9" s="15" t="s">
        <v>711</v>
      </c>
      <c r="G9" s="12" t="s">
        <v>79</v>
      </c>
      <c r="H9" s="81" t="s">
        <v>56</v>
      </c>
      <c r="I9" s="82" t="s">
        <v>712</v>
      </c>
      <c r="J9" s="83">
        <v>43256</v>
      </c>
      <c r="K9" s="82" t="s">
        <v>58</v>
      </c>
      <c r="L9" s="82" t="s">
        <v>855</v>
      </c>
      <c r="M9" s="82" t="s">
        <v>325</v>
      </c>
      <c r="N9">
        <v>3</v>
      </c>
      <c r="O9" s="16">
        <v>10</v>
      </c>
      <c r="P9" s="16">
        <v>8</v>
      </c>
      <c r="Q9" s="16" t="s">
        <v>25</v>
      </c>
      <c r="R9" s="16">
        <v>8</v>
      </c>
      <c r="S9" s="17">
        <v>5</v>
      </c>
      <c r="T9" s="18">
        <f>ROUND(SUMPRODUCT(O9:S9,$O$8:$S$8)/100,1)</f>
        <v>6.4</v>
      </c>
      <c r="U9" s="19" t="str">
        <f t="shared" ref="U9:U40" si="0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C</v>
      </c>
      <c r="V9" s="19" t="str">
        <f t="shared" ref="V9:V40" si="1">IF($T9&lt;4,"Kém",IF(AND($T9&gt;=4,$T9&lt;=5.4),"Trung bình yếu",IF(AND($T9&gt;=5.5,$T9&lt;=6.9),"Trung bình",IF(AND($T9&gt;=7,$T9&lt;=8.4),"Khá",IF(AND($T9&gt;=8.5,$T9&lt;=10),"Giỏi","")))))</f>
        <v>Trung bình</v>
      </c>
      <c r="W9" s="31" t="str">
        <f t="shared" ref="W9:W40" si="2">+IF(OR($O9=0,$P9=0,$Q9=0,$R9=0),"Không đủ ĐKDT",IF(AND(S9=0,T9&gt;=4),"Không đạt",""))</f>
        <v/>
      </c>
      <c r="X9" s="20" t="str">
        <f t="shared" ref="X9:X40" si="3">+L9</f>
        <v>302-A2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</row>
    <row r="10" spans="2:42" ht="18.75" customHeight="1" x14ac:dyDescent="0.25">
      <c r="B10" s="22">
        <v>2</v>
      </c>
      <c r="C10" s="23" t="s">
        <v>713</v>
      </c>
      <c r="D10" s="24" t="s">
        <v>714</v>
      </c>
      <c r="E10" s="25" t="s">
        <v>61</v>
      </c>
      <c r="F10" s="26" t="s">
        <v>715</v>
      </c>
      <c r="G10" s="23" t="s">
        <v>55</v>
      </c>
      <c r="H10" s="81" t="s">
        <v>56</v>
      </c>
      <c r="I10" s="82" t="s">
        <v>712</v>
      </c>
      <c r="J10" s="83">
        <v>43256</v>
      </c>
      <c r="K10" s="82" t="s">
        <v>58</v>
      </c>
      <c r="L10" s="82" t="s">
        <v>855</v>
      </c>
      <c r="M10" s="82" t="s">
        <v>325</v>
      </c>
      <c r="N10">
        <v>3</v>
      </c>
      <c r="O10" s="27">
        <v>10</v>
      </c>
      <c r="P10" s="27">
        <v>6</v>
      </c>
      <c r="Q10" s="27" t="s">
        <v>25</v>
      </c>
      <c r="R10" s="27">
        <v>7</v>
      </c>
      <c r="S10" s="71">
        <v>4</v>
      </c>
      <c r="T10" s="28">
        <f>ROUND(SUMPRODUCT(O10:S10,$O$8:$S$8)/100,1)</f>
        <v>5.4</v>
      </c>
      <c r="U10" s="29" t="str">
        <f t="shared" si="0"/>
        <v>D+</v>
      </c>
      <c r="V10" s="30" t="str">
        <f t="shared" si="1"/>
        <v>Trung bình yếu</v>
      </c>
      <c r="W10" s="31" t="str">
        <f t="shared" si="2"/>
        <v/>
      </c>
      <c r="X10" s="32" t="str">
        <f t="shared" si="3"/>
        <v>302-A2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62"/>
      <c r="AC10" s="62"/>
      <c r="AD10" s="62"/>
      <c r="AE10" s="54"/>
      <c r="AF10" s="54"/>
      <c r="AG10" s="54"/>
      <c r="AH10" s="54"/>
      <c r="AI10" s="53"/>
      <c r="AJ10" s="54"/>
      <c r="AK10" s="54"/>
      <c r="AL10" s="54"/>
      <c r="AM10" s="54"/>
      <c r="AN10" s="54"/>
      <c r="AO10" s="54"/>
      <c r="AP10" s="55"/>
    </row>
    <row r="11" spans="2:42" ht="18.75" customHeight="1" x14ac:dyDescent="0.25">
      <c r="B11" s="22">
        <v>3</v>
      </c>
      <c r="C11" s="23" t="s">
        <v>716</v>
      </c>
      <c r="D11" s="24" t="s">
        <v>717</v>
      </c>
      <c r="E11" s="25" t="s">
        <v>66</v>
      </c>
      <c r="F11" s="26" t="s">
        <v>83</v>
      </c>
      <c r="G11" s="23" t="s">
        <v>55</v>
      </c>
      <c r="H11" s="81" t="s">
        <v>56</v>
      </c>
      <c r="I11" s="82" t="s">
        <v>712</v>
      </c>
      <c r="J11" s="83">
        <v>43256</v>
      </c>
      <c r="K11" s="82" t="s">
        <v>58</v>
      </c>
      <c r="L11" s="82" t="s">
        <v>855</v>
      </c>
      <c r="M11" s="82" t="s">
        <v>325</v>
      </c>
      <c r="N11">
        <v>3</v>
      </c>
      <c r="O11" s="27">
        <v>10</v>
      </c>
      <c r="P11" s="27">
        <v>8</v>
      </c>
      <c r="Q11" s="27" t="s">
        <v>25</v>
      </c>
      <c r="R11" s="27">
        <v>8</v>
      </c>
      <c r="S11" s="71">
        <v>3</v>
      </c>
      <c r="T11" s="28">
        <f>ROUND(SUMPRODUCT(O11:S11,$O$8:$S$8)/100,1)</f>
        <v>5.2</v>
      </c>
      <c r="U11" s="29" t="str">
        <f t="shared" si="0"/>
        <v>D+</v>
      </c>
      <c r="V11" s="30" t="str">
        <f t="shared" si="1"/>
        <v>Trung bình yếu</v>
      </c>
      <c r="W11" s="31" t="str">
        <f t="shared" si="2"/>
        <v/>
      </c>
      <c r="X11" s="32" t="str">
        <f t="shared" si="3"/>
        <v>302-A2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63"/>
      <c r="AC11" s="63"/>
      <c r="AD11" s="79"/>
      <c r="AE11" s="53"/>
      <c r="AF11" s="53"/>
      <c r="AG11" s="53"/>
      <c r="AH11" s="65"/>
      <c r="AI11" s="53"/>
      <c r="AJ11" s="66"/>
      <c r="AK11" s="67"/>
      <c r="AL11" s="66"/>
      <c r="AM11" s="67"/>
      <c r="AN11" s="66"/>
      <c r="AO11" s="53"/>
      <c r="AP11" s="65"/>
    </row>
    <row r="12" spans="2:42" ht="18.75" customHeight="1" x14ac:dyDescent="0.25">
      <c r="B12" s="22">
        <v>4</v>
      </c>
      <c r="C12" s="23" t="s">
        <v>718</v>
      </c>
      <c r="D12" s="24" t="s">
        <v>248</v>
      </c>
      <c r="E12" s="25" t="s">
        <v>662</v>
      </c>
      <c r="F12" s="26" t="s">
        <v>719</v>
      </c>
      <c r="G12" s="23" t="s">
        <v>63</v>
      </c>
      <c r="H12" s="81" t="s">
        <v>56</v>
      </c>
      <c r="I12" s="82" t="s">
        <v>712</v>
      </c>
      <c r="J12" s="83">
        <v>43256</v>
      </c>
      <c r="K12" s="82" t="s">
        <v>58</v>
      </c>
      <c r="L12" s="82" t="s">
        <v>855</v>
      </c>
      <c r="M12" s="82" t="s">
        <v>325</v>
      </c>
      <c r="N12">
        <v>3</v>
      </c>
      <c r="O12" s="27">
        <v>10</v>
      </c>
      <c r="P12" s="27">
        <v>8</v>
      </c>
      <c r="Q12" s="27" t="s">
        <v>25</v>
      </c>
      <c r="R12" s="27">
        <v>7</v>
      </c>
      <c r="S12" s="71">
        <v>6</v>
      </c>
      <c r="T12" s="28">
        <f>ROUND(SUMPRODUCT(O12:S12,$O$8:$S$8)/100,1)</f>
        <v>6.8</v>
      </c>
      <c r="U12" s="29" t="str">
        <f t="shared" si="0"/>
        <v>C+</v>
      </c>
      <c r="V12" s="30" t="str">
        <f t="shared" si="1"/>
        <v>Trung bình</v>
      </c>
      <c r="W12" s="31" t="str">
        <f t="shared" si="2"/>
        <v/>
      </c>
      <c r="X12" s="32" t="str">
        <f t="shared" si="3"/>
        <v>302-A2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720</v>
      </c>
      <c r="D13" s="24" t="s">
        <v>145</v>
      </c>
      <c r="E13" s="25" t="s">
        <v>252</v>
      </c>
      <c r="F13" s="26" t="s">
        <v>534</v>
      </c>
      <c r="G13" s="23" t="s">
        <v>79</v>
      </c>
      <c r="H13" s="81" t="s">
        <v>56</v>
      </c>
      <c r="I13" s="82" t="s">
        <v>712</v>
      </c>
      <c r="J13" s="83">
        <v>43256</v>
      </c>
      <c r="K13" s="82" t="s">
        <v>58</v>
      </c>
      <c r="L13" s="82" t="s">
        <v>855</v>
      </c>
      <c r="M13" s="82" t="s">
        <v>325</v>
      </c>
      <c r="N13">
        <v>3</v>
      </c>
      <c r="O13" s="27">
        <v>10</v>
      </c>
      <c r="P13" s="27">
        <v>7</v>
      </c>
      <c r="Q13" s="27" t="s">
        <v>25</v>
      </c>
      <c r="R13" s="27">
        <v>8</v>
      </c>
      <c r="S13" s="71">
        <v>7</v>
      </c>
      <c r="T13" s="28">
        <f>ROUND(SUMPRODUCT(O13:S13,$O$8:$S$8)/100,1)</f>
        <v>7.5</v>
      </c>
      <c r="U13" s="29" t="str">
        <f t="shared" si="0"/>
        <v>B</v>
      </c>
      <c r="V13" s="30" t="str">
        <f t="shared" si="1"/>
        <v>Khá</v>
      </c>
      <c r="W13" s="31" t="str">
        <f t="shared" si="2"/>
        <v/>
      </c>
      <c r="X13" s="32" t="str">
        <f t="shared" si="3"/>
        <v>302-A2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721</v>
      </c>
      <c r="D14" s="24" t="s">
        <v>722</v>
      </c>
      <c r="E14" s="25" t="s">
        <v>351</v>
      </c>
      <c r="F14" s="26" t="s">
        <v>723</v>
      </c>
      <c r="G14" s="23" t="s">
        <v>79</v>
      </c>
      <c r="H14" s="81" t="s">
        <v>56</v>
      </c>
      <c r="I14" s="82" t="s">
        <v>712</v>
      </c>
      <c r="J14" s="83">
        <v>43256</v>
      </c>
      <c r="K14" s="82" t="s">
        <v>58</v>
      </c>
      <c r="L14" s="82" t="s">
        <v>855</v>
      </c>
      <c r="M14" s="82" t="s">
        <v>325</v>
      </c>
      <c r="N14">
        <v>3</v>
      </c>
      <c r="O14" s="27">
        <v>9</v>
      </c>
      <c r="P14" s="27">
        <v>8</v>
      </c>
      <c r="Q14" s="27" t="s">
        <v>25</v>
      </c>
      <c r="R14" s="27">
        <v>7</v>
      </c>
      <c r="S14" s="71">
        <v>4</v>
      </c>
      <c r="T14" s="28">
        <f>ROUND(SUMPRODUCT(O14:S14,$O$8:$S$8)/100,1)</f>
        <v>5.5</v>
      </c>
      <c r="U14" s="29" t="str">
        <f t="shared" si="0"/>
        <v>C</v>
      </c>
      <c r="V14" s="30" t="str">
        <f t="shared" si="1"/>
        <v>Trung bình</v>
      </c>
      <c r="W14" s="31" t="str">
        <f t="shared" si="2"/>
        <v/>
      </c>
      <c r="X14" s="32" t="str">
        <f t="shared" si="3"/>
        <v>302-A2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724</v>
      </c>
      <c r="D15" s="24" t="s">
        <v>73</v>
      </c>
      <c r="E15" s="25" t="s">
        <v>104</v>
      </c>
      <c r="F15" s="26" t="s">
        <v>127</v>
      </c>
      <c r="G15" s="23" t="s">
        <v>97</v>
      </c>
      <c r="H15" s="81" t="s">
        <v>56</v>
      </c>
      <c r="I15" s="82" t="s">
        <v>712</v>
      </c>
      <c r="J15" s="83">
        <v>43256</v>
      </c>
      <c r="K15" s="82" t="s">
        <v>58</v>
      </c>
      <c r="L15" s="82" t="s">
        <v>855</v>
      </c>
      <c r="M15" s="82" t="s">
        <v>325</v>
      </c>
      <c r="N15">
        <v>3</v>
      </c>
      <c r="O15" s="27">
        <v>10</v>
      </c>
      <c r="P15" s="27">
        <v>7</v>
      </c>
      <c r="Q15" s="27" t="s">
        <v>25</v>
      </c>
      <c r="R15" s="27">
        <v>7</v>
      </c>
      <c r="S15" s="71">
        <v>5</v>
      </c>
      <c r="T15" s="28">
        <f>ROUND(SUMPRODUCT(O15:S15,$O$8:$S$8)/100,1)</f>
        <v>6.1</v>
      </c>
      <c r="U15" s="29" t="str">
        <f t="shared" si="0"/>
        <v>C</v>
      </c>
      <c r="V15" s="30" t="str">
        <f t="shared" si="1"/>
        <v>Trung bình</v>
      </c>
      <c r="W15" s="31" t="str">
        <f t="shared" si="2"/>
        <v/>
      </c>
      <c r="X15" s="32" t="str">
        <f t="shared" si="3"/>
        <v>302-A2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725</v>
      </c>
      <c r="D16" s="24" t="s">
        <v>726</v>
      </c>
      <c r="E16" s="25" t="s">
        <v>195</v>
      </c>
      <c r="F16" s="26" t="s">
        <v>163</v>
      </c>
      <c r="G16" s="23" t="s">
        <v>63</v>
      </c>
      <c r="H16" s="81" t="s">
        <v>56</v>
      </c>
      <c r="I16" s="82" t="s">
        <v>712</v>
      </c>
      <c r="J16" s="83">
        <v>43256</v>
      </c>
      <c r="K16" s="82" t="s">
        <v>58</v>
      </c>
      <c r="L16" s="82" t="s">
        <v>855</v>
      </c>
      <c r="M16" s="82" t="s">
        <v>325</v>
      </c>
      <c r="N16">
        <v>3</v>
      </c>
      <c r="O16" s="27">
        <v>10</v>
      </c>
      <c r="P16" s="27">
        <v>8</v>
      </c>
      <c r="Q16" s="27" t="s">
        <v>25</v>
      </c>
      <c r="R16" s="27">
        <v>8</v>
      </c>
      <c r="S16" s="71">
        <v>5</v>
      </c>
      <c r="T16" s="28">
        <f>ROUND(SUMPRODUCT(O16:S16,$O$8:$S$8)/100,1)</f>
        <v>6.4</v>
      </c>
      <c r="U16" s="29" t="str">
        <f t="shared" si="0"/>
        <v>C</v>
      </c>
      <c r="V16" s="30" t="str">
        <f t="shared" si="1"/>
        <v>Trung bình</v>
      </c>
      <c r="W16" s="31" t="str">
        <f t="shared" si="2"/>
        <v/>
      </c>
      <c r="X16" s="32" t="str">
        <f t="shared" si="3"/>
        <v>302-A2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727</v>
      </c>
      <c r="D17" s="24" t="s">
        <v>728</v>
      </c>
      <c r="E17" s="25" t="s">
        <v>199</v>
      </c>
      <c r="F17" s="26" t="s">
        <v>729</v>
      </c>
      <c r="G17" s="23" t="s">
        <v>55</v>
      </c>
      <c r="H17" s="81" t="s">
        <v>56</v>
      </c>
      <c r="I17" s="82" t="s">
        <v>712</v>
      </c>
      <c r="J17" s="83">
        <v>43256</v>
      </c>
      <c r="K17" s="82" t="s">
        <v>58</v>
      </c>
      <c r="L17" s="82" t="s">
        <v>855</v>
      </c>
      <c r="M17" s="82" t="s">
        <v>325</v>
      </c>
      <c r="N17">
        <v>3</v>
      </c>
      <c r="O17" s="27">
        <v>9</v>
      </c>
      <c r="P17" s="27">
        <v>7</v>
      </c>
      <c r="Q17" s="27" t="s">
        <v>25</v>
      </c>
      <c r="R17" s="27">
        <v>7</v>
      </c>
      <c r="S17" s="71">
        <v>6</v>
      </c>
      <c r="T17" s="28">
        <f>ROUND(SUMPRODUCT(O17:S17,$O$8:$S$8)/100,1)</f>
        <v>6.6</v>
      </c>
      <c r="U17" s="29" t="str">
        <f t="shared" si="0"/>
        <v>C+</v>
      </c>
      <c r="V17" s="30" t="str">
        <f t="shared" si="1"/>
        <v>Trung bình</v>
      </c>
      <c r="W17" s="31" t="str">
        <f t="shared" si="2"/>
        <v/>
      </c>
      <c r="X17" s="32" t="str">
        <f t="shared" si="3"/>
        <v>302-A2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730</v>
      </c>
      <c r="D18" s="24" t="s">
        <v>731</v>
      </c>
      <c r="E18" s="25" t="s">
        <v>199</v>
      </c>
      <c r="F18" s="26" t="s">
        <v>732</v>
      </c>
      <c r="G18" s="23" t="s">
        <v>79</v>
      </c>
      <c r="H18" s="81" t="s">
        <v>56</v>
      </c>
      <c r="I18" s="82" t="s">
        <v>712</v>
      </c>
      <c r="J18" s="83">
        <v>43256</v>
      </c>
      <c r="K18" s="82" t="s">
        <v>58</v>
      </c>
      <c r="L18" s="82" t="s">
        <v>855</v>
      </c>
      <c r="M18" s="82" t="s">
        <v>325</v>
      </c>
      <c r="N18">
        <v>3</v>
      </c>
      <c r="O18" s="27">
        <v>10</v>
      </c>
      <c r="P18" s="27">
        <v>8</v>
      </c>
      <c r="Q18" s="27" t="s">
        <v>25</v>
      </c>
      <c r="R18" s="27">
        <v>8</v>
      </c>
      <c r="S18" s="71">
        <v>3</v>
      </c>
      <c r="T18" s="28">
        <f>ROUND(SUMPRODUCT(O18:S18,$O$8:$S$8)/100,1)</f>
        <v>5.2</v>
      </c>
      <c r="U18" s="29" t="str">
        <f t="shared" si="0"/>
        <v>D+</v>
      </c>
      <c r="V18" s="30" t="str">
        <f t="shared" si="1"/>
        <v>Trung bình yếu</v>
      </c>
      <c r="W18" s="31" t="str">
        <f t="shared" si="2"/>
        <v/>
      </c>
      <c r="X18" s="32" t="str">
        <f t="shared" si="3"/>
        <v>302-A2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733</v>
      </c>
      <c r="D19" s="24" t="s">
        <v>145</v>
      </c>
      <c r="E19" s="25" t="s">
        <v>734</v>
      </c>
      <c r="F19" s="26" t="s">
        <v>83</v>
      </c>
      <c r="G19" s="23" t="s">
        <v>93</v>
      </c>
      <c r="H19" s="81" t="s">
        <v>56</v>
      </c>
      <c r="I19" s="82" t="s">
        <v>712</v>
      </c>
      <c r="J19" s="83">
        <v>43256</v>
      </c>
      <c r="K19" s="82" t="s">
        <v>58</v>
      </c>
      <c r="L19" s="82" t="s">
        <v>855</v>
      </c>
      <c r="M19" s="82" t="s">
        <v>325</v>
      </c>
      <c r="N19">
        <v>3</v>
      </c>
      <c r="O19" s="27">
        <v>10</v>
      </c>
      <c r="P19" s="27">
        <v>7</v>
      </c>
      <c r="Q19" s="27" t="s">
        <v>25</v>
      </c>
      <c r="R19" s="27">
        <v>8</v>
      </c>
      <c r="S19" s="71">
        <v>7.5</v>
      </c>
      <c r="T19" s="28">
        <f>ROUND(SUMPRODUCT(O19:S19,$O$8:$S$8)/100,1)</f>
        <v>7.8</v>
      </c>
      <c r="U19" s="29" t="str">
        <f t="shared" si="0"/>
        <v>B</v>
      </c>
      <c r="V19" s="30" t="str">
        <f t="shared" si="1"/>
        <v>Khá</v>
      </c>
      <c r="W19" s="31" t="str">
        <f t="shared" si="2"/>
        <v/>
      </c>
      <c r="X19" s="32" t="str">
        <f t="shared" si="3"/>
        <v>302-A2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735</v>
      </c>
      <c r="D20" s="24" t="s">
        <v>736</v>
      </c>
      <c r="E20" s="25" t="s">
        <v>111</v>
      </c>
      <c r="F20" s="26" t="s">
        <v>737</v>
      </c>
      <c r="G20" s="23" t="s">
        <v>63</v>
      </c>
      <c r="H20" s="81" t="s">
        <v>56</v>
      </c>
      <c r="I20" s="82" t="s">
        <v>712</v>
      </c>
      <c r="J20" s="83">
        <v>43256</v>
      </c>
      <c r="K20" s="82" t="s">
        <v>58</v>
      </c>
      <c r="L20" s="82" t="s">
        <v>855</v>
      </c>
      <c r="M20" s="82" t="s">
        <v>325</v>
      </c>
      <c r="N20">
        <v>3</v>
      </c>
      <c r="O20" s="27">
        <v>10</v>
      </c>
      <c r="P20" s="27">
        <v>6</v>
      </c>
      <c r="Q20" s="27" t="s">
        <v>25</v>
      </c>
      <c r="R20" s="27">
        <v>7</v>
      </c>
      <c r="S20" s="71">
        <v>7.5</v>
      </c>
      <c r="T20" s="28">
        <f>ROUND(SUMPRODUCT(O20:S20,$O$8:$S$8)/100,1)</f>
        <v>7.5</v>
      </c>
      <c r="U20" s="29" t="str">
        <f t="shared" si="0"/>
        <v>B</v>
      </c>
      <c r="V20" s="30" t="str">
        <f t="shared" si="1"/>
        <v>Khá</v>
      </c>
      <c r="W20" s="31" t="str">
        <f t="shared" si="2"/>
        <v/>
      </c>
      <c r="X20" s="32" t="str">
        <f t="shared" si="3"/>
        <v>302-A2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738</v>
      </c>
      <c r="D21" s="24" t="s">
        <v>739</v>
      </c>
      <c r="E21" s="25" t="s">
        <v>205</v>
      </c>
      <c r="F21" s="26" t="s">
        <v>683</v>
      </c>
      <c r="G21" s="23" t="s">
        <v>55</v>
      </c>
      <c r="H21" s="81" t="s">
        <v>56</v>
      </c>
      <c r="I21" s="82" t="s">
        <v>712</v>
      </c>
      <c r="J21" s="83">
        <v>43256</v>
      </c>
      <c r="K21" s="82" t="s">
        <v>58</v>
      </c>
      <c r="L21" s="82" t="s">
        <v>855</v>
      </c>
      <c r="M21" s="82" t="s">
        <v>325</v>
      </c>
      <c r="N21">
        <v>3</v>
      </c>
      <c r="O21" s="27">
        <v>10</v>
      </c>
      <c r="P21" s="27">
        <v>9</v>
      </c>
      <c r="Q21" s="27" t="s">
        <v>25</v>
      </c>
      <c r="R21" s="27">
        <v>9</v>
      </c>
      <c r="S21" s="71">
        <v>7</v>
      </c>
      <c r="T21" s="28">
        <f>ROUND(SUMPRODUCT(O21:S21,$O$8:$S$8)/100,1)</f>
        <v>7.9</v>
      </c>
      <c r="U21" s="29" t="str">
        <f t="shared" si="0"/>
        <v>B</v>
      </c>
      <c r="V21" s="30" t="str">
        <f t="shared" si="1"/>
        <v>Khá</v>
      </c>
      <c r="W21" s="31" t="str">
        <f t="shared" si="2"/>
        <v/>
      </c>
      <c r="X21" s="32" t="str">
        <f t="shared" si="3"/>
        <v>302-A2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740</v>
      </c>
      <c r="D22" s="24" t="s">
        <v>741</v>
      </c>
      <c r="E22" s="25" t="s">
        <v>122</v>
      </c>
      <c r="F22" s="26" t="s">
        <v>365</v>
      </c>
      <c r="G22" s="23" t="s">
        <v>79</v>
      </c>
      <c r="H22" s="81" t="s">
        <v>56</v>
      </c>
      <c r="I22" s="82" t="s">
        <v>712</v>
      </c>
      <c r="J22" s="83">
        <v>43256</v>
      </c>
      <c r="K22" s="82" t="s">
        <v>58</v>
      </c>
      <c r="L22" s="82" t="s">
        <v>855</v>
      </c>
      <c r="M22" s="82" t="s">
        <v>325</v>
      </c>
      <c r="N22">
        <v>3</v>
      </c>
      <c r="O22" s="27">
        <v>10</v>
      </c>
      <c r="P22" s="27">
        <v>7</v>
      </c>
      <c r="Q22" s="27" t="s">
        <v>25</v>
      </c>
      <c r="R22" s="27">
        <v>7</v>
      </c>
      <c r="S22" s="71">
        <v>7.5</v>
      </c>
      <c r="T22" s="28">
        <f>ROUND(SUMPRODUCT(O22:S22,$O$8:$S$8)/100,1)</f>
        <v>7.6</v>
      </c>
      <c r="U22" s="29" t="str">
        <f t="shared" si="0"/>
        <v>B</v>
      </c>
      <c r="V22" s="30" t="str">
        <f t="shared" si="1"/>
        <v>Khá</v>
      </c>
      <c r="W22" s="31" t="str">
        <f t="shared" si="2"/>
        <v/>
      </c>
      <c r="X22" s="32" t="str">
        <f t="shared" si="3"/>
        <v>302-A2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742</v>
      </c>
      <c r="D23" s="24" t="s">
        <v>743</v>
      </c>
      <c r="E23" s="25" t="s">
        <v>744</v>
      </c>
      <c r="F23" s="26" t="s">
        <v>745</v>
      </c>
      <c r="G23" s="23" t="s">
        <v>79</v>
      </c>
      <c r="H23" s="81" t="s">
        <v>56</v>
      </c>
      <c r="I23" s="82" t="s">
        <v>712</v>
      </c>
      <c r="J23" s="83">
        <v>43256</v>
      </c>
      <c r="K23" s="82" t="s">
        <v>58</v>
      </c>
      <c r="L23" s="82" t="s">
        <v>855</v>
      </c>
      <c r="M23" s="82" t="s">
        <v>325</v>
      </c>
      <c r="N23">
        <v>3</v>
      </c>
      <c r="O23" s="27">
        <v>9</v>
      </c>
      <c r="P23" s="27">
        <v>7</v>
      </c>
      <c r="Q23" s="27" t="s">
        <v>25</v>
      </c>
      <c r="R23" s="27">
        <v>7</v>
      </c>
      <c r="S23" s="71">
        <v>7</v>
      </c>
      <c r="T23" s="28">
        <f>ROUND(SUMPRODUCT(O23:S23,$O$8:$S$8)/100,1)</f>
        <v>7.2</v>
      </c>
      <c r="U23" s="29" t="str">
        <f t="shared" si="0"/>
        <v>B</v>
      </c>
      <c r="V23" s="30" t="str">
        <f t="shared" si="1"/>
        <v>Khá</v>
      </c>
      <c r="W23" s="31" t="str">
        <f t="shared" si="2"/>
        <v/>
      </c>
      <c r="X23" s="32" t="str">
        <f t="shared" si="3"/>
        <v>302-A2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746</v>
      </c>
      <c r="D24" s="24" t="s">
        <v>747</v>
      </c>
      <c r="E24" s="25" t="s">
        <v>134</v>
      </c>
      <c r="F24" s="26" t="s">
        <v>748</v>
      </c>
      <c r="G24" s="23" t="s">
        <v>55</v>
      </c>
      <c r="H24" s="81" t="s">
        <v>56</v>
      </c>
      <c r="I24" s="82" t="s">
        <v>712</v>
      </c>
      <c r="J24" s="83">
        <v>43256</v>
      </c>
      <c r="K24" s="82" t="s">
        <v>58</v>
      </c>
      <c r="L24" s="82" t="s">
        <v>855</v>
      </c>
      <c r="M24" s="82" t="s">
        <v>325</v>
      </c>
      <c r="N24">
        <v>3</v>
      </c>
      <c r="O24" s="27">
        <v>9</v>
      </c>
      <c r="P24" s="27">
        <v>7</v>
      </c>
      <c r="Q24" s="27" t="s">
        <v>25</v>
      </c>
      <c r="R24" s="27">
        <v>7</v>
      </c>
      <c r="S24" s="71">
        <v>4</v>
      </c>
      <c r="T24" s="28">
        <f>ROUND(SUMPRODUCT(O24:S24,$O$8:$S$8)/100,1)</f>
        <v>5.4</v>
      </c>
      <c r="U24" s="29" t="str">
        <f t="shared" si="0"/>
        <v>D+</v>
      </c>
      <c r="V24" s="30" t="str">
        <f t="shared" si="1"/>
        <v>Trung bình yếu</v>
      </c>
      <c r="W24" s="31" t="str">
        <f t="shared" si="2"/>
        <v/>
      </c>
      <c r="X24" s="32" t="str">
        <f t="shared" si="3"/>
        <v>302-A2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749</v>
      </c>
      <c r="D25" s="24" t="s">
        <v>750</v>
      </c>
      <c r="E25" s="25" t="s">
        <v>751</v>
      </c>
      <c r="F25" s="26" t="s">
        <v>752</v>
      </c>
      <c r="G25" s="23" t="s">
        <v>93</v>
      </c>
      <c r="H25" s="81" t="s">
        <v>56</v>
      </c>
      <c r="I25" s="82" t="s">
        <v>712</v>
      </c>
      <c r="J25" s="83">
        <v>43256</v>
      </c>
      <c r="K25" s="82" t="s">
        <v>58</v>
      </c>
      <c r="L25" s="82" t="s">
        <v>855</v>
      </c>
      <c r="M25" s="82" t="s">
        <v>325</v>
      </c>
      <c r="N25">
        <v>3</v>
      </c>
      <c r="O25" s="27">
        <v>10</v>
      </c>
      <c r="P25" s="27">
        <v>7</v>
      </c>
      <c r="Q25" s="27" t="s">
        <v>25</v>
      </c>
      <c r="R25" s="27">
        <v>8</v>
      </c>
      <c r="S25" s="71">
        <v>5</v>
      </c>
      <c r="T25" s="28">
        <f>ROUND(SUMPRODUCT(O25:S25,$O$8:$S$8)/100,1)</f>
        <v>6.3</v>
      </c>
      <c r="U25" s="29" t="str">
        <f t="shared" si="0"/>
        <v>C</v>
      </c>
      <c r="V25" s="30" t="str">
        <f t="shared" si="1"/>
        <v>Trung bình</v>
      </c>
      <c r="W25" s="31" t="str">
        <f t="shared" si="2"/>
        <v/>
      </c>
      <c r="X25" s="32" t="str">
        <f t="shared" si="3"/>
        <v>302-A2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753</v>
      </c>
      <c r="D26" s="24" t="s">
        <v>407</v>
      </c>
      <c r="E26" s="25" t="s">
        <v>754</v>
      </c>
      <c r="F26" s="26" t="s">
        <v>755</v>
      </c>
      <c r="G26" s="23" t="s">
        <v>79</v>
      </c>
      <c r="H26" s="81" t="s">
        <v>56</v>
      </c>
      <c r="I26" s="82" t="s">
        <v>712</v>
      </c>
      <c r="J26" s="83">
        <v>43256</v>
      </c>
      <c r="K26" s="82" t="s">
        <v>58</v>
      </c>
      <c r="L26" s="82" t="s">
        <v>855</v>
      </c>
      <c r="M26" s="82" t="s">
        <v>325</v>
      </c>
      <c r="N26">
        <v>3</v>
      </c>
      <c r="O26" s="27">
        <v>8</v>
      </c>
      <c r="P26" s="27">
        <v>7</v>
      </c>
      <c r="Q26" s="27" t="s">
        <v>25</v>
      </c>
      <c r="R26" s="27">
        <v>7</v>
      </c>
      <c r="S26" s="71">
        <v>3</v>
      </c>
      <c r="T26" s="28">
        <f>ROUND(SUMPRODUCT(O26:S26,$O$8:$S$8)/100,1)</f>
        <v>4.7</v>
      </c>
      <c r="U26" s="29" t="str">
        <f t="shared" si="0"/>
        <v>D</v>
      </c>
      <c r="V26" s="30" t="str">
        <f t="shared" si="1"/>
        <v>Trung bình yếu</v>
      </c>
      <c r="W26" s="31" t="str">
        <f t="shared" si="2"/>
        <v/>
      </c>
      <c r="X26" s="32" t="str">
        <f t="shared" si="3"/>
        <v>302-A2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756</v>
      </c>
      <c r="D27" s="24" t="s">
        <v>283</v>
      </c>
      <c r="E27" s="25" t="s">
        <v>704</v>
      </c>
      <c r="F27" s="26" t="s">
        <v>757</v>
      </c>
      <c r="G27" s="23" t="s">
        <v>88</v>
      </c>
      <c r="H27" s="81" t="s">
        <v>56</v>
      </c>
      <c r="I27" s="82" t="s">
        <v>712</v>
      </c>
      <c r="J27" s="83">
        <v>43256</v>
      </c>
      <c r="K27" s="82" t="s">
        <v>58</v>
      </c>
      <c r="L27" s="82" t="s">
        <v>855</v>
      </c>
      <c r="M27" s="82" t="s">
        <v>325</v>
      </c>
      <c r="N27">
        <v>3</v>
      </c>
      <c r="O27" s="27">
        <v>10</v>
      </c>
      <c r="P27" s="27">
        <v>8</v>
      </c>
      <c r="Q27" s="27" t="s">
        <v>25</v>
      </c>
      <c r="R27" s="27">
        <v>7</v>
      </c>
      <c r="S27" s="71">
        <v>5</v>
      </c>
      <c r="T27" s="28">
        <f>ROUND(SUMPRODUCT(O27:S27,$O$8:$S$8)/100,1)</f>
        <v>6.2</v>
      </c>
      <c r="U27" s="29" t="str">
        <f t="shared" si="0"/>
        <v>C</v>
      </c>
      <c r="V27" s="30" t="str">
        <f t="shared" si="1"/>
        <v>Trung bình</v>
      </c>
      <c r="W27" s="31" t="str">
        <f t="shared" si="2"/>
        <v/>
      </c>
      <c r="X27" s="32" t="str">
        <f t="shared" si="3"/>
        <v>302-A2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758</v>
      </c>
      <c r="D28" s="24" t="s">
        <v>414</v>
      </c>
      <c r="E28" s="25" t="s">
        <v>704</v>
      </c>
      <c r="F28" s="26" t="s">
        <v>759</v>
      </c>
      <c r="G28" s="23" t="s">
        <v>97</v>
      </c>
      <c r="H28" s="81" t="s">
        <v>56</v>
      </c>
      <c r="I28" s="82" t="s">
        <v>712</v>
      </c>
      <c r="J28" s="83">
        <v>43256</v>
      </c>
      <c r="K28" s="82" t="s">
        <v>58</v>
      </c>
      <c r="L28" s="82" t="s">
        <v>855</v>
      </c>
      <c r="M28" s="82" t="s">
        <v>325</v>
      </c>
      <c r="N28">
        <v>3</v>
      </c>
      <c r="O28" s="27">
        <v>9</v>
      </c>
      <c r="P28" s="27">
        <v>6</v>
      </c>
      <c r="Q28" s="27" t="s">
        <v>25</v>
      </c>
      <c r="R28" s="27">
        <v>7</v>
      </c>
      <c r="S28" s="71">
        <v>4</v>
      </c>
      <c r="T28" s="28">
        <f>ROUND(SUMPRODUCT(O28:S28,$O$8:$S$8)/100,1)</f>
        <v>5.3</v>
      </c>
      <c r="U28" s="29" t="str">
        <f t="shared" si="0"/>
        <v>D+</v>
      </c>
      <c r="V28" s="30" t="str">
        <f t="shared" si="1"/>
        <v>Trung bình yếu</v>
      </c>
      <c r="W28" s="31" t="str">
        <f t="shared" si="2"/>
        <v/>
      </c>
      <c r="X28" s="32" t="str">
        <f t="shared" si="3"/>
        <v>302-A2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760</v>
      </c>
      <c r="D29" s="24" t="s">
        <v>562</v>
      </c>
      <c r="E29" s="25" t="s">
        <v>761</v>
      </c>
      <c r="F29" s="26" t="s">
        <v>762</v>
      </c>
      <c r="G29" s="23" t="s">
        <v>79</v>
      </c>
      <c r="H29" s="81" t="s">
        <v>56</v>
      </c>
      <c r="I29" s="82" t="s">
        <v>712</v>
      </c>
      <c r="J29" s="83">
        <v>43256</v>
      </c>
      <c r="K29" s="82" t="s">
        <v>58</v>
      </c>
      <c r="L29" s="82" t="s">
        <v>855</v>
      </c>
      <c r="M29" s="82" t="s">
        <v>325</v>
      </c>
      <c r="N29">
        <v>3</v>
      </c>
      <c r="O29" s="27">
        <v>10</v>
      </c>
      <c r="P29" s="27">
        <v>9</v>
      </c>
      <c r="Q29" s="27" t="s">
        <v>25</v>
      </c>
      <c r="R29" s="27">
        <v>8</v>
      </c>
      <c r="S29" s="71">
        <v>5</v>
      </c>
      <c r="T29" s="28">
        <f>ROUND(SUMPRODUCT(O29:S29,$O$8:$S$8)/100,1)</f>
        <v>6.5</v>
      </c>
      <c r="U29" s="29" t="str">
        <f t="shared" si="0"/>
        <v>C+</v>
      </c>
      <c r="V29" s="30" t="str">
        <f t="shared" si="1"/>
        <v>Trung bình</v>
      </c>
      <c r="W29" s="31" t="str">
        <f t="shared" si="2"/>
        <v/>
      </c>
      <c r="X29" s="32" t="str">
        <f t="shared" si="3"/>
        <v>302-A2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763</v>
      </c>
      <c r="D30" s="24" t="s">
        <v>476</v>
      </c>
      <c r="E30" s="25" t="s">
        <v>154</v>
      </c>
      <c r="F30" s="26" t="s">
        <v>449</v>
      </c>
      <c r="G30" s="23" t="s">
        <v>55</v>
      </c>
      <c r="H30" s="81" t="s">
        <v>56</v>
      </c>
      <c r="I30" s="82" t="s">
        <v>712</v>
      </c>
      <c r="J30" s="83">
        <v>43256</v>
      </c>
      <c r="K30" s="82" t="s">
        <v>58</v>
      </c>
      <c r="L30" s="82" t="s">
        <v>856</v>
      </c>
      <c r="M30" s="82" t="s">
        <v>325</v>
      </c>
      <c r="N30">
        <v>3</v>
      </c>
      <c r="O30" s="27">
        <v>8</v>
      </c>
      <c r="P30" s="27">
        <v>6</v>
      </c>
      <c r="Q30" s="27" t="s">
        <v>25</v>
      </c>
      <c r="R30" s="27">
        <v>7</v>
      </c>
      <c r="S30" s="71">
        <v>5</v>
      </c>
      <c r="T30" s="28">
        <f>ROUND(SUMPRODUCT(O30:S30,$O$8:$S$8)/100,1)</f>
        <v>5.8</v>
      </c>
      <c r="U30" s="29" t="str">
        <f t="shared" si="0"/>
        <v>C</v>
      </c>
      <c r="V30" s="30" t="str">
        <f t="shared" si="1"/>
        <v>Trung bình</v>
      </c>
      <c r="W30" s="31" t="str">
        <f t="shared" si="2"/>
        <v/>
      </c>
      <c r="X30" s="32" t="str">
        <f t="shared" si="3"/>
        <v>102-A2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764</v>
      </c>
      <c r="D31" s="24" t="s">
        <v>765</v>
      </c>
      <c r="E31" s="25" t="s">
        <v>397</v>
      </c>
      <c r="F31" s="26" t="s">
        <v>766</v>
      </c>
      <c r="G31" s="23" t="s">
        <v>79</v>
      </c>
      <c r="H31" s="81" t="s">
        <v>56</v>
      </c>
      <c r="I31" s="82" t="s">
        <v>712</v>
      </c>
      <c r="J31" s="83">
        <v>43256</v>
      </c>
      <c r="K31" s="82" t="s">
        <v>58</v>
      </c>
      <c r="L31" s="82" t="s">
        <v>856</v>
      </c>
      <c r="M31" s="82" t="s">
        <v>325</v>
      </c>
      <c r="N31">
        <v>3</v>
      </c>
      <c r="O31" s="27">
        <v>10</v>
      </c>
      <c r="P31" s="27">
        <v>9</v>
      </c>
      <c r="Q31" s="27" t="s">
        <v>25</v>
      </c>
      <c r="R31" s="27">
        <v>7</v>
      </c>
      <c r="S31" s="71">
        <v>5.5</v>
      </c>
      <c r="T31" s="28">
        <f>ROUND(SUMPRODUCT(O31:S31,$O$8:$S$8)/100,1)</f>
        <v>6.6</v>
      </c>
      <c r="U31" s="29" t="str">
        <f t="shared" si="0"/>
        <v>C+</v>
      </c>
      <c r="V31" s="30" t="str">
        <f t="shared" si="1"/>
        <v>Trung bình</v>
      </c>
      <c r="W31" s="31" t="str">
        <f t="shared" si="2"/>
        <v/>
      </c>
      <c r="X31" s="32" t="str">
        <f t="shared" si="3"/>
        <v>102-A2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767</v>
      </c>
      <c r="D32" s="24" t="s">
        <v>768</v>
      </c>
      <c r="E32" s="25" t="s">
        <v>86</v>
      </c>
      <c r="F32" s="26" t="s">
        <v>196</v>
      </c>
      <c r="G32" s="23" t="s">
        <v>79</v>
      </c>
      <c r="H32" s="81" t="s">
        <v>56</v>
      </c>
      <c r="I32" s="82" t="s">
        <v>712</v>
      </c>
      <c r="J32" s="83">
        <v>43256</v>
      </c>
      <c r="K32" s="82" t="s">
        <v>58</v>
      </c>
      <c r="L32" s="82" t="s">
        <v>856</v>
      </c>
      <c r="M32" s="82" t="s">
        <v>325</v>
      </c>
      <c r="N32">
        <v>3</v>
      </c>
      <c r="O32" s="27">
        <v>8</v>
      </c>
      <c r="P32" s="27">
        <v>8</v>
      </c>
      <c r="Q32" s="27" t="s">
        <v>25</v>
      </c>
      <c r="R32" s="27">
        <v>7</v>
      </c>
      <c r="S32" s="71">
        <v>5</v>
      </c>
      <c r="T32" s="28">
        <f>ROUND(SUMPRODUCT(O32:S32,$O$8:$S$8)/100,1)</f>
        <v>6</v>
      </c>
      <c r="U32" s="29" t="str">
        <f t="shared" si="0"/>
        <v>C</v>
      </c>
      <c r="V32" s="30" t="str">
        <f t="shared" si="1"/>
        <v>Trung bình</v>
      </c>
      <c r="W32" s="31" t="str">
        <f t="shared" si="2"/>
        <v/>
      </c>
      <c r="X32" s="32" t="str">
        <f t="shared" si="3"/>
        <v>102-A2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769</v>
      </c>
      <c r="D33" s="24" t="s">
        <v>770</v>
      </c>
      <c r="E33" s="25" t="s">
        <v>662</v>
      </c>
      <c r="F33" s="26" t="s">
        <v>771</v>
      </c>
      <c r="G33" s="23" t="s">
        <v>97</v>
      </c>
      <c r="H33" s="81" t="s">
        <v>56</v>
      </c>
      <c r="I33" s="82" t="s">
        <v>712</v>
      </c>
      <c r="J33" s="83">
        <v>43256</v>
      </c>
      <c r="K33" s="82" t="s">
        <v>58</v>
      </c>
      <c r="L33" s="82" t="s">
        <v>856</v>
      </c>
      <c r="M33" s="82" t="s">
        <v>325</v>
      </c>
      <c r="N33">
        <v>3</v>
      </c>
      <c r="O33" s="27">
        <v>0</v>
      </c>
      <c r="P33" s="27">
        <v>0</v>
      </c>
      <c r="Q33" s="27" t="s">
        <v>25</v>
      </c>
      <c r="R33" s="27">
        <v>0</v>
      </c>
      <c r="S33" s="71" t="s">
        <v>25</v>
      </c>
      <c r="T33" s="28">
        <f>ROUND(SUMPRODUCT(O33:S33,$O$8:$S$8)/100,1)</f>
        <v>0</v>
      </c>
      <c r="U33" s="29" t="str">
        <f t="shared" si="0"/>
        <v>F</v>
      </c>
      <c r="V33" s="30" t="str">
        <f t="shared" si="1"/>
        <v>Kém</v>
      </c>
      <c r="W33" s="31" t="str">
        <f t="shared" si="2"/>
        <v>Không đủ ĐKDT</v>
      </c>
      <c r="X33" s="32" t="str">
        <f t="shared" si="3"/>
        <v>102-A2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Học lại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772</v>
      </c>
      <c r="D34" s="24" t="s">
        <v>773</v>
      </c>
      <c r="E34" s="25" t="s">
        <v>183</v>
      </c>
      <c r="F34" s="26" t="s">
        <v>505</v>
      </c>
      <c r="G34" s="23" t="s">
        <v>55</v>
      </c>
      <c r="H34" s="81" t="s">
        <v>56</v>
      </c>
      <c r="I34" s="82" t="s">
        <v>712</v>
      </c>
      <c r="J34" s="83">
        <v>43256</v>
      </c>
      <c r="K34" s="82" t="s">
        <v>58</v>
      </c>
      <c r="L34" s="82" t="s">
        <v>856</v>
      </c>
      <c r="M34" s="82" t="s">
        <v>325</v>
      </c>
      <c r="N34">
        <v>3</v>
      </c>
      <c r="O34" s="27">
        <v>10</v>
      </c>
      <c r="P34" s="27">
        <v>8</v>
      </c>
      <c r="Q34" s="27" t="s">
        <v>25</v>
      </c>
      <c r="R34" s="27">
        <v>8</v>
      </c>
      <c r="S34" s="71">
        <v>5</v>
      </c>
      <c r="T34" s="28">
        <f>ROUND(SUMPRODUCT(O34:S34,$O$8:$S$8)/100,1)</f>
        <v>6.4</v>
      </c>
      <c r="U34" s="29" t="str">
        <f t="shared" si="0"/>
        <v>C</v>
      </c>
      <c r="V34" s="30" t="str">
        <f t="shared" si="1"/>
        <v>Trung bình</v>
      </c>
      <c r="W34" s="31" t="str">
        <f t="shared" si="2"/>
        <v/>
      </c>
      <c r="X34" s="32" t="str">
        <f t="shared" si="3"/>
        <v>102-A2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774</v>
      </c>
      <c r="D35" s="24" t="s">
        <v>85</v>
      </c>
      <c r="E35" s="25" t="s">
        <v>256</v>
      </c>
      <c r="F35" s="26" t="s">
        <v>505</v>
      </c>
      <c r="G35" s="23" t="s">
        <v>55</v>
      </c>
      <c r="H35" s="81" t="s">
        <v>56</v>
      </c>
      <c r="I35" s="82" t="s">
        <v>712</v>
      </c>
      <c r="J35" s="83">
        <v>43256</v>
      </c>
      <c r="K35" s="82" t="s">
        <v>58</v>
      </c>
      <c r="L35" s="82" t="s">
        <v>856</v>
      </c>
      <c r="M35" s="82" t="s">
        <v>325</v>
      </c>
      <c r="N35">
        <v>3</v>
      </c>
      <c r="O35" s="27">
        <v>10</v>
      </c>
      <c r="P35" s="27">
        <v>7</v>
      </c>
      <c r="Q35" s="27" t="s">
        <v>25</v>
      </c>
      <c r="R35" s="27">
        <v>6</v>
      </c>
      <c r="S35" s="71">
        <v>5</v>
      </c>
      <c r="T35" s="28">
        <f>ROUND(SUMPRODUCT(O35:S35,$O$8:$S$8)/100,1)</f>
        <v>5.9</v>
      </c>
      <c r="U35" s="29" t="str">
        <f t="shared" si="0"/>
        <v>C</v>
      </c>
      <c r="V35" s="30" t="str">
        <f t="shared" si="1"/>
        <v>Trung bình</v>
      </c>
      <c r="W35" s="31" t="str">
        <f t="shared" si="2"/>
        <v/>
      </c>
      <c r="X35" s="32" t="str">
        <f t="shared" si="3"/>
        <v>102-A2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775</v>
      </c>
      <c r="D36" s="24" t="s">
        <v>428</v>
      </c>
      <c r="E36" s="25" t="s">
        <v>411</v>
      </c>
      <c r="F36" s="26" t="s">
        <v>192</v>
      </c>
      <c r="G36" s="23" t="s">
        <v>63</v>
      </c>
      <c r="H36" s="81" t="s">
        <v>56</v>
      </c>
      <c r="I36" s="82" t="s">
        <v>712</v>
      </c>
      <c r="J36" s="83">
        <v>43256</v>
      </c>
      <c r="K36" s="82" t="s">
        <v>58</v>
      </c>
      <c r="L36" s="82" t="s">
        <v>856</v>
      </c>
      <c r="M36" s="82" t="s">
        <v>325</v>
      </c>
      <c r="N36">
        <v>3</v>
      </c>
      <c r="O36" s="27">
        <v>10</v>
      </c>
      <c r="P36" s="27">
        <v>7</v>
      </c>
      <c r="Q36" s="27" t="s">
        <v>25</v>
      </c>
      <c r="R36" s="27">
        <v>7</v>
      </c>
      <c r="S36" s="71">
        <v>1</v>
      </c>
      <c r="T36" s="28">
        <f>ROUND(SUMPRODUCT(O36:S36,$O$8:$S$8)/100,1)</f>
        <v>3.7</v>
      </c>
      <c r="U36" s="29" t="str">
        <f t="shared" si="0"/>
        <v>F</v>
      </c>
      <c r="V36" s="30" t="str">
        <f t="shared" si="1"/>
        <v>Kém</v>
      </c>
      <c r="W36" s="31" t="str">
        <f t="shared" si="2"/>
        <v/>
      </c>
      <c r="X36" s="32" t="str">
        <f t="shared" si="3"/>
        <v>102-A2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Học lại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776</v>
      </c>
      <c r="D37" s="24" t="s">
        <v>69</v>
      </c>
      <c r="E37" s="25" t="s">
        <v>777</v>
      </c>
      <c r="F37" s="26" t="s">
        <v>660</v>
      </c>
      <c r="G37" s="23" t="s">
        <v>79</v>
      </c>
      <c r="H37" s="81" t="s">
        <v>56</v>
      </c>
      <c r="I37" s="82" t="s">
        <v>712</v>
      </c>
      <c r="J37" s="83">
        <v>43256</v>
      </c>
      <c r="K37" s="82" t="s">
        <v>58</v>
      </c>
      <c r="L37" s="82" t="s">
        <v>856</v>
      </c>
      <c r="M37" s="82" t="s">
        <v>325</v>
      </c>
      <c r="N37">
        <v>3</v>
      </c>
      <c r="O37" s="27">
        <v>9</v>
      </c>
      <c r="P37" s="27">
        <v>7</v>
      </c>
      <c r="Q37" s="27" t="s">
        <v>25</v>
      </c>
      <c r="R37" s="27">
        <v>7</v>
      </c>
      <c r="S37" s="71">
        <v>1.5</v>
      </c>
      <c r="T37" s="28">
        <f>ROUND(SUMPRODUCT(O37:S37,$O$8:$S$8)/100,1)</f>
        <v>3.9</v>
      </c>
      <c r="U37" s="29" t="str">
        <f t="shared" si="0"/>
        <v>F</v>
      </c>
      <c r="V37" s="30" t="str">
        <f t="shared" si="1"/>
        <v>Kém</v>
      </c>
      <c r="W37" s="31" t="str">
        <f t="shared" si="2"/>
        <v/>
      </c>
      <c r="X37" s="32" t="str">
        <f t="shared" si="3"/>
        <v>102-A2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Học lại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778</v>
      </c>
      <c r="D38" s="24" t="s">
        <v>779</v>
      </c>
      <c r="E38" s="25" t="s">
        <v>780</v>
      </c>
      <c r="F38" s="26" t="s">
        <v>748</v>
      </c>
      <c r="G38" s="23" t="s">
        <v>97</v>
      </c>
      <c r="H38" s="81" t="s">
        <v>56</v>
      </c>
      <c r="I38" s="82" t="s">
        <v>712</v>
      </c>
      <c r="J38" s="83">
        <v>43256</v>
      </c>
      <c r="K38" s="82" t="s">
        <v>58</v>
      </c>
      <c r="L38" s="82" t="s">
        <v>856</v>
      </c>
      <c r="M38" s="82" t="s">
        <v>325</v>
      </c>
      <c r="N38">
        <v>3</v>
      </c>
      <c r="O38" s="27">
        <v>10</v>
      </c>
      <c r="P38" s="27">
        <v>7</v>
      </c>
      <c r="Q38" s="27" t="s">
        <v>25</v>
      </c>
      <c r="R38" s="27">
        <v>6</v>
      </c>
      <c r="S38" s="71">
        <v>3.5</v>
      </c>
      <c r="T38" s="28">
        <f>ROUND(SUMPRODUCT(O38:S38,$O$8:$S$8)/100,1)</f>
        <v>5</v>
      </c>
      <c r="U38" s="29" t="str">
        <f t="shared" si="0"/>
        <v>D+</v>
      </c>
      <c r="V38" s="30" t="str">
        <f t="shared" si="1"/>
        <v>Trung bình yếu</v>
      </c>
      <c r="W38" s="31" t="str">
        <f t="shared" si="2"/>
        <v/>
      </c>
      <c r="X38" s="32" t="str">
        <f t="shared" si="3"/>
        <v>102-A2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781</v>
      </c>
      <c r="D39" s="24" t="s">
        <v>741</v>
      </c>
      <c r="E39" s="25" t="s">
        <v>122</v>
      </c>
      <c r="F39" s="26" t="s">
        <v>782</v>
      </c>
      <c r="G39" s="23" t="s">
        <v>97</v>
      </c>
      <c r="H39" s="81" t="s">
        <v>56</v>
      </c>
      <c r="I39" s="82" t="s">
        <v>712</v>
      </c>
      <c r="J39" s="83">
        <v>43256</v>
      </c>
      <c r="K39" s="82" t="s">
        <v>58</v>
      </c>
      <c r="L39" s="82" t="s">
        <v>856</v>
      </c>
      <c r="M39" s="82" t="s">
        <v>325</v>
      </c>
      <c r="N39">
        <v>3</v>
      </c>
      <c r="O39" s="27">
        <v>10</v>
      </c>
      <c r="P39" s="27">
        <v>8</v>
      </c>
      <c r="Q39" s="27" t="s">
        <v>25</v>
      </c>
      <c r="R39" s="27">
        <v>8</v>
      </c>
      <c r="S39" s="71">
        <v>7</v>
      </c>
      <c r="T39" s="28">
        <f>ROUND(SUMPRODUCT(O39:S39,$O$8:$S$8)/100,1)</f>
        <v>7.6</v>
      </c>
      <c r="U39" s="29" t="str">
        <f t="shared" si="0"/>
        <v>B</v>
      </c>
      <c r="V39" s="30" t="str">
        <f t="shared" si="1"/>
        <v>Khá</v>
      </c>
      <c r="W39" s="31" t="str">
        <f t="shared" si="2"/>
        <v/>
      </c>
      <c r="X39" s="32" t="str">
        <f t="shared" si="3"/>
        <v>102-A2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783</v>
      </c>
      <c r="D40" s="24" t="s">
        <v>784</v>
      </c>
      <c r="E40" s="25" t="s">
        <v>441</v>
      </c>
      <c r="F40" s="26" t="s">
        <v>785</v>
      </c>
      <c r="G40" s="23" t="s">
        <v>97</v>
      </c>
      <c r="H40" s="81" t="s">
        <v>56</v>
      </c>
      <c r="I40" s="82" t="s">
        <v>712</v>
      </c>
      <c r="J40" s="83">
        <v>43256</v>
      </c>
      <c r="K40" s="82" t="s">
        <v>58</v>
      </c>
      <c r="L40" s="82" t="s">
        <v>856</v>
      </c>
      <c r="M40" s="82" t="s">
        <v>325</v>
      </c>
      <c r="N40">
        <v>3</v>
      </c>
      <c r="O40" s="27">
        <v>10</v>
      </c>
      <c r="P40" s="27">
        <v>8</v>
      </c>
      <c r="Q40" s="27" t="s">
        <v>25</v>
      </c>
      <c r="R40" s="27">
        <v>8</v>
      </c>
      <c r="S40" s="71">
        <v>4.5</v>
      </c>
      <c r="T40" s="28">
        <f>ROUND(SUMPRODUCT(O40:S40,$O$8:$S$8)/100,1)</f>
        <v>6.1</v>
      </c>
      <c r="U40" s="29" t="str">
        <f t="shared" si="0"/>
        <v>C</v>
      </c>
      <c r="V40" s="30" t="str">
        <f t="shared" si="1"/>
        <v>Trung bình</v>
      </c>
      <c r="W40" s="31" t="str">
        <f t="shared" si="2"/>
        <v/>
      </c>
      <c r="X40" s="32" t="str">
        <f t="shared" si="3"/>
        <v>102-A2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786</v>
      </c>
      <c r="D41" s="24" t="s">
        <v>787</v>
      </c>
      <c r="E41" s="25" t="s">
        <v>617</v>
      </c>
      <c r="F41" s="26" t="s">
        <v>788</v>
      </c>
      <c r="G41" s="23" t="s">
        <v>97</v>
      </c>
      <c r="H41" s="81" t="s">
        <v>56</v>
      </c>
      <c r="I41" s="82" t="s">
        <v>712</v>
      </c>
      <c r="J41" s="83">
        <v>43256</v>
      </c>
      <c r="K41" s="82" t="s">
        <v>58</v>
      </c>
      <c r="L41" s="82" t="s">
        <v>856</v>
      </c>
      <c r="M41" s="82" t="s">
        <v>325</v>
      </c>
      <c r="N41">
        <v>3</v>
      </c>
      <c r="O41" s="27">
        <v>9</v>
      </c>
      <c r="P41" s="27">
        <v>6</v>
      </c>
      <c r="Q41" s="27" t="s">
        <v>25</v>
      </c>
      <c r="R41" s="27">
        <v>7</v>
      </c>
      <c r="S41" s="71">
        <v>1.5</v>
      </c>
      <c r="T41" s="28">
        <f>ROUND(SUMPRODUCT(O41:S41,$O$8:$S$8)/100,1)</f>
        <v>3.8</v>
      </c>
      <c r="U41" s="29" t="str">
        <f t="shared" ref="U41:U71" si="4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F</v>
      </c>
      <c r="V41" s="30" t="str">
        <f t="shared" ref="V41:V71" si="5">IF($T41&lt;4,"Kém",IF(AND($T41&gt;=4,$T41&lt;=5.4),"Trung bình yếu",IF(AND($T41&gt;=5.5,$T41&lt;=6.9),"Trung bình",IF(AND($T41&gt;=7,$T41&lt;=8.4),"Khá",IF(AND($T41&gt;=8.5,$T41&lt;=10),"Giỏi","")))))</f>
        <v>Kém</v>
      </c>
      <c r="W41" s="31" t="str">
        <f t="shared" ref="W41:W71" si="6">+IF(OR($O41=0,$P41=0,$Q41=0,$R41=0),"Không đủ ĐKDT",IF(AND(S41=0,T41&gt;=4),"Không đạt",""))</f>
        <v/>
      </c>
      <c r="X41" s="32" t="str">
        <f t="shared" ref="X41:X71" si="7">+L41</f>
        <v>102-A2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Học lại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789</v>
      </c>
      <c r="D42" s="24" t="s">
        <v>790</v>
      </c>
      <c r="E42" s="25" t="s">
        <v>212</v>
      </c>
      <c r="F42" s="26" t="s">
        <v>549</v>
      </c>
      <c r="G42" s="23" t="s">
        <v>79</v>
      </c>
      <c r="H42" s="81" t="s">
        <v>56</v>
      </c>
      <c r="I42" s="82" t="s">
        <v>712</v>
      </c>
      <c r="J42" s="83">
        <v>43256</v>
      </c>
      <c r="K42" s="82" t="s">
        <v>58</v>
      </c>
      <c r="L42" s="82" t="s">
        <v>856</v>
      </c>
      <c r="M42" s="82" t="s">
        <v>325</v>
      </c>
      <c r="N42">
        <v>3</v>
      </c>
      <c r="O42" s="27">
        <v>8</v>
      </c>
      <c r="P42" s="27">
        <v>6</v>
      </c>
      <c r="Q42" s="27" t="s">
        <v>25</v>
      </c>
      <c r="R42" s="27">
        <v>7</v>
      </c>
      <c r="S42" s="71">
        <v>2</v>
      </c>
      <c r="T42" s="28">
        <f>ROUND(SUMPRODUCT(O42:S42,$O$8:$S$8)/100,1)</f>
        <v>4</v>
      </c>
      <c r="U42" s="29" t="str">
        <f t="shared" si="4"/>
        <v>D</v>
      </c>
      <c r="V42" s="30" t="str">
        <f t="shared" si="5"/>
        <v>Trung bình yếu</v>
      </c>
      <c r="W42" s="31" t="str">
        <f t="shared" si="6"/>
        <v/>
      </c>
      <c r="X42" s="32" t="str">
        <f t="shared" si="7"/>
        <v>102-A2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791</v>
      </c>
      <c r="D43" s="24" t="s">
        <v>792</v>
      </c>
      <c r="E43" s="25" t="s">
        <v>569</v>
      </c>
      <c r="F43" s="26" t="s">
        <v>170</v>
      </c>
      <c r="G43" s="23" t="s">
        <v>97</v>
      </c>
      <c r="H43" s="81" t="s">
        <v>56</v>
      </c>
      <c r="I43" s="82" t="s">
        <v>712</v>
      </c>
      <c r="J43" s="83">
        <v>43256</v>
      </c>
      <c r="K43" s="82" t="s">
        <v>58</v>
      </c>
      <c r="L43" s="82" t="s">
        <v>856</v>
      </c>
      <c r="M43" s="82" t="s">
        <v>325</v>
      </c>
      <c r="N43">
        <v>3</v>
      </c>
      <c r="O43" s="27">
        <v>9</v>
      </c>
      <c r="P43" s="27">
        <v>8</v>
      </c>
      <c r="Q43" s="27" t="s">
        <v>25</v>
      </c>
      <c r="R43" s="27">
        <v>8</v>
      </c>
      <c r="S43" s="71">
        <v>1.5</v>
      </c>
      <c r="T43" s="28">
        <f>ROUND(SUMPRODUCT(O43:S43,$O$8:$S$8)/100,1)</f>
        <v>4.2</v>
      </c>
      <c r="U43" s="29" t="str">
        <f t="shared" si="4"/>
        <v>D</v>
      </c>
      <c r="V43" s="30" t="str">
        <f t="shared" si="5"/>
        <v>Trung bình yếu</v>
      </c>
      <c r="W43" s="31" t="str">
        <f t="shared" si="6"/>
        <v/>
      </c>
      <c r="X43" s="32" t="str">
        <f t="shared" si="7"/>
        <v>102-A2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793</v>
      </c>
      <c r="D44" s="24" t="s">
        <v>463</v>
      </c>
      <c r="E44" s="25" t="s">
        <v>294</v>
      </c>
      <c r="F44" s="26" t="s">
        <v>552</v>
      </c>
      <c r="G44" s="23" t="s">
        <v>79</v>
      </c>
      <c r="H44" s="81" t="s">
        <v>56</v>
      </c>
      <c r="I44" s="82" t="s">
        <v>712</v>
      </c>
      <c r="J44" s="83">
        <v>43256</v>
      </c>
      <c r="K44" s="82" t="s">
        <v>58</v>
      </c>
      <c r="L44" s="82" t="s">
        <v>856</v>
      </c>
      <c r="M44" s="82" t="s">
        <v>325</v>
      </c>
      <c r="N44">
        <v>3</v>
      </c>
      <c r="O44" s="27">
        <v>9</v>
      </c>
      <c r="P44" s="27">
        <v>7</v>
      </c>
      <c r="Q44" s="27" t="s">
        <v>25</v>
      </c>
      <c r="R44" s="27">
        <v>7</v>
      </c>
      <c r="S44" s="71">
        <v>4.5</v>
      </c>
      <c r="T44" s="28">
        <f>ROUND(SUMPRODUCT(O44:S44,$O$8:$S$8)/100,1)</f>
        <v>5.7</v>
      </c>
      <c r="U44" s="29" t="str">
        <f t="shared" si="4"/>
        <v>C</v>
      </c>
      <c r="V44" s="30" t="str">
        <f t="shared" si="5"/>
        <v>Trung bình</v>
      </c>
      <c r="W44" s="31" t="str">
        <f t="shared" si="6"/>
        <v/>
      </c>
      <c r="X44" s="32" t="str">
        <f t="shared" si="7"/>
        <v>102-A2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794</v>
      </c>
      <c r="D45" s="24" t="s">
        <v>795</v>
      </c>
      <c r="E45" s="25" t="s">
        <v>796</v>
      </c>
      <c r="F45" s="26" t="s">
        <v>797</v>
      </c>
      <c r="G45" s="23" t="s">
        <v>93</v>
      </c>
      <c r="H45" s="81" t="s">
        <v>56</v>
      </c>
      <c r="I45" s="82" t="s">
        <v>712</v>
      </c>
      <c r="J45" s="83">
        <v>43256</v>
      </c>
      <c r="K45" s="82" t="s">
        <v>58</v>
      </c>
      <c r="L45" s="82" t="s">
        <v>856</v>
      </c>
      <c r="M45" s="82" t="s">
        <v>325</v>
      </c>
      <c r="N45">
        <v>3</v>
      </c>
      <c r="O45" s="27">
        <v>10</v>
      </c>
      <c r="P45" s="27">
        <v>6</v>
      </c>
      <c r="Q45" s="27" t="s">
        <v>25</v>
      </c>
      <c r="R45" s="27">
        <v>7</v>
      </c>
      <c r="S45" s="71">
        <v>3</v>
      </c>
      <c r="T45" s="28">
        <f>ROUND(SUMPRODUCT(O45:S45,$O$8:$S$8)/100,1)</f>
        <v>4.8</v>
      </c>
      <c r="U45" s="29" t="str">
        <f t="shared" si="4"/>
        <v>D</v>
      </c>
      <c r="V45" s="30" t="str">
        <f t="shared" si="5"/>
        <v>Trung bình yếu</v>
      </c>
      <c r="W45" s="31" t="str">
        <f t="shared" si="6"/>
        <v/>
      </c>
      <c r="X45" s="32" t="str">
        <f t="shared" si="7"/>
        <v>102-A2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798</v>
      </c>
      <c r="D46" s="24" t="s">
        <v>463</v>
      </c>
      <c r="E46" s="25" t="s">
        <v>796</v>
      </c>
      <c r="F46" s="26" t="s">
        <v>799</v>
      </c>
      <c r="G46" s="23" t="s">
        <v>63</v>
      </c>
      <c r="H46" s="81" t="s">
        <v>56</v>
      </c>
      <c r="I46" s="82" t="s">
        <v>712</v>
      </c>
      <c r="J46" s="83">
        <v>43256</v>
      </c>
      <c r="K46" s="82" t="s">
        <v>58</v>
      </c>
      <c r="L46" s="82" t="s">
        <v>856</v>
      </c>
      <c r="M46" s="82" t="s">
        <v>325</v>
      </c>
      <c r="N46">
        <v>3</v>
      </c>
      <c r="O46" s="27">
        <v>9</v>
      </c>
      <c r="P46" s="27">
        <v>8</v>
      </c>
      <c r="Q46" s="27" t="s">
        <v>25</v>
      </c>
      <c r="R46" s="27">
        <v>8</v>
      </c>
      <c r="S46" s="71">
        <v>2</v>
      </c>
      <c r="T46" s="28">
        <f>ROUND(SUMPRODUCT(O46:S46,$O$8:$S$8)/100,1)</f>
        <v>4.5</v>
      </c>
      <c r="U46" s="29" t="str">
        <f t="shared" si="4"/>
        <v>D</v>
      </c>
      <c r="V46" s="30" t="str">
        <f t="shared" si="5"/>
        <v>Trung bình yếu</v>
      </c>
      <c r="W46" s="31" t="str">
        <f t="shared" si="6"/>
        <v/>
      </c>
      <c r="X46" s="32" t="str">
        <f t="shared" si="7"/>
        <v>102-A2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800</v>
      </c>
      <c r="D47" s="24" t="s">
        <v>606</v>
      </c>
      <c r="E47" s="25" t="s">
        <v>134</v>
      </c>
      <c r="F47" s="26" t="s">
        <v>801</v>
      </c>
      <c r="G47" s="23" t="s">
        <v>97</v>
      </c>
      <c r="H47" s="81" t="s">
        <v>56</v>
      </c>
      <c r="I47" s="82" t="s">
        <v>712</v>
      </c>
      <c r="J47" s="83">
        <v>43256</v>
      </c>
      <c r="K47" s="82" t="s">
        <v>58</v>
      </c>
      <c r="L47" s="82" t="s">
        <v>856</v>
      </c>
      <c r="M47" s="82" t="s">
        <v>325</v>
      </c>
      <c r="N47">
        <v>3</v>
      </c>
      <c r="O47" s="27">
        <v>9</v>
      </c>
      <c r="P47" s="27">
        <v>6</v>
      </c>
      <c r="Q47" s="27" t="s">
        <v>25</v>
      </c>
      <c r="R47" s="27">
        <v>7</v>
      </c>
      <c r="S47" s="71">
        <v>2.5</v>
      </c>
      <c r="T47" s="28">
        <f>ROUND(SUMPRODUCT(O47:S47,$O$8:$S$8)/100,1)</f>
        <v>4.4000000000000004</v>
      </c>
      <c r="U47" s="29" t="str">
        <f t="shared" si="4"/>
        <v>D</v>
      </c>
      <c r="V47" s="30" t="str">
        <f t="shared" si="5"/>
        <v>Trung bình yếu</v>
      </c>
      <c r="W47" s="31" t="str">
        <f t="shared" si="6"/>
        <v/>
      </c>
      <c r="X47" s="32" t="str">
        <f t="shared" si="7"/>
        <v>102-A2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802</v>
      </c>
      <c r="D48" s="24" t="s">
        <v>403</v>
      </c>
      <c r="E48" s="25" t="s">
        <v>304</v>
      </c>
      <c r="F48" s="26" t="s">
        <v>803</v>
      </c>
      <c r="G48" s="23" t="s">
        <v>97</v>
      </c>
      <c r="H48" s="81" t="s">
        <v>56</v>
      </c>
      <c r="I48" s="82" t="s">
        <v>712</v>
      </c>
      <c r="J48" s="83">
        <v>43256</v>
      </c>
      <c r="K48" s="82" t="s">
        <v>58</v>
      </c>
      <c r="L48" s="82" t="s">
        <v>856</v>
      </c>
      <c r="M48" s="82" t="s">
        <v>325</v>
      </c>
      <c r="N48">
        <v>3</v>
      </c>
      <c r="O48" s="27">
        <v>10</v>
      </c>
      <c r="P48" s="27">
        <v>7</v>
      </c>
      <c r="Q48" s="27" t="s">
        <v>25</v>
      </c>
      <c r="R48" s="27">
        <v>6</v>
      </c>
      <c r="S48" s="71">
        <v>6.5</v>
      </c>
      <c r="T48" s="28">
        <f>ROUND(SUMPRODUCT(O48:S48,$O$8:$S$8)/100,1)</f>
        <v>6.8</v>
      </c>
      <c r="U48" s="29" t="str">
        <f t="shared" si="4"/>
        <v>C+</v>
      </c>
      <c r="V48" s="30" t="str">
        <f t="shared" si="5"/>
        <v>Trung bình</v>
      </c>
      <c r="W48" s="31" t="str">
        <f t="shared" si="6"/>
        <v/>
      </c>
      <c r="X48" s="32" t="str">
        <f t="shared" si="7"/>
        <v>102-A2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804</v>
      </c>
      <c r="D49" s="24" t="s">
        <v>805</v>
      </c>
      <c r="E49" s="25" t="s">
        <v>520</v>
      </c>
      <c r="F49" s="26" t="s">
        <v>806</v>
      </c>
      <c r="G49" s="23" t="s">
        <v>79</v>
      </c>
      <c r="H49" s="81" t="s">
        <v>56</v>
      </c>
      <c r="I49" s="82" t="s">
        <v>712</v>
      </c>
      <c r="J49" s="83">
        <v>43256</v>
      </c>
      <c r="K49" s="82" t="s">
        <v>58</v>
      </c>
      <c r="L49" s="82" t="s">
        <v>856</v>
      </c>
      <c r="M49" s="82" t="s">
        <v>325</v>
      </c>
      <c r="N49">
        <v>3</v>
      </c>
      <c r="O49" s="27">
        <v>9</v>
      </c>
      <c r="P49" s="27">
        <v>7</v>
      </c>
      <c r="Q49" s="27" t="s">
        <v>25</v>
      </c>
      <c r="R49" s="27">
        <v>7</v>
      </c>
      <c r="S49" s="71">
        <v>2.5</v>
      </c>
      <c r="T49" s="28">
        <f>ROUND(SUMPRODUCT(O49:S49,$O$8:$S$8)/100,1)</f>
        <v>4.5</v>
      </c>
      <c r="U49" s="29" t="str">
        <f t="shared" si="4"/>
        <v>D</v>
      </c>
      <c r="V49" s="30" t="str">
        <f t="shared" si="5"/>
        <v>Trung bình yếu</v>
      </c>
      <c r="W49" s="31" t="str">
        <f t="shared" si="6"/>
        <v/>
      </c>
      <c r="X49" s="32" t="str">
        <f t="shared" si="7"/>
        <v>102-A2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807</v>
      </c>
      <c r="D50" s="24" t="s">
        <v>808</v>
      </c>
      <c r="E50" s="25" t="s">
        <v>320</v>
      </c>
      <c r="F50" s="26" t="s">
        <v>693</v>
      </c>
      <c r="G50" s="23" t="s">
        <v>97</v>
      </c>
      <c r="H50" s="81" t="s">
        <v>56</v>
      </c>
      <c r="I50" s="82" t="s">
        <v>712</v>
      </c>
      <c r="J50" s="83">
        <v>43256</v>
      </c>
      <c r="K50" s="82" t="s">
        <v>58</v>
      </c>
      <c r="L50" s="82" t="s">
        <v>856</v>
      </c>
      <c r="M50" s="82" t="s">
        <v>325</v>
      </c>
      <c r="N50">
        <v>3</v>
      </c>
      <c r="O50" s="27">
        <v>9</v>
      </c>
      <c r="P50" s="27">
        <v>6</v>
      </c>
      <c r="Q50" s="27" t="s">
        <v>25</v>
      </c>
      <c r="R50" s="27">
        <v>7</v>
      </c>
      <c r="S50" s="71">
        <v>1</v>
      </c>
      <c r="T50" s="28">
        <f>ROUND(SUMPRODUCT(O50:S50,$O$8:$S$8)/100,1)</f>
        <v>3.5</v>
      </c>
      <c r="U50" s="29" t="str">
        <f t="shared" si="4"/>
        <v>F</v>
      </c>
      <c r="V50" s="30" t="str">
        <f t="shared" si="5"/>
        <v>Kém</v>
      </c>
      <c r="W50" s="31" t="str">
        <f t="shared" si="6"/>
        <v/>
      </c>
      <c r="X50" s="32" t="str">
        <f t="shared" si="7"/>
        <v>102-A2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Học lại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809</v>
      </c>
      <c r="D51" s="24" t="s">
        <v>810</v>
      </c>
      <c r="E51" s="25" t="s">
        <v>162</v>
      </c>
      <c r="F51" s="26" t="s">
        <v>811</v>
      </c>
      <c r="G51" s="23" t="s">
        <v>88</v>
      </c>
      <c r="H51" s="81" t="s">
        <v>56</v>
      </c>
      <c r="I51" s="82" t="s">
        <v>712</v>
      </c>
      <c r="J51" s="83">
        <v>43256</v>
      </c>
      <c r="K51" s="82" t="s">
        <v>58</v>
      </c>
      <c r="L51" s="82" t="s">
        <v>857</v>
      </c>
      <c r="M51" s="82" t="s">
        <v>325</v>
      </c>
      <c r="N51">
        <v>3</v>
      </c>
      <c r="O51" s="27">
        <v>10</v>
      </c>
      <c r="P51" s="27">
        <v>7</v>
      </c>
      <c r="Q51" s="27" t="s">
        <v>25</v>
      </c>
      <c r="R51" s="27">
        <v>7</v>
      </c>
      <c r="S51" s="71">
        <v>2</v>
      </c>
      <c r="T51" s="28">
        <f>ROUND(SUMPRODUCT(O51:S51,$O$8:$S$8)/100,1)</f>
        <v>4.3</v>
      </c>
      <c r="U51" s="29" t="str">
        <f t="shared" si="4"/>
        <v>D</v>
      </c>
      <c r="V51" s="30" t="str">
        <f t="shared" si="5"/>
        <v>Trung bình yếu</v>
      </c>
      <c r="W51" s="31" t="str">
        <f t="shared" si="6"/>
        <v/>
      </c>
      <c r="X51" s="32" t="str">
        <f t="shared" si="7"/>
        <v>401-A2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812</v>
      </c>
      <c r="D52" s="24" t="s">
        <v>103</v>
      </c>
      <c r="E52" s="25" t="s">
        <v>485</v>
      </c>
      <c r="F52" s="26" t="s">
        <v>609</v>
      </c>
      <c r="G52" s="23" t="s">
        <v>55</v>
      </c>
      <c r="H52" s="81" t="s">
        <v>56</v>
      </c>
      <c r="I52" s="82" t="s">
        <v>712</v>
      </c>
      <c r="J52" s="83">
        <v>43256</v>
      </c>
      <c r="K52" s="82" t="s">
        <v>58</v>
      </c>
      <c r="L52" s="82" t="s">
        <v>857</v>
      </c>
      <c r="M52" s="82" t="s">
        <v>325</v>
      </c>
      <c r="N52">
        <v>3</v>
      </c>
      <c r="O52" s="27">
        <v>10</v>
      </c>
      <c r="P52" s="27">
        <v>6</v>
      </c>
      <c r="Q52" s="27" t="s">
        <v>25</v>
      </c>
      <c r="R52" s="27">
        <v>6</v>
      </c>
      <c r="S52" s="71">
        <v>3.5</v>
      </c>
      <c r="T52" s="28">
        <f>ROUND(SUMPRODUCT(O52:S52,$O$8:$S$8)/100,1)</f>
        <v>4.9000000000000004</v>
      </c>
      <c r="U52" s="29" t="str">
        <f t="shared" si="4"/>
        <v>D</v>
      </c>
      <c r="V52" s="30" t="str">
        <f t="shared" si="5"/>
        <v>Trung bình yếu</v>
      </c>
      <c r="W52" s="31" t="str">
        <f t="shared" si="6"/>
        <v/>
      </c>
      <c r="X52" s="32" t="str">
        <f t="shared" si="7"/>
        <v>401-A2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813</v>
      </c>
      <c r="D53" s="24" t="s">
        <v>814</v>
      </c>
      <c r="E53" s="25" t="s">
        <v>70</v>
      </c>
      <c r="F53" s="26" t="s">
        <v>815</v>
      </c>
      <c r="G53" s="23" t="s">
        <v>88</v>
      </c>
      <c r="H53" s="81" t="s">
        <v>56</v>
      </c>
      <c r="I53" s="82" t="s">
        <v>712</v>
      </c>
      <c r="J53" s="83">
        <v>43256</v>
      </c>
      <c r="K53" s="82" t="s">
        <v>58</v>
      </c>
      <c r="L53" s="82" t="s">
        <v>857</v>
      </c>
      <c r="M53" s="82" t="s">
        <v>325</v>
      </c>
      <c r="N53">
        <v>3</v>
      </c>
      <c r="O53" s="27">
        <v>9</v>
      </c>
      <c r="P53" s="27">
        <v>7</v>
      </c>
      <c r="Q53" s="27" t="s">
        <v>25</v>
      </c>
      <c r="R53" s="27">
        <v>7</v>
      </c>
      <c r="S53" s="71">
        <v>3</v>
      </c>
      <c r="T53" s="28">
        <f>ROUND(SUMPRODUCT(O53:S53,$O$8:$S$8)/100,1)</f>
        <v>4.8</v>
      </c>
      <c r="U53" s="29" t="str">
        <f t="shared" si="4"/>
        <v>D</v>
      </c>
      <c r="V53" s="30" t="str">
        <f t="shared" si="5"/>
        <v>Trung bình yếu</v>
      </c>
      <c r="W53" s="31" t="str">
        <f t="shared" si="6"/>
        <v/>
      </c>
      <c r="X53" s="32" t="str">
        <f t="shared" si="7"/>
        <v>401-A2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816</v>
      </c>
      <c r="D54" s="24" t="s">
        <v>194</v>
      </c>
      <c r="E54" s="25" t="s">
        <v>662</v>
      </c>
      <c r="F54" s="26" t="s">
        <v>745</v>
      </c>
      <c r="G54" s="23" t="s">
        <v>88</v>
      </c>
      <c r="H54" s="81" t="s">
        <v>56</v>
      </c>
      <c r="I54" s="82" t="s">
        <v>712</v>
      </c>
      <c r="J54" s="83">
        <v>43256</v>
      </c>
      <c r="K54" s="82" t="s">
        <v>58</v>
      </c>
      <c r="L54" s="82" t="s">
        <v>857</v>
      </c>
      <c r="M54" s="82" t="s">
        <v>325</v>
      </c>
      <c r="N54">
        <v>3</v>
      </c>
      <c r="O54" s="27">
        <v>0</v>
      </c>
      <c r="P54" s="27">
        <v>0</v>
      </c>
      <c r="Q54" s="27" t="s">
        <v>25</v>
      </c>
      <c r="R54" s="27">
        <v>0</v>
      </c>
      <c r="S54" s="71" t="s">
        <v>25</v>
      </c>
      <c r="T54" s="28">
        <f>ROUND(SUMPRODUCT(O54:S54,$O$8:$S$8)/100,1)</f>
        <v>0</v>
      </c>
      <c r="U54" s="29" t="str">
        <f t="shared" si="4"/>
        <v>F</v>
      </c>
      <c r="V54" s="30" t="str">
        <f t="shared" si="5"/>
        <v>Kém</v>
      </c>
      <c r="W54" s="31" t="str">
        <f t="shared" si="6"/>
        <v>Không đủ ĐKDT</v>
      </c>
      <c r="X54" s="32" t="str">
        <f t="shared" si="7"/>
        <v>401-A2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Học lại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817</v>
      </c>
      <c r="D55" s="24" t="s">
        <v>81</v>
      </c>
      <c r="E55" s="25" t="s">
        <v>91</v>
      </c>
      <c r="F55" s="26" t="s">
        <v>429</v>
      </c>
      <c r="G55" s="23" t="s">
        <v>88</v>
      </c>
      <c r="H55" s="81" t="s">
        <v>56</v>
      </c>
      <c r="I55" s="82" t="s">
        <v>712</v>
      </c>
      <c r="J55" s="83">
        <v>43256</v>
      </c>
      <c r="K55" s="82" t="s">
        <v>58</v>
      </c>
      <c r="L55" s="82" t="s">
        <v>857</v>
      </c>
      <c r="M55" s="82" t="s">
        <v>325</v>
      </c>
      <c r="N55">
        <v>3</v>
      </c>
      <c r="O55" s="27">
        <v>9</v>
      </c>
      <c r="P55" s="27">
        <v>8</v>
      </c>
      <c r="Q55" s="27" t="s">
        <v>25</v>
      </c>
      <c r="R55" s="27">
        <v>7</v>
      </c>
      <c r="S55" s="71">
        <v>4.5</v>
      </c>
      <c r="T55" s="28">
        <f>ROUND(SUMPRODUCT(O55:S55,$O$8:$S$8)/100,1)</f>
        <v>5.8</v>
      </c>
      <c r="U55" s="29" t="str">
        <f t="shared" si="4"/>
        <v>C</v>
      </c>
      <c r="V55" s="30" t="str">
        <f t="shared" si="5"/>
        <v>Trung bình</v>
      </c>
      <c r="W55" s="31" t="str">
        <f t="shared" si="6"/>
        <v/>
      </c>
      <c r="X55" s="32" t="str">
        <f t="shared" si="7"/>
        <v>401-A2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818</v>
      </c>
      <c r="D56" s="24" t="s">
        <v>463</v>
      </c>
      <c r="E56" s="25" t="s">
        <v>411</v>
      </c>
      <c r="F56" s="26" t="s">
        <v>819</v>
      </c>
      <c r="G56" s="23" t="s">
        <v>63</v>
      </c>
      <c r="H56" s="81" t="s">
        <v>56</v>
      </c>
      <c r="I56" s="82" t="s">
        <v>712</v>
      </c>
      <c r="J56" s="83">
        <v>43256</v>
      </c>
      <c r="K56" s="82" t="s">
        <v>58</v>
      </c>
      <c r="L56" s="82" t="s">
        <v>857</v>
      </c>
      <c r="M56" s="82" t="s">
        <v>325</v>
      </c>
      <c r="N56">
        <v>3</v>
      </c>
      <c r="O56" s="27">
        <v>9</v>
      </c>
      <c r="P56" s="27">
        <v>8</v>
      </c>
      <c r="Q56" s="27" t="s">
        <v>25</v>
      </c>
      <c r="R56" s="27">
        <v>7</v>
      </c>
      <c r="S56" s="71">
        <v>2</v>
      </c>
      <c r="T56" s="28">
        <f>ROUND(SUMPRODUCT(O56:S56,$O$8:$S$8)/100,1)</f>
        <v>4.3</v>
      </c>
      <c r="U56" s="29" t="str">
        <f t="shared" si="4"/>
        <v>D</v>
      </c>
      <c r="V56" s="30" t="str">
        <f t="shared" si="5"/>
        <v>Trung bình yếu</v>
      </c>
      <c r="W56" s="31" t="str">
        <f t="shared" si="6"/>
        <v/>
      </c>
      <c r="X56" s="32" t="str">
        <f t="shared" si="7"/>
        <v>401-A2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820</v>
      </c>
      <c r="D57" s="24" t="s">
        <v>821</v>
      </c>
      <c r="E57" s="25" t="s">
        <v>494</v>
      </c>
      <c r="F57" s="26" t="s">
        <v>822</v>
      </c>
      <c r="G57" s="23" t="s">
        <v>88</v>
      </c>
      <c r="H57" s="81" t="s">
        <v>56</v>
      </c>
      <c r="I57" s="82" t="s">
        <v>712</v>
      </c>
      <c r="J57" s="83">
        <v>43256</v>
      </c>
      <c r="K57" s="82" t="s">
        <v>58</v>
      </c>
      <c r="L57" s="82" t="s">
        <v>857</v>
      </c>
      <c r="M57" s="82" t="s">
        <v>325</v>
      </c>
      <c r="N57">
        <v>3</v>
      </c>
      <c r="O57" s="27">
        <v>10</v>
      </c>
      <c r="P57" s="27">
        <v>7</v>
      </c>
      <c r="Q57" s="27" t="s">
        <v>25</v>
      </c>
      <c r="R57" s="27">
        <v>7</v>
      </c>
      <c r="S57" s="71">
        <v>8</v>
      </c>
      <c r="T57" s="28">
        <f>ROUND(SUMPRODUCT(O57:S57,$O$8:$S$8)/100,1)</f>
        <v>7.9</v>
      </c>
      <c r="U57" s="29" t="str">
        <f t="shared" si="4"/>
        <v>B</v>
      </c>
      <c r="V57" s="30" t="str">
        <f t="shared" si="5"/>
        <v>Khá</v>
      </c>
      <c r="W57" s="31" t="str">
        <f t="shared" si="6"/>
        <v/>
      </c>
      <c r="X57" s="32" t="str">
        <f t="shared" si="7"/>
        <v>401-A2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823</v>
      </c>
      <c r="D58" s="24" t="s">
        <v>360</v>
      </c>
      <c r="E58" s="25" t="s">
        <v>417</v>
      </c>
      <c r="F58" s="26" t="s">
        <v>499</v>
      </c>
      <c r="G58" s="23" t="s">
        <v>63</v>
      </c>
      <c r="H58" s="81" t="s">
        <v>56</v>
      </c>
      <c r="I58" s="82" t="s">
        <v>712</v>
      </c>
      <c r="J58" s="83">
        <v>43256</v>
      </c>
      <c r="K58" s="82" t="s">
        <v>58</v>
      </c>
      <c r="L58" s="82" t="s">
        <v>857</v>
      </c>
      <c r="M58" s="82" t="s">
        <v>325</v>
      </c>
      <c r="N58">
        <v>3</v>
      </c>
      <c r="O58" s="27">
        <v>10</v>
      </c>
      <c r="P58" s="27">
        <v>7</v>
      </c>
      <c r="Q58" s="27" t="s">
        <v>25</v>
      </c>
      <c r="R58" s="27">
        <v>7</v>
      </c>
      <c r="S58" s="71">
        <v>3.5</v>
      </c>
      <c r="T58" s="28">
        <f>ROUND(SUMPRODUCT(O58:S58,$O$8:$S$8)/100,1)</f>
        <v>5.2</v>
      </c>
      <c r="U58" s="29" t="str">
        <f t="shared" si="4"/>
        <v>D+</v>
      </c>
      <c r="V58" s="30" t="str">
        <f t="shared" si="5"/>
        <v>Trung bình yếu</v>
      </c>
      <c r="W58" s="31" t="str">
        <f t="shared" si="6"/>
        <v/>
      </c>
      <c r="X58" s="32" t="str">
        <f t="shared" si="7"/>
        <v>401-A2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824</v>
      </c>
      <c r="D59" s="24" t="s">
        <v>825</v>
      </c>
      <c r="E59" s="25" t="s">
        <v>122</v>
      </c>
      <c r="F59" s="26" t="s">
        <v>826</v>
      </c>
      <c r="G59" s="23" t="s">
        <v>97</v>
      </c>
      <c r="H59" s="81" t="s">
        <v>56</v>
      </c>
      <c r="I59" s="82" t="s">
        <v>712</v>
      </c>
      <c r="J59" s="83">
        <v>43256</v>
      </c>
      <c r="K59" s="82" t="s">
        <v>58</v>
      </c>
      <c r="L59" s="82" t="s">
        <v>857</v>
      </c>
      <c r="M59" s="82" t="s">
        <v>325</v>
      </c>
      <c r="N59">
        <v>3</v>
      </c>
      <c r="O59" s="27">
        <v>10</v>
      </c>
      <c r="P59" s="27">
        <v>6</v>
      </c>
      <c r="Q59" s="27" t="s">
        <v>25</v>
      </c>
      <c r="R59" s="27">
        <v>7</v>
      </c>
      <c r="S59" s="71">
        <v>6</v>
      </c>
      <c r="T59" s="28">
        <f>ROUND(SUMPRODUCT(O59:S59,$O$8:$S$8)/100,1)</f>
        <v>6.6</v>
      </c>
      <c r="U59" s="29" t="str">
        <f t="shared" si="4"/>
        <v>C+</v>
      </c>
      <c r="V59" s="30" t="str">
        <f t="shared" si="5"/>
        <v>Trung bình</v>
      </c>
      <c r="W59" s="31" t="str">
        <f t="shared" si="6"/>
        <v/>
      </c>
      <c r="X59" s="32" t="str">
        <f t="shared" si="7"/>
        <v>401-A2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827</v>
      </c>
      <c r="D60" s="24" t="s">
        <v>73</v>
      </c>
      <c r="E60" s="25" t="s">
        <v>441</v>
      </c>
      <c r="F60" s="26" t="s">
        <v>828</v>
      </c>
      <c r="G60" s="23" t="s">
        <v>97</v>
      </c>
      <c r="H60" s="81" t="s">
        <v>56</v>
      </c>
      <c r="I60" s="82" t="s">
        <v>712</v>
      </c>
      <c r="J60" s="83">
        <v>43256</v>
      </c>
      <c r="K60" s="82" t="s">
        <v>58</v>
      </c>
      <c r="L60" s="82" t="s">
        <v>857</v>
      </c>
      <c r="M60" s="82" t="s">
        <v>325</v>
      </c>
      <c r="N60">
        <v>3</v>
      </c>
      <c r="O60" s="27">
        <v>9</v>
      </c>
      <c r="P60" s="27">
        <v>8</v>
      </c>
      <c r="Q60" s="27" t="s">
        <v>25</v>
      </c>
      <c r="R60" s="27">
        <v>8</v>
      </c>
      <c r="S60" s="71">
        <v>3.5</v>
      </c>
      <c r="T60" s="28">
        <f>ROUND(SUMPRODUCT(O60:S60,$O$8:$S$8)/100,1)</f>
        <v>5.4</v>
      </c>
      <c r="U60" s="29" t="str">
        <f t="shared" si="4"/>
        <v>D+</v>
      </c>
      <c r="V60" s="30" t="str">
        <f t="shared" si="5"/>
        <v>Trung bình yếu</v>
      </c>
      <c r="W60" s="31" t="str">
        <f t="shared" si="6"/>
        <v/>
      </c>
      <c r="X60" s="32" t="str">
        <f t="shared" si="7"/>
        <v>401-A2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829</v>
      </c>
      <c r="D61" s="24" t="s">
        <v>145</v>
      </c>
      <c r="E61" s="25" t="s">
        <v>566</v>
      </c>
      <c r="F61" s="26" t="s">
        <v>135</v>
      </c>
      <c r="G61" s="23" t="s">
        <v>88</v>
      </c>
      <c r="H61" s="81" t="s">
        <v>56</v>
      </c>
      <c r="I61" s="82" t="s">
        <v>712</v>
      </c>
      <c r="J61" s="83">
        <v>43256</v>
      </c>
      <c r="K61" s="82" t="s">
        <v>58</v>
      </c>
      <c r="L61" s="82" t="s">
        <v>857</v>
      </c>
      <c r="M61" s="82" t="s">
        <v>325</v>
      </c>
      <c r="N61">
        <v>3</v>
      </c>
      <c r="O61" s="27">
        <v>10</v>
      </c>
      <c r="P61" s="27">
        <v>8</v>
      </c>
      <c r="Q61" s="27" t="s">
        <v>25</v>
      </c>
      <c r="R61" s="27">
        <v>7</v>
      </c>
      <c r="S61" s="71">
        <v>3</v>
      </c>
      <c r="T61" s="28">
        <f>ROUND(SUMPRODUCT(O61:S61,$O$8:$S$8)/100,1)</f>
        <v>5</v>
      </c>
      <c r="U61" s="29" t="str">
        <f t="shared" si="4"/>
        <v>D+</v>
      </c>
      <c r="V61" s="30" t="str">
        <f t="shared" si="5"/>
        <v>Trung bình yếu</v>
      </c>
      <c r="W61" s="31" t="str">
        <f t="shared" si="6"/>
        <v/>
      </c>
      <c r="X61" s="32" t="str">
        <f t="shared" si="7"/>
        <v>401-A2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830</v>
      </c>
      <c r="D62" s="24" t="s">
        <v>85</v>
      </c>
      <c r="E62" s="25" t="s">
        <v>566</v>
      </c>
      <c r="F62" s="26" t="s">
        <v>831</v>
      </c>
      <c r="G62" s="23" t="s">
        <v>79</v>
      </c>
      <c r="H62" s="81" t="s">
        <v>56</v>
      </c>
      <c r="I62" s="82" t="s">
        <v>712</v>
      </c>
      <c r="J62" s="83">
        <v>43256</v>
      </c>
      <c r="K62" s="82" t="s">
        <v>58</v>
      </c>
      <c r="L62" s="82" t="s">
        <v>857</v>
      </c>
      <c r="M62" s="82" t="s">
        <v>325</v>
      </c>
      <c r="N62">
        <v>3</v>
      </c>
      <c r="O62" s="27">
        <v>9</v>
      </c>
      <c r="P62" s="27">
        <v>8</v>
      </c>
      <c r="Q62" s="27" t="s">
        <v>25</v>
      </c>
      <c r="R62" s="27">
        <v>8</v>
      </c>
      <c r="S62" s="71">
        <v>4</v>
      </c>
      <c r="T62" s="28">
        <f>ROUND(SUMPRODUCT(O62:S62,$O$8:$S$8)/100,1)</f>
        <v>5.7</v>
      </c>
      <c r="U62" s="29" t="str">
        <f t="shared" si="4"/>
        <v>C</v>
      </c>
      <c r="V62" s="30" t="str">
        <f t="shared" si="5"/>
        <v>Trung bình</v>
      </c>
      <c r="W62" s="31" t="str">
        <f t="shared" si="6"/>
        <v/>
      </c>
      <c r="X62" s="32" t="str">
        <f t="shared" si="7"/>
        <v>401-A2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832</v>
      </c>
      <c r="D63" s="24" t="s">
        <v>466</v>
      </c>
      <c r="E63" s="25" t="s">
        <v>448</v>
      </c>
      <c r="F63" s="26" t="s">
        <v>833</v>
      </c>
      <c r="G63" s="23" t="s">
        <v>88</v>
      </c>
      <c r="H63" s="81" t="s">
        <v>56</v>
      </c>
      <c r="I63" s="82" t="s">
        <v>712</v>
      </c>
      <c r="J63" s="83">
        <v>43256</v>
      </c>
      <c r="K63" s="82" t="s">
        <v>58</v>
      </c>
      <c r="L63" s="82" t="s">
        <v>857</v>
      </c>
      <c r="M63" s="82" t="s">
        <v>325</v>
      </c>
      <c r="N63">
        <v>3</v>
      </c>
      <c r="O63" s="27">
        <v>10</v>
      </c>
      <c r="P63" s="27">
        <v>6</v>
      </c>
      <c r="Q63" s="27" t="s">
        <v>25</v>
      </c>
      <c r="R63" s="27">
        <v>7</v>
      </c>
      <c r="S63" s="71">
        <v>5.5</v>
      </c>
      <c r="T63" s="28">
        <f>ROUND(SUMPRODUCT(O63:S63,$O$8:$S$8)/100,1)</f>
        <v>6.3</v>
      </c>
      <c r="U63" s="29" t="str">
        <f t="shared" si="4"/>
        <v>C</v>
      </c>
      <c r="V63" s="30" t="str">
        <f t="shared" si="5"/>
        <v>Trung bình</v>
      </c>
      <c r="W63" s="31" t="str">
        <f t="shared" si="6"/>
        <v/>
      </c>
      <c r="X63" s="32" t="str">
        <f t="shared" si="7"/>
        <v>401-A2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834</v>
      </c>
      <c r="D64" s="24" t="s">
        <v>335</v>
      </c>
      <c r="E64" s="25" t="s">
        <v>835</v>
      </c>
      <c r="F64" s="26" t="s">
        <v>836</v>
      </c>
      <c r="G64" s="23" t="s">
        <v>88</v>
      </c>
      <c r="H64" s="81" t="s">
        <v>56</v>
      </c>
      <c r="I64" s="82" t="s">
        <v>712</v>
      </c>
      <c r="J64" s="83">
        <v>43256</v>
      </c>
      <c r="K64" s="82" t="s">
        <v>58</v>
      </c>
      <c r="L64" s="82" t="s">
        <v>857</v>
      </c>
      <c r="M64" s="82" t="s">
        <v>325</v>
      </c>
      <c r="N64">
        <v>3</v>
      </c>
      <c r="O64" s="27">
        <v>10</v>
      </c>
      <c r="P64" s="27">
        <v>8</v>
      </c>
      <c r="Q64" s="27" t="s">
        <v>25</v>
      </c>
      <c r="R64" s="27">
        <v>7</v>
      </c>
      <c r="S64" s="71">
        <v>7</v>
      </c>
      <c r="T64" s="28">
        <f>ROUND(SUMPRODUCT(O64:S64,$O$8:$S$8)/100,1)</f>
        <v>7.4</v>
      </c>
      <c r="U64" s="29" t="str">
        <f t="shared" si="4"/>
        <v>B</v>
      </c>
      <c r="V64" s="30" t="str">
        <f t="shared" si="5"/>
        <v>Khá</v>
      </c>
      <c r="W64" s="31" t="str">
        <f t="shared" si="6"/>
        <v/>
      </c>
      <c r="X64" s="32" t="str">
        <f t="shared" si="7"/>
        <v>401-A2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837</v>
      </c>
      <c r="D65" s="24" t="s">
        <v>838</v>
      </c>
      <c r="E65" s="25" t="s">
        <v>375</v>
      </c>
      <c r="F65" s="26" t="s">
        <v>839</v>
      </c>
      <c r="G65" s="23" t="s">
        <v>88</v>
      </c>
      <c r="H65" s="81" t="s">
        <v>56</v>
      </c>
      <c r="I65" s="82" t="s">
        <v>712</v>
      </c>
      <c r="J65" s="83">
        <v>43256</v>
      </c>
      <c r="K65" s="82" t="s">
        <v>58</v>
      </c>
      <c r="L65" s="82" t="s">
        <v>857</v>
      </c>
      <c r="M65" s="82" t="s">
        <v>325</v>
      </c>
      <c r="N65">
        <v>3</v>
      </c>
      <c r="O65" s="27">
        <v>10</v>
      </c>
      <c r="P65" s="27">
        <v>6</v>
      </c>
      <c r="Q65" s="27" t="s">
        <v>25</v>
      </c>
      <c r="R65" s="27">
        <v>7</v>
      </c>
      <c r="S65" s="71">
        <v>5</v>
      </c>
      <c r="T65" s="28">
        <f>ROUND(SUMPRODUCT(O65:S65,$O$8:$S$8)/100,1)</f>
        <v>6</v>
      </c>
      <c r="U65" s="29" t="str">
        <f t="shared" si="4"/>
        <v>C</v>
      </c>
      <c r="V65" s="30" t="str">
        <f t="shared" si="5"/>
        <v>Trung bình</v>
      </c>
      <c r="W65" s="31" t="str">
        <f t="shared" si="6"/>
        <v/>
      </c>
      <c r="X65" s="32" t="str">
        <f t="shared" si="7"/>
        <v>401-A2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840</v>
      </c>
      <c r="D66" s="24" t="s">
        <v>841</v>
      </c>
      <c r="E66" s="25" t="s">
        <v>301</v>
      </c>
      <c r="F66" s="26" t="s">
        <v>842</v>
      </c>
      <c r="G66" s="23" t="s">
        <v>63</v>
      </c>
      <c r="H66" s="81" t="s">
        <v>56</v>
      </c>
      <c r="I66" s="82" t="s">
        <v>712</v>
      </c>
      <c r="J66" s="83">
        <v>43256</v>
      </c>
      <c r="K66" s="82" t="s">
        <v>58</v>
      </c>
      <c r="L66" s="82" t="s">
        <v>857</v>
      </c>
      <c r="M66" s="82" t="s">
        <v>325</v>
      </c>
      <c r="N66">
        <v>3</v>
      </c>
      <c r="O66" s="27">
        <v>0</v>
      </c>
      <c r="P66" s="27">
        <v>0</v>
      </c>
      <c r="Q66" s="27" t="s">
        <v>25</v>
      </c>
      <c r="R66" s="27">
        <v>0</v>
      </c>
      <c r="S66" s="71" t="s">
        <v>25</v>
      </c>
      <c r="T66" s="28">
        <f>ROUND(SUMPRODUCT(O66:S66,$O$8:$S$8)/100,1)</f>
        <v>0</v>
      </c>
      <c r="U66" s="29" t="str">
        <f t="shared" si="4"/>
        <v>F</v>
      </c>
      <c r="V66" s="30" t="str">
        <f t="shared" si="5"/>
        <v>Kém</v>
      </c>
      <c r="W66" s="31" t="str">
        <f t="shared" si="6"/>
        <v>Không đủ ĐKDT</v>
      </c>
      <c r="X66" s="32" t="str">
        <f t="shared" si="7"/>
        <v>401-A2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Học lại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843</v>
      </c>
      <c r="D67" s="24" t="s">
        <v>844</v>
      </c>
      <c r="E67" s="25" t="s">
        <v>648</v>
      </c>
      <c r="F67" s="26" t="s">
        <v>845</v>
      </c>
      <c r="G67" s="23" t="s">
        <v>88</v>
      </c>
      <c r="H67" s="81" t="s">
        <v>56</v>
      </c>
      <c r="I67" s="82" t="s">
        <v>712</v>
      </c>
      <c r="J67" s="83">
        <v>43256</v>
      </c>
      <c r="K67" s="82" t="s">
        <v>58</v>
      </c>
      <c r="L67" s="82" t="s">
        <v>857</v>
      </c>
      <c r="M67" s="82" t="s">
        <v>325</v>
      </c>
      <c r="N67">
        <v>3</v>
      </c>
      <c r="O67" s="27">
        <v>10</v>
      </c>
      <c r="P67" s="27">
        <v>8</v>
      </c>
      <c r="Q67" s="27" t="s">
        <v>25</v>
      </c>
      <c r="R67" s="27">
        <v>7</v>
      </c>
      <c r="S67" s="71">
        <v>6</v>
      </c>
      <c r="T67" s="28">
        <f>ROUND(SUMPRODUCT(O67:S67,$O$8:$S$8)/100,1)</f>
        <v>6.8</v>
      </c>
      <c r="U67" s="29" t="str">
        <f t="shared" si="4"/>
        <v>C+</v>
      </c>
      <c r="V67" s="30" t="str">
        <f t="shared" si="5"/>
        <v>Trung bình</v>
      </c>
      <c r="W67" s="31" t="str">
        <f t="shared" si="6"/>
        <v/>
      </c>
      <c r="X67" s="32" t="str">
        <f t="shared" si="7"/>
        <v>401-A2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846</v>
      </c>
      <c r="D68" s="24" t="s">
        <v>847</v>
      </c>
      <c r="E68" s="25" t="s">
        <v>150</v>
      </c>
      <c r="F68" s="26" t="s">
        <v>660</v>
      </c>
      <c r="G68" s="23" t="s">
        <v>88</v>
      </c>
      <c r="H68" s="81" t="s">
        <v>56</v>
      </c>
      <c r="I68" s="82" t="s">
        <v>712</v>
      </c>
      <c r="J68" s="83">
        <v>43256</v>
      </c>
      <c r="K68" s="82" t="s">
        <v>58</v>
      </c>
      <c r="L68" s="82" t="s">
        <v>857</v>
      </c>
      <c r="M68" s="82" t="s">
        <v>325</v>
      </c>
      <c r="N68">
        <v>3</v>
      </c>
      <c r="O68" s="27">
        <v>8</v>
      </c>
      <c r="P68" s="27">
        <v>7</v>
      </c>
      <c r="Q68" s="27" t="s">
        <v>25</v>
      </c>
      <c r="R68" s="27">
        <v>7</v>
      </c>
      <c r="S68" s="71">
        <v>5</v>
      </c>
      <c r="T68" s="28">
        <f>ROUND(SUMPRODUCT(O68:S68,$O$8:$S$8)/100,1)</f>
        <v>5.9</v>
      </c>
      <c r="U68" s="29" t="str">
        <f t="shared" si="4"/>
        <v>C</v>
      </c>
      <c r="V68" s="30" t="str">
        <f t="shared" si="5"/>
        <v>Trung bình</v>
      </c>
      <c r="W68" s="31" t="str">
        <f t="shared" si="6"/>
        <v/>
      </c>
      <c r="X68" s="32" t="str">
        <f t="shared" si="7"/>
        <v>401-A2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848</v>
      </c>
      <c r="D69" s="24" t="s">
        <v>849</v>
      </c>
      <c r="E69" s="25" t="s">
        <v>150</v>
      </c>
      <c r="F69" s="26" t="s">
        <v>850</v>
      </c>
      <c r="G69" s="23" t="s">
        <v>88</v>
      </c>
      <c r="H69" s="81" t="s">
        <v>56</v>
      </c>
      <c r="I69" s="82" t="s">
        <v>712</v>
      </c>
      <c r="J69" s="83">
        <v>43256</v>
      </c>
      <c r="K69" s="82" t="s">
        <v>58</v>
      </c>
      <c r="L69" s="82" t="s">
        <v>857</v>
      </c>
      <c r="M69" s="82" t="s">
        <v>325</v>
      </c>
      <c r="N69">
        <v>3</v>
      </c>
      <c r="O69" s="27">
        <v>9</v>
      </c>
      <c r="P69" s="27">
        <v>0</v>
      </c>
      <c r="Q69" s="27" t="s">
        <v>25</v>
      </c>
      <c r="R69" s="27">
        <v>0</v>
      </c>
      <c r="S69" s="71" t="s">
        <v>25</v>
      </c>
      <c r="T69" s="28">
        <f>ROUND(SUMPRODUCT(O69:S69,$O$8:$S$8)/100,1)</f>
        <v>0.9</v>
      </c>
      <c r="U69" s="29" t="str">
        <f t="shared" si="4"/>
        <v>F</v>
      </c>
      <c r="V69" s="30" t="str">
        <f t="shared" si="5"/>
        <v>Kém</v>
      </c>
      <c r="W69" s="31" t="str">
        <f t="shared" si="6"/>
        <v>Không đủ ĐKDT</v>
      </c>
      <c r="X69" s="32" t="str">
        <f t="shared" si="7"/>
        <v>401-A2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Học lại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18.75" customHeight="1" x14ac:dyDescent="0.25">
      <c r="B70" s="22">
        <v>62</v>
      </c>
      <c r="C70" s="23" t="s">
        <v>851</v>
      </c>
      <c r="D70" s="24" t="s">
        <v>145</v>
      </c>
      <c r="E70" s="25" t="s">
        <v>852</v>
      </c>
      <c r="F70" s="26" t="s">
        <v>92</v>
      </c>
      <c r="G70" s="23" t="s">
        <v>88</v>
      </c>
      <c r="H70" s="81" t="s">
        <v>56</v>
      </c>
      <c r="I70" s="82" t="s">
        <v>712</v>
      </c>
      <c r="J70" s="83">
        <v>43256</v>
      </c>
      <c r="K70" s="82" t="s">
        <v>58</v>
      </c>
      <c r="L70" s="82" t="s">
        <v>857</v>
      </c>
      <c r="M70" s="82" t="s">
        <v>325</v>
      </c>
      <c r="N70">
        <v>3</v>
      </c>
      <c r="O70" s="27">
        <v>10</v>
      </c>
      <c r="P70" s="27">
        <v>6</v>
      </c>
      <c r="Q70" s="27" t="s">
        <v>25</v>
      </c>
      <c r="R70" s="27">
        <v>7</v>
      </c>
      <c r="S70" s="71">
        <v>5</v>
      </c>
      <c r="T70" s="28">
        <f>ROUND(SUMPRODUCT(O70:S70,$O$8:$S$8)/100,1)</f>
        <v>6</v>
      </c>
      <c r="U70" s="29" t="str">
        <f t="shared" si="4"/>
        <v>C</v>
      </c>
      <c r="V70" s="30" t="str">
        <f t="shared" si="5"/>
        <v>Trung bình</v>
      </c>
      <c r="W70" s="31" t="str">
        <f t="shared" si="6"/>
        <v/>
      </c>
      <c r="X70" s="32" t="str">
        <f t="shared" si="7"/>
        <v>401-A2</v>
      </c>
      <c r="Y70" s="3"/>
      <c r="Z70" s="21"/>
      <c r="AA70" s="73" t="str">
        <f>IF(W70="Không đủ ĐKDT","Học lại",IF(W70="Đình chỉ thi","Học lại",IF(AND(MID(G70,2,2)&lt;"12",W70="Vắng"),"Thi lại",IF(W70="Vắng có phép", "Thi lại",IF(AND((MID(G70,2,2)&lt;"12"),T70&lt;4.5),"Thi lại",IF(AND((MID(G70,2,2)&lt;"18"),T70&lt;4),"Học lại",IF(AND((MID(G70,2,2)&gt;"17"),T70&lt;4),"Thi lại",IF(AND(MID(G70,2,2)&gt;"17",S70=0),"Thi lại",IF(AND((MID(G70,2,2)&lt;"12"),S70=0),"Thi lại",IF(AND((MID(G70,2,2)&lt;"18"),(MID(G70,2,2)&gt;"11"),S70=0),"Học lại","Đạt"))))))))))</f>
        <v>Đạt</v>
      </c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ht="18.75" customHeight="1" x14ac:dyDescent="0.25">
      <c r="B71" s="22">
        <v>63</v>
      </c>
      <c r="C71" s="23" t="s">
        <v>853</v>
      </c>
      <c r="D71" s="24" t="s">
        <v>741</v>
      </c>
      <c r="E71" s="25" t="s">
        <v>761</v>
      </c>
      <c r="F71" s="26" t="s">
        <v>854</v>
      </c>
      <c r="G71" s="23" t="s">
        <v>88</v>
      </c>
      <c r="H71" s="81" t="s">
        <v>56</v>
      </c>
      <c r="I71" s="82" t="s">
        <v>712</v>
      </c>
      <c r="J71" s="83">
        <v>43256</v>
      </c>
      <c r="K71" s="82" t="s">
        <v>58</v>
      </c>
      <c r="L71" s="82" t="s">
        <v>857</v>
      </c>
      <c r="M71" s="82" t="s">
        <v>325</v>
      </c>
      <c r="N71">
        <v>3</v>
      </c>
      <c r="O71" s="27">
        <v>10</v>
      </c>
      <c r="P71" s="27">
        <v>7</v>
      </c>
      <c r="Q71" s="27" t="s">
        <v>25</v>
      </c>
      <c r="R71" s="27">
        <v>7</v>
      </c>
      <c r="S71" s="71">
        <v>6</v>
      </c>
      <c r="T71" s="28">
        <f>ROUND(SUMPRODUCT(O71:S71,$O$8:$S$8)/100,1)</f>
        <v>6.7</v>
      </c>
      <c r="U71" s="29" t="str">
        <f t="shared" si="4"/>
        <v>C+</v>
      </c>
      <c r="V71" s="30" t="str">
        <f t="shared" si="5"/>
        <v>Trung bình</v>
      </c>
      <c r="W71" s="31" t="str">
        <f t="shared" si="6"/>
        <v/>
      </c>
      <c r="X71" s="32" t="str">
        <f t="shared" si="7"/>
        <v>401-A2</v>
      </c>
      <c r="Y71" s="3"/>
      <c r="Z71" s="21"/>
      <c r="AA71" s="73" t="str">
        <f>IF(W71="Không đủ ĐKDT","Học lại",IF(W71="Đình chỉ thi","Học lại",IF(AND(MID(G71,2,2)&lt;"12",W71="Vắng"),"Thi lại",IF(W71="Vắng có phép", "Thi lại",IF(AND((MID(G71,2,2)&lt;"12"),T71&lt;4.5),"Thi lại",IF(AND((MID(G71,2,2)&lt;"18"),T71&lt;4),"Học lại",IF(AND((MID(G71,2,2)&gt;"17"),T71&lt;4),"Thi lại",IF(AND(MID(G71,2,2)&gt;"17",S71=0),"Thi lại",IF(AND((MID(G71,2,2)&lt;"12"),S71=0),"Thi lại",IF(AND((MID(G71,2,2)&lt;"18"),(MID(G71,2,2)&gt;"11"),S71=0),"Học lại","Đạt"))))))))))</f>
        <v>Đạt</v>
      </c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</row>
    <row r="72" spans="1:42" ht="9" customHeight="1" x14ac:dyDescent="0.25">
      <c r="A72" s="2"/>
      <c r="B72" s="33"/>
      <c r="C72" s="34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6"/>
      <c r="P72" s="37"/>
      <c r="Q72" s="37"/>
      <c r="R72" s="38"/>
      <c r="S72" s="38"/>
      <c r="T72" s="38"/>
      <c r="U72" s="38"/>
      <c r="V72" s="38"/>
      <c r="W72" s="38"/>
      <c r="X72" s="38"/>
      <c r="Y72" s="3"/>
    </row>
    <row r="73" spans="1:42" ht="16.5" x14ac:dyDescent="0.25">
      <c r="A73" s="2"/>
      <c r="B73" s="84" t="s">
        <v>26</v>
      </c>
      <c r="C73" s="84"/>
      <c r="D73" s="34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6"/>
      <c r="P73" s="37"/>
      <c r="Q73" s="37"/>
      <c r="R73" s="38"/>
      <c r="S73" s="38"/>
      <c r="T73" s="38"/>
      <c r="U73" s="38"/>
      <c r="V73" s="38"/>
      <c r="W73" s="38"/>
      <c r="X73" s="38"/>
      <c r="Y73" s="3"/>
    </row>
    <row r="74" spans="1:42" ht="16.5" customHeight="1" x14ac:dyDescent="0.25">
      <c r="A74" s="2"/>
      <c r="B74" s="39" t="s">
        <v>27</v>
      </c>
      <c r="C74" s="39"/>
      <c r="D74" s="40">
        <f>+$AD$7</f>
        <v>63</v>
      </c>
      <c r="E74" s="41" t="s">
        <v>28</v>
      </c>
      <c r="F74" s="85" t="s">
        <v>29</v>
      </c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42">
        <f>$AD$7 -COUNTIF($W$8:$W$231,"Vắng") -COUNTIF($W$8:$W$231,"Vắng có phép") - COUNTIF($W$8:$W$231,"Đình chỉ thi") - COUNTIF($W$8:$W$231,"Không đủ ĐKDT")</f>
        <v>59</v>
      </c>
      <c r="T74" s="42"/>
      <c r="U74" s="42"/>
      <c r="V74" s="43"/>
      <c r="W74" s="44" t="s">
        <v>28</v>
      </c>
      <c r="X74" s="43"/>
      <c r="Y74" s="3"/>
    </row>
    <row r="75" spans="1:42" ht="16.5" customHeight="1" x14ac:dyDescent="0.25">
      <c r="A75" s="2"/>
      <c r="B75" s="39" t="s">
        <v>30</v>
      </c>
      <c r="C75" s="39"/>
      <c r="D75" s="40">
        <f>+$AO$7</f>
        <v>55</v>
      </c>
      <c r="E75" s="41" t="s">
        <v>28</v>
      </c>
      <c r="F75" s="85" t="s">
        <v>31</v>
      </c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45">
        <f>COUNTIF($W$8:$W$107,"Vắng")</f>
        <v>0</v>
      </c>
      <c r="T75" s="45"/>
      <c r="U75" s="45"/>
      <c r="V75" s="46"/>
      <c r="W75" s="44" t="s">
        <v>28</v>
      </c>
      <c r="X75" s="46"/>
      <c r="Y75" s="3"/>
    </row>
    <row r="76" spans="1:42" ht="16.5" customHeight="1" x14ac:dyDescent="0.25">
      <c r="A76" s="2"/>
      <c r="B76" s="39" t="s">
        <v>39</v>
      </c>
      <c r="C76" s="39"/>
      <c r="D76" s="49">
        <f>COUNTIF(AA9:AA71,"Học lại")</f>
        <v>8</v>
      </c>
      <c r="E76" s="41" t="s">
        <v>28</v>
      </c>
      <c r="F76" s="85" t="s">
        <v>40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42">
        <f>COUNTIF($W$8:$W$107,"Vắng có phép")</f>
        <v>0</v>
      </c>
      <c r="T76" s="42"/>
      <c r="U76" s="42"/>
      <c r="V76" s="43"/>
      <c r="W76" s="44" t="s">
        <v>28</v>
      </c>
      <c r="X76" s="43"/>
      <c r="Y76" s="3"/>
    </row>
    <row r="77" spans="1:42" ht="3" customHeight="1" x14ac:dyDescent="0.25">
      <c r="A77" s="2"/>
      <c r="B77" s="33"/>
      <c r="C77" s="34"/>
      <c r="D77" s="34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6"/>
      <c r="P77" s="37"/>
      <c r="Q77" s="37"/>
      <c r="R77" s="38"/>
      <c r="S77" s="38"/>
      <c r="T77" s="38"/>
      <c r="U77" s="38"/>
      <c r="V77" s="38"/>
      <c r="W77" s="38"/>
      <c r="X77" s="38"/>
      <c r="Y77" s="3"/>
    </row>
    <row r="78" spans="1:42" x14ac:dyDescent="0.25">
      <c r="B78" s="68" t="s">
        <v>41</v>
      </c>
      <c r="C78" s="68"/>
      <c r="D78" s="69">
        <f>COUNTIF(AA9:AA71,"Thi lại")</f>
        <v>0</v>
      </c>
      <c r="E78" s="70" t="s">
        <v>28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6"/>
      <c r="R78" s="86"/>
      <c r="S78" s="86"/>
      <c r="T78" s="86"/>
      <c r="U78" s="86"/>
      <c r="V78" s="86"/>
      <c r="W78" s="86"/>
      <c r="X78" s="86"/>
      <c r="Y78" s="3"/>
    </row>
    <row r="79" spans="1:42" ht="24.75" customHeight="1" x14ac:dyDescent="0.25">
      <c r="B79" s="68"/>
      <c r="C79" s="68"/>
      <c r="D79" s="69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6" t="s">
        <v>1082</v>
      </c>
      <c r="R79" s="86"/>
      <c r="S79" s="86"/>
      <c r="T79" s="86"/>
      <c r="U79" s="86"/>
      <c r="V79" s="86"/>
      <c r="W79" s="86"/>
      <c r="X79" s="86"/>
      <c r="Y79" s="3"/>
    </row>
  </sheetData>
  <sheetProtection formatCells="0" formatColumns="0" formatRows="0" insertColumns="0" insertRows="0" insertHyperlinks="0" deleteColumns="0" deleteRows="0" sort="0" autoFilter="0" pivotTables="0"/>
  <autoFilter ref="A7:AP71">
    <filterColumn colId="3" showButton="0"/>
  </autoFilter>
  <sortState ref="B9:AB71">
    <sortCondition ref="B9:B71"/>
  </sortState>
  <mergeCells count="48">
    <mergeCell ref="B1:G1"/>
    <mergeCell ref="O1:X1"/>
    <mergeCell ref="B2:G2"/>
    <mergeCell ref="O2:X2"/>
    <mergeCell ref="B3:C3"/>
    <mergeCell ref="D3:R3"/>
    <mergeCell ref="S3:X3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Q79:X79"/>
    <mergeCell ref="T6:T8"/>
    <mergeCell ref="U6:U7"/>
    <mergeCell ref="V6:V7"/>
    <mergeCell ref="W6:W8"/>
    <mergeCell ref="X6:X8"/>
    <mergeCell ref="S6:S7"/>
    <mergeCell ref="B73:C73"/>
    <mergeCell ref="F74:R74"/>
    <mergeCell ref="F75:R75"/>
    <mergeCell ref="F76:R76"/>
    <mergeCell ref="Q78:X78"/>
  </mergeCells>
  <conditionalFormatting sqref="O9:S71">
    <cfRule type="cellIs" dxfId="35" priority="13" operator="greaterThan">
      <formula>10</formula>
    </cfRule>
  </conditionalFormatting>
  <conditionalFormatting sqref="S9:S71">
    <cfRule type="cellIs" dxfId="34" priority="4" operator="greaterThan">
      <formula>10</formula>
    </cfRule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</conditionalFormatting>
  <conditionalFormatting sqref="O9:R71">
    <cfRule type="cellIs" dxfId="28" priority="3" operator="greaterThan">
      <formula>10</formula>
    </cfRule>
  </conditionalFormatting>
  <conditionalFormatting sqref="C1:C1048576">
    <cfRule type="duplicateValues" dxfId="27" priority="32"/>
  </conditionalFormatting>
  <dataValidations count="1">
    <dataValidation allowBlank="1" showInputMessage="1" showErrorMessage="1" errorTitle="Không xóa dữ liệu" error="Không xóa dữ liệu" prompt="Không xóa dữ liệu" sqref="D76 AA9:AA71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80"/>
  <sheetViews>
    <sheetView zoomScale="115" zoomScaleNormal="115" workbookViewId="0">
      <pane ySplit="2" topLeftCell="A74" activePane="bottomLeft" state="frozen"/>
      <selection activeCell="V5" sqref="S1:V1048576"/>
      <selection pane="bottomLeft" activeCell="A81" sqref="A81:XFD112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0.625" style="1" customWidth="1"/>
    <col min="6" max="6" width="9.375" style="1" hidden="1" customWidth="1"/>
    <col min="7" max="7" width="11.2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.8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105" t="s">
        <v>0</v>
      </c>
      <c r="C1" s="105"/>
      <c r="D1" s="105"/>
      <c r="E1" s="105"/>
      <c r="F1" s="105"/>
      <c r="G1" s="105"/>
      <c r="H1" s="77"/>
      <c r="I1" s="77"/>
      <c r="J1" s="77"/>
      <c r="K1" s="77"/>
      <c r="L1" s="77"/>
      <c r="M1" s="77"/>
      <c r="N1" s="77"/>
      <c r="O1" s="106" t="s">
        <v>1078</v>
      </c>
      <c r="P1" s="106"/>
      <c r="Q1" s="106"/>
      <c r="R1" s="106"/>
      <c r="S1" s="106"/>
      <c r="T1" s="106"/>
      <c r="U1" s="106"/>
      <c r="V1" s="106"/>
      <c r="W1" s="106"/>
      <c r="X1" s="106"/>
      <c r="Y1" s="3"/>
    </row>
    <row r="2" spans="2:42" ht="25.5" customHeight="1" x14ac:dyDescent="0.25">
      <c r="B2" s="107" t="s">
        <v>1</v>
      </c>
      <c r="C2" s="107"/>
      <c r="D2" s="107"/>
      <c r="E2" s="107"/>
      <c r="F2" s="107"/>
      <c r="G2" s="107"/>
      <c r="H2" s="78"/>
      <c r="I2" s="78"/>
      <c r="J2" s="78"/>
      <c r="K2" s="78"/>
      <c r="L2" s="78"/>
      <c r="M2" s="78"/>
      <c r="N2" s="78"/>
      <c r="O2" s="108" t="s">
        <v>43</v>
      </c>
      <c r="P2" s="108"/>
      <c r="Q2" s="108"/>
      <c r="R2" s="108"/>
      <c r="S2" s="108"/>
      <c r="T2" s="108"/>
      <c r="U2" s="108"/>
      <c r="V2" s="108"/>
      <c r="W2" s="108"/>
      <c r="X2" s="108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109" t="s">
        <v>2</v>
      </c>
      <c r="C3" s="109"/>
      <c r="D3" s="110" t="str">
        <f>+M10</f>
        <v>Xây dựng các hệ thống nhúng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tr">
        <f>"Nhóm: " &amp;I10</f>
        <v>Nhóm: D14-129_03</v>
      </c>
      <c r="T3" s="111"/>
      <c r="U3" s="111"/>
      <c r="V3" s="111"/>
      <c r="W3" s="111"/>
      <c r="X3" s="111"/>
      <c r="AA3" s="51"/>
      <c r="AB3" s="101" t="s">
        <v>38</v>
      </c>
      <c r="AC3" s="101" t="s">
        <v>8</v>
      </c>
      <c r="AD3" s="101" t="s">
        <v>37</v>
      </c>
      <c r="AE3" s="101" t="s">
        <v>36</v>
      </c>
      <c r="AF3" s="101"/>
      <c r="AG3" s="101"/>
      <c r="AH3" s="101"/>
      <c r="AI3" s="101" t="s">
        <v>35</v>
      </c>
      <c r="AJ3" s="101"/>
      <c r="AK3" s="101" t="s">
        <v>33</v>
      </c>
      <c r="AL3" s="101"/>
      <c r="AM3" s="101" t="s">
        <v>34</v>
      </c>
      <c r="AN3" s="101"/>
      <c r="AO3" s="101" t="s">
        <v>32</v>
      </c>
      <c r="AP3" s="101"/>
    </row>
    <row r="4" spans="2:42" ht="17.25" customHeight="1" x14ac:dyDescent="0.25">
      <c r="B4" s="102" t="s">
        <v>3</v>
      </c>
      <c r="C4" s="102"/>
      <c r="D4" s="6">
        <f>+N10</f>
        <v>3</v>
      </c>
      <c r="E4" s="103" t="s">
        <v>42</v>
      </c>
      <c r="F4" s="103"/>
      <c r="G4" s="104">
        <f>+J10</f>
        <v>43256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3" t="str">
        <f>"Giờ thi: " &amp;K10</f>
        <v>Giờ thi: 13:00</v>
      </c>
      <c r="T4" s="103"/>
      <c r="U4" s="103"/>
      <c r="V4" s="103"/>
      <c r="W4" s="103"/>
      <c r="X4" s="103"/>
      <c r="AA4" s="5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</row>
    <row r="6" spans="2:42" ht="44.25" customHeight="1" x14ac:dyDescent="0.25">
      <c r="B6" s="87" t="s">
        <v>4</v>
      </c>
      <c r="C6" s="95" t="s">
        <v>5</v>
      </c>
      <c r="D6" s="97" t="s">
        <v>6</v>
      </c>
      <c r="E6" s="98"/>
      <c r="F6" s="87" t="s">
        <v>7</v>
      </c>
      <c r="G6" s="87" t="s">
        <v>8</v>
      </c>
      <c r="H6" s="87" t="s">
        <v>44</v>
      </c>
      <c r="I6" s="87" t="s">
        <v>45</v>
      </c>
      <c r="J6" s="87" t="s">
        <v>46</v>
      </c>
      <c r="K6" s="87" t="s">
        <v>47</v>
      </c>
      <c r="L6" s="87" t="s">
        <v>48</v>
      </c>
      <c r="M6" s="87" t="s">
        <v>49</v>
      </c>
      <c r="N6" s="87" t="s">
        <v>50</v>
      </c>
      <c r="O6" s="94" t="s">
        <v>9</v>
      </c>
      <c r="P6" s="94" t="s">
        <v>10</v>
      </c>
      <c r="Q6" s="94" t="s">
        <v>11</v>
      </c>
      <c r="R6" s="94" t="s">
        <v>12</v>
      </c>
      <c r="S6" s="90" t="s">
        <v>13</v>
      </c>
      <c r="T6" s="87" t="s">
        <v>14</v>
      </c>
      <c r="U6" s="90" t="s">
        <v>15</v>
      </c>
      <c r="V6" s="87" t="s">
        <v>16</v>
      </c>
      <c r="W6" s="87" t="s">
        <v>17</v>
      </c>
      <c r="X6" s="87" t="s">
        <v>18</v>
      </c>
      <c r="AA6" s="51"/>
      <c r="AB6" s="101"/>
      <c r="AC6" s="101"/>
      <c r="AD6" s="101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89"/>
      <c r="C7" s="96"/>
      <c r="D7" s="99"/>
      <c r="E7" s="100"/>
      <c r="F7" s="89"/>
      <c r="G7" s="89"/>
      <c r="H7" s="89"/>
      <c r="I7" s="89"/>
      <c r="J7" s="89"/>
      <c r="K7" s="89"/>
      <c r="L7" s="89"/>
      <c r="M7" s="89"/>
      <c r="N7" s="89"/>
      <c r="O7" s="94"/>
      <c r="P7" s="94"/>
      <c r="Q7" s="94"/>
      <c r="R7" s="94"/>
      <c r="S7" s="90"/>
      <c r="T7" s="88"/>
      <c r="U7" s="90"/>
      <c r="V7" s="89"/>
      <c r="W7" s="88"/>
      <c r="X7" s="88"/>
      <c r="Z7" s="8"/>
      <c r="AA7" s="51"/>
      <c r="AB7" s="56" t="str">
        <f>+D3</f>
        <v>Xây dựng các hệ thống nhúng</v>
      </c>
      <c r="AC7" s="57" t="str">
        <f>+S3</f>
        <v>Nhóm: D14-129_03</v>
      </c>
      <c r="AD7" s="58">
        <f>+$AM$7+$AO$7+$AK$7</f>
        <v>64</v>
      </c>
      <c r="AE7" s="52">
        <f>COUNTIF($W$8:$W$99,"Khiển trách")</f>
        <v>0</v>
      </c>
      <c r="AF7" s="52">
        <f>COUNTIF($W$8:$W$99,"Cảnh cáo")</f>
        <v>0</v>
      </c>
      <c r="AG7" s="52">
        <f>COUNTIF($W$8:$W$99,"Đình chỉ thi")</f>
        <v>1</v>
      </c>
      <c r="AH7" s="59">
        <f>+($AE$7+$AF$7+$AG$7)/$AD$7*100%</f>
        <v>1.5625E-2</v>
      </c>
      <c r="AI7" s="52">
        <f>SUM(COUNTIF($W$8:$W$97,"Vắng"),COUNTIF($W$8:$W$97,"Vắng có phép"))</f>
        <v>1</v>
      </c>
      <c r="AJ7" s="60">
        <f>+$AI$7/$AD$7</f>
        <v>1.5625E-2</v>
      </c>
      <c r="AK7" s="61">
        <f>COUNTIF($AA$8:$AA$97,"Thi lại")</f>
        <v>1</v>
      </c>
      <c r="AL7" s="60">
        <f>+$AK$7/$AD$7</f>
        <v>1.5625E-2</v>
      </c>
      <c r="AM7" s="61">
        <f>COUNTIF($AA$8:$AA$98,"Học lại")</f>
        <v>2</v>
      </c>
      <c r="AN7" s="60">
        <f>+$AM$7/$AD$7</f>
        <v>3.125E-2</v>
      </c>
      <c r="AO7" s="52">
        <f>COUNTIF($AA$9:$AA$98,"Đạt")</f>
        <v>61</v>
      </c>
      <c r="AP7" s="59">
        <f>+$AO$7/$AD$7</f>
        <v>0.953125</v>
      </c>
    </row>
    <row r="8" spans="2:42" ht="14.25" customHeight="1" x14ac:dyDescent="0.25">
      <c r="B8" s="91" t="s">
        <v>24</v>
      </c>
      <c r="C8" s="92"/>
      <c r="D8" s="92"/>
      <c r="E8" s="92"/>
      <c r="F8" s="92"/>
      <c r="G8" s="93"/>
      <c r="H8" s="80"/>
      <c r="I8" s="80"/>
      <c r="J8" s="80"/>
      <c r="K8" s="80"/>
      <c r="L8" s="80"/>
      <c r="M8" s="80"/>
      <c r="N8" s="80"/>
      <c r="O8" s="9">
        <v>10</v>
      </c>
      <c r="P8" s="9">
        <v>10</v>
      </c>
      <c r="Q8" s="72"/>
      <c r="R8" s="9">
        <v>20</v>
      </c>
      <c r="S8" s="48">
        <f>100-(O8+P8+Q8+R8)</f>
        <v>60</v>
      </c>
      <c r="T8" s="89"/>
      <c r="U8" s="10"/>
      <c r="V8" s="10"/>
      <c r="W8" s="89"/>
      <c r="X8" s="89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533</v>
      </c>
      <c r="D9" s="13" t="s">
        <v>476</v>
      </c>
      <c r="E9" s="14" t="s">
        <v>154</v>
      </c>
      <c r="F9" s="15" t="s">
        <v>534</v>
      </c>
      <c r="G9" s="12" t="s">
        <v>55</v>
      </c>
      <c r="H9" s="81" t="s">
        <v>56</v>
      </c>
      <c r="I9" s="82" t="s">
        <v>535</v>
      </c>
      <c r="J9" s="83">
        <v>43256</v>
      </c>
      <c r="K9" s="82" t="s">
        <v>58</v>
      </c>
      <c r="L9" s="82" t="s">
        <v>705</v>
      </c>
      <c r="M9" s="82" t="s">
        <v>325</v>
      </c>
      <c r="N9">
        <v>3</v>
      </c>
      <c r="O9" s="16">
        <v>10</v>
      </c>
      <c r="P9" s="16">
        <v>6</v>
      </c>
      <c r="Q9" s="16" t="s">
        <v>25</v>
      </c>
      <c r="R9" s="16">
        <v>7</v>
      </c>
      <c r="S9" s="17">
        <v>3</v>
      </c>
      <c r="T9" s="18">
        <f>ROUND(SUMPRODUCT(O9:S9,$O$8:$S$8)/100,1)</f>
        <v>4.8</v>
      </c>
      <c r="U9" s="19" t="str">
        <f t="shared" ref="U9:U40" si="0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D</v>
      </c>
      <c r="V9" s="19" t="str">
        <f t="shared" ref="V9:V40" si="1">IF($T9&lt;4,"Kém",IF(AND($T9&gt;=4,$T9&lt;=5.4),"Trung bình yếu",IF(AND($T9&gt;=5.5,$T9&lt;=6.9),"Trung bình",IF(AND($T9&gt;=7,$T9&lt;=8.4),"Khá",IF(AND($T9&gt;=8.5,$T9&lt;=10),"Giỏi","")))))</f>
        <v>Trung bình yếu</v>
      </c>
      <c r="W9" s="31" t="str">
        <f t="shared" ref="W9:W40" si="2">+IF(OR($O9=0,$P9=0,$Q9=0,$R9=0),"Không đủ ĐKDT",IF(AND(S9=0,T9&gt;=4),"Không đạt",""))</f>
        <v/>
      </c>
      <c r="X9" s="20" t="str">
        <f t="shared" ref="X9:X40" si="3">+L9</f>
        <v>203-A2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</row>
    <row r="10" spans="2:42" ht="18.75" customHeight="1" x14ac:dyDescent="0.25">
      <c r="B10" s="22">
        <v>2</v>
      </c>
      <c r="C10" s="23" t="s">
        <v>536</v>
      </c>
      <c r="D10" s="24" t="s">
        <v>428</v>
      </c>
      <c r="E10" s="25" t="s">
        <v>537</v>
      </c>
      <c r="F10" s="26" t="s">
        <v>538</v>
      </c>
      <c r="G10" s="23" t="s">
        <v>55</v>
      </c>
      <c r="H10" s="81" t="s">
        <v>56</v>
      </c>
      <c r="I10" s="82" t="s">
        <v>535</v>
      </c>
      <c r="J10" s="83">
        <v>43256</v>
      </c>
      <c r="K10" s="82" t="s">
        <v>58</v>
      </c>
      <c r="L10" s="82" t="s">
        <v>705</v>
      </c>
      <c r="M10" s="82" t="s">
        <v>325</v>
      </c>
      <c r="N10">
        <v>3</v>
      </c>
      <c r="O10" s="27">
        <v>10</v>
      </c>
      <c r="P10" s="27">
        <v>7</v>
      </c>
      <c r="Q10" s="27" t="s">
        <v>25</v>
      </c>
      <c r="R10" s="27">
        <v>7</v>
      </c>
      <c r="S10" s="71">
        <v>6</v>
      </c>
      <c r="T10" s="28">
        <f>ROUND(SUMPRODUCT(O10:S10,$O$8:$S$8)/100,1)</f>
        <v>6.7</v>
      </c>
      <c r="U10" s="29" t="str">
        <f t="shared" si="0"/>
        <v>C+</v>
      </c>
      <c r="V10" s="30" t="str">
        <f t="shared" si="1"/>
        <v>Trung bình</v>
      </c>
      <c r="W10" s="31" t="str">
        <f t="shared" si="2"/>
        <v/>
      </c>
      <c r="X10" s="32" t="str">
        <f t="shared" si="3"/>
        <v>203-A2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62"/>
      <c r="AC10" s="62"/>
      <c r="AD10" s="62"/>
      <c r="AE10" s="54"/>
      <c r="AF10" s="54"/>
      <c r="AG10" s="54"/>
      <c r="AH10" s="54"/>
      <c r="AI10" s="53"/>
      <c r="AJ10" s="54"/>
      <c r="AK10" s="54"/>
      <c r="AL10" s="54"/>
      <c r="AM10" s="54"/>
      <c r="AN10" s="54"/>
      <c r="AO10" s="54"/>
      <c r="AP10" s="55"/>
    </row>
    <row r="11" spans="2:42" ht="18.75" customHeight="1" x14ac:dyDescent="0.25">
      <c r="B11" s="22">
        <v>3</v>
      </c>
      <c r="C11" s="23" t="s">
        <v>539</v>
      </c>
      <c r="D11" s="24" t="s">
        <v>455</v>
      </c>
      <c r="E11" s="25" t="s">
        <v>86</v>
      </c>
      <c r="F11" s="26" t="s">
        <v>540</v>
      </c>
      <c r="G11" s="23" t="s">
        <v>79</v>
      </c>
      <c r="H11" s="81" t="s">
        <v>56</v>
      </c>
      <c r="I11" s="82" t="s">
        <v>535</v>
      </c>
      <c r="J11" s="83">
        <v>43256</v>
      </c>
      <c r="K11" s="82" t="s">
        <v>58</v>
      </c>
      <c r="L11" s="82" t="s">
        <v>705</v>
      </c>
      <c r="M11" s="82" t="s">
        <v>325</v>
      </c>
      <c r="N11">
        <v>3</v>
      </c>
      <c r="O11" s="27">
        <v>10</v>
      </c>
      <c r="P11" s="27">
        <v>7</v>
      </c>
      <c r="Q11" s="27" t="s">
        <v>25</v>
      </c>
      <c r="R11" s="27">
        <v>7</v>
      </c>
      <c r="S11" s="71">
        <v>5</v>
      </c>
      <c r="T11" s="28">
        <f>ROUND(SUMPRODUCT(O11:S11,$O$8:$S$8)/100,1)</f>
        <v>6.1</v>
      </c>
      <c r="U11" s="29" t="str">
        <f t="shared" si="0"/>
        <v>C</v>
      </c>
      <c r="V11" s="30" t="str">
        <f t="shared" si="1"/>
        <v>Trung bình</v>
      </c>
      <c r="W11" s="31" t="str">
        <f t="shared" si="2"/>
        <v/>
      </c>
      <c r="X11" s="32" t="str">
        <f t="shared" si="3"/>
        <v>203-A2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63"/>
      <c r="AC11" s="63"/>
      <c r="AD11" s="79"/>
      <c r="AE11" s="53"/>
      <c r="AF11" s="53"/>
      <c r="AG11" s="53"/>
      <c r="AH11" s="65"/>
      <c r="AI11" s="53"/>
      <c r="AJ11" s="66"/>
      <c r="AK11" s="67"/>
      <c r="AL11" s="66"/>
      <c r="AM11" s="67"/>
      <c r="AN11" s="66"/>
      <c r="AO11" s="53"/>
      <c r="AP11" s="65"/>
    </row>
    <row r="12" spans="2:42" ht="18.75" customHeight="1" x14ac:dyDescent="0.25">
      <c r="B12" s="22">
        <v>4</v>
      </c>
      <c r="C12" s="23" t="s">
        <v>541</v>
      </c>
      <c r="D12" s="24" t="s">
        <v>542</v>
      </c>
      <c r="E12" s="25" t="s">
        <v>543</v>
      </c>
      <c r="F12" s="26" t="s">
        <v>544</v>
      </c>
      <c r="G12" s="23" t="s">
        <v>55</v>
      </c>
      <c r="H12" s="81" t="s">
        <v>56</v>
      </c>
      <c r="I12" s="82" t="s">
        <v>535</v>
      </c>
      <c r="J12" s="83">
        <v>43256</v>
      </c>
      <c r="K12" s="82" t="s">
        <v>58</v>
      </c>
      <c r="L12" s="82" t="s">
        <v>705</v>
      </c>
      <c r="M12" s="82" t="s">
        <v>325</v>
      </c>
      <c r="N12">
        <v>3</v>
      </c>
      <c r="O12" s="27">
        <v>10</v>
      </c>
      <c r="P12" s="27">
        <v>7</v>
      </c>
      <c r="Q12" s="27" t="s">
        <v>25</v>
      </c>
      <c r="R12" s="27">
        <v>7</v>
      </c>
      <c r="S12" s="71">
        <v>4</v>
      </c>
      <c r="T12" s="28">
        <f>ROUND(SUMPRODUCT(O12:S12,$O$8:$S$8)/100,1)</f>
        <v>5.5</v>
      </c>
      <c r="U12" s="29" t="str">
        <f t="shared" si="0"/>
        <v>C</v>
      </c>
      <c r="V12" s="30" t="str">
        <f t="shared" si="1"/>
        <v>Trung bình</v>
      </c>
      <c r="W12" s="31" t="str">
        <f t="shared" si="2"/>
        <v/>
      </c>
      <c r="X12" s="32" t="str">
        <f t="shared" si="3"/>
        <v>203-A2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545</v>
      </c>
      <c r="D13" s="24" t="s">
        <v>293</v>
      </c>
      <c r="E13" s="25" t="s">
        <v>183</v>
      </c>
      <c r="F13" s="26" t="s">
        <v>546</v>
      </c>
      <c r="G13" s="23" t="s">
        <v>63</v>
      </c>
      <c r="H13" s="81" t="s">
        <v>56</v>
      </c>
      <c r="I13" s="82" t="s">
        <v>535</v>
      </c>
      <c r="J13" s="83">
        <v>43256</v>
      </c>
      <c r="K13" s="82" t="s">
        <v>58</v>
      </c>
      <c r="L13" s="82" t="s">
        <v>705</v>
      </c>
      <c r="M13" s="82" t="s">
        <v>325</v>
      </c>
      <c r="N13">
        <v>3</v>
      </c>
      <c r="O13" s="27">
        <v>10</v>
      </c>
      <c r="P13" s="27">
        <v>9</v>
      </c>
      <c r="Q13" s="27" t="s">
        <v>25</v>
      </c>
      <c r="R13" s="27">
        <v>8</v>
      </c>
      <c r="S13" s="71">
        <v>6</v>
      </c>
      <c r="T13" s="28">
        <f>ROUND(SUMPRODUCT(O13:S13,$O$8:$S$8)/100,1)</f>
        <v>7.1</v>
      </c>
      <c r="U13" s="29" t="str">
        <f t="shared" si="0"/>
        <v>B</v>
      </c>
      <c r="V13" s="30" t="str">
        <f t="shared" si="1"/>
        <v>Khá</v>
      </c>
      <c r="W13" s="31" t="str">
        <f t="shared" si="2"/>
        <v/>
      </c>
      <c r="X13" s="32" t="str">
        <f t="shared" si="3"/>
        <v>203-A2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547</v>
      </c>
      <c r="D14" s="24" t="s">
        <v>346</v>
      </c>
      <c r="E14" s="25" t="s">
        <v>548</v>
      </c>
      <c r="F14" s="26" t="s">
        <v>549</v>
      </c>
      <c r="G14" s="23" t="s">
        <v>93</v>
      </c>
      <c r="H14" s="81" t="s">
        <v>56</v>
      </c>
      <c r="I14" s="82" t="s">
        <v>535</v>
      </c>
      <c r="J14" s="83">
        <v>43256</v>
      </c>
      <c r="K14" s="82" t="s">
        <v>58</v>
      </c>
      <c r="L14" s="82" t="s">
        <v>705</v>
      </c>
      <c r="M14" s="82" t="s">
        <v>325</v>
      </c>
      <c r="N14">
        <v>3</v>
      </c>
      <c r="O14" s="27">
        <v>10</v>
      </c>
      <c r="P14" s="27">
        <v>6</v>
      </c>
      <c r="Q14" s="27" t="s">
        <v>25</v>
      </c>
      <c r="R14" s="27">
        <v>7</v>
      </c>
      <c r="S14" s="71">
        <v>7</v>
      </c>
      <c r="T14" s="28">
        <f>ROUND(SUMPRODUCT(O14:S14,$O$8:$S$8)/100,1)</f>
        <v>7.2</v>
      </c>
      <c r="U14" s="29" t="str">
        <f t="shared" si="0"/>
        <v>B</v>
      </c>
      <c r="V14" s="30" t="str">
        <f t="shared" si="1"/>
        <v>Khá</v>
      </c>
      <c r="W14" s="31" t="str">
        <f t="shared" si="2"/>
        <v/>
      </c>
      <c r="X14" s="32" t="str">
        <f t="shared" si="3"/>
        <v>203-A2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550</v>
      </c>
      <c r="D15" s="24" t="s">
        <v>551</v>
      </c>
      <c r="E15" s="25" t="s">
        <v>417</v>
      </c>
      <c r="F15" s="26" t="s">
        <v>552</v>
      </c>
      <c r="G15" s="23" t="s">
        <v>93</v>
      </c>
      <c r="H15" s="81" t="s">
        <v>56</v>
      </c>
      <c r="I15" s="82" t="s">
        <v>535</v>
      </c>
      <c r="J15" s="83">
        <v>43256</v>
      </c>
      <c r="K15" s="82" t="s">
        <v>58</v>
      </c>
      <c r="L15" s="82" t="s">
        <v>705</v>
      </c>
      <c r="M15" s="82" t="s">
        <v>325</v>
      </c>
      <c r="N15">
        <v>3</v>
      </c>
      <c r="O15" s="27">
        <v>10</v>
      </c>
      <c r="P15" s="27">
        <v>8</v>
      </c>
      <c r="Q15" s="27" t="s">
        <v>25</v>
      </c>
      <c r="R15" s="27">
        <v>7</v>
      </c>
      <c r="S15" s="71">
        <v>7.5</v>
      </c>
      <c r="T15" s="28">
        <f>ROUND(SUMPRODUCT(O15:S15,$O$8:$S$8)/100,1)</f>
        <v>7.7</v>
      </c>
      <c r="U15" s="29" t="str">
        <f t="shared" si="0"/>
        <v>B</v>
      </c>
      <c r="V15" s="30" t="str">
        <f t="shared" si="1"/>
        <v>Khá</v>
      </c>
      <c r="W15" s="31" t="str">
        <f t="shared" si="2"/>
        <v/>
      </c>
      <c r="X15" s="32" t="str">
        <f t="shared" si="3"/>
        <v>203-A2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553</v>
      </c>
      <c r="D16" s="24" t="s">
        <v>145</v>
      </c>
      <c r="E16" s="25" t="s">
        <v>187</v>
      </c>
      <c r="F16" s="26" t="s">
        <v>167</v>
      </c>
      <c r="G16" s="23" t="s">
        <v>93</v>
      </c>
      <c r="H16" s="81" t="s">
        <v>56</v>
      </c>
      <c r="I16" s="82" t="s">
        <v>535</v>
      </c>
      <c r="J16" s="83">
        <v>43256</v>
      </c>
      <c r="K16" s="82" t="s">
        <v>58</v>
      </c>
      <c r="L16" s="82" t="s">
        <v>705</v>
      </c>
      <c r="M16" s="82" t="s">
        <v>325</v>
      </c>
      <c r="N16">
        <v>3</v>
      </c>
      <c r="O16" s="27">
        <v>10</v>
      </c>
      <c r="P16" s="27">
        <v>7</v>
      </c>
      <c r="Q16" s="27" t="s">
        <v>25</v>
      </c>
      <c r="R16" s="27">
        <v>7</v>
      </c>
      <c r="S16" s="71">
        <v>4.5</v>
      </c>
      <c r="T16" s="28">
        <f>ROUND(SUMPRODUCT(O16:S16,$O$8:$S$8)/100,1)</f>
        <v>5.8</v>
      </c>
      <c r="U16" s="29" t="str">
        <f t="shared" si="0"/>
        <v>C</v>
      </c>
      <c r="V16" s="30" t="str">
        <f t="shared" si="1"/>
        <v>Trung bình</v>
      </c>
      <c r="W16" s="31" t="str">
        <f t="shared" si="2"/>
        <v/>
      </c>
      <c r="X16" s="32" t="str">
        <f t="shared" si="3"/>
        <v>203-A2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554</v>
      </c>
      <c r="D17" s="24" t="s">
        <v>555</v>
      </c>
      <c r="E17" s="25" t="s">
        <v>195</v>
      </c>
      <c r="F17" s="26" t="s">
        <v>556</v>
      </c>
      <c r="G17" s="23" t="s">
        <v>63</v>
      </c>
      <c r="H17" s="81" t="s">
        <v>56</v>
      </c>
      <c r="I17" s="82" t="s">
        <v>535</v>
      </c>
      <c r="J17" s="83">
        <v>43256</v>
      </c>
      <c r="K17" s="82" t="s">
        <v>58</v>
      </c>
      <c r="L17" s="82" t="s">
        <v>705</v>
      </c>
      <c r="M17" s="82" t="s">
        <v>325</v>
      </c>
      <c r="N17">
        <v>3</v>
      </c>
      <c r="O17" s="27">
        <v>10</v>
      </c>
      <c r="P17" s="27">
        <v>7</v>
      </c>
      <c r="Q17" s="27" t="s">
        <v>25</v>
      </c>
      <c r="R17" s="27">
        <v>7</v>
      </c>
      <c r="S17" s="71">
        <v>6</v>
      </c>
      <c r="T17" s="28">
        <f>ROUND(SUMPRODUCT(O17:S17,$O$8:$S$8)/100,1)</f>
        <v>6.7</v>
      </c>
      <c r="U17" s="29" t="str">
        <f t="shared" si="0"/>
        <v>C+</v>
      </c>
      <c r="V17" s="30" t="str">
        <f t="shared" si="1"/>
        <v>Trung bình</v>
      </c>
      <c r="W17" s="31" t="str">
        <f t="shared" si="2"/>
        <v/>
      </c>
      <c r="X17" s="32" t="str">
        <f t="shared" si="3"/>
        <v>203-A2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557</v>
      </c>
      <c r="D18" s="24" t="s">
        <v>558</v>
      </c>
      <c r="E18" s="25" t="s">
        <v>559</v>
      </c>
      <c r="F18" s="26" t="s">
        <v>560</v>
      </c>
      <c r="G18" s="23" t="s">
        <v>93</v>
      </c>
      <c r="H18" s="81" t="s">
        <v>56</v>
      </c>
      <c r="I18" s="82" t="s">
        <v>535</v>
      </c>
      <c r="J18" s="83">
        <v>43256</v>
      </c>
      <c r="K18" s="82" t="s">
        <v>58</v>
      </c>
      <c r="L18" s="82" t="s">
        <v>705</v>
      </c>
      <c r="M18" s="82" t="s">
        <v>325</v>
      </c>
      <c r="N18">
        <v>3</v>
      </c>
      <c r="O18" s="27">
        <v>10</v>
      </c>
      <c r="P18" s="27">
        <v>9</v>
      </c>
      <c r="Q18" s="27" t="s">
        <v>25</v>
      </c>
      <c r="R18" s="27">
        <v>8</v>
      </c>
      <c r="S18" s="71">
        <v>6.5</v>
      </c>
      <c r="T18" s="28">
        <f>ROUND(SUMPRODUCT(O18:S18,$O$8:$S$8)/100,1)</f>
        <v>7.4</v>
      </c>
      <c r="U18" s="29" t="str">
        <f t="shared" si="0"/>
        <v>B</v>
      </c>
      <c r="V18" s="30" t="str">
        <f t="shared" si="1"/>
        <v>Khá</v>
      </c>
      <c r="W18" s="31" t="str">
        <f t="shared" si="2"/>
        <v/>
      </c>
      <c r="X18" s="32" t="str">
        <f t="shared" si="3"/>
        <v>203-A2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561</v>
      </c>
      <c r="D19" s="24" t="s">
        <v>562</v>
      </c>
      <c r="E19" s="25" t="s">
        <v>212</v>
      </c>
      <c r="F19" s="26" t="s">
        <v>563</v>
      </c>
      <c r="G19" s="23" t="s">
        <v>79</v>
      </c>
      <c r="H19" s="81" t="s">
        <v>56</v>
      </c>
      <c r="I19" s="82" t="s">
        <v>535</v>
      </c>
      <c r="J19" s="83">
        <v>43256</v>
      </c>
      <c r="K19" s="82" t="s">
        <v>58</v>
      </c>
      <c r="L19" s="82" t="s">
        <v>705</v>
      </c>
      <c r="M19" s="82" t="s">
        <v>325</v>
      </c>
      <c r="N19">
        <v>3</v>
      </c>
      <c r="O19" s="27">
        <v>10</v>
      </c>
      <c r="P19" s="27">
        <v>8</v>
      </c>
      <c r="Q19" s="27" t="s">
        <v>25</v>
      </c>
      <c r="R19" s="27">
        <v>7</v>
      </c>
      <c r="S19" s="71">
        <v>4</v>
      </c>
      <c r="T19" s="28">
        <f>ROUND(SUMPRODUCT(O19:S19,$O$8:$S$8)/100,1)</f>
        <v>5.6</v>
      </c>
      <c r="U19" s="29" t="str">
        <f t="shared" si="0"/>
        <v>C</v>
      </c>
      <c r="V19" s="30" t="str">
        <f t="shared" si="1"/>
        <v>Trung bình</v>
      </c>
      <c r="W19" s="31" t="str">
        <f t="shared" si="2"/>
        <v/>
      </c>
      <c r="X19" s="32" t="str">
        <f t="shared" si="3"/>
        <v>203-A2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Đạt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564</v>
      </c>
      <c r="D20" s="24" t="s">
        <v>565</v>
      </c>
      <c r="E20" s="25" t="s">
        <v>566</v>
      </c>
      <c r="F20" s="26" t="s">
        <v>567</v>
      </c>
      <c r="G20" s="23" t="s">
        <v>55</v>
      </c>
      <c r="H20" s="81" t="s">
        <v>56</v>
      </c>
      <c r="I20" s="82" t="s">
        <v>535</v>
      </c>
      <c r="J20" s="83">
        <v>43256</v>
      </c>
      <c r="K20" s="82" t="s">
        <v>58</v>
      </c>
      <c r="L20" s="82" t="s">
        <v>705</v>
      </c>
      <c r="M20" s="82" t="s">
        <v>325</v>
      </c>
      <c r="N20">
        <v>3</v>
      </c>
      <c r="O20" s="27">
        <v>10</v>
      </c>
      <c r="P20" s="27">
        <v>7</v>
      </c>
      <c r="Q20" s="27" t="s">
        <v>25</v>
      </c>
      <c r="R20" s="27">
        <v>7</v>
      </c>
      <c r="S20" s="71">
        <v>3</v>
      </c>
      <c r="T20" s="28">
        <f>ROUND(SUMPRODUCT(O20:S20,$O$8:$S$8)/100,1)</f>
        <v>4.9000000000000004</v>
      </c>
      <c r="U20" s="29" t="str">
        <f t="shared" si="0"/>
        <v>D</v>
      </c>
      <c r="V20" s="30" t="str">
        <f t="shared" si="1"/>
        <v>Trung bình yếu</v>
      </c>
      <c r="W20" s="31" t="str">
        <f t="shared" si="2"/>
        <v/>
      </c>
      <c r="X20" s="32" t="str">
        <f t="shared" si="3"/>
        <v>203-A2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568</v>
      </c>
      <c r="D21" s="24" t="s">
        <v>145</v>
      </c>
      <c r="E21" s="25" t="s">
        <v>569</v>
      </c>
      <c r="F21" s="26" t="s">
        <v>426</v>
      </c>
      <c r="G21" s="23" t="s">
        <v>93</v>
      </c>
      <c r="H21" s="81" t="s">
        <v>56</v>
      </c>
      <c r="I21" s="82" t="s">
        <v>535</v>
      </c>
      <c r="J21" s="83">
        <v>43256</v>
      </c>
      <c r="K21" s="82" t="s">
        <v>58</v>
      </c>
      <c r="L21" s="82" t="s">
        <v>705</v>
      </c>
      <c r="M21" s="82" t="s">
        <v>325</v>
      </c>
      <c r="N21">
        <v>3</v>
      </c>
      <c r="O21" s="27">
        <v>10</v>
      </c>
      <c r="P21" s="27">
        <v>9</v>
      </c>
      <c r="Q21" s="27" t="s">
        <v>25</v>
      </c>
      <c r="R21" s="27">
        <v>8</v>
      </c>
      <c r="S21" s="71">
        <v>6</v>
      </c>
      <c r="T21" s="28">
        <f>ROUND(SUMPRODUCT(O21:S21,$O$8:$S$8)/100,1)</f>
        <v>7.1</v>
      </c>
      <c r="U21" s="29" t="str">
        <f t="shared" si="0"/>
        <v>B</v>
      </c>
      <c r="V21" s="30" t="str">
        <f t="shared" si="1"/>
        <v>Khá</v>
      </c>
      <c r="W21" s="31" t="str">
        <f t="shared" si="2"/>
        <v/>
      </c>
      <c r="X21" s="32" t="str">
        <f t="shared" si="3"/>
        <v>203-A2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570</v>
      </c>
      <c r="D22" s="24" t="s">
        <v>571</v>
      </c>
      <c r="E22" s="25" t="s">
        <v>126</v>
      </c>
      <c r="F22" s="26" t="s">
        <v>572</v>
      </c>
      <c r="G22" s="23" t="s">
        <v>55</v>
      </c>
      <c r="H22" s="81" t="s">
        <v>56</v>
      </c>
      <c r="I22" s="82" t="s">
        <v>535</v>
      </c>
      <c r="J22" s="83">
        <v>43256</v>
      </c>
      <c r="K22" s="82" t="s">
        <v>58</v>
      </c>
      <c r="L22" s="82" t="s">
        <v>705</v>
      </c>
      <c r="M22" s="82" t="s">
        <v>325</v>
      </c>
      <c r="N22">
        <v>3</v>
      </c>
      <c r="O22" s="27">
        <v>10</v>
      </c>
      <c r="P22" s="27">
        <v>7</v>
      </c>
      <c r="Q22" s="27" t="s">
        <v>25</v>
      </c>
      <c r="R22" s="27">
        <v>8</v>
      </c>
      <c r="S22" s="71">
        <v>4</v>
      </c>
      <c r="T22" s="28">
        <f>ROUND(SUMPRODUCT(O22:S22,$O$8:$S$8)/100,1)</f>
        <v>5.7</v>
      </c>
      <c r="U22" s="29" t="str">
        <f t="shared" si="0"/>
        <v>C</v>
      </c>
      <c r="V22" s="30" t="str">
        <f t="shared" si="1"/>
        <v>Trung bình</v>
      </c>
      <c r="W22" s="31" t="str">
        <f t="shared" si="2"/>
        <v/>
      </c>
      <c r="X22" s="32" t="str">
        <f t="shared" si="3"/>
        <v>203-A2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573</v>
      </c>
      <c r="D23" s="24" t="s">
        <v>574</v>
      </c>
      <c r="E23" s="25" t="s">
        <v>575</v>
      </c>
      <c r="F23" s="26" t="s">
        <v>576</v>
      </c>
      <c r="G23" s="23" t="s">
        <v>97</v>
      </c>
      <c r="H23" s="81" t="s">
        <v>56</v>
      </c>
      <c r="I23" s="82" t="s">
        <v>535</v>
      </c>
      <c r="J23" s="83">
        <v>43256</v>
      </c>
      <c r="K23" s="82" t="s">
        <v>58</v>
      </c>
      <c r="L23" s="82" t="s">
        <v>705</v>
      </c>
      <c r="M23" s="82" t="s">
        <v>325</v>
      </c>
      <c r="N23">
        <v>3</v>
      </c>
      <c r="O23" s="27">
        <v>10</v>
      </c>
      <c r="P23" s="27">
        <v>8</v>
      </c>
      <c r="Q23" s="27" t="s">
        <v>25</v>
      </c>
      <c r="R23" s="27">
        <v>8</v>
      </c>
      <c r="S23" s="71">
        <v>5</v>
      </c>
      <c r="T23" s="28">
        <f>ROUND(SUMPRODUCT(O23:S23,$O$8:$S$8)/100,1)</f>
        <v>6.4</v>
      </c>
      <c r="U23" s="29" t="str">
        <f t="shared" si="0"/>
        <v>C</v>
      </c>
      <c r="V23" s="30" t="str">
        <f t="shared" si="1"/>
        <v>Trung bình</v>
      </c>
      <c r="W23" s="31" t="str">
        <f t="shared" si="2"/>
        <v/>
      </c>
      <c r="X23" s="32" t="str">
        <f t="shared" si="3"/>
        <v>203-A2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577</v>
      </c>
      <c r="D24" s="24" t="s">
        <v>73</v>
      </c>
      <c r="E24" s="25" t="s">
        <v>294</v>
      </c>
      <c r="F24" s="26" t="s">
        <v>578</v>
      </c>
      <c r="G24" s="23" t="s">
        <v>93</v>
      </c>
      <c r="H24" s="81" t="s">
        <v>56</v>
      </c>
      <c r="I24" s="82" t="s">
        <v>535</v>
      </c>
      <c r="J24" s="83">
        <v>43256</v>
      </c>
      <c r="K24" s="82" t="s">
        <v>58</v>
      </c>
      <c r="L24" s="82" t="s">
        <v>705</v>
      </c>
      <c r="M24" s="82" t="s">
        <v>325</v>
      </c>
      <c r="N24">
        <v>3</v>
      </c>
      <c r="O24" s="27">
        <v>10</v>
      </c>
      <c r="P24" s="27">
        <v>7</v>
      </c>
      <c r="Q24" s="27" t="s">
        <v>25</v>
      </c>
      <c r="R24" s="27">
        <v>7</v>
      </c>
      <c r="S24" s="71">
        <v>6.5</v>
      </c>
      <c r="T24" s="28">
        <f>ROUND(SUMPRODUCT(O24:S24,$O$8:$S$8)/100,1)</f>
        <v>7</v>
      </c>
      <c r="U24" s="29" t="str">
        <f t="shared" si="0"/>
        <v>B</v>
      </c>
      <c r="V24" s="30" t="str">
        <f t="shared" si="1"/>
        <v>Khá</v>
      </c>
      <c r="W24" s="31" t="str">
        <f t="shared" si="2"/>
        <v/>
      </c>
      <c r="X24" s="32" t="str">
        <f t="shared" si="3"/>
        <v>203-A2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579</v>
      </c>
      <c r="D25" s="24" t="s">
        <v>580</v>
      </c>
      <c r="E25" s="25" t="s">
        <v>294</v>
      </c>
      <c r="F25" s="26" t="s">
        <v>446</v>
      </c>
      <c r="G25" s="23" t="s">
        <v>93</v>
      </c>
      <c r="H25" s="81" t="s">
        <v>56</v>
      </c>
      <c r="I25" s="82" t="s">
        <v>535</v>
      </c>
      <c r="J25" s="83">
        <v>43256</v>
      </c>
      <c r="K25" s="82" t="s">
        <v>58</v>
      </c>
      <c r="L25" s="82" t="s">
        <v>705</v>
      </c>
      <c r="M25" s="82" t="s">
        <v>325</v>
      </c>
      <c r="N25">
        <v>3</v>
      </c>
      <c r="O25" s="27">
        <v>10</v>
      </c>
      <c r="P25" s="27">
        <v>7</v>
      </c>
      <c r="Q25" s="27" t="s">
        <v>25</v>
      </c>
      <c r="R25" s="27">
        <v>8</v>
      </c>
      <c r="S25" s="71">
        <v>6</v>
      </c>
      <c r="T25" s="28">
        <f>ROUND(SUMPRODUCT(O25:S25,$O$8:$S$8)/100,1)</f>
        <v>6.9</v>
      </c>
      <c r="U25" s="29" t="str">
        <f t="shared" si="0"/>
        <v>C+</v>
      </c>
      <c r="V25" s="30" t="str">
        <f t="shared" si="1"/>
        <v>Trung bình</v>
      </c>
      <c r="W25" s="31" t="str">
        <f t="shared" si="2"/>
        <v/>
      </c>
      <c r="X25" s="32" t="str">
        <f t="shared" si="3"/>
        <v>203-A2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581</v>
      </c>
      <c r="D26" s="24" t="s">
        <v>582</v>
      </c>
      <c r="E26" s="25" t="s">
        <v>223</v>
      </c>
      <c r="F26" s="26" t="s">
        <v>409</v>
      </c>
      <c r="G26" s="23" t="s">
        <v>93</v>
      </c>
      <c r="H26" s="81" t="s">
        <v>56</v>
      </c>
      <c r="I26" s="82" t="s">
        <v>535</v>
      </c>
      <c r="J26" s="83">
        <v>43256</v>
      </c>
      <c r="K26" s="82" t="s">
        <v>58</v>
      </c>
      <c r="L26" s="82" t="s">
        <v>705</v>
      </c>
      <c r="M26" s="82" t="s">
        <v>325</v>
      </c>
      <c r="N26">
        <v>3</v>
      </c>
      <c r="O26" s="27">
        <v>10</v>
      </c>
      <c r="P26" s="27">
        <v>7</v>
      </c>
      <c r="Q26" s="27" t="s">
        <v>25</v>
      </c>
      <c r="R26" s="27">
        <v>8</v>
      </c>
      <c r="S26" s="71">
        <v>7</v>
      </c>
      <c r="T26" s="28">
        <f>ROUND(SUMPRODUCT(O26:S26,$O$8:$S$8)/100,1)</f>
        <v>7.5</v>
      </c>
      <c r="U26" s="29" t="str">
        <f t="shared" si="0"/>
        <v>B</v>
      </c>
      <c r="V26" s="30" t="str">
        <f t="shared" si="1"/>
        <v>Khá</v>
      </c>
      <c r="W26" s="31" t="str">
        <f t="shared" si="2"/>
        <v/>
      </c>
      <c r="X26" s="32" t="str">
        <f t="shared" si="3"/>
        <v>203-A2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583</v>
      </c>
      <c r="D27" s="24" t="s">
        <v>584</v>
      </c>
      <c r="E27" s="25" t="s">
        <v>227</v>
      </c>
      <c r="F27" s="26" t="s">
        <v>585</v>
      </c>
      <c r="G27" s="23" t="s">
        <v>93</v>
      </c>
      <c r="H27" s="81" t="s">
        <v>56</v>
      </c>
      <c r="I27" s="82" t="s">
        <v>535</v>
      </c>
      <c r="J27" s="83">
        <v>43256</v>
      </c>
      <c r="K27" s="82" t="s">
        <v>58</v>
      </c>
      <c r="L27" s="82" t="s">
        <v>705</v>
      </c>
      <c r="M27" s="82" t="s">
        <v>325</v>
      </c>
      <c r="N27">
        <v>3</v>
      </c>
      <c r="O27" s="27">
        <v>10</v>
      </c>
      <c r="P27" s="27">
        <v>6</v>
      </c>
      <c r="Q27" s="27" t="s">
        <v>25</v>
      </c>
      <c r="R27" s="27">
        <v>7</v>
      </c>
      <c r="S27" s="71">
        <v>7</v>
      </c>
      <c r="T27" s="28">
        <f>ROUND(SUMPRODUCT(O27:S27,$O$8:$S$8)/100,1)</f>
        <v>7.2</v>
      </c>
      <c r="U27" s="29" t="str">
        <f t="shared" si="0"/>
        <v>B</v>
      </c>
      <c r="V27" s="30" t="str">
        <f t="shared" si="1"/>
        <v>Khá</v>
      </c>
      <c r="W27" s="31" t="str">
        <f t="shared" si="2"/>
        <v/>
      </c>
      <c r="X27" s="32" t="str">
        <f t="shared" si="3"/>
        <v>203-A2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586</v>
      </c>
      <c r="D28" s="24" t="s">
        <v>73</v>
      </c>
      <c r="E28" s="25" t="s">
        <v>297</v>
      </c>
      <c r="F28" s="26" t="s">
        <v>587</v>
      </c>
      <c r="G28" s="23" t="s">
        <v>93</v>
      </c>
      <c r="H28" s="81" t="s">
        <v>56</v>
      </c>
      <c r="I28" s="82" t="s">
        <v>535</v>
      </c>
      <c r="J28" s="83">
        <v>43256</v>
      </c>
      <c r="K28" s="82" t="s">
        <v>58</v>
      </c>
      <c r="L28" s="82" t="s">
        <v>705</v>
      </c>
      <c r="M28" s="82" t="s">
        <v>325</v>
      </c>
      <c r="N28">
        <v>3</v>
      </c>
      <c r="O28" s="27">
        <v>9</v>
      </c>
      <c r="P28" s="27">
        <v>7</v>
      </c>
      <c r="Q28" s="27" t="s">
        <v>25</v>
      </c>
      <c r="R28" s="27">
        <v>8</v>
      </c>
      <c r="S28" s="71">
        <v>4.5</v>
      </c>
      <c r="T28" s="28">
        <f>ROUND(SUMPRODUCT(O28:S28,$O$8:$S$8)/100,1)</f>
        <v>5.9</v>
      </c>
      <c r="U28" s="29" t="str">
        <f t="shared" si="0"/>
        <v>C</v>
      </c>
      <c r="V28" s="30" t="str">
        <f t="shared" si="1"/>
        <v>Trung bình</v>
      </c>
      <c r="W28" s="31" t="str">
        <f t="shared" si="2"/>
        <v/>
      </c>
      <c r="X28" s="32" t="str">
        <f t="shared" si="3"/>
        <v>203-A2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588</v>
      </c>
      <c r="D29" s="24" t="s">
        <v>589</v>
      </c>
      <c r="E29" s="25" t="s">
        <v>150</v>
      </c>
      <c r="F29" s="26" t="s">
        <v>590</v>
      </c>
      <c r="G29" s="23" t="s">
        <v>93</v>
      </c>
      <c r="H29" s="81" t="s">
        <v>56</v>
      </c>
      <c r="I29" s="82" t="s">
        <v>535</v>
      </c>
      <c r="J29" s="83">
        <v>43256</v>
      </c>
      <c r="K29" s="82" t="s">
        <v>58</v>
      </c>
      <c r="L29" s="82" t="s">
        <v>705</v>
      </c>
      <c r="M29" s="82" t="s">
        <v>325</v>
      </c>
      <c r="N29">
        <v>3</v>
      </c>
      <c r="O29" s="27">
        <v>0</v>
      </c>
      <c r="P29" s="27">
        <v>0</v>
      </c>
      <c r="Q29" s="27" t="s">
        <v>25</v>
      </c>
      <c r="R29" s="27">
        <v>0</v>
      </c>
      <c r="S29" s="71" t="s">
        <v>25</v>
      </c>
      <c r="T29" s="28">
        <f>ROUND(SUMPRODUCT(O29:S29,$O$8:$S$8)/100,1)</f>
        <v>0</v>
      </c>
      <c r="U29" s="29" t="str">
        <f t="shared" si="0"/>
        <v>F</v>
      </c>
      <c r="V29" s="30" t="str">
        <f t="shared" si="1"/>
        <v>Kém</v>
      </c>
      <c r="W29" s="31" t="str">
        <f t="shared" si="2"/>
        <v>Không đủ ĐKDT</v>
      </c>
      <c r="X29" s="32" t="str">
        <f t="shared" si="3"/>
        <v>203-A2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Học lại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591</v>
      </c>
      <c r="D30" s="24" t="s">
        <v>428</v>
      </c>
      <c r="E30" s="25" t="s">
        <v>592</v>
      </c>
      <c r="F30" s="26" t="s">
        <v>593</v>
      </c>
      <c r="G30" s="23" t="s">
        <v>93</v>
      </c>
      <c r="H30" s="81" t="s">
        <v>56</v>
      </c>
      <c r="I30" s="82" t="s">
        <v>535</v>
      </c>
      <c r="J30" s="83">
        <v>43256</v>
      </c>
      <c r="K30" s="82" t="s">
        <v>58</v>
      </c>
      <c r="L30" s="82" t="s">
        <v>705</v>
      </c>
      <c r="M30" s="82" t="s">
        <v>325</v>
      </c>
      <c r="N30">
        <v>3</v>
      </c>
      <c r="O30" s="27">
        <v>10</v>
      </c>
      <c r="P30" s="27">
        <v>8</v>
      </c>
      <c r="Q30" s="27" t="s">
        <v>25</v>
      </c>
      <c r="R30" s="27">
        <v>8</v>
      </c>
      <c r="S30" s="71">
        <v>7</v>
      </c>
      <c r="T30" s="28">
        <f>ROUND(SUMPRODUCT(O30:S30,$O$8:$S$8)/100,1)</f>
        <v>7.6</v>
      </c>
      <c r="U30" s="29" t="str">
        <f t="shared" si="0"/>
        <v>B</v>
      </c>
      <c r="V30" s="30" t="str">
        <f t="shared" si="1"/>
        <v>Khá</v>
      </c>
      <c r="W30" s="31" t="str">
        <f t="shared" si="2"/>
        <v/>
      </c>
      <c r="X30" s="32" t="str">
        <f t="shared" si="3"/>
        <v>203-A2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594</v>
      </c>
      <c r="D31" s="24" t="s">
        <v>595</v>
      </c>
      <c r="E31" s="25" t="s">
        <v>154</v>
      </c>
      <c r="F31" s="26" t="s">
        <v>596</v>
      </c>
      <c r="G31" s="23" t="s">
        <v>97</v>
      </c>
      <c r="H31" s="81" t="s">
        <v>56</v>
      </c>
      <c r="I31" s="82" t="s">
        <v>535</v>
      </c>
      <c r="J31" s="83">
        <v>43256</v>
      </c>
      <c r="K31" s="82" t="s">
        <v>58</v>
      </c>
      <c r="L31" s="82" t="s">
        <v>706</v>
      </c>
      <c r="M31" s="82" t="s">
        <v>325</v>
      </c>
      <c r="N31">
        <v>3</v>
      </c>
      <c r="O31" s="27">
        <v>10</v>
      </c>
      <c r="P31" s="27">
        <v>7</v>
      </c>
      <c r="Q31" s="27" t="s">
        <v>25</v>
      </c>
      <c r="R31" s="27">
        <v>7</v>
      </c>
      <c r="S31" s="71">
        <v>4</v>
      </c>
      <c r="T31" s="28">
        <f>ROUND(SUMPRODUCT(O31:S31,$O$8:$S$8)/100,1)</f>
        <v>5.5</v>
      </c>
      <c r="U31" s="29" t="str">
        <f t="shared" si="0"/>
        <v>C</v>
      </c>
      <c r="V31" s="30" t="str">
        <f t="shared" si="1"/>
        <v>Trung bình</v>
      </c>
      <c r="W31" s="31" t="str">
        <f t="shared" si="2"/>
        <v/>
      </c>
      <c r="X31" s="32" t="str">
        <f t="shared" si="3"/>
        <v>101-A2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597</v>
      </c>
      <c r="D32" s="24" t="s">
        <v>598</v>
      </c>
      <c r="E32" s="25" t="s">
        <v>485</v>
      </c>
      <c r="F32" s="26" t="s">
        <v>599</v>
      </c>
      <c r="G32" s="23" t="s">
        <v>63</v>
      </c>
      <c r="H32" s="81" t="s">
        <v>56</v>
      </c>
      <c r="I32" s="82" t="s">
        <v>535</v>
      </c>
      <c r="J32" s="83">
        <v>43256</v>
      </c>
      <c r="K32" s="82" t="s">
        <v>58</v>
      </c>
      <c r="L32" s="82" t="s">
        <v>706</v>
      </c>
      <c r="M32" s="82" t="s">
        <v>325</v>
      </c>
      <c r="N32">
        <v>3</v>
      </c>
      <c r="O32" s="27">
        <v>10</v>
      </c>
      <c r="P32" s="27">
        <v>7</v>
      </c>
      <c r="Q32" s="27" t="s">
        <v>25</v>
      </c>
      <c r="R32" s="27">
        <v>7</v>
      </c>
      <c r="S32" s="71">
        <v>3</v>
      </c>
      <c r="T32" s="28">
        <f>ROUND(SUMPRODUCT(O32:S32,$O$8:$S$8)/100,1)</f>
        <v>4.9000000000000004</v>
      </c>
      <c r="U32" s="29" t="str">
        <f t="shared" si="0"/>
        <v>D</v>
      </c>
      <c r="V32" s="30" t="str">
        <f t="shared" si="1"/>
        <v>Trung bình yếu</v>
      </c>
      <c r="W32" s="31" t="str">
        <f t="shared" si="2"/>
        <v/>
      </c>
      <c r="X32" s="32" t="str">
        <f t="shared" si="3"/>
        <v>101-A2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600</v>
      </c>
      <c r="D33" s="24" t="s">
        <v>283</v>
      </c>
      <c r="E33" s="25" t="s">
        <v>166</v>
      </c>
      <c r="F33" s="26" t="s">
        <v>601</v>
      </c>
      <c r="G33" s="23" t="s">
        <v>55</v>
      </c>
      <c r="H33" s="81" t="s">
        <v>56</v>
      </c>
      <c r="I33" s="82" t="s">
        <v>535</v>
      </c>
      <c r="J33" s="83">
        <v>43256</v>
      </c>
      <c r="K33" s="82" t="s">
        <v>58</v>
      </c>
      <c r="L33" s="82" t="s">
        <v>706</v>
      </c>
      <c r="M33" s="82" t="s">
        <v>325</v>
      </c>
      <c r="N33">
        <v>3</v>
      </c>
      <c r="O33" s="27">
        <v>10</v>
      </c>
      <c r="P33" s="27">
        <v>4</v>
      </c>
      <c r="Q33" s="27" t="s">
        <v>25</v>
      </c>
      <c r="R33" s="27">
        <v>6</v>
      </c>
      <c r="S33" s="71">
        <v>4</v>
      </c>
      <c r="T33" s="28">
        <f>ROUND(SUMPRODUCT(O33:S33,$O$8:$S$8)/100,1)</f>
        <v>5</v>
      </c>
      <c r="U33" s="29" t="str">
        <f t="shared" si="0"/>
        <v>D+</v>
      </c>
      <c r="V33" s="30" t="str">
        <f t="shared" si="1"/>
        <v>Trung bình yếu</v>
      </c>
      <c r="W33" s="31" t="str">
        <f t="shared" si="2"/>
        <v/>
      </c>
      <c r="X33" s="32" t="str">
        <f t="shared" si="3"/>
        <v>101-A2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602</v>
      </c>
      <c r="D34" s="24" t="s">
        <v>603</v>
      </c>
      <c r="E34" s="25" t="s">
        <v>91</v>
      </c>
      <c r="F34" s="26" t="s">
        <v>604</v>
      </c>
      <c r="G34" s="23" t="s">
        <v>79</v>
      </c>
      <c r="H34" s="81" t="s">
        <v>56</v>
      </c>
      <c r="I34" s="82" t="s">
        <v>535</v>
      </c>
      <c r="J34" s="83">
        <v>43256</v>
      </c>
      <c r="K34" s="82" t="s">
        <v>58</v>
      </c>
      <c r="L34" s="82" t="s">
        <v>706</v>
      </c>
      <c r="M34" s="82" t="s">
        <v>325</v>
      </c>
      <c r="N34">
        <v>3</v>
      </c>
      <c r="O34" s="27">
        <v>10</v>
      </c>
      <c r="P34" s="27">
        <v>6</v>
      </c>
      <c r="Q34" s="27" t="s">
        <v>25</v>
      </c>
      <c r="R34" s="27">
        <v>7</v>
      </c>
      <c r="S34" s="71">
        <v>7.5</v>
      </c>
      <c r="T34" s="28">
        <f>ROUND(SUMPRODUCT(O34:S34,$O$8:$S$8)/100,1)</f>
        <v>7.5</v>
      </c>
      <c r="U34" s="29" t="str">
        <f t="shared" si="0"/>
        <v>B</v>
      </c>
      <c r="V34" s="30" t="str">
        <f t="shared" si="1"/>
        <v>Khá</v>
      </c>
      <c r="W34" s="31" t="str">
        <f t="shared" si="2"/>
        <v/>
      </c>
      <c r="X34" s="32" t="str">
        <f t="shared" si="3"/>
        <v>101-A2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605</v>
      </c>
      <c r="D35" s="24" t="s">
        <v>606</v>
      </c>
      <c r="E35" s="25" t="s">
        <v>411</v>
      </c>
      <c r="F35" s="26" t="s">
        <v>291</v>
      </c>
      <c r="G35" s="23" t="s">
        <v>63</v>
      </c>
      <c r="H35" s="81" t="s">
        <v>56</v>
      </c>
      <c r="I35" s="82" t="s">
        <v>535</v>
      </c>
      <c r="J35" s="83">
        <v>43256</v>
      </c>
      <c r="K35" s="82" t="s">
        <v>58</v>
      </c>
      <c r="L35" s="82" t="s">
        <v>706</v>
      </c>
      <c r="M35" s="82" t="s">
        <v>325</v>
      </c>
      <c r="N35">
        <v>3</v>
      </c>
      <c r="O35" s="27">
        <v>10</v>
      </c>
      <c r="P35" s="27">
        <v>7</v>
      </c>
      <c r="Q35" s="27" t="s">
        <v>25</v>
      </c>
      <c r="R35" s="27">
        <v>6</v>
      </c>
      <c r="S35" s="71">
        <v>3.5</v>
      </c>
      <c r="T35" s="28">
        <f>ROUND(SUMPRODUCT(O35:S35,$O$8:$S$8)/100,1)</f>
        <v>5</v>
      </c>
      <c r="U35" s="29" t="str">
        <f t="shared" si="0"/>
        <v>D+</v>
      </c>
      <c r="V35" s="30" t="str">
        <f t="shared" si="1"/>
        <v>Trung bình yếu</v>
      </c>
      <c r="W35" s="31" t="str">
        <f t="shared" si="2"/>
        <v/>
      </c>
      <c r="X35" s="32" t="str">
        <f t="shared" si="3"/>
        <v>101-A2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607</v>
      </c>
      <c r="D36" s="24" t="s">
        <v>608</v>
      </c>
      <c r="E36" s="25" t="s">
        <v>411</v>
      </c>
      <c r="F36" s="26" t="s">
        <v>609</v>
      </c>
      <c r="G36" s="23" t="s">
        <v>97</v>
      </c>
      <c r="H36" s="81" t="s">
        <v>56</v>
      </c>
      <c r="I36" s="82" t="s">
        <v>535</v>
      </c>
      <c r="J36" s="83">
        <v>43256</v>
      </c>
      <c r="K36" s="82" t="s">
        <v>58</v>
      </c>
      <c r="L36" s="82" t="s">
        <v>706</v>
      </c>
      <c r="M36" s="82" t="s">
        <v>325</v>
      </c>
      <c r="N36">
        <v>3</v>
      </c>
      <c r="O36" s="27">
        <v>10</v>
      </c>
      <c r="P36" s="27">
        <v>7</v>
      </c>
      <c r="Q36" s="27" t="s">
        <v>25</v>
      </c>
      <c r="R36" s="27">
        <v>7</v>
      </c>
      <c r="S36" s="71">
        <v>6.5</v>
      </c>
      <c r="T36" s="28">
        <f>ROUND(SUMPRODUCT(O36:S36,$O$8:$S$8)/100,1)</f>
        <v>7</v>
      </c>
      <c r="U36" s="29" t="str">
        <f t="shared" si="0"/>
        <v>B</v>
      </c>
      <c r="V36" s="30" t="str">
        <f t="shared" si="1"/>
        <v>Khá</v>
      </c>
      <c r="W36" s="31" t="str">
        <f t="shared" si="2"/>
        <v/>
      </c>
      <c r="X36" s="32" t="str">
        <f t="shared" si="3"/>
        <v>101-A2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610</v>
      </c>
      <c r="D37" s="24" t="s">
        <v>611</v>
      </c>
      <c r="E37" s="25" t="s">
        <v>417</v>
      </c>
      <c r="F37" s="26" t="s">
        <v>394</v>
      </c>
      <c r="G37" s="23" t="s">
        <v>63</v>
      </c>
      <c r="H37" s="81" t="s">
        <v>56</v>
      </c>
      <c r="I37" s="82" t="s">
        <v>535</v>
      </c>
      <c r="J37" s="83">
        <v>43256</v>
      </c>
      <c r="K37" s="82" t="s">
        <v>58</v>
      </c>
      <c r="L37" s="82" t="s">
        <v>706</v>
      </c>
      <c r="M37" s="82" t="s">
        <v>325</v>
      </c>
      <c r="N37">
        <v>3</v>
      </c>
      <c r="O37" s="27">
        <v>10</v>
      </c>
      <c r="P37" s="27">
        <v>8</v>
      </c>
      <c r="Q37" s="27" t="s">
        <v>25</v>
      </c>
      <c r="R37" s="27">
        <v>7</v>
      </c>
      <c r="S37" s="71">
        <v>7</v>
      </c>
      <c r="T37" s="28">
        <f>ROUND(SUMPRODUCT(O37:S37,$O$8:$S$8)/100,1)</f>
        <v>7.4</v>
      </c>
      <c r="U37" s="29" t="str">
        <f t="shared" si="0"/>
        <v>B</v>
      </c>
      <c r="V37" s="30" t="str">
        <f t="shared" si="1"/>
        <v>Khá</v>
      </c>
      <c r="W37" s="31" t="str">
        <f t="shared" si="2"/>
        <v/>
      </c>
      <c r="X37" s="32" t="str">
        <f t="shared" si="3"/>
        <v>101-A2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612</v>
      </c>
      <c r="D38" s="24" t="s">
        <v>613</v>
      </c>
      <c r="E38" s="25" t="s">
        <v>417</v>
      </c>
      <c r="F38" s="26" t="s">
        <v>614</v>
      </c>
      <c r="G38" s="23" t="s">
        <v>93</v>
      </c>
      <c r="H38" s="81" t="s">
        <v>56</v>
      </c>
      <c r="I38" s="82" t="s">
        <v>535</v>
      </c>
      <c r="J38" s="83">
        <v>43256</v>
      </c>
      <c r="K38" s="82" t="s">
        <v>58</v>
      </c>
      <c r="L38" s="82" t="s">
        <v>706</v>
      </c>
      <c r="M38" s="82" t="s">
        <v>325</v>
      </c>
      <c r="N38">
        <v>3</v>
      </c>
      <c r="O38" s="27">
        <v>10</v>
      </c>
      <c r="P38" s="27">
        <v>7</v>
      </c>
      <c r="Q38" s="27" t="s">
        <v>25</v>
      </c>
      <c r="R38" s="27">
        <v>7</v>
      </c>
      <c r="S38" s="71">
        <v>4</v>
      </c>
      <c r="T38" s="28">
        <f>ROUND(SUMPRODUCT(O38:S38,$O$8:$S$8)/100,1)</f>
        <v>5.5</v>
      </c>
      <c r="U38" s="29" t="str">
        <f t="shared" si="0"/>
        <v>C</v>
      </c>
      <c r="V38" s="30" t="str">
        <f t="shared" si="1"/>
        <v>Trung bình</v>
      </c>
      <c r="W38" s="31" t="str">
        <f t="shared" si="2"/>
        <v/>
      </c>
      <c r="X38" s="32" t="str">
        <f t="shared" si="3"/>
        <v>101-A2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Đạt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615</v>
      </c>
      <c r="D39" s="24" t="s">
        <v>616</v>
      </c>
      <c r="E39" s="25" t="s">
        <v>617</v>
      </c>
      <c r="F39" s="26" t="s">
        <v>618</v>
      </c>
      <c r="G39" s="23" t="s">
        <v>79</v>
      </c>
      <c r="H39" s="81" t="s">
        <v>56</v>
      </c>
      <c r="I39" s="82" t="s">
        <v>535</v>
      </c>
      <c r="J39" s="83">
        <v>43256</v>
      </c>
      <c r="K39" s="82" t="s">
        <v>58</v>
      </c>
      <c r="L39" s="82" t="s">
        <v>706</v>
      </c>
      <c r="M39" s="82" t="s">
        <v>325</v>
      </c>
      <c r="N39">
        <v>3</v>
      </c>
      <c r="O39" s="27">
        <v>9</v>
      </c>
      <c r="P39" s="27">
        <v>7</v>
      </c>
      <c r="Q39" s="27" t="s">
        <v>25</v>
      </c>
      <c r="R39" s="27">
        <v>7</v>
      </c>
      <c r="S39" s="71">
        <v>2.5</v>
      </c>
      <c r="T39" s="28">
        <f>ROUND(SUMPRODUCT(O39:S39,$O$8:$S$8)/100,1)</f>
        <v>4.5</v>
      </c>
      <c r="U39" s="29" t="str">
        <f t="shared" si="0"/>
        <v>D</v>
      </c>
      <c r="V39" s="30" t="str">
        <f t="shared" si="1"/>
        <v>Trung bình yếu</v>
      </c>
      <c r="W39" s="31" t="str">
        <f t="shared" si="2"/>
        <v/>
      </c>
      <c r="X39" s="32" t="str">
        <f t="shared" si="3"/>
        <v>101-A2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619</v>
      </c>
      <c r="D40" s="24" t="s">
        <v>620</v>
      </c>
      <c r="E40" s="25" t="s">
        <v>617</v>
      </c>
      <c r="F40" s="26" t="s">
        <v>621</v>
      </c>
      <c r="G40" s="23" t="s">
        <v>79</v>
      </c>
      <c r="H40" s="81" t="s">
        <v>56</v>
      </c>
      <c r="I40" s="82" t="s">
        <v>535</v>
      </c>
      <c r="J40" s="83">
        <v>43256</v>
      </c>
      <c r="K40" s="82" t="s">
        <v>58</v>
      </c>
      <c r="L40" s="82" t="s">
        <v>706</v>
      </c>
      <c r="M40" s="82" t="s">
        <v>325</v>
      </c>
      <c r="N40">
        <v>3</v>
      </c>
      <c r="O40" s="27">
        <v>10</v>
      </c>
      <c r="P40" s="27">
        <v>7</v>
      </c>
      <c r="Q40" s="27" t="s">
        <v>25</v>
      </c>
      <c r="R40" s="27">
        <v>7</v>
      </c>
      <c r="S40" s="71">
        <v>3</v>
      </c>
      <c r="T40" s="28">
        <f>ROUND(SUMPRODUCT(O40:S40,$O$8:$S$8)/100,1)</f>
        <v>4.9000000000000004</v>
      </c>
      <c r="U40" s="29" t="str">
        <f t="shared" si="0"/>
        <v>D</v>
      </c>
      <c r="V40" s="30" t="str">
        <f t="shared" si="1"/>
        <v>Trung bình yếu</v>
      </c>
      <c r="W40" s="31" t="str">
        <f t="shared" si="2"/>
        <v/>
      </c>
      <c r="X40" s="32" t="str">
        <f t="shared" si="3"/>
        <v>101-A2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622</v>
      </c>
      <c r="D41" s="24" t="s">
        <v>335</v>
      </c>
      <c r="E41" s="25" t="s">
        <v>617</v>
      </c>
      <c r="F41" s="26" t="s">
        <v>623</v>
      </c>
      <c r="G41" s="23" t="s">
        <v>93</v>
      </c>
      <c r="H41" s="81" t="s">
        <v>56</v>
      </c>
      <c r="I41" s="82" t="s">
        <v>535</v>
      </c>
      <c r="J41" s="83">
        <v>43256</v>
      </c>
      <c r="K41" s="82" t="s">
        <v>58</v>
      </c>
      <c r="L41" s="82" t="s">
        <v>706</v>
      </c>
      <c r="M41" s="82" t="s">
        <v>325</v>
      </c>
      <c r="N41">
        <v>3</v>
      </c>
      <c r="O41" s="27">
        <v>10</v>
      </c>
      <c r="P41" s="27">
        <v>9</v>
      </c>
      <c r="Q41" s="27" t="s">
        <v>25</v>
      </c>
      <c r="R41" s="27">
        <v>7</v>
      </c>
      <c r="S41" s="71">
        <v>6</v>
      </c>
      <c r="T41" s="28">
        <f>ROUND(SUMPRODUCT(O41:S41,$O$8:$S$8)/100,1)</f>
        <v>6.9</v>
      </c>
      <c r="U41" s="29" t="str">
        <f t="shared" ref="U41:U72" si="4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C+</v>
      </c>
      <c r="V41" s="30" t="str">
        <f t="shared" ref="V41:V72" si="5">IF($T41&lt;4,"Kém",IF(AND($T41&gt;=4,$T41&lt;=5.4),"Trung bình yếu",IF(AND($T41&gt;=5.5,$T41&lt;=6.9),"Trung bình",IF(AND($T41&gt;=7,$T41&lt;=8.4),"Khá",IF(AND($T41&gt;=8.5,$T41&lt;=10),"Giỏi","")))))</f>
        <v>Trung bình</v>
      </c>
      <c r="W41" s="31" t="str">
        <f t="shared" ref="W41:W64" si="6">+IF(OR($O41=0,$P41=0,$Q41=0,$R41=0),"Không đủ ĐKDT",IF(AND(S41=0,T41&gt;=4),"Không đạt",""))</f>
        <v/>
      </c>
      <c r="X41" s="32" t="str">
        <f t="shared" ref="X41:X72" si="7">+L41</f>
        <v>101-A2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624</v>
      </c>
      <c r="D42" s="24" t="s">
        <v>625</v>
      </c>
      <c r="E42" s="25" t="s">
        <v>212</v>
      </c>
      <c r="F42" s="26" t="s">
        <v>626</v>
      </c>
      <c r="G42" s="23" t="s">
        <v>55</v>
      </c>
      <c r="H42" s="81" t="s">
        <v>56</v>
      </c>
      <c r="I42" s="82" t="s">
        <v>535</v>
      </c>
      <c r="J42" s="83">
        <v>43256</v>
      </c>
      <c r="K42" s="82" t="s">
        <v>58</v>
      </c>
      <c r="L42" s="82" t="s">
        <v>706</v>
      </c>
      <c r="M42" s="82" t="s">
        <v>325</v>
      </c>
      <c r="N42">
        <v>3</v>
      </c>
      <c r="O42" s="27">
        <v>10</v>
      </c>
      <c r="P42" s="27">
        <v>7</v>
      </c>
      <c r="Q42" s="27" t="s">
        <v>25</v>
      </c>
      <c r="R42" s="27">
        <v>7</v>
      </c>
      <c r="S42" s="71">
        <v>5</v>
      </c>
      <c r="T42" s="28">
        <f>ROUND(SUMPRODUCT(O42:S42,$O$8:$S$8)/100,1)</f>
        <v>6.1</v>
      </c>
      <c r="U42" s="29" t="str">
        <f t="shared" si="4"/>
        <v>C</v>
      </c>
      <c r="V42" s="30" t="str">
        <f t="shared" si="5"/>
        <v>Trung bình</v>
      </c>
      <c r="W42" s="31" t="str">
        <f t="shared" si="6"/>
        <v/>
      </c>
      <c r="X42" s="32" t="str">
        <f t="shared" si="7"/>
        <v>101-A2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627</v>
      </c>
      <c r="D43" s="24" t="s">
        <v>628</v>
      </c>
      <c r="E43" s="25" t="s">
        <v>569</v>
      </c>
      <c r="F43" s="26" t="s">
        <v>629</v>
      </c>
      <c r="G43" s="23" t="s">
        <v>63</v>
      </c>
      <c r="H43" s="81" t="s">
        <v>56</v>
      </c>
      <c r="I43" s="82" t="s">
        <v>535</v>
      </c>
      <c r="J43" s="83">
        <v>43256</v>
      </c>
      <c r="K43" s="82" t="s">
        <v>58</v>
      </c>
      <c r="L43" s="82" t="s">
        <v>706</v>
      </c>
      <c r="M43" s="82" t="s">
        <v>325</v>
      </c>
      <c r="N43">
        <v>3</v>
      </c>
      <c r="O43" s="27">
        <v>9</v>
      </c>
      <c r="P43" s="27">
        <v>7</v>
      </c>
      <c r="Q43" s="27" t="s">
        <v>25</v>
      </c>
      <c r="R43" s="27">
        <v>6</v>
      </c>
      <c r="S43" s="71">
        <v>5</v>
      </c>
      <c r="T43" s="28">
        <f>ROUND(SUMPRODUCT(O43:S43,$O$8:$S$8)/100,1)</f>
        <v>5.8</v>
      </c>
      <c r="U43" s="29" t="str">
        <f t="shared" si="4"/>
        <v>C</v>
      </c>
      <c r="V43" s="30" t="str">
        <f t="shared" si="5"/>
        <v>Trung bình</v>
      </c>
      <c r="W43" s="31" t="str">
        <f t="shared" si="6"/>
        <v/>
      </c>
      <c r="X43" s="32" t="str">
        <f t="shared" si="7"/>
        <v>101-A2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630</v>
      </c>
      <c r="D44" s="24" t="s">
        <v>161</v>
      </c>
      <c r="E44" s="25" t="s">
        <v>575</v>
      </c>
      <c r="F44" s="26" t="s">
        <v>631</v>
      </c>
      <c r="G44" s="23" t="s">
        <v>93</v>
      </c>
      <c r="H44" s="81" t="s">
        <v>56</v>
      </c>
      <c r="I44" s="82" t="s">
        <v>535</v>
      </c>
      <c r="J44" s="83">
        <v>43256</v>
      </c>
      <c r="K44" s="82" t="s">
        <v>58</v>
      </c>
      <c r="L44" s="82" t="s">
        <v>706</v>
      </c>
      <c r="M44" s="82" t="s">
        <v>325</v>
      </c>
      <c r="N44">
        <v>3</v>
      </c>
      <c r="O44" s="27">
        <v>10</v>
      </c>
      <c r="P44" s="27">
        <v>8</v>
      </c>
      <c r="Q44" s="27" t="s">
        <v>25</v>
      </c>
      <c r="R44" s="27">
        <v>7</v>
      </c>
      <c r="S44" s="71">
        <v>4</v>
      </c>
      <c r="T44" s="28">
        <f>ROUND(SUMPRODUCT(O44:S44,$O$8:$S$8)/100,1)</f>
        <v>5.6</v>
      </c>
      <c r="U44" s="29" t="str">
        <f t="shared" si="4"/>
        <v>C</v>
      </c>
      <c r="V44" s="30" t="str">
        <f t="shared" si="5"/>
        <v>Trung bình</v>
      </c>
      <c r="W44" s="31" t="str">
        <f t="shared" si="6"/>
        <v/>
      </c>
      <c r="X44" s="32" t="str">
        <f t="shared" si="7"/>
        <v>101-A2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632</v>
      </c>
      <c r="D45" s="24" t="s">
        <v>633</v>
      </c>
      <c r="E45" s="25" t="s">
        <v>575</v>
      </c>
      <c r="F45" s="26" t="s">
        <v>634</v>
      </c>
      <c r="G45" s="23" t="s">
        <v>55</v>
      </c>
      <c r="H45" s="81" t="s">
        <v>56</v>
      </c>
      <c r="I45" s="82" t="s">
        <v>535</v>
      </c>
      <c r="J45" s="83">
        <v>43256</v>
      </c>
      <c r="K45" s="82" t="s">
        <v>58</v>
      </c>
      <c r="L45" s="82" t="s">
        <v>706</v>
      </c>
      <c r="M45" s="82" t="s">
        <v>325</v>
      </c>
      <c r="N45">
        <v>3</v>
      </c>
      <c r="O45" s="27">
        <v>10</v>
      </c>
      <c r="P45" s="27">
        <v>6</v>
      </c>
      <c r="Q45" s="27" t="s">
        <v>25</v>
      </c>
      <c r="R45" s="27">
        <v>7</v>
      </c>
      <c r="S45" s="71">
        <v>8</v>
      </c>
      <c r="T45" s="28">
        <f>ROUND(SUMPRODUCT(O45:S45,$O$8:$S$8)/100,1)</f>
        <v>7.8</v>
      </c>
      <c r="U45" s="29" t="str">
        <f t="shared" si="4"/>
        <v>B</v>
      </c>
      <c r="V45" s="30" t="str">
        <f t="shared" si="5"/>
        <v>Khá</v>
      </c>
      <c r="W45" s="31" t="str">
        <f t="shared" si="6"/>
        <v/>
      </c>
      <c r="X45" s="32" t="str">
        <f t="shared" si="7"/>
        <v>101-A2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635</v>
      </c>
      <c r="D46" s="24" t="s">
        <v>636</v>
      </c>
      <c r="E46" s="25" t="s">
        <v>637</v>
      </c>
      <c r="F46" s="26" t="s">
        <v>638</v>
      </c>
      <c r="G46" s="23" t="s">
        <v>79</v>
      </c>
      <c r="H46" s="81" t="s">
        <v>56</v>
      </c>
      <c r="I46" s="82" t="s">
        <v>535</v>
      </c>
      <c r="J46" s="83">
        <v>43256</v>
      </c>
      <c r="K46" s="82" t="s">
        <v>58</v>
      </c>
      <c r="L46" s="82" t="s">
        <v>706</v>
      </c>
      <c r="M46" s="82" t="s">
        <v>325</v>
      </c>
      <c r="N46">
        <v>3</v>
      </c>
      <c r="O46" s="27">
        <v>10</v>
      </c>
      <c r="P46" s="27">
        <v>7</v>
      </c>
      <c r="Q46" s="27" t="s">
        <v>25</v>
      </c>
      <c r="R46" s="27">
        <v>7</v>
      </c>
      <c r="S46" s="71">
        <v>4</v>
      </c>
      <c r="T46" s="28">
        <f>ROUND(SUMPRODUCT(O46:S46,$O$8:$S$8)/100,1)</f>
        <v>5.5</v>
      </c>
      <c r="U46" s="29" t="str">
        <f t="shared" si="4"/>
        <v>C</v>
      </c>
      <c r="V46" s="30" t="str">
        <f t="shared" si="5"/>
        <v>Trung bình</v>
      </c>
      <c r="W46" s="31" t="str">
        <f t="shared" si="6"/>
        <v/>
      </c>
      <c r="X46" s="32" t="str">
        <f t="shared" si="7"/>
        <v>101-A2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639</v>
      </c>
      <c r="D47" s="24" t="s">
        <v>145</v>
      </c>
      <c r="E47" s="25" t="s">
        <v>375</v>
      </c>
      <c r="F47" s="26" t="s">
        <v>640</v>
      </c>
      <c r="G47" s="23" t="s">
        <v>55</v>
      </c>
      <c r="H47" s="81" t="s">
        <v>56</v>
      </c>
      <c r="I47" s="82" t="s">
        <v>535</v>
      </c>
      <c r="J47" s="83">
        <v>43256</v>
      </c>
      <c r="K47" s="82" t="s">
        <v>58</v>
      </c>
      <c r="L47" s="82" t="s">
        <v>706</v>
      </c>
      <c r="M47" s="82" t="s">
        <v>325</v>
      </c>
      <c r="N47">
        <v>3</v>
      </c>
      <c r="O47" s="27">
        <v>10</v>
      </c>
      <c r="P47" s="27">
        <v>7</v>
      </c>
      <c r="Q47" s="27" t="s">
        <v>25</v>
      </c>
      <c r="R47" s="27">
        <v>7</v>
      </c>
      <c r="S47" s="71">
        <v>5</v>
      </c>
      <c r="T47" s="28">
        <f>ROUND(SUMPRODUCT(O47:S47,$O$8:$S$8)/100,1)</f>
        <v>6.1</v>
      </c>
      <c r="U47" s="29" t="str">
        <f t="shared" si="4"/>
        <v>C</v>
      </c>
      <c r="V47" s="30" t="str">
        <f t="shared" si="5"/>
        <v>Trung bình</v>
      </c>
      <c r="W47" s="31" t="str">
        <f t="shared" si="6"/>
        <v/>
      </c>
      <c r="X47" s="32" t="str">
        <f t="shared" si="7"/>
        <v>101-A2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641</v>
      </c>
      <c r="D48" s="24" t="s">
        <v>642</v>
      </c>
      <c r="E48" s="25" t="s">
        <v>230</v>
      </c>
      <c r="F48" s="26" t="s">
        <v>643</v>
      </c>
      <c r="G48" s="23" t="s">
        <v>88</v>
      </c>
      <c r="H48" s="81" t="s">
        <v>56</v>
      </c>
      <c r="I48" s="82" t="s">
        <v>535</v>
      </c>
      <c r="J48" s="83">
        <v>43256</v>
      </c>
      <c r="K48" s="82" t="s">
        <v>58</v>
      </c>
      <c r="L48" s="82" t="s">
        <v>706</v>
      </c>
      <c r="M48" s="82" t="s">
        <v>325</v>
      </c>
      <c r="N48">
        <v>3</v>
      </c>
      <c r="O48" s="27">
        <v>10</v>
      </c>
      <c r="P48" s="27">
        <v>8</v>
      </c>
      <c r="Q48" s="27" t="s">
        <v>25</v>
      </c>
      <c r="R48" s="27">
        <v>7</v>
      </c>
      <c r="S48" s="71">
        <v>4.5</v>
      </c>
      <c r="T48" s="28">
        <f>ROUND(SUMPRODUCT(O48:S48,$O$8:$S$8)/100,1)</f>
        <v>5.9</v>
      </c>
      <c r="U48" s="29" t="str">
        <f t="shared" si="4"/>
        <v>C</v>
      </c>
      <c r="V48" s="30" t="str">
        <f t="shared" si="5"/>
        <v>Trung bình</v>
      </c>
      <c r="W48" s="31" t="str">
        <f t="shared" si="6"/>
        <v/>
      </c>
      <c r="X48" s="32" t="str">
        <f t="shared" si="7"/>
        <v>101-A2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644</v>
      </c>
      <c r="D49" s="24" t="s">
        <v>645</v>
      </c>
      <c r="E49" s="25" t="s">
        <v>134</v>
      </c>
      <c r="F49" s="26" t="s">
        <v>464</v>
      </c>
      <c r="G49" s="23" t="s">
        <v>55</v>
      </c>
      <c r="H49" s="81" t="s">
        <v>56</v>
      </c>
      <c r="I49" s="82" t="s">
        <v>535</v>
      </c>
      <c r="J49" s="83">
        <v>43256</v>
      </c>
      <c r="K49" s="82" t="s">
        <v>58</v>
      </c>
      <c r="L49" s="82" t="s">
        <v>706</v>
      </c>
      <c r="M49" s="82" t="s">
        <v>325</v>
      </c>
      <c r="N49">
        <v>3</v>
      </c>
      <c r="O49" s="27">
        <v>10</v>
      </c>
      <c r="P49" s="27">
        <v>9</v>
      </c>
      <c r="Q49" s="27" t="s">
        <v>25</v>
      </c>
      <c r="R49" s="27">
        <v>8</v>
      </c>
      <c r="S49" s="71">
        <v>6</v>
      </c>
      <c r="T49" s="28">
        <f>ROUND(SUMPRODUCT(O49:S49,$O$8:$S$8)/100,1)</f>
        <v>7.1</v>
      </c>
      <c r="U49" s="29" t="str">
        <f t="shared" si="4"/>
        <v>B</v>
      </c>
      <c r="V49" s="30" t="str">
        <f t="shared" si="5"/>
        <v>Khá</v>
      </c>
      <c r="W49" s="31" t="str">
        <f t="shared" si="6"/>
        <v/>
      </c>
      <c r="X49" s="32" t="str">
        <f t="shared" si="7"/>
        <v>101-A2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646</v>
      </c>
      <c r="D50" s="24" t="s">
        <v>647</v>
      </c>
      <c r="E50" s="25" t="s">
        <v>648</v>
      </c>
      <c r="F50" s="26" t="s">
        <v>398</v>
      </c>
      <c r="G50" s="23" t="s">
        <v>55</v>
      </c>
      <c r="H50" s="81" t="s">
        <v>56</v>
      </c>
      <c r="I50" s="82" t="s">
        <v>535</v>
      </c>
      <c r="J50" s="83">
        <v>43256</v>
      </c>
      <c r="K50" s="82" t="s">
        <v>58</v>
      </c>
      <c r="L50" s="82" t="s">
        <v>706</v>
      </c>
      <c r="M50" s="82" t="s">
        <v>325</v>
      </c>
      <c r="N50">
        <v>3</v>
      </c>
      <c r="O50" s="27">
        <v>10</v>
      </c>
      <c r="P50" s="27">
        <v>7</v>
      </c>
      <c r="Q50" s="27" t="s">
        <v>25</v>
      </c>
      <c r="R50" s="27">
        <v>7</v>
      </c>
      <c r="S50" s="71">
        <v>6</v>
      </c>
      <c r="T50" s="28">
        <f>ROUND(SUMPRODUCT(O50:S50,$O$8:$S$8)/100,1)</f>
        <v>6.7</v>
      </c>
      <c r="U50" s="29" t="str">
        <f t="shared" si="4"/>
        <v>C+</v>
      </c>
      <c r="V50" s="30" t="str">
        <f t="shared" si="5"/>
        <v>Trung bình</v>
      </c>
      <c r="W50" s="31" t="str">
        <f t="shared" si="6"/>
        <v/>
      </c>
      <c r="X50" s="32" t="str">
        <f t="shared" si="7"/>
        <v>101-A2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649</v>
      </c>
      <c r="D51" s="24" t="s">
        <v>650</v>
      </c>
      <c r="E51" s="25" t="s">
        <v>233</v>
      </c>
      <c r="F51" s="26" t="s">
        <v>651</v>
      </c>
      <c r="G51" s="23" t="s">
        <v>55</v>
      </c>
      <c r="H51" s="81" t="s">
        <v>56</v>
      </c>
      <c r="I51" s="82" t="s">
        <v>535</v>
      </c>
      <c r="J51" s="83">
        <v>43256</v>
      </c>
      <c r="K51" s="82" t="s">
        <v>58</v>
      </c>
      <c r="L51" s="82" t="s">
        <v>706</v>
      </c>
      <c r="M51" s="82" t="s">
        <v>325</v>
      </c>
      <c r="N51">
        <v>3</v>
      </c>
      <c r="O51" s="27">
        <v>10</v>
      </c>
      <c r="P51" s="27">
        <v>6</v>
      </c>
      <c r="Q51" s="27" t="s">
        <v>25</v>
      </c>
      <c r="R51" s="27">
        <v>7</v>
      </c>
      <c r="S51" s="71">
        <v>7.5</v>
      </c>
      <c r="T51" s="28">
        <f>ROUND(SUMPRODUCT(O51:S51,$O$8:$S$8)/100,1)</f>
        <v>7.5</v>
      </c>
      <c r="U51" s="29" t="str">
        <f t="shared" si="4"/>
        <v>B</v>
      </c>
      <c r="V51" s="30" t="str">
        <f t="shared" si="5"/>
        <v>Khá</v>
      </c>
      <c r="W51" s="31" t="str">
        <f t="shared" si="6"/>
        <v/>
      </c>
      <c r="X51" s="32" t="str">
        <f t="shared" si="7"/>
        <v>101-A2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652</v>
      </c>
      <c r="D52" s="24" t="s">
        <v>653</v>
      </c>
      <c r="E52" s="25" t="s">
        <v>529</v>
      </c>
      <c r="F52" s="26" t="s">
        <v>654</v>
      </c>
      <c r="G52" s="23" t="s">
        <v>63</v>
      </c>
      <c r="H52" s="81" t="s">
        <v>56</v>
      </c>
      <c r="I52" s="82" t="s">
        <v>535</v>
      </c>
      <c r="J52" s="83">
        <v>43256</v>
      </c>
      <c r="K52" s="82" t="s">
        <v>58</v>
      </c>
      <c r="L52" s="82" t="s">
        <v>706</v>
      </c>
      <c r="M52" s="82" t="s">
        <v>325</v>
      </c>
      <c r="N52">
        <v>3</v>
      </c>
      <c r="O52" s="27">
        <v>9</v>
      </c>
      <c r="P52" s="27">
        <v>7</v>
      </c>
      <c r="Q52" s="27" t="s">
        <v>25</v>
      </c>
      <c r="R52" s="27">
        <v>7</v>
      </c>
      <c r="S52" s="71">
        <v>5</v>
      </c>
      <c r="T52" s="28">
        <f>ROUND(SUMPRODUCT(O52:S52,$O$8:$S$8)/100,1)</f>
        <v>6</v>
      </c>
      <c r="U52" s="29" t="str">
        <f t="shared" si="4"/>
        <v>C</v>
      </c>
      <c r="V52" s="30" t="str">
        <f t="shared" si="5"/>
        <v>Trung bình</v>
      </c>
      <c r="W52" s="31" t="str">
        <f t="shared" si="6"/>
        <v/>
      </c>
      <c r="X52" s="32" t="str">
        <f t="shared" si="7"/>
        <v>101-A2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655</v>
      </c>
      <c r="D53" s="24" t="s">
        <v>656</v>
      </c>
      <c r="E53" s="25" t="s">
        <v>537</v>
      </c>
      <c r="F53" s="26" t="s">
        <v>657</v>
      </c>
      <c r="G53" s="23" t="s">
        <v>55</v>
      </c>
      <c r="H53" s="81" t="s">
        <v>56</v>
      </c>
      <c r="I53" s="82" t="s">
        <v>535</v>
      </c>
      <c r="J53" s="83">
        <v>43256</v>
      </c>
      <c r="K53" s="82" t="s">
        <v>58</v>
      </c>
      <c r="L53" s="82" t="s">
        <v>707</v>
      </c>
      <c r="M53" s="82" t="s">
        <v>325</v>
      </c>
      <c r="N53">
        <v>3</v>
      </c>
      <c r="O53" s="27">
        <v>10</v>
      </c>
      <c r="P53" s="27">
        <v>6</v>
      </c>
      <c r="Q53" s="27" t="s">
        <v>25</v>
      </c>
      <c r="R53" s="27">
        <v>7</v>
      </c>
      <c r="S53" s="71">
        <v>2</v>
      </c>
      <c r="T53" s="28">
        <f>ROUND(SUMPRODUCT(O53:S53,$O$8:$S$8)/100,1)</f>
        <v>4.2</v>
      </c>
      <c r="U53" s="29" t="str">
        <f t="shared" si="4"/>
        <v>D</v>
      </c>
      <c r="V53" s="30" t="str">
        <f t="shared" si="5"/>
        <v>Trung bình yếu</v>
      </c>
      <c r="W53" s="31" t="str">
        <f t="shared" si="6"/>
        <v/>
      </c>
      <c r="X53" s="32" t="str">
        <f t="shared" si="7"/>
        <v>305-A2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658</v>
      </c>
      <c r="D54" s="24" t="s">
        <v>659</v>
      </c>
      <c r="E54" s="25" t="s">
        <v>82</v>
      </c>
      <c r="F54" s="26" t="s">
        <v>660</v>
      </c>
      <c r="G54" s="23" t="s">
        <v>88</v>
      </c>
      <c r="H54" s="81" t="s">
        <v>56</v>
      </c>
      <c r="I54" s="82" t="s">
        <v>535</v>
      </c>
      <c r="J54" s="83">
        <v>43256</v>
      </c>
      <c r="K54" s="82" t="s">
        <v>58</v>
      </c>
      <c r="L54" s="82" t="s">
        <v>707</v>
      </c>
      <c r="M54" s="82" t="s">
        <v>325</v>
      </c>
      <c r="N54">
        <v>3</v>
      </c>
      <c r="O54" s="27">
        <v>9</v>
      </c>
      <c r="P54" s="27">
        <v>9</v>
      </c>
      <c r="Q54" s="27" t="s">
        <v>25</v>
      </c>
      <c r="R54" s="27">
        <v>8</v>
      </c>
      <c r="S54" s="71">
        <v>7</v>
      </c>
      <c r="T54" s="28">
        <f>ROUND(SUMPRODUCT(O54:S54,$O$8:$S$8)/100,1)</f>
        <v>7.6</v>
      </c>
      <c r="U54" s="29" t="str">
        <f t="shared" si="4"/>
        <v>B</v>
      </c>
      <c r="V54" s="30" t="str">
        <f t="shared" si="5"/>
        <v>Khá</v>
      </c>
      <c r="W54" s="31" t="str">
        <f t="shared" si="6"/>
        <v/>
      </c>
      <c r="X54" s="32" t="str">
        <f t="shared" si="7"/>
        <v>305-A2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661</v>
      </c>
      <c r="D55" s="24" t="s">
        <v>204</v>
      </c>
      <c r="E55" s="25" t="s">
        <v>662</v>
      </c>
      <c r="F55" s="26" t="s">
        <v>333</v>
      </c>
      <c r="G55" s="23" t="s">
        <v>63</v>
      </c>
      <c r="H55" s="81" t="s">
        <v>56</v>
      </c>
      <c r="I55" s="82" t="s">
        <v>535</v>
      </c>
      <c r="J55" s="83">
        <v>43256</v>
      </c>
      <c r="K55" s="82" t="s">
        <v>58</v>
      </c>
      <c r="L55" s="82" t="s">
        <v>707</v>
      </c>
      <c r="M55" s="82" t="s">
        <v>325</v>
      </c>
      <c r="N55">
        <v>3</v>
      </c>
      <c r="O55" s="27">
        <v>10</v>
      </c>
      <c r="P55" s="27">
        <v>8</v>
      </c>
      <c r="Q55" s="27" t="s">
        <v>25</v>
      </c>
      <c r="R55" s="27">
        <v>7</v>
      </c>
      <c r="S55" s="71">
        <v>5</v>
      </c>
      <c r="T55" s="28">
        <f>ROUND(SUMPRODUCT(O55:S55,$O$8:$S$8)/100,1)</f>
        <v>6.2</v>
      </c>
      <c r="U55" s="29" t="str">
        <f t="shared" si="4"/>
        <v>C</v>
      </c>
      <c r="V55" s="30" t="str">
        <f t="shared" si="5"/>
        <v>Trung bình</v>
      </c>
      <c r="W55" s="31" t="str">
        <f t="shared" si="6"/>
        <v/>
      </c>
      <c r="X55" s="32" t="str">
        <f t="shared" si="7"/>
        <v>305-A2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663</v>
      </c>
      <c r="D56" s="24" t="s">
        <v>346</v>
      </c>
      <c r="E56" s="25" t="s">
        <v>664</v>
      </c>
      <c r="F56" s="26" t="s">
        <v>665</v>
      </c>
      <c r="G56" s="23" t="s">
        <v>93</v>
      </c>
      <c r="H56" s="81" t="s">
        <v>56</v>
      </c>
      <c r="I56" s="82" t="s">
        <v>535</v>
      </c>
      <c r="J56" s="83">
        <v>43256</v>
      </c>
      <c r="K56" s="82" t="s">
        <v>58</v>
      </c>
      <c r="L56" s="82" t="s">
        <v>707</v>
      </c>
      <c r="M56" s="82" t="s">
        <v>325</v>
      </c>
      <c r="N56">
        <v>3</v>
      </c>
      <c r="O56" s="27">
        <v>10</v>
      </c>
      <c r="P56" s="27">
        <v>7</v>
      </c>
      <c r="Q56" s="27" t="s">
        <v>25</v>
      </c>
      <c r="R56" s="27">
        <v>7</v>
      </c>
      <c r="S56" s="71">
        <v>7</v>
      </c>
      <c r="T56" s="28">
        <f>ROUND(SUMPRODUCT(O56:S56,$O$8:$S$8)/100,1)</f>
        <v>7.3</v>
      </c>
      <c r="U56" s="29" t="str">
        <f t="shared" si="4"/>
        <v>B</v>
      </c>
      <c r="V56" s="30" t="str">
        <f t="shared" si="5"/>
        <v>Khá</v>
      </c>
      <c r="W56" s="31" t="str">
        <f t="shared" si="6"/>
        <v/>
      </c>
      <c r="X56" s="32" t="str">
        <f t="shared" si="7"/>
        <v>305-A2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666</v>
      </c>
      <c r="D57" s="24" t="s">
        <v>667</v>
      </c>
      <c r="E57" s="25" t="s">
        <v>664</v>
      </c>
      <c r="F57" s="26" t="s">
        <v>135</v>
      </c>
      <c r="G57" s="23" t="s">
        <v>55</v>
      </c>
      <c r="H57" s="81" t="s">
        <v>56</v>
      </c>
      <c r="I57" s="82" t="s">
        <v>535</v>
      </c>
      <c r="J57" s="83">
        <v>43256</v>
      </c>
      <c r="K57" s="82" t="s">
        <v>58</v>
      </c>
      <c r="L57" s="82" t="s">
        <v>707</v>
      </c>
      <c r="M57" s="82" t="s">
        <v>325</v>
      </c>
      <c r="N57">
        <v>3</v>
      </c>
      <c r="O57" s="27">
        <v>10</v>
      </c>
      <c r="P57" s="27">
        <v>8</v>
      </c>
      <c r="Q57" s="27" t="s">
        <v>25</v>
      </c>
      <c r="R57" s="27">
        <v>7</v>
      </c>
      <c r="S57" s="71">
        <v>3.5</v>
      </c>
      <c r="T57" s="28">
        <f>ROUND(SUMPRODUCT(O57:S57,$O$8:$S$8)/100,1)</f>
        <v>5.3</v>
      </c>
      <c r="U57" s="29" t="str">
        <f t="shared" si="4"/>
        <v>D+</v>
      </c>
      <c r="V57" s="30" t="str">
        <f t="shared" si="5"/>
        <v>Trung bình yếu</v>
      </c>
      <c r="W57" s="31" t="str">
        <f t="shared" si="6"/>
        <v/>
      </c>
      <c r="X57" s="32" t="str">
        <f t="shared" si="7"/>
        <v>305-A2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668</v>
      </c>
      <c r="D58" s="24" t="s">
        <v>73</v>
      </c>
      <c r="E58" s="25" t="s">
        <v>669</v>
      </c>
      <c r="F58" s="26" t="s">
        <v>74</v>
      </c>
      <c r="G58" s="23" t="s">
        <v>63</v>
      </c>
      <c r="H58" s="81" t="s">
        <v>56</v>
      </c>
      <c r="I58" s="82" t="s">
        <v>535</v>
      </c>
      <c r="J58" s="83">
        <v>43256</v>
      </c>
      <c r="K58" s="82" t="s">
        <v>58</v>
      </c>
      <c r="L58" s="82" t="s">
        <v>707</v>
      </c>
      <c r="M58" s="82" t="s">
        <v>325</v>
      </c>
      <c r="N58">
        <v>3</v>
      </c>
      <c r="O58" s="27">
        <v>9</v>
      </c>
      <c r="P58" s="27">
        <v>6</v>
      </c>
      <c r="Q58" s="27" t="s">
        <v>25</v>
      </c>
      <c r="R58" s="27">
        <v>7</v>
      </c>
      <c r="S58" s="71">
        <v>4</v>
      </c>
      <c r="T58" s="28">
        <f>ROUND(SUMPRODUCT(O58:S58,$O$8:$S$8)/100,1)</f>
        <v>5.3</v>
      </c>
      <c r="U58" s="29" t="str">
        <f t="shared" si="4"/>
        <v>D+</v>
      </c>
      <c r="V58" s="30" t="str">
        <f t="shared" si="5"/>
        <v>Trung bình yếu</v>
      </c>
      <c r="W58" s="31" t="str">
        <f t="shared" si="6"/>
        <v/>
      </c>
      <c r="X58" s="32" t="str">
        <f t="shared" si="7"/>
        <v>305-A2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670</v>
      </c>
      <c r="D59" s="24" t="s">
        <v>671</v>
      </c>
      <c r="E59" s="25" t="s">
        <v>494</v>
      </c>
      <c r="F59" s="26" t="s">
        <v>429</v>
      </c>
      <c r="G59" s="23" t="s">
        <v>55</v>
      </c>
      <c r="H59" s="81" t="s">
        <v>56</v>
      </c>
      <c r="I59" s="82" t="s">
        <v>535</v>
      </c>
      <c r="J59" s="83">
        <v>43256</v>
      </c>
      <c r="K59" s="82" t="s">
        <v>58</v>
      </c>
      <c r="L59" s="82" t="s">
        <v>707</v>
      </c>
      <c r="M59" s="82" t="s">
        <v>325</v>
      </c>
      <c r="N59">
        <v>3</v>
      </c>
      <c r="O59" s="27">
        <v>10</v>
      </c>
      <c r="P59" s="27">
        <v>8</v>
      </c>
      <c r="Q59" s="27" t="s">
        <v>25</v>
      </c>
      <c r="R59" s="27">
        <v>7</v>
      </c>
      <c r="S59" s="71">
        <v>5</v>
      </c>
      <c r="T59" s="28">
        <f>ROUND(SUMPRODUCT(O59:S59,$O$8:$S$8)/100,1)</f>
        <v>6.2</v>
      </c>
      <c r="U59" s="29" t="str">
        <f t="shared" si="4"/>
        <v>C</v>
      </c>
      <c r="V59" s="30" t="str">
        <f t="shared" si="5"/>
        <v>Trung bình</v>
      </c>
      <c r="W59" s="31" t="str">
        <f t="shared" si="6"/>
        <v/>
      </c>
      <c r="X59" s="32" t="str">
        <f t="shared" si="7"/>
        <v>305-A2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672</v>
      </c>
      <c r="D60" s="24" t="s">
        <v>145</v>
      </c>
      <c r="E60" s="25" t="s">
        <v>494</v>
      </c>
      <c r="F60" s="26" t="s">
        <v>673</v>
      </c>
      <c r="G60" s="23" t="s">
        <v>55</v>
      </c>
      <c r="H60" s="81" t="s">
        <v>56</v>
      </c>
      <c r="I60" s="82" t="s">
        <v>535</v>
      </c>
      <c r="J60" s="83">
        <v>43256</v>
      </c>
      <c r="K60" s="82" t="s">
        <v>58</v>
      </c>
      <c r="L60" s="82" t="s">
        <v>707</v>
      </c>
      <c r="M60" s="82" t="s">
        <v>325</v>
      </c>
      <c r="N60">
        <v>3</v>
      </c>
      <c r="O60" s="27">
        <v>10</v>
      </c>
      <c r="P60" s="27">
        <v>8</v>
      </c>
      <c r="Q60" s="27" t="s">
        <v>25</v>
      </c>
      <c r="R60" s="27">
        <v>7</v>
      </c>
      <c r="S60" s="71">
        <v>7</v>
      </c>
      <c r="T60" s="28">
        <f>ROUND(SUMPRODUCT(O60:S60,$O$8:$S$8)/100,1)</f>
        <v>7.4</v>
      </c>
      <c r="U60" s="29" t="str">
        <f t="shared" si="4"/>
        <v>B</v>
      </c>
      <c r="V60" s="30" t="str">
        <f t="shared" si="5"/>
        <v>Khá</v>
      </c>
      <c r="W60" s="31" t="str">
        <f t="shared" si="6"/>
        <v/>
      </c>
      <c r="X60" s="32" t="str">
        <f t="shared" si="7"/>
        <v>305-A2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674</v>
      </c>
      <c r="D61" s="24" t="s">
        <v>460</v>
      </c>
      <c r="E61" s="25" t="s">
        <v>104</v>
      </c>
      <c r="F61" s="26" t="s">
        <v>675</v>
      </c>
      <c r="G61" s="23" t="s">
        <v>63</v>
      </c>
      <c r="H61" s="81" t="s">
        <v>56</v>
      </c>
      <c r="I61" s="82" t="s">
        <v>535</v>
      </c>
      <c r="J61" s="83">
        <v>43256</v>
      </c>
      <c r="K61" s="82" t="s">
        <v>58</v>
      </c>
      <c r="L61" s="82" t="s">
        <v>707</v>
      </c>
      <c r="M61" s="82" t="s">
        <v>325</v>
      </c>
      <c r="N61">
        <v>3</v>
      </c>
      <c r="O61" s="27">
        <v>10</v>
      </c>
      <c r="P61" s="27">
        <v>7</v>
      </c>
      <c r="Q61" s="27" t="s">
        <v>25</v>
      </c>
      <c r="R61" s="27">
        <v>6</v>
      </c>
      <c r="S61" s="71">
        <v>3</v>
      </c>
      <c r="T61" s="28">
        <f>ROUND(SUMPRODUCT(O61:S61,$O$8:$S$8)/100,1)</f>
        <v>4.7</v>
      </c>
      <c r="U61" s="29" t="str">
        <f t="shared" si="4"/>
        <v>D</v>
      </c>
      <c r="V61" s="30" t="str">
        <f t="shared" si="5"/>
        <v>Trung bình yếu</v>
      </c>
      <c r="W61" s="31" t="str">
        <f t="shared" si="6"/>
        <v/>
      </c>
      <c r="X61" s="32" t="str">
        <f t="shared" si="7"/>
        <v>305-A2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676</v>
      </c>
      <c r="D62" s="24" t="s">
        <v>677</v>
      </c>
      <c r="E62" s="25" t="s">
        <v>435</v>
      </c>
      <c r="F62" s="26" t="s">
        <v>678</v>
      </c>
      <c r="G62" s="23" t="s">
        <v>55</v>
      </c>
      <c r="H62" s="81" t="s">
        <v>56</v>
      </c>
      <c r="I62" s="82" t="s">
        <v>535</v>
      </c>
      <c r="J62" s="83">
        <v>43256</v>
      </c>
      <c r="K62" s="82" t="s">
        <v>58</v>
      </c>
      <c r="L62" s="82" t="s">
        <v>707</v>
      </c>
      <c r="M62" s="82" t="s">
        <v>325</v>
      </c>
      <c r="N62">
        <v>3</v>
      </c>
      <c r="O62" s="27">
        <v>10</v>
      </c>
      <c r="P62" s="27">
        <v>6</v>
      </c>
      <c r="Q62" s="27" t="s">
        <v>25</v>
      </c>
      <c r="R62" s="27">
        <v>7</v>
      </c>
      <c r="S62" s="71">
        <v>4</v>
      </c>
      <c r="T62" s="28">
        <f>ROUND(SUMPRODUCT(O62:S62,$O$8:$S$8)/100,1)</f>
        <v>5.4</v>
      </c>
      <c r="U62" s="29" t="str">
        <f t="shared" si="4"/>
        <v>D+</v>
      </c>
      <c r="V62" s="30" t="str">
        <f t="shared" si="5"/>
        <v>Trung bình yếu</v>
      </c>
      <c r="W62" s="31" t="str">
        <f t="shared" si="6"/>
        <v/>
      </c>
      <c r="X62" s="32" t="str">
        <f t="shared" si="7"/>
        <v>305-A2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679</v>
      </c>
      <c r="D63" s="24" t="s">
        <v>680</v>
      </c>
      <c r="E63" s="25" t="s">
        <v>118</v>
      </c>
      <c r="F63" s="26" t="s">
        <v>464</v>
      </c>
      <c r="G63" s="23" t="s">
        <v>79</v>
      </c>
      <c r="H63" s="81" t="s">
        <v>56</v>
      </c>
      <c r="I63" s="82" t="s">
        <v>535</v>
      </c>
      <c r="J63" s="83">
        <v>43256</v>
      </c>
      <c r="K63" s="82" t="s">
        <v>58</v>
      </c>
      <c r="L63" s="82" t="s">
        <v>707</v>
      </c>
      <c r="M63" s="82" t="s">
        <v>325</v>
      </c>
      <c r="N63">
        <v>3</v>
      </c>
      <c r="O63" s="27">
        <v>10</v>
      </c>
      <c r="P63" s="27">
        <v>6</v>
      </c>
      <c r="Q63" s="27" t="s">
        <v>25</v>
      </c>
      <c r="R63" s="27">
        <v>7</v>
      </c>
      <c r="S63" s="71">
        <v>4.5</v>
      </c>
      <c r="T63" s="28">
        <f>ROUND(SUMPRODUCT(O63:S63,$O$8:$S$8)/100,1)</f>
        <v>5.7</v>
      </c>
      <c r="U63" s="29" t="str">
        <f t="shared" si="4"/>
        <v>C</v>
      </c>
      <c r="V63" s="30" t="str">
        <f t="shared" si="5"/>
        <v>Trung bình</v>
      </c>
      <c r="W63" s="31" t="str">
        <f t="shared" si="6"/>
        <v/>
      </c>
      <c r="X63" s="32" t="str">
        <f t="shared" si="7"/>
        <v>305-A2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681</v>
      </c>
      <c r="D64" s="24" t="s">
        <v>145</v>
      </c>
      <c r="E64" s="25" t="s">
        <v>682</v>
      </c>
      <c r="F64" s="26" t="s">
        <v>683</v>
      </c>
      <c r="G64" s="23" t="s">
        <v>55</v>
      </c>
      <c r="H64" s="81" t="s">
        <v>56</v>
      </c>
      <c r="I64" s="82" t="s">
        <v>535</v>
      </c>
      <c r="J64" s="83">
        <v>43256</v>
      </c>
      <c r="K64" s="82" t="s">
        <v>58</v>
      </c>
      <c r="L64" s="82" t="s">
        <v>707</v>
      </c>
      <c r="M64" s="82" t="s">
        <v>325</v>
      </c>
      <c r="N64">
        <v>3</v>
      </c>
      <c r="O64" s="27">
        <v>10</v>
      </c>
      <c r="P64" s="27">
        <v>6</v>
      </c>
      <c r="Q64" s="27" t="s">
        <v>25</v>
      </c>
      <c r="R64" s="27">
        <v>7</v>
      </c>
      <c r="S64" s="71">
        <v>5.5</v>
      </c>
      <c r="T64" s="28">
        <f>ROUND(SUMPRODUCT(O64:S64,$O$8:$S$8)/100,1)</f>
        <v>6.3</v>
      </c>
      <c r="U64" s="29" t="str">
        <f t="shared" si="4"/>
        <v>C</v>
      </c>
      <c r="V64" s="30" t="str">
        <f t="shared" si="5"/>
        <v>Trung bình</v>
      </c>
      <c r="W64" s="31" t="str">
        <f t="shared" si="6"/>
        <v/>
      </c>
      <c r="X64" s="32" t="str">
        <f t="shared" si="7"/>
        <v>305-A2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684</v>
      </c>
      <c r="D65" s="24" t="s">
        <v>685</v>
      </c>
      <c r="E65" s="25" t="s">
        <v>441</v>
      </c>
      <c r="F65" s="26" t="s">
        <v>673</v>
      </c>
      <c r="G65" s="23" t="s">
        <v>88</v>
      </c>
      <c r="H65" s="81" t="s">
        <v>56</v>
      </c>
      <c r="I65" s="82" t="s">
        <v>535</v>
      </c>
      <c r="J65" s="83">
        <v>43256</v>
      </c>
      <c r="K65" s="82" t="s">
        <v>58</v>
      </c>
      <c r="L65" s="82" t="s">
        <v>707</v>
      </c>
      <c r="M65" s="82" t="s">
        <v>325</v>
      </c>
      <c r="N65">
        <v>3</v>
      </c>
      <c r="O65" s="27">
        <v>10</v>
      </c>
      <c r="P65" s="27">
        <v>6</v>
      </c>
      <c r="Q65" s="27" t="s">
        <v>25</v>
      </c>
      <c r="R65" s="27">
        <v>7</v>
      </c>
      <c r="S65" s="71">
        <v>0</v>
      </c>
      <c r="T65" s="28">
        <f>ROUND(SUMPRODUCT(O65:S65,$O$8:$S$8)/100,1)</f>
        <v>3</v>
      </c>
      <c r="U65" s="29" t="str">
        <f t="shared" si="4"/>
        <v>F</v>
      </c>
      <c r="V65" s="30" t="str">
        <f t="shared" si="5"/>
        <v>Kém</v>
      </c>
      <c r="W65" s="31" t="s">
        <v>1080</v>
      </c>
      <c r="X65" s="32" t="str">
        <f t="shared" si="7"/>
        <v>305-A2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Học lại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686</v>
      </c>
      <c r="D66" s="24" t="s">
        <v>687</v>
      </c>
      <c r="E66" s="25" t="s">
        <v>617</v>
      </c>
      <c r="F66" s="26" t="s">
        <v>688</v>
      </c>
      <c r="G66" s="23" t="s">
        <v>79</v>
      </c>
      <c r="H66" s="81" t="s">
        <v>56</v>
      </c>
      <c r="I66" s="82" t="s">
        <v>535</v>
      </c>
      <c r="J66" s="83">
        <v>43256</v>
      </c>
      <c r="K66" s="82" t="s">
        <v>58</v>
      </c>
      <c r="L66" s="82" t="s">
        <v>707</v>
      </c>
      <c r="M66" s="82" t="s">
        <v>325</v>
      </c>
      <c r="N66">
        <v>3</v>
      </c>
      <c r="O66" s="27">
        <v>9</v>
      </c>
      <c r="P66" s="27">
        <v>6</v>
      </c>
      <c r="Q66" s="27" t="s">
        <v>25</v>
      </c>
      <c r="R66" s="27">
        <v>7</v>
      </c>
      <c r="S66" s="71">
        <v>5</v>
      </c>
      <c r="T66" s="28">
        <f>ROUND(SUMPRODUCT(O66:S66,$O$8:$S$8)/100,1)</f>
        <v>5.9</v>
      </c>
      <c r="U66" s="29" t="str">
        <f t="shared" si="4"/>
        <v>C</v>
      </c>
      <c r="V66" s="30" t="str">
        <f t="shared" si="5"/>
        <v>Trung bình</v>
      </c>
      <c r="W66" s="31" t="str">
        <f t="shared" ref="W66:W71" si="8">+IF(OR($O66=0,$P66=0,$Q66=0,$R66=0),"Không đủ ĐKDT",IF(AND(S66=0,T66&gt;=4),"Không đạt",""))</f>
        <v/>
      </c>
      <c r="X66" s="32" t="str">
        <f t="shared" si="7"/>
        <v>305-A2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689</v>
      </c>
      <c r="D67" s="24" t="s">
        <v>198</v>
      </c>
      <c r="E67" s="25" t="s">
        <v>212</v>
      </c>
      <c r="F67" s="26" t="s">
        <v>690</v>
      </c>
      <c r="G67" s="23" t="s">
        <v>79</v>
      </c>
      <c r="H67" s="81" t="s">
        <v>56</v>
      </c>
      <c r="I67" s="82" t="s">
        <v>535</v>
      </c>
      <c r="J67" s="83">
        <v>43256</v>
      </c>
      <c r="K67" s="82" t="s">
        <v>58</v>
      </c>
      <c r="L67" s="82" t="s">
        <v>707</v>
      </c>
      <c r="M67" s="82" t="s">
        <v>325</v>
      </c>
      <c r="N67">
        <v>3</v>
      </c>
      <c r="O67" s="27">
        <v>10</v>
      </c>
      <c r="P67" s="27">
        <v>7</v>
      </c>
      <c r="Q67" s="27" t="s">
        <v>25</v>
      </c>
      <c r="R67" s="27">
        <v>7</v>
      </c>
      <c r="S67" s="71">
        <v>5</v>
      </c>
      <c r="T67" s="28">
        <f>ROUND(SUMPRODUCT(O67:S67,$O$8:$S$8)/100,1)</f>
        <v>6.1</v>
      </c>
      <c r="U67" s="29" t="str">
        <f t="shared" si="4"/>
        <v>C</v>
      </c>
      <c r="V67" s="30" t="str">
        <f t="shared" si="5"/>
        <v>Trung bình</v>
      </c>
      <c r="W67" s="31" t="str">
        <f t="shared" si="8"/>
        <v/>
      </c>
      <c r="X67" s="32" t="str">
        <f t="shared" si="7"/>
        <v>305-A2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691</v>
      </c>
      <c r="D68" s="24" t="s">
        <v>692</v>
      </c>
      <c r="E68" s="25" t="s">
        <v>219</v>
      </c>
      <c r="F68" s="26" t="s">
        <v>693</v>
      </c>
      <c r="G68" s="23" t="s">
        <v>63</v>
      </c>
      <c r="H68" s="81" t="s">
        <v>56</v>
      </c>
      <c r="I68" s="82" t="s">
        <v>535</v>
      </c>
      <c r="J68" s="83">
        <v>43256</v>
      </c>
      <c r="K68" s="82" t="s">
        <v>58</v>
      </c>
      <c r="L68" s="82" t="s">
        <v>707</v>
      </c>
      <c r="M68" s="82" t="s">
        <v>325</v>
      </c>
      <c r="N68">
        <v>3</v>
      </c>
      <c r="O68" s="27">
        <v>10</v>
      </c>
      <c r="P68" s="27">
        <v>9</v>
      </c>
      <c r="Q68" s="27" t="s">
        <v>25</v>
      </c>
      <c r="R68" s="27">
        <v>7</v>
      </c>
      <c r="S68" s="71">
        <v>4</v>
      </c>
      <c r="T68" s="28">
        <f>ROUND(SUMPRODUCT(O68:S68,$O$8:$S$8)/100,1)</f>
        <v>5.7</v>
      </c>
      <c r="U68" s="29" t="str">
        <f t="shared" si="4"/>
        <v>C</v>
      </c>
      <c r="V68" s="30" t="str">
        <f t="shared" si="5"/>
        <v>Trung bình</v>
      </c>
      <c r="W68" s="31" t="str">
        <f t="shared" si="8"/>
        <v/>
      </c>
      <c r="X68" s="32" t="str">
        <f t="shared" si="7"/>
        <v>305-A2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694</v>
      </c>
      <c r="D69" s="24" t="s">
        <v>695</v>
      </c>
      <c r="E69" s="25" t="s">
        <v>452</v>
      </c>
      <c r="F69" s="26" t="s">
        <v>439</v>
      </c>
      <c r="G69" s="23" t="s">
        <v>88</v>
      </c>
      <c r="H69" s="81" t="s">
        <v>56</v>
      </c>
      <c r="I69" s="82" t="s">
        <v>535</v>
      </c>
      <c r="J69" s="83">
        <v>43256</v>
      </c>
      <c r="K69" s="82" t="s">
        <v>58</v>
      </c>
      <c r="L69" s="82" t="s">
        <v>707</v>
      </c>
      <c r="M69" s="82" t="s">
        <v>325</v>
      </c>
      <c r="N69">
        <v>3</v>
      </c>
      <c r="O69" s="27">
        <v>10</v>
      </c>
      <c r="P69" s="27">
        <v>8</v>
      </c>
      <c r="Q69" s="27" t="s">
        <v>25</v>
      </c>
      <c r="R69" s="27">
        <v>7</v>
      </c>
      <c r="S69" s="71">
        <v>6</v>
      </c>
      <c r="T69" s="28">
        <f>ROUND(SUMPRODUCT(O69:S69,$O$8:$S$8)/100,1)</f>
        <v>6.8</v>
      </c>
      <c r="U69" s="29" t="str">
        <f t="shared" si="4"/>
        <v>C+</v>
      </c>
      <c r="V69" s="30" t="str">
        <f t="shared" si="5"/>
        <v>Trung bình</v>
      </c>
      <c r="W69" s="31" t="str">
        <f t="shared" si="8"/>
        <v/>
      </c>
      <c r="X69" s="32" t="str">
        <f t="shared" si="7"/>
        <v>305-A2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Đạt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18.75" customHeight="1" x14ac:dyDescent="0.25">
      <c r="B70" s="22">
        <v>62</v>
      </c>
      <c r="C70" s="23" t="s">
        <v>696</v>
      </c>
      <c r="D70" s="24" t="s">
        <v>697</v>
      </c>
      <c r="E70" s="25" t="s">
        <v>698</v>
      </c>
      <c r="F70" s="26" t="s">
        <v>699</v>
      </c>
      <c r="G70" s="23" t="s">
        <v>63</v>
      </c>
      <c r="H70" s="81" t="s">
        <v>56</v>
      </c>
      <c r="I70" s="82" t="s">
        <v>535</v>
      </c>
      <c r="J70" s="83">
        <v>43256</v>
      </c>
      <c r="K70" s="82" t="s">
        <v>58</v>
      </c>
      <c r="L70" s="82" t="s">
        <v>707</v>
      </c>
      <c r="M70" s="82" t="s">
        <v>325</v>
      </c>
      <c r="N70">
        <v>3</v>
      </c>
      <c r="O70" s="27">
        <v>8</v>
      </c>
      <c r="P70" s="27">
        <v>8</v>
      </c>
      <c r="Q70" s="27" t="s">
        <v>25</v>
      </c>
      <c r="R70" s="27">
        <v>8</v>
      </c>
      <c r="S70" s="71">
        <v>3.5</v>
      </c>
      <c r="T70" s="28">
        <f>ROUND(SUMPRODUCT(O70:S70,$O$8:$S$8)/100,1)</f>
        <v>5.3</v>
      </c>
      <c r="U70" s="29" t="str">
        <f t="shared" si="4"/>
        <v>D+</v>
      </c>
      <c r="V70" s="30" t="str">
        <f t="shared" si="5"/>
        <v>Trung bình yếu</v>
      </c>
      <c r="W70" s="31" t="str">
        <f t="shared" si="8"/>
        <v/>
      </c>
      <c r="X70" s="32" t="str">
        <f t="shared" si="7"/>
        <v>305-A2</v>
      </c>
      <c r="Y70" s="3"/>
      <c r="Z70" s="21"/>
      <c r="AA70" s="73" t="str">
        <f>IF(W70="Không đủ ĐKDT","Học lại",IF(W70="Đình chỉ thi","Học lại",IF(AND(MID(G70,2,2)&lt;"12",W70="Vắng"),"Thi lại",IF(W70="Vắng có phép", "Thi lại",IF(AND((MID(G70,2,2)&lt;"12"),T70&lt;4.5),"Thi lại",IF(AND((MID(G70,2,2)&lt;"18"),T70&lt;4),"Học lại",IF(AND((MID(G70,2,2)&gt;"17"),T70&lt;4),"Thi lại",IF(AND(MID(G70,2,2)&gt;"17",S70=0),"Thi lại",IF(AND((MID(G70,2,2)&lt;"12"),S70=0),"Thi lại",IF(AND((MID(G70,2,2)&lt;"18"),(MID(G70,2,2)&gt;"11"),S70=0),"Học lại","Đạt"))))))))))</f>
        <v>Đạt</v>
      </c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ht="18.75" customHeight="1" x14ac:dyDescent="0.25">
      <c r="B71" s="22">
        <v>63</v>
      </c>
      <c r="C71" s="23" t="s">
        <v>700</v>
      </c>
      <c r="D71" s="24" t="s">
        <v>558</v>
      </c>
      <c r="E71" s="25" t="s">
        <v>648</v>
      </c>
      <c r="F71" s="26" t="s">
        <v>701</v>
      </c>
      <c r="G71" s="23" t="s">
        <v>88</v>
      </c>
      <c r="H71" s="81" t="s">
        <v>56</v>
      </c>
      <c r="I71" s="82" t="s">
        <v>535</v>
      </c>
      <c r="J71" s="83">
        <v>43256</v>
      </c>
      <c r="K71" s="82" t="s">
        <v>58</v>
      </c>
      <c r="L71" s="82" t="s">
        <v>707</v>
      </c>
      <c r="M71" s="82" t="s">
        <v>325</v>
      </c>
      <c r="N71">
        <v>3</v>
      </c>
      <c r="O71" s="27">
        <v>9</v>
      </c>
      <c r="P71" s="27">
        <v>8</v>
      </c>
      <c r="Q71" s="27" t="s">
        <v>25</v>
      </c>
      <c r="R71" s="27">
        <v>7</v>
      </c>
      <c r="S71" s="71">
        <v>1.5</v>
      </c>
      <c r="T71" s="28">
        <f>ROUND(SUMPRODUCT(O71:S71,$O$8:$S$8)/100,1)</f>
        <v>4</v>
      </c>
      <c r="U71" s="29" t="str">
        <f t="shared" si="4"/>
        <v>D</v>
      </c>
      <c r="V71" s="30" t="str">
        <f t="shared" si="5"/>
        <v>Trung bình yếu</v>
      </c>
      <c r="W71" s="31" t="str">
        <f t="shared" si="8"/>
        <v/>
      </c>
      <c r="X71" s="32" t="str">
        <f t="shared" si="7"/>
        <v>305-A2</v>
      </c>
      <c r="Y71" s="3"/>
      <c r="Z71" s="21"/>
      <c r="AA71" s="73" t="str">
        <f>IF(W71="Không đủ ĐKDT","Học lại",IF(W71="Đình chỉ thi","Học lại",IF(AND(MID(G71,2,2)&lt;"12",W71="Vắng"),"Thi lại",IF(W71="Vắng có phép", "Thi lại",IF(AND((MID(G71,2,2)&lt;"12"),T71&lt;4.5),"Thi lại",IF(AND((MID(G71,2,2)&lt;"18"),T71&lt;4),"Học lại",IF(AND((MID(G71,2,2)&gt;"17"),T71&lt;4),"Thi lại",IF(AND(MID(G71,2,2)&gt;"17",S71=0),"Thi lại",IF(AND((MID(G71,2,2)&lt;"12"),S71=0),"Thi lại",IF(AND((MID(G71,2,2)&lt;"18"),(MID(G71,2,2)&gt;"11"),S71=0),"Học lại","Đạt"))))))))))</f>
        <v>Đạt</v>
      </c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</row>
    <row r="72" spans="1:42" ht="18.75" customHeight="1" x14ac:dyDescent="0.25">
      <c r="B72" s="22">
        <v>64</v>
      </c>
      <c r="C72" s="23" t="s">
        <v>702</v>
      </c>
      <c r="D72" s="24" t="s">
        <v>703</v>
      </c>
      <c r="E72" s="25" t="s">
        <v>704</v>
      </c>
      <c r="F72" s="26" t="s">
        <v>298</v>
      </c>
      <c r="G72" s="23" t="s">
        <v>79</v>
      </c>
      <c r="H72" s="81" t="s">
        <v>56</v>
      </c>
      <c r="I72" s="82" t="s">
        <v>535</v>
      </c>
      <c r="J72" s="83">
        <v>43256</v>
      </c>
      <c r="K72" s="82" t="s">
        <v>58</v>
      </c>
      <c r="L72" s="82" t="s">
        <v>707</v>
      </c>
      <c r="M72" s="82" t="s">
        <v>325</v>
      </c>
      <c r="N72">
        <v>3</v>
      </c>
      <c r="O72" s="27">
        <v>9</v>
      </c>
      <c r="P72" s="27">
        <v>8</v>
      </c>
      <c r="Q72" s="27" t="s">
        <v>25</v>
      </c>
      <c r="R72" s="27">
        <v>7</v>
      </c>
      <c r="S72" s="71">
        <v>0</v>
      </c>
      <c r="T72" s="28">
        <f>ROUND(SUMPRODUCT(O72:S72,$O$8:$S$8)/100,1)</f>
        <v>3.1</v>
      </c>
      <c r="U72" s="29" t="str">
        <f t="shared" si="4"/>
        <v>F</v>
      </c>
      <c r="V72" s="30" t="str">
        <f t="shared" si="5"/>
        <v>Kém</v>
      </c>
      <c r="W72" s="31" t="s">
        <v>1077</v>
      </c>
      <c r="X72" s="32" t="str">
        <f t="shared" si="7"/>
        <v>305-A2</v>
      </c>
      <c r="Y72" s="3"/>
      <c r="Z72" s="21"/>
      <c r="AA72" s="73" t="str">
        <f>IF(W72="Không đủ ĐKDT","Học lại",IF(W72="Đình chỉ thi","Học lại",IF(AND(MID(G72,2,2)&lt;"12",W72="Vắng"),"Thi lại",IF(W72="Vắng có phép", "Thi lại",IF(AND((MID(G72,2,2)&lt;"12"),T72&lt;4.5),"Thi lại",IF(AND((MID(G72,2,2)&lt;"18"),T72&lt;4),"Học lại",IF(AND((MID(G72,2,2)&gt;"17"),T72&lt;4),"Thi lại",IF(AND(MID(G72,2,2)&gt;"17",S72=0),"Thi lại",IF(AND((MID(G72,2,2)&lt;"12"),S72=0),"Thi lại",IF(AND((MID(G72,2,2)&lt;"18"),(MID(G72,2,2)&gt;"11"),S72=0),"Học lại","Đạt"))))))))))</f>
        <v>Thi lại</v>
      </c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</row>
    <row r="73" spans="1:42" ht="9" customHeight="1" x14ac:dyDescent="0.25">
      <c r="A73" s="2"/>
      <c r="B73" s="33"/>
      <c r="C73" s="34"/>
      <c r="D73" s="34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6"/>
      <c r="P73" s="37"/>
      <c r="Q73" s="37"/>
      <c r="R73" s="38"/>
      <c r="S73" s="38"/>
      <c r="T73" s="38"/>
      <c r="U73" s="38"/>
      <c r="V73" s="38"/>
      <c r="W73" s="38"/>
      <c r="X73" s="38"/>
      <c r="Y73" s="3"/>
    </row>
    <row r="74" spans="1:42" ht="16.5" x14ac:dyDescent="0.25">
      <c r="A74" s="2"/>
      <c r="B74" s="84" t="s">
        <v>26</v>
      </c>
      <c r="C74" s="8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ht="16.5" customHeight="1" x14ac:dyDescent="0.25">
      <c r="A75" s="2"/>
      <c r="B75" s="39" t="s">
        <v>27</v>
      </c>
      <c r="C75" s="39"/>
      <c r="D75" s="40">
        <f>+$AD$7</f>
        <v>64</v>
      </c>
      <c r="E75" s="41" t="s">
        <v>28</v>
      </c>
      <c r="F75" s="85" t="s">
        <v>29</v>
      </c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42">
        <f>$AD$7 -COUNTIF($W$8:$W$229,"Vắng") -COUNTIF($W$8:$W$229,"Vắng có phép") - COUNTIF($W$8:$W$229,"Đình chỉ thi") - COUNTIF($W$8:$W$229,"Không đủ ĐKDT")</f>
        <v>61</v>
      </c>
      <c r="T75" s="42"/>
      <c r="U75" s="42"/>
      <c r="V75" s="43"/>
      <c r="W75" s="44" t="s">
        <v>28</v>
      </c>
      <c r="X75" s="43"/>
      <c r="Y75" s="3"/>
    </row>
    <row r="76" spans="1:42" ht="16.5" customHeight="1" x14ac:dyDescent="0.25">
      <c r="A76" s="2"/>
      <c r="B76" s="39" t="s">
        <v>30</v>
      </c>
      <c r="C76" s="39"/>
      <c r="D76" s="40">
        <f>+$AO$7</f>
        <v>61</v>
      </c>
      <c r="E76" s="41" t="s">
        <v>28</v>
      </c>
      <c r="F76" s="85" t="s">
        <v>31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45">
        <f>COUNTIF($W$8:$W$105,"Vắng")</f>
        <v>0</v>
      </c>
      <c r="T76" s="45"/>
      <c r="U76" s="45"/>
      <c r="V76" s="46"/>
      <c r="W76" s="44" t="s">
        <v>28</v>
      </c>
      <c r="X76" s="46"/>
      <c r="Y76" s="3"/>
    </row>
    <row r="77" spans="1:42" ht="16.5" customHeight="1" x14ac:dyDescent="0.25">
      <c r="A77" s="2"/>
      <c r="B77" s="39" t="s">
        <v>39</v>
      </c>
      <c r="C77" s="39"/>
      <c r="D77" s="49">
        <f>COUNTIF(AA9:AA72,"Học lại")</f>
        <v>2</v>
      </c>
      <c r="E77" s="41" t="s">
        <v>28</v>
      </c>
      <c r="F77" s="85" t="s">
        <v>40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42">
        <f>COUNTIF($W$8:$W$105,"Vắng có phép")</f>
        <v>1</v>
      </c>
      <c r="T77" s="42"/>
      <c r="U77" s="42"/>
      <c r="V77" s="43"/>
      <c r="W77" s="44" t="s">
        <v>28</v>
      </c>
      <c r="X77" s="43"/>
      <c r="Y77" s="3"/>
    </row>
    <row r="78" spans="1:42" ht="3" customHeight="1" x14ac:dyDescent="0.25">
      <c r="A78" s="2"/>
      <c r="B78" s="33"/>
      <c r="C78" s="34"/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P78" s="37"/>
      <c r="Q78" s="37"/>
      <c r="R78" s="38"/>
      <c r="S78" s="38"/>
      <c r="T78" s="38"/>
      <c r="U78" s="38"/>
      <c r="V78" s="38"/>
      <c r="W78" s="38"/>
      <c r="X78" s="38"/>
      <c r="Y78" s="3"/>
    </row>
    <row r="79" spans="1:42" x14ac:dyDescent="0.25">
      <c r="B79" s="68" t="s">
        <v>41</v>
      </c>
      <c r="C79" s="68"/>
      <c r="D79" s="69">
        <f>COUNTIF(AA9:AA72,"Thi lại")</f>
        <v>1</v>
      </c>
      <c r="E79" s="70" t="s">
        <v>28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6"/>
      <c r="R79" s="86"/>
      <c r="S79" s="86"/>
      <c r="T79" s="86"/>
      <c r="U79" s="86"/>
      <c r="V79" s="86"/>
      <c r="W79" s="86"/>
      <c r="X79" s="86"/>
      <c r="Y79" s="3"/>
    </row>
    <row r="80" spans="1:42" ht="24.75" customHeight="1" x14ac:dyDescent="0.25">
      <c r="B80" s="68"/>
      <c r="C80" s="68"/>
      <c r="D80" s="69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6" t="s">
        <v>1082</v>
      </c>
      <c r="R80" s="86"/>
      <c r="S80" s="86"/>
      <c r="T80" s="86"/>
      <c r="U80" s="86"/>
      <c r="V80" s="86"/>
      <c r="W80" s="86"/>
      <c r="X80" s="86"/>
      <c r="Y80" s="3"/>
    </row>
  </sheetData>
  <sheetProtection formatCells="0" formatColumns="0" formatRows="0" insertColumns="0" insertRows="0" insertHyperlinks="0" deleteColumns="0" deleteRows="0" sort="0" autoFilter="0" pivotTables="0"/>
  <autoFilter ref="A7:AP72">
    <filterColumn colId="3" showButton="0"/>
  </autoFilter>
  <sortState ref="B9:AB72">
    <sortCondition ref="B9:B72"/>
  </sortState>
  <mergeCells count="48">
    <mergeCell ref="B1:G1"/>
    <mergeCell ref="O1:X1"/>
    <mergeCell ref="B2:G2"/>
    <mergeCell ref="O2:X2"/>
    <mergeCell ref="B3:C3"/>
    <mergeCell ref="D3:R3"/>
    <mergeCell ref="S3:X3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Q80:X80"/>
    <mergeCell ref="T6:T8"/>
    <mergeCell ref="U6:U7"/>
    <mergeCell ref="V6:V7"/>
    <mergeCell ref="W6:W8"/>
    <mergeCell ref="X6:X8"/>
    <mergeCell ref="S6:S7"/>
    <mergeCell ref="B74:C74"/>
    <mergeCell ref="F75:R75"/>
    <mergeCell ref="F76:R76"/>
    <mergeCell ref="F77:R77"/>
    <mergeCell ref="Q79:X79"/>
  </mergeCells>
  <conditionalFormatting sqref="O9:S72">
    <cfRule type="cellIs" dxfId="26" priority="13" operator="greaterThan">
      <formula>10</formula>
    </cfRule>
  </conditionalFormatting>
  <conditionalFormatting sqref="S9:S72">
    <cfRule type="cellIs" dxfId="25" priority="4" operator="greaterThan">
      <formula>10</formula>
    </cfRule>
    <cfRule type="cellIs" dxfId="24" priority="6" operator="greaterThan">
      <formula>10</formula>
    </cfRule>
    <cfRule type="cellIs" dxfId="23" priority="7" operator="greaterThan">
      <formula>10</formula>
    </cfRule>
    <cfRule type="cellIs" dxfId="22" priority="8" operator="greaterThan">
      <formula>10</formula>
    </cfRule>
    <cfRule type="cellIs" dxfId="21" priority="9" operator="greaterThan">
      <formula>10</formula>
    </cfRule>
    <cfRule type="cellIs" dxfId="20" priority="10" operator="greaterThan">
      <formula>10</formula>
    </cfRule>
  </conditionalFormatting>
  <conditionalFormatting sqref="O9:R72">
    <cfRule type="cellIs" dxfId="19" priority="3" operator="greaterThan">
      <formula>10</formula>
    </cfRule>
  </conditionalFormatting>
  <conditionalFormatting sqref="C1:C1048576">
    <cfRule type="duplicateValues" dxfId="18" priority="36"/>
  </conditionalFormatting>
  <dataValidations count="1">
    <dataValidation allowBlank="1" showInputMessage="1" showErrorMessage="1" errorTitle="Không xóa dữ liệu" error="Không xóa dữ liệu" prompt="Không xóa dữ liệu" sqref="D77 AA9:AA72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P80"/>
  <sheetViews>
    <sheetView zoomScale="115" zoomScaleNormal="115" workbookViewId="0">
      <pane ySplit="2" topLeftCell="A74" activePane="bottomLeft" state="frozen"/>
      <selection activeCell="V5" sqref="S1:V1048576"/>
      <selection pane="bottomLeft" activeCell="A81" sqref="A81:XFD109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0.625" style="1" customWidth="1"/>
    <col min="6" max="6" width="9.375" style="1" hidden="1" customWidth="1"/>
    <col min="7" max="7" width="11.2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.8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105" t="s">
        <v>0</v>
      </c>
      <c r="C1" s="105"/>
      <c r="D1" s="105"/>
      <c r="E1" s="105"/>
      <c r="F1" s="105"/>
      <c r="G1" s="105"/>
      <c r="H1" s="77"/>
      <c r="I1" s="77"/>
      <c r="J1" s="77"/>
      <c r="K1" s="77"/>
      <c r="L1" s="77"/>
      <c r="M1" s="77"/>
      <c r="N1" s="77"/>
      <c r="O1" s="106" t="s">
        <v>1078</v>
      </c>
      <c r="P1" s="106"/>
      <c r="Q1" s="106"/>
      <c r="R1" s="106"/>
      <c r="S1" s="106"/>
      <c r="T1" s="106"/>
      <c r="U1" s="106"/>
      <c r="V1" s="106"/>
      <c r="W1" s="106"/>
      <c r="X1" s="106"/>
      <c r="Y1" s="3"/>
    </row>
    <row r="2" spans="2:42" ht="25.5" customHeight="1" x14ac:dyDescent="0.25">
      <c r="B2" s="107" t="s">
        <v>1</v>
      </c>
      <c r="C2" s="107"/>
      <c r="D2" s="107"/>
      <c r="E2" s="107"/>
      <c r="F2" s="107"/>
      <c r="G2" s="107"/>
      <c r="H2" s="78"/>
      <c r="I2" s="78"/>
      <c r="J2" s="78"/>
      <c r="K2" s="78"/>
      <c r="L2" s="78"/>
      <c r="M2" s="78"/>
      <c r="N2" s="78"/>
      <c r="O2" s="108" t="s">
        <v>43</v>
      </c>
      <c r="P2" s="108"/>
      <c r="Q2" s="108"/>
      <c r="R2" s="108"/>
      <c r="S2" s="108"/>
      <c r="T2" s="108"/>
      <c r="U2" s="108"/>
      <c r="V2" s="108"/>
      <c r="W2" s="108"/>
      <c r="X2" s="108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109" t="s">
        <v>2</v>
      </c>
      <c r="C3" s="109"/>
      <c r="D3" s="110" t="str">
        <f>+M10</f>
        <v>Xây dựng các hệ thống nhúng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tr">
        <f>"Nhóm: " &amp;I10</f>
        <v>Nhóm: D14-128_02</v>
      </c>
      <c r="T3" s="111"/>
      <c r="U3" s="111"/>
      <c r="V3" s="111"/>
      <c r="W3" s="111"/>
      <c r="X3" s="111"/>
      <c r="AA3" s="51"/>
      <c r="AB3" s="101" t="s">
        <v>38</v>
      </c>
      <c r="AC3" s="101" t="s">
        <v>8</v>
      </c>
      <c r="AD3" s="101" t="s">
        <v>37</v>
      </c>
      <c r="AE3" s="101" t="s">
        <v>36</v>
      </c>
      <c r="AF3" s="101"/>
      <c r="AG3" s="101"/>
      <c r="AH3" s="101"/>
      <c r="AI3" s="101" t="s">
        <v>35</v>
      </c>
      <c r="AJ3" s="101"/>
      <c r="AK3" s="101" t="s">
        <v>33</v>
      </c>
      <c r="AL3" s="101"/>
      <c r="AM3" s="101" t="s">
        <v>34</v>
      </c>
      <c r="AN3" s="101"/>
      <c r="AO3" s="101" t="s">
        <v>32</v>
      </c>
      <c r="AP3" s="101"/>
    </row>
    <row r="4" spans="2:42" ht="17.25" customHeight="1" x14ac:dyDescent="0.25">
      <c r="B4" s="102" t="s">
        <v>3</v>
      </c>
      <c r="C4" s="102"/>
      <c r="D4" s="6">
        <f>+N10</f>
        <v>3</v>
      </c>
      <c r="E4" s="103" t="s">
        <v>42</v>
      </c>
      <c r="F4" s="103"/>
      <c r="G4" s="104">
        <f>+J10</f>
        <v>43256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3" t="str">
        <f>"Giờ thi: " &amp;K10</f>
        <v>Giờ thi: 13:00</v>
      </c>
      <c r="T4" s="103"/>
      <c r="U4" s="103"/>
      <c r="V4" s="103"/>
      <c r="W4" s="103"/>
      <c r="X4" s="103"/>
      <c r="AA4" s="5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</row>
    <row r="6" spans="2:42" ht="44.25" customHeight="1" x14ac:dyDescent="0.25">
      <c r="B6" s="87" t="s">
        <v>4</v>
      </c>
      <c r="C6" s="95" t="s">
        <v>5</v>
      </c>
      <c r="D6" s="97" t="s">
        <v>6</v>
      </c>
      <c r="E6" s="98"/>
      <c r="F6" s="87" t="s">
        <v>7</v>
      </c>
      <c r="G6" s="87" t="s">
        <v>8</v>
      </c>
      <c r="H6" s="87" t="s">
        <v>44</v>
      </c>
      <c r="I6" s="87" t="s">
        <v>45</v>
      </c>
      <c r="J6" s="87" t="s">
        <v>46</v>
      </c>
      <c r="K6" s="87" t="s">
        <v>47</v>
      </c>
      <c r="L6" s="87" t="s">
        <v>48</v>
      </c>
      <c r="M6" s="87" t="s">
        <v>49</v>
      </c>
      <c r="N6" s="87" t="s">
        <v>50</v>
      </c>
      <c r="O6" s="94" t="s">
        <v>9</v>
      </c>
      <c r="P6" s="94" t="s">
        <v>10</v>
      </c>
      <c r="Q6" s="94" t="s">
        <v>11</v>
      </c>
      <c r="R6" s="94" t="s">
        <v>12</v>
      </c>
      <c r="S6" s="90" t="s">
        <v>13</v>
      </c>
      <c r="T6" s="87" t="s">
        <v>14</v>
      </c>
      <c r="U6" s="90" t="s">
        <v>15</v>
      </c>
      <c r="V6" s="87" t="s">
        <v>16</v>
      </c>
      <c r="W6" s="87" t="s">
        <v>17</v>
      </c>
      <c r="X6" s="87" t="s">
        <v>18</v>
      </c>
      <c r="AA6" s="51"/>
      <c r="AB6" s="101"/>
      <c r="AC6" s="101"/>
      <c r="AD6" s="101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89"/>
      <c r="C7" s="96"/>
      <c r="D7" s="99"/>
      <c r="E7" s="100"/>
      <c r="F7" s="89"/>
      <c r="G7" s="89"/>
      <c r="H7" s="89"/>
      <c r="I7" s="89"/>
      <c r="J7" s="89"/>
      <c r="K7" s="89"/>
      <c r="L7" s="89"/>
      <c r="M7" s="89"/>
      <c r="N7" s="89"/>
      <c r="O7" s="94"/>
      <c r="P7" s="94"/>
      <c r="Q7" s="94"/>
      <c r="R7" s="94"/>
      <c r="S7" s="90"/>
      <c r="T7" s="88"/>
      <c r="U7" s="90"/>
      <c r="V7" s="89"/>
      <c r="W7" s="88"/>
      <c r="X7" s="88"/>
      <c r="Z7" s="8"/>
      <c r="AA7" s="51"/>
      <c r="AB7" s="56" t="str">
        <f>+D3</f>
        <v>Xây dựng các hệ thống nhúng</v>
      </c>
      <c r="AC7" s="57" t="str">
        <f>+S3</f>
        <v>Nhóm: D14-128_02</v>
      </c>
      <c r="AD7" s="58">
        <f>+$AM$7+$AO$7+$AK$7</f>
        <v>64</v>
      </c>
      <c r="AE7" s="52">
        <f>COUNTIF($W$8:$W$103,"Khiển trách")</f>
        <v>0</v>
      </c>
      <c r="AF7" s="52">
        <f>COUNTIF($W$8:$W$103,"Cảnh cáo")</f>
        <v>0</v>
      </c>
      <c r="AG7" s="52">
        <f>COUNTIF($W$8:$W$103,"Đình chỉ thi")</f>
        <v>0</v>
      </c>
      <c r="AH7" s="59">
        <f>+($AE$7+$AF$7+$AG$7)/$AD$7*100%</f>
        <v>0</v>
      </c>
      <c r="AI7" s="52">
        <f>SUM(COUNTIF($W$8:$W$101,"Vắng"),COUNTIF($W$8:$W$101,"Vắng có phép"))</f>
        <v>0</v>
      </c>
      <c r="AJ7" s="60">
        <f>+$AI$7/$AD$7</f>
        <v>0</v>
      </c>
      <c r="AK7" s="61">
        <f>COUNTIF($AA$8:$AA$101,"Thi lại")</f>
        <v>0</v>
      </c>
      <c r="AL7" s="60">
        <f>+$AK$7/$AD$7</f>
        <v>0</v>
      </c>
      <c r="AM7" s="61">
        <f>COUNTIF($AA$8:$AA$102,"Học lại")</f>
        <v>11</v>
      </c>
      <c r="AN7" s="60">
        <f>+$AM$7/$AD$7</f>
        <v>0.171875</v>
      </c>
      <c r="AO7" s="52">
        <f>COUNTIF($AA$9:$AA$102,"Đạt")</f>
        <v>53</v>
      </c>
      <c r="AP7" s="59">
        <f>+$AO$7/$AD$7</f>
        <v>0.828125</v>
      </c>
    </row>
    <row r="8" spans="2:42" ht="14.25" customHeight="1" x14ac:dyDescent="0.25">
      <c r="B8" s="91" t="s">
        <v>24</v>
      </c>
      <c r="C8" s="92"/>
      <c r="D8" s="92"/>
      <c r="E8" s="92"/>
      <c r="F8" s="92"/>
      <c r="G8" s="93"/>
      <c r="H8" s="80"/>
      <c r="I8" s="80"/>
      <c r="J8" s="80"/>
      <c r="K8" s="80"/>
      <c r="L8" s="80"/>
      <c r="M8" s="80"/>
      <c r="N8" s="80"/>
      <c r="O8" s="9">
        <v>10</v>
      </c>
      <c r="P8" s="9">
        <v>10</v>
      </c>
      <c r="Q8" s="72"/>
      <c r="R8" s="9">
        <v>20</v>
      </c>
      <c r="S8" s="48">
        <f>100-(O8+P8+Q8+R8)</f>
        <v>60</v>
      </c>
      <c r="T8" s="89"/>
      <c r="U8" s="10"/>
      <c r="V8" s="10"/>
      <c r="W8" s="89"/>
      <c r="X8" s="89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326</v>
      </c>
      <c r="D9" s="13" t="s">
        <v>69</v>
      </c>
      <c r="E9" s="14" t="s">
        <v>66</v>
      </c>
      <c r="F9" s="15" t="s">
        <v>327</v>
      </c>
      <c r="G9" s="12" t="s">
        <v>328</v>
      </c>
      <c r="H9" s="81" t="s">
        <v>56</v>
      </c>
      <c r="I9" s="82" t="s">
        <v>329</v>
      </c>
      <c r="J9" s="83">
        <v>43256</v>
      </c>
      <c r="K9" s="82" t="s">
        <v>58</v>
      </c>
      <c r="L9" s="82" t="s">
        <v>530</v>
      </c>
      <c r="M9" s="82" t="s">
        <v>325</v>
      </c>
      <c r="N9">
        <v>3</v>
      </c>
      <c r="O9" s="16">
        <v>8</v>
      </c>
      <c r="P9" s="16">
        <v>6</v>
      </c>
      <c r="Q9" s="16" t="s">
        <v>25</v>
      </c>
      <c r="R9" s="16">
        <v>7</v>
      </c>
      <c r="S9" s="17">
        <v>3</v>
      </c>
      <c r="T9" s="18">
        <f>ROUND(SUMPRODUCT(O9:S9,$O$8:$S$8)/100,1)</f>
        <v>4.5999999999999996</v>
      </c>
      <c r="U9" s="19" t="str">
        <f t="shared" ref="U9:U40" si="0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D</v>
      </c>
      <c r="V9" s="19" t="str">
        <f t="shared" ref="V9:V40" si="1">IF($T9&lt;4,"Kém",IF(AND($T9&gt;=4,$T9&lt;=5.4),"Trung bình yếu",IF(AND($T9&gt;=5.5,$T9&lt;=6.9),"Trung bình",IF(AND($T9&gt;=7,$T9&lt;=8.4),"Khá",IF(AND($T9&gt;=8.5,$T9&lt;=10),"Giỏi","")))))</f>
        <v>Trung bình yếu</v>
      </c>
      <c r="W9" s="31" t="str">
        <f t="shared" ref="W9:W40" si="2">+IF(OR($O9=0,$P9=0,$Q9=0,$R9=0),"Không đủ ĐKDT",IF(AND(S9=0,T9&gt;=4),"Không đạt",""))</f>
        <v/>
      </c>
      <c r="X9" s="20" t="str">
        <f t="shared" ref="X9:X40" si="3">+L9</f>
        <v>403-A2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</row>
    <row r="10" spans="2:42" ht="18.75" customHeight="1" x14ac:dyDescent="0.25">
      <c r="B10" s="22">
        <v>2</v>
      </c>
      <c r="C10" s="23" t="s">
        <v>330</v>
      </c>
      <c r="D10" s="24" t="s">
        <v>331</v>
      </c>
      <c r="E10" s="25" t="s">
        <v>162</v>
      </c>
      <c r="F10" s="26" t="s">
        <v>83</v>
      </c>
      <c r="G10" s="23" t="s">
        <v>97</v>
      </c>
      <c r="H10" s="81" t="s">
        <v>56</v>
      </c>
      <c r="I10" s="82" t="s">
        <v>329</v>
      </c>
      <c r="J10" s="83">
        <v>43256</v>
      </c>
      <c r="K10" s="82" t="s">
        <v>58</v>
      </c>
      <c r="L10" s="82" t="s">
        <v>530</v>
      </c>
      <c r="M10" s="82" t="s">
        <v>325</v>
      </c>
      <c r="N10">
        <v>3</v>
      </c>
      <c r="O10" s="27">
        <v>10</v>
      </c>
      <c r="P10" s="27">
        <v>7</v>
      </c>
      <c r="Q10" s="27" t="s">
        <v>25</v>
      </c>
      <c r="R10" s="27">
        <v>6</v>
      </c>
      <c r="S10" s="71">
        <v>1.5</v>
      </c>
      <c r="T10" s="28">
        <f>ROUND(SUMPRODUCT(O10:S10,$O$8:$S$8)/100,1)</f>
        <v>3.8</v>
      </c>
      <c r="U10" s="29" t="str">
        <f t="shared" si="0"/>
        <v>F</v>
      </c>
      <c r="V10" s="30" t="str">
        <f t="shared" si="1"/>
        <v>Kém</v>
      </c>
      <c r="W10" s="31" t="str">
        <f t="shared" si="2"/>
        <v/>
      </c>
      <c r="X10" s="32" t="str">
        <f t="shared" si="3"/>
        <v>403-A2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Học lại</v>
      </c>
      <c r="AB10" s="62"/>
      <c r="AC10" s="62"/>
      <c r="AD10" s="62"/>
      <c r="AE10" s="54"/>
      <c r="AF10" s="54"/>
      <c r="AG10" s="54"/>
      <c r="AH10" s="54"/>
      <c r="AI10" s="53"/>
      <c r="AJ10" s="54"/>
      <c r="AK10" s="54"/>
      <c r="AL10" s="54"/>
      <c r="AM10" s="54"/>
      <c r="AN10" s="54"/>
      <c r="AO10" s="54"/>
      <c r="AP10" s="55"/>
    </row>
    <row r="11" spans="2:42" ht="18.75" customHeight="1" x14ac:dyDescent="0.25">
      <c r="B11" s="22">
        <v>3</v>
      </c>
      <c r="C11" s="23" t="s">
        <v>332</v>
      </c>
      <c r="D11" s="24" t="s">
        <v>204</v>
      </c>
      <c r="E11" s="25" t="s">
        <v>70</v>
      </c>
      <c r="F11" s="26" t="s">
        <v>333</v>
      </c>
      <c r="G11" s="23" t="s">
        <v>97</v>
      </c>
      <c r="H11" s="81" t="s">
        <v>56</v>
      </c>
      <c r="I11" s="82" t="s">
        <v>329</v>
      </c>
      <c r="J11" s="83">
        <v>43256</v>
      </c>
      <c r="K11" s="82" t="s">
        <v>58</v>
      </c>
      <c r="L11" s="82" t="s">
        <v>530</v>
      </c>
      <c r="M11" s="82" t="s">
        <v>325</v>
      </c>
      <c r="N11">
        <v>3</v>
      </c>
      <c r="O11" s="27">
        <v>10</v>
      </c>
      <c r="P11" s="27">
        <v>10</v>
      </c>
      <c r="Q11" s="27" t="s">
        <v>25</v>
      </c>
      <c r="R11" s="27">
        <v>8</v>
      </c>
      <c r="S11" s="71">
        <v>3.5</v>
      </c>
      <c r="T11" s="28">
        <f>ROUND(SUMPRODUCT(O11:S11,$O$8:$S$8)/100,1)</f>
        <v>5.7</v>
      </c>
      <c r="U11" s="29" t="str">
        <f t="shared" si="0"/>
        <v>C</v>
      </c>
      <c r="V11" s="30" t="str">
        <f t="shared" si="1"/>
        <v>Trung bình</v>
      </c>
      <c r="W11" s="31" t="str">
        <f t="shared" si="2"/>
        <v/>
      </c>
      <c r="X11" s="32" t="str">
        <f t="shared" si="3"/>
        <v>403-A2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63"/>
      <c r="AC11" s="63"/>
      <c r="AD11" s="79"/>
      <c r="AE11" s="53"/>
      <c r="AF11" s="53"/>
      <c r="AG11" s="53"/>
      <c r="AH11" s="65"/>
      <c r="AI11" s="53"/>
      <c r="AJ11" s="66"/>
      <c r="AK11" s="67"/>
      <c r="AL11" s="66"/>
      <c r="AM11" s="67"/>
      <c r="AN11" s="66"/>
      <c r="AO11" s="53"/>
      <c r="AP11" s="65"/>
    </row>
    <row r="12" spans="2:42" ht="18.75" customHeight="1" x14ac:dyDescent="0.25">
      <c r="B12" s="22">
        <v>4</v>
      </c>
      <c r="C12" s="23" t="s">
        <v>334</v>
      </c>
      <c r="D12" s="24" t="s">
        <v>335</v>
      </c>
      <c r="E12" s="25" t="s">
        <v>336</v>
      </c>
      <c r="F12" s="26" t="s">
        <v>337</v>
      </c>
      <c r="G12" s="23" t="s">
        <v>338</v>
      </c>
      <c r="H12" s="81" t="s">
        <v>56</v>
      </c>
      <c r="I12" s="82" t="s">
        <v>329</v>
      </c>
      <c r="J12" s="83">
        <v>43256</v>
      </c>
      <c r="K12" s="82" t="s">
        <v>58</v>
      </c>
      <c r="L12" s="82" t="s">
        <v>530</v>
      </c>
      <c r="M12" s="82" t="s">
        <v>325</v>
      </c>
      <c r="N12">
        <v>3</v>
      </c>
      <c r="O12" s="27">
        <v>8</v>
      </c>
      <c r="P12" s="27">
        <v>7</v>
      </c>
      <c r="Q12" s="27" t="s">
        <v>25</v>
      </c>
      <c r="R12" s="27">
        <v>7</v>
      </c>
      <c r="S12" s="71">
        <v>1</v>
      </c>
      <c r="T12" s="28">
        <f>ROUND(SUMPRODUCT(O12:S12,$O$8:$S$8)/100,1)</f>
        <v>3.5</v>
      </c>
      <c r="U12" s="29" t="str">
        <f t="shared" si="0"/>
        <v>F</v>
      </c>
      <c r="V12" s="30" t="str">
        <f t="shared" si="1"/>
        <v>Kém</v>
      </c>
      <c r="W12" s="31" t="str">
        <f t="shared" si="2"/>
        <v/>
      </c>
      <c r="X12" s="32" t="str">
        <f t="shared" si="3"/>
        <v>403-A2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Học lại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339</v>
      </c>
      <c r="D13" s="24" t="s">
        <v>121</v>
      </c>
      <c r="E13" s="25" t="s">
        <v>86</v>
      </c>
      <c r="F13" s="26" t="s">
        <v>340</v>
      </c>
      <c r="G13" s="23" t="s">
        <v>79</v>
      </c>
      <c r="H13" s="81" t="s">
        <v>56</v>
      </c>
      <c r="I13" s="82" t="s">
        <v>329</v>
      </c>
      <c r="J13" s="83">
        <v>43256</v>
      </c>
      <c r="K13" s="82" t="s">
        <v>58</v>
      </c>
      <c r="L13" s="82" t="s">
        <v>530</v>
      </c>
      <c r="M13" s="82" t="s">
        <v>325</v>
      </c>
      <c r="N13">
        <v>3</v>
      </c>
      <c r="O13" s="27">
        <v>10</v>
      </c>
      <c r="P13" s="27">
        <v>7</v>
      </c>
      <c r="Q13" s="27" t="s">
        <v>25</v>
      </c>
      <c r="R13" s="27">
        <v>8</v>
      </c>
      <c r="S13" s="71">
        <v>6.5</v>
      </c>
      <c r="T13" s="28">
        <f>ROUND(SUMPRODUCT(O13:S13,$O$8:$S$8)/100,1)</f>
        <v>7.2</v>
      </c>
      <c r="U13" s="29" t="str">
        <f t="shared" si="0"/>
        <v>B</v>
      </c>
      <c r="V13" s="30" t="str">
        <f t="shared" si="1"/>
        <v>Khá</v>
      </c>
      <c r="W13" s="31" t="str">
        <f t="shared" si="2"/>
        <v/>
      </c>
      <c r="X13" s="32" t="str">
        <f t="shared" si="3"/>
        <v>403-A2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341</v>
      </c>
      <c r="D14" s="24" t="s">
        <v>342</v>
      </c>
      <c r="E14" s="25" t="s">
        <v>91</v>
      </c>
      <c r="F14" s="26" t="s">
        <v>343</v>
      </c>
      <c r="G14" s="23" t="s">
        <v>344</v>
      </c>
      <c r="H14" s="81" t="s">
        <v>56</v>
      </c>
      <c r="I14" s="82" t="s">
        <v>329</v>
      </c>
      <c r="J14" s="83">
        <v>43256</v>
      </c>
      <c r="K14" s="82" t="s">
        <v>58</v>
      </c>
      <c r="L14" s="82" t="s">
        <v>530</v>
      </c>
      <c r="M14" s="82" t="s">
        <v>325</v>
      </c>
      <c r="N14">
        <v>3</v>
      </c>
      <c r="O14" s="27">
        <v>10</v>
      </c>
      <c r="P14" s="27">
        <v>7</v>
      </c>
      <c r="Q14" s="27" t="s">
        <v>25</v>
      </c>
      <c r="R14" s="27">
        <v>7</v>
      </c>
      <c r="S14" s="71">
        <v>3.5</v>
      </c>
      <c r="T14" s="28">
        <f>ROUND(SUMPRODUCT(O14:S14,$O$8:$S$8)/100,1)</f>
        <v>5.2</v>
      </c>
      <c r="U14" s="29" t="str">
        <f t="shared" si="0"/>
        <v>D+</v>
      </c>
      <c r="V14" s="30" t="str">
        <f t="shared" si="1"/>
        <v>Trung bình yếu</v>
      </c>
      <c r="W14" s="31" t="str">
        <f t="shared" si="2"/>
        <v/>
      </c>
      <c r="X14" s="32" t="str">
        <f t="shared" si="3"/>
        <v>403-A2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345</v>
      </c>
      <c r="D15" s="24" t="s">
        <v>346</v>
      </c>
      <c r="E15" s="25" t="s">
        <v>347</v>
      </c>
      <c r="F15" s="26" t="s">
        <v>348</v>
      </c>
      <c r="G15" s="23" t="s">
        <v>79</v>
      </c>
      <c r="H15" s="81" t="s">
        <v>56</v>
      </c>
      <c r="I15" s="82" t="s">
        <v>329</v>
      </c>
      <c r="J15" s="83">
        <v>43256</v>
      </c>
      <c r="K15" s="82" t="s">
        <v>58</v>
      </c>
      <c r="L15" s="82" t="s">
        <v>530</v>
      </c>
      <c r="M15" s="82" t="s">
        <v>325</v>
      </c>
      <c r="N15">
        <v>3</v>
      </c>
      <c r="O15" s="27">
        <v>10</v>
      </c>
      <c r="P15" s="27">
        <v>7</v>
      </c>
      <c r="Q15" s="27" t="s">
        <v>25</v>
      </c>
      <c r="R15" s="27">
        <v>8</v>
      </c>
      <c r="S15" s="71">
        <v>3</v>
      </c>
      <c r="T15" s="28">
        <f>ROUND(SUMPRODUCT(O15:S15,$O$8:$S$8)/100,1)</f>
        <v>5.0999999999999996</v>
      </c>
      <c r="U15" s="29" t="str">
        <f t="shared" si="0"/>
        <v>D+</v>
      </c>
      <c r="V15" s="30" t="str">
        <f t="shared" si="1"/>
        <v>Trung bình yếu</v>
      </c>
      <c r="W15" s="31" t="str">
        <f t="shared" si="2"/>
        <v/>
      </c>
      <c r="X15" s="32" t="str">
        <f t="shared" si="3"/>
        <v>403-A2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349</v>
      </c>
      <c r="D16" s="24" t="s">
        <v>350</v>
      </c>
      <c r="E16" s="25" t="s">
        <v>351</v>
      </c>
      <c r="F16" s="26" t="s">
        <v>352</v>
      </c>
      <c r="G16" s="23" t="s">
        <v>93</v>
      </c>
      <c r="H16" s="81" t="s">
        <v>56</v>
      </c>
      <c r="I16" s="82" t="s">
        <v>329</v>
      </c>
      <c r="J16" s="83">
        <v>43256</v>
      </c>
      <c r="K16" s="82" t="s">
        <v>58</v>
      </c>
      <c r="L16" s="82" t="s">
        <v>530</v>
      </c>
      <c r="M16" s="82" t="s">
        <v>325</v>
      </c>
      <c r="N16">
        <v>3</v>
      </c>
      <c r="O16" s="27">
        <v>0</v>
      </c>
      <c r="P16" s="27">
        <v>0</v>
      </c>
      <c r="Q16" s="27" t="s">
        <v>25</v>
      </c>
      <c r="R16" s="27">
        <v>0</v>
      </c>
      <c r="S16" s="71" t="s">
        <v>25</v>
      </c>
      <c r="T16" s="28">
        <f>ROUND(SUMPRODUCT(O16:S16,$O$8:$S$8)/100,1)</f>
        <v>0</v>
      </c>
      <c r="U16" s="29" t="str">
        <f t="shared" si="0"/>
        <v>F</v>
      </c>
      <c r="V16" s="30" t="str">
        <f t="shared" si="1"/>
        <v>Kém</v>
      </c>
      <c r="W16" s="31" t="str">
        <f t="shared" si="2"/>
        <v>Không đủ ĐKDT</v>
      </c>
      <c r="X16" s="32" t="str">
        <f t="shared" si="3"/>
        <v>403-A2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Học lại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353</v>
      </c>
      <c r="D17" s="24" t="s">
        <v>283</v>
      </c>
      <c r="E17" s="25" t="s">
        <v>354</v>
      </c>
      <c r="F17" s="26" t="s">
        <v>355</v>
      </c>
      <c r="G17" s="23" t="s">
        <v>55</v>
      </c>
      <c r="H17" s="81" t="s">
        <v>56</v>
      </c>
      <c r="I17" s="82" t="s">
        <v>329</v>
      </c>
      <c r="J17" s="83">
        <v>43256</v>
      </c>
      <c r="K17" s="82" t="s">
        <v>58</v>
      </c>
      <c r="L17" s="82" t="s">
        <v>530</v>
      </c>
      <c r="M17" s="82" t="s">
        <v>325</v>
      </c>
      <c r="N17">
        <v>3</v>
      </c>
      <c r="O17" s="27">
        <v>9</v>
      </c>
      <c r="P17" s="27">
        <v>7</v>
      </c>
      <c r="Q17" s="27" t="s">
        <v>25</v>
      </c>
      <c r="R17" s="27">
        <v>7</v>
      </c>
      <c r="S17" s="71">
        <v>2.5</v>
      </c>
      <c r="T17" s="28">
        <f>ROUND(SUMPRODUCT(O17:S17,$O$8:$S$8)/100,1)</f>
        <v>4.5</v>
      </c>
      <c r="U17" s="29" t="str">
        <f t="shared" si="0"/>
        <v>D</v>
      </c>
      <c r="V17" s="30" t="str">
        <f t="shared" si="1"/>
        <v>Trung bình yếu</v>
      </c>
      <c r="W17" s="31" t="str">
        <f t="shared" si="2"/>
        <v/>
      </c>
      <c r="X17" s="32" t="str">
        <f t="shared" si="3"/>
        <v>403-A2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356</v>
      </c>
      <c r="D18" s="24" t="s">
        <v>357</v>
      </c>
      <c r="E18" s="25" t="s">
        <v>111</v>
      </c>
      <c r="F18" s="26" t="s">
        <v>358</v>
      </c>
      <c r="G18" s="23" t="s">
        <v>344</v>
      </c>
      <c r="H18" s="81" t="s">
        <v>56</v>
      </c>
      <c r="I18" s="82" t="s">
        <v>329</v>
      </c>
      <c r="J18" s="83">
        <v>43256</v>
      </c>
      <c r="K18" s="82" t="s">
        <v>58</v>
      </c>
      <c r="L18" s="82" t="s">
        <v>530</v>
      </c>
      <c r="M18" s="82" t="s">
        <v>325</v>
      </c>
      <c r="N18">
        <v>3</v>
      </c>
      <c r="O18" s="27">
        <v>0</v>
      </c>
      <c r="P18" s="27">
        <v>0</v>
      </c>
      <c r="Q18" s="27" t="s">
        <v>25</v>
      </c>
      <c r="R18" s="27">
        <v>0</v>
      </c>
      <c r="S18" s="71" t="s">
        <v>25</v>
      </c>
      <c r="T18" s="28">
        <f>ROUND(SUMPRODUCT(O18:S18,$O$8:$S$8)/100,1)</f>
        <v>0</v>
      </c>
      <c r="U18" s="29" t="str">
        <f t="shared" si="0"/>
        <v>F</v>
      </c>
      <c r="V18" s="30" t="str">
        <f t="shared" si="1"/>
        <v>Kém</v>
      </c>
      <c r="W18" s="31" t="str">
        <f t="shared" si="2"/>
        <v>Không đủ ĐKDT</v>
      </c>
      <c r="X18" s="32" t="str">
        <f t="shared" si="3"/>
        <v>403-A2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Học lại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359</v>
      </c>
      <c r="D19" s="24" t="s">
        <v>360</v>
      </c>
      <c r="E19" s="25" t="s">
        <v>111</v>
      </c>
      <c r="F19" s="26" t="s">
        <v>361</v>
      </c>
      <c r="G19" s="23" t="s">
        <v>362</v>
      </c>
      <c r="H19" s="81" t="s">
        <v>56</v>
      </c>
      <c r="I19" s="82" t="s">
        <v>329</v>
      </c>
      <c r="J19" s="83">
        <v>43256</v>
      </c>
      <c r="K19" s="82" t="s">
        <v>58</v>
      </c>
      <c r="L19" s="82" t="s">
        <v>530</v>
      </c>
      <c r="M19" s="82" t="s">
        <v>325</v>
      </c>
      <c r="N19">
        <v>3</v>
      </c>
      <c r="O19" s="27">
        <v>0</v>
      </c>
      <c r="P19" s="27">
        <v>0</v>
      </c>
      <c r="Q19" s="27" t="s">
        <v>25</v>
      </c>
      <c r="R19" s="27">
        <v>0</v>
      </c>
      <c r="S19" s="71" t="s">
        <v>25</v>
      </c>
      <c r="T19" s="28">
        <f>ROUND(SUMPRODUCT(O19:S19,$O$8:$S$8)/100,1)</f>
        <v>0</v>
      </c>
      <c r="U19" s="29" t="str">
        <f t="shared" si="0"/>
        <v>F</v>
      </c>
      <c r="V19" s="30" t="str">
        <f t="shared" si="1"/>
        <v>Kém</v>
      </c>
      <c r="W19" s="31" t="str">
        <f t="shared" si="2"/>
        <v>Không đủ ĐKDT</v>
      </c>
      <c r="X19" s="32" t="str">
        <f t="shared" si="3"/>
        <v>403-A2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Học lại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363</v>
      </c>
      <c r="D20" s="24" t="s">
        <v>364</v>
      </c>
      <c r="E20" s="25" t="s">
        <v>212</v>
      </c>
      <c r="F20" s="26" t="s">
        <v>365</v>
      </c>
      <c r="G20" s="23" t="s">
        <v>93</v>
      </c>
      <c r="H20" s="81" t="s">
        <v>56</v>
      </c>
      <c r="I20" s="82" t="s">
        <v>329</v>
      </c>
      <c r="J20" s="83">
        <v>43256</v>
      </c>
      <c r="K20" s="82" t="s">
        <v>58</v>
      </c>
      <c r="L20" s="82" t="s">
        <v>530</v>
      </c>
      <c r="M20" s="82" t="s">
        <v>325</v>
      </c>
      <c r="N20">
        <v>3</v>
      </c>
      <c r="O20" s="27">
        <v>0</v>
      </c>
      <c r="P20" s="27">
        <v>6</v>
      </c>
      <c r="Q20" s="27" t="s">
        <v>25</v>
      </c>
      <c r="R20" s="27">
        <v>0</v>
      </c>
      <c r="S20" s="71" t="s">
        <v>25</v>
      </c>
      <c r="T20" s="28">
        <f>ROUND(SUMPRODUCT(O20:S20,$O$8:$S$8)/100,1)</f>
        <v>0.6</v>
      </c>
      <c r="U20" s="29" t="str">
        <f t="shared" si="0"/>
        <v>F</v>
      </c>
      <c r="V20" s="30" t="str">
        <f t="shared" si="1"/>
        <v>Kém</v>
      </c>
      <c r="W20" s="31" t="str">
        <f t="shared" si="2"/>
        <v>Không đủ ĐKDT</v>
      </c>
      <c r="X20" s="32" t="str">
        <f t="shared" si="3"/>
        <v>403-A2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Học lại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366</v>
      </c>
      <c r="D21" s="24" t="s">
        <v>73</v>
      </c>
      <c r="E21" s="25" t="s">
        <v>294</v>
      </c>
      <c r="F21" s="26" t="s">
        <v>367</v>
      </c>
      <c r="G21" s="23" t="s">
        <v>93</v>
      </c>
      <c r="H21" s="81" t="s">
        <v>56</v>
      </c>
      <c r="I21" s="82" t="s">
        <v>329</v>
      </c>
      <c r="J21" s="83">
        <v>43256</v>
      </c>
      <c r="K21" s="82" t="s">
        <v>58</v>
      </c>
      <c r="L21" s="82" t="s">
        <v>530</v>
      </c>
      <c r="M21" s="82" t="s">
        <v>325</v>
      </c>
      <c r="N21">
        <v>3</v>
      </c>
      <c r="O21" s="27">
        <v>10</v>
      </c>
      <c r="P21" s="27">
        <v>7</v>
      </c>
      <c r="Q21" s="27" t="s">
        <v>25</v>
      </c>
      <c r="R21" s="27">
        <v>8</v>
      </c>
      <c r="S21" s="71">
        <v>4.5</v>
      </c>
      <c r="T21" s="28">
        <f>ROUND(SUMPRODUCT(O21:S21,$O$8:$S$8)/100,1)</f>
        <v>6</v>
      </c>
      <c r="U21" s="29" t="str">
        <f t="shared" si="0"/>
        <v>C</v>
      </c>
      <c r="V21" s="30" t="str">
        <f t="shared" si="1"/>
        <v>Trung bình</v>
      </c>
      <c r="W21" s="31" t="str">
        <f t="shared" si="2"/>
        <v/>
      </c>
      <c r="X21" s="32" t="str">
        <f t="shared" si="3"/>
        <v>403-A2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368</v>
      </c>
      <c r="D22" s="24" t="s">
        <v>369</v>
      </c>
      <c r="E22" s="25" t="s">
        <v>223</v>
      </c>
      <c r="F22" s="26" t="s">
        <v>370</v>
      </c>
      <c r="G22" s="23" t="s">
        <v>371</v>
      </c>
      <c r="H22" s="81" t="s">
        <v>56</v>
      </c>
      <c r="I22" s="82" t="s">
        <v>329</v>
      </c>
      <c r="J22" s="83">
        <v>43256</v>
      </c>
      <c r="K22" s="82" t="s">
        <v>58</v>
      </c>
      <c r="L22" s="82" t="s">
        <v>530</v>
      </c>
      <c r="M22" s="82" t="s">
        <v>325</v>
      </c>
      <c r="N22">
        <v>3</v>
      </c>
      <c r="O22" s="27">
        <v>0</v>
      </c>
      <c r="P22" s="27">
        <v>0</v>
      </c>
      <c r="Q22" s="27" t="s">
        <v>25</v>
      </c>
      <c r="R22" s="27">
        <v>0</v>
      </c>
      <c r="S22" s="71" t="s">
        <v>25</v>
      </c>
      <c r="T22" s="28">
        <f>ROUND(SUMPRODUCT(O22:S22,$O$8:$S$8)/100,1)</f>
        <v>0</v>
      </c>
      <c r="U22" s="29" t="str">
        <f t="shared" si="0"/>
        <v>F</v>
      </c>
      <c r="V22" s="30" t="str">
        <f t="shared" si="1"/>
        <v>Kém</v>
      </c>
      <c r="W22" s="31" t="str">
        <f t="shared" si="2"/>
        <v>Không đủ ĐKDT</v>
      </c>
      <c r="X22" s="32" t="str">
        <f t="shared" si="3"/>
        <v>403-A2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Học lại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372</v>
      </c>
      <c r="D23" s="24" t="s">
        <v>204</v>
      </c>
      <c r="E23" s="25" t="s">
        <v>223</v>
      </c>
      <c r="F23" s="26" t="s">
        <v>373</v>
      </c>
      <c r="G23" s="23" t="s">
        <v>344</v>
      </c>
      <c r="H23" s="81" t="s">
        <v>56</v>
      </c>
      <c r="I23" s="82" t="s">
        <v>329</v>
      </c>
      <c r="J23" s="83">
        <v>43256</v>
      </c>
      <c r="K23" s="82" t="s">
        <v>58</v>
      </c>
      <c r="L23" s="82" t="s">
        <v>530</v>
      </c>
      <c r="M23" s="82" t="s">
        <v>325</v>
      </c>
      <c r="N23">
        <v>3</v>
      </c>
      <c r="O23" s="27">
        <v>0</v>
      </c>
      <c r="P23" s="27">
        <v>0</v>
      </c>
      <c r="Q23" s="27" t="s">
        <v>25</v>
      </c>
      <c r="R23" s="27">
        <v>0</v>
      </c>
      <c r="S23" s="71" t="s">
        <v>25</v>
      </c>
      <c r="T23" s="28">
        <f>ROUND(SUMPRODUCT(O23:S23,$O$8:$S$8)/100,1)</f>
        <v>0</v>
      </c>
      <c r="U23" s="29" t="str">
        <f t="shared" si="0"/>
        <v>F</v>
      </c>
      <c r="V23" s="30" t="str">
        <f t="shared" si="1"/>
        <v>Kém</v>
      </c>
      <c r="W23" s="31" t="str">
        <f t="shared" si="2"/>
        <v>Không đủ ĐKDT</v>
      </c>
      <c r="X23" s="32" t="str">
        <f t="shared" si="3"/>
        <v>403-A2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Học lại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374</v>
      </c>
      <c r="D24" s="24" t="s">
        <v>145</v>
      </c>
      <c r="E24" s="25" t="s">
        <v>375</v>
      </c>
      <c r="F24" s="26" t="s">
        <v>376</v>
      </c>
      <c r="G24" s="23" t="s">
        <v>97</v>
      </c>
      <c r="H24" s="81" t="s">
        <v>56</v>
      </c>
      <c r="I24" s="82" t="s">
        <v>329</v>
      </c>
      <c r="J24" s="83">
        <v>43256</v>
      </c>
      <c r="K24" s="82" t="s">
        <v>58</v>
      </c>
      <c r="L24" s="82" t="s">
        <v>530</v>
      </c>
      <c r="M24" s="82" t="s">
        <v>325</v>
      </c>
      <c r="N24">
        <v>3</v>
      </c>
      <c r="O24" s="27">
        <v>10</v>
      </c>
      <c r="P24" s="27">
        <v>7</v>
      </c>
      <c r="Q24" s="27" t="s">
        <v>25</v>
      </c>
      <c r="R24" s="27">
        <v>7</v>
      </c>
      <c r="S24" s="71">
        <v>3.5</v>
      </c>
      <c r="T24" s="28">
        <f>ROUND(SUMPRODUCT(O24:S24,$O$8:$S$8)/100,1)</f>
        <v>5.2</v>
      </c>
      <c r="U24" s="29" t="str">
        <f t="shared" si="0"/>
        <v>D+</v>
      </c>
      <c r="V24" s="30" t="str">
        <f t="shared" si="1"/>
        <v>Trung bình yếu</v>
      </c>
      <c r="W24" s="31" t="str">
        <f t="shared" si="2"/>
        <v/>
      </c>
      <c r="X24" s="32" t="str">
        <f t="shared" si="3"/>
        <v>403-A2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377</v>
      </c>
      <c r="D25" s="24" t="s">
        <v>378</v>
      </c>
      <c r="E25" s="25" t="s">
        <v>379</v>
      </c>
      <c r="F25" s="26" t="s">
        <v>380</v>
      </c>
      <c r="G25" s="23" t="s">
        <v>328</v>
      </c>
      <c r="H25" s="81" t="s">
        <v>56</v>
      </c>
      <c r="I25" s="82" t="s">
        <v>329</v>
      </c>
      <c r="J25" s="83">
        <v>43256</v>
      </c>
      <c r="K25" s="82" t="s">
        <v>58</v>
      </c>
      <c r="L25" s="82" t="s">
        <v>530</v>
      </c>
      <c r="M25" s="82" t="s">
        <v>325</v>
      </c>
      <c r="N25">
        <v>3</v>
      </c>
      <c r="O25" s="27">
        <v>7</v>
      </c>
      <c r="P25" s="27">
        <v>8</v>
      </c>
      <c r="Q25" s="27" t="s">
        <v>25</v>
      </c>
      <c r="R25" s="27">
        <v>7</v>
      </c>
      <c r="S25" s="71">
        <v>6</v>
      </c>
      <c r="T25" s="28">
        <f>ROUND(SUMPRODUCT(O25:S25,$O$8:$S$8)/100,1)</f>
        <v>6.5</v>
      </c>
      <c r="U25" s="29" t="str">
        <f t="shared" si="0"/>
        <v>C+</v>
      </c>
      <c r="V25" s="30" t="str">
        <f t="shared" si="1"/>
        <v>Trung bình</v>
      </c>
      <c r="W25" s="31" t="str">
        <f t="shared" si="2"/>
        <v/>
      </c>
      <c r="X25" s="32" t="str">
        <f t="shared" si="3"/>
        <v>403-A2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381</v>
      </c>
      <c r="D26" s="24" t="s">
        <v>382</v>
      </c>
      <c r="E26" s="25" t="s">
        <v>150</v>
      </c>
      <c r="F26" s="26" t="s">
        <v>383</v>
      </c>
      <c r="G26" s="23" t="s">
        <v>93</v>
      </c>
      <c r="H26" s="81" t="s">
        <v>56</v>
      </c>
      <c r="I26" s="82" t="s">
        <v>329</v>
      </c>
      <c r="J26" s="83">
        <v>43256</v>
      </c>
      <c r="K26" s="82" t="s">
        <v>58</v>
      </c>
      <c r="L26" s="82" t="s">
        <v>530</v>
      </c>
      <c r="M26" s="82" t="s">
        <v>325</v>
      </c>
      <c r="N26">
        <v>3</v>
      </c>
      <c r="O26" s="27">
        <v>10</v>
      </c>
      <c r="P26" s="27">
        <v>7</v>
      </c>
      <c r="Q26" s="27" t="s">
        <v>25</v>
      </c>
      <c r="R26" s="27">
        <v>8</v>
      </c>
      <c r="S26" s="71">
        <v>3.5</v>
      </c>
      <c r="T26" s="28">
        <f>ROUND(SUMPRODUCT(O26:S26,$O$8:$S$8)/100,1)</f>
        <v>5.4</v>
      </c>
      <c r="U26" s="29" t="str">
        <f t="shared" si="0"/>
        <v>D+</v>
      </c>
      <c r="V26" s="30" t="str">
        <f t="shared" si="1"/>
        <v>Trung bình yếu</v>
      </c>
      <c r="W26" s="31" t="str">
        <f t="shared" si="2"/>
        <v/>
      </c>
      <c r="X26" s="32" t="str">
        <f t="shared" si="3"/>
        <v>403-A2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384</v>
      </c>
      <c r="D27" s="24" t="s">
        <v>385</v>
      </c>
      <c r="E27" s="25" t="s">
        <v>150</v>
      </c>
      <c r="F27" s="26" t="s">
        <v>386</v>
      </c>
      <c r="G27" s="23" t="s">
        <v>328</v>
      </c>
      <c r="H27" s="81" t="s">
        <v>56</v>
      </c>
      <c r="I27" s="82" t="s">
        <v>329</v>
      </c>
      <c r="J27" s="83">
        <v>43256</v>
      </c>
      <c r="K27" s="82" t="s">
        <v>58</v>
      </c>
      <c r="L27" s="82" t="s">
        <v>530</v>
      </c>
      <c r="M27" s="82" t="s">
        <v>325</v>
      </c>
      <c r="N27">
        <v>3</v>
      </c>
      <c r="O27" s="27">
        <v>7</v>
      </c>
      <c r="P27" s="27">
        <v>6</v>
      </c>
      <c r="Q27" s="27" t="s">
        <v>25</v>
      </c>
      <c r="R27" s="27">
        <v>7</v>
      </c>
      <c r="S27" s="71">
        <v>1.5</v>
      </c>
      <c r="T27" s="28">
        <f>ROUND(SUMPRODUCT(O27:S27,$O$8:$S$8)/100,1)</f>
        <v>3.6</v>
      </c>
      <c r="U27" s="29" t="str">
        <f t="shared" si="0"/>
        <v>F</v>
      </c>
      <c r="V27" s="30" t="str">
        <f t="shared" si="1"/>
        <v>Kém</v>
      </c>
      <c r="W27" s="31" t="str">
        <f t="shared" si="2"/>
        <v/>
      </c>
      <c r="X27" s="32" t="str">
        <f t="shared" si="3"/>
        <v>403-A2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Học lại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387</v>
      </c>
      <c r="D28" s="24" t="s">
        <v>388</v>
      </c>
      <c r="E28" s="25" t="s">
        <v>237</v>
      </c>
      <c r="F28" s="26" t="s">
        <v>340</v>
      </c>
      <c r="G28" s="23" t="s">
        <v>93</v>
      </c>
      <c r="H28" s="81" t="s">
        <v>56</v>
      </c>
      <c r="I28" s="82" t="s">
        <v>329</v>
      </c>
      <c r="J28" s="83">
        <v>43256</v>
      </c>
      <c r="K28" s="82" t="s">
        <v>58</v>
      </c>
      <c r="L28" s="82" t="s">
        <v>530</v>
      </c>
      <c r="M28" s="82" t="s">
        <v>325</v>
      </c>
      <c r="N28">
        <v>3</v>
      </c>
      <c r="O28" s="27">
        <v>10</v>
      </c>
      <c r="P28" s="27">
        <v>7</v>
      </c>
      <c r="Q28" s="27" t="s">
        <v>25</v>
      </c>
      <c r="R28" s="27">
        <v>8</v>
      </c>
      <c r="S28" s="71">
        <v>5</v>
      </c>
      <c r="T28" s="28">
        <f>ROUND(SUMPRODUCT(O28:S28,$O$8:$S$8)/100,1)</f>
        <v>6.3</v>
      </c>
      <c r="U28" s="29" t="str">
        <f t="shared" si="0"/>
        <v>C</v>
      </c>
      <c r="V28" s="30" t="str">
        <f t="shared" si="1"/>
        <v>Trung bình</v>
      </c>
      <c r="W28" s="31" t="str">
        <f t="shared" si="2"/>
        <v/>
      </c>
      <c r="X28" s="32" t="str">
        <f t="shared" si="3"/>
        <v>403-A2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389</v>
      </c>
      <c r="D29" s="24" t="s">
        <v>331</v>
      </c>
      <c r="E29" s="25" t="s">
        <v>320</v>
      </c>
      <c r="F29" s="26" t="s">
        <v>390</v>
      </c>
      <c r="G29" s="23" t="s">
        <v>391</v>
      </c>
      <c r="H29" s="81" t="s">
        <v>56</v>
      </c>
      <c r="I29" s="82" t="s">
        <v>329</v>
      </c>
      <c r="J29" s="83">
        <v>43256</v>
      </c>
      <c r="K29" s="82" t="s">
        <v>58</v>
      </c>
      <c r="L29" s="82" t="s">
        <v>530</v>
      </c>
      <c r="M29" s="82" t="s">
        <v>325</v>
      </c>
      <c r="N29">
        <v>3</v>
      </c>
      <c r="O29" s="27">
        <v>9</v>
      </c>
      <c r="P29" s="27">
        <v>8</v>
      </c>
      <c r="Q29" s="27" t="s">
        <v>25</v>
      </c>
      <c r="R29" s="27">
        <v>7</v>
      </c>
      <c r="S29" s="71">
        <v>6.5</v>
      </c>
      <c r="T29" s="28">
        <f>ROUND(SUMPRODUCT(O29:S29,$O$8:$S$8)/100,1)</f>
        <v>7</v>
      </c>
      <c r="U29" s="29" t="str">
        <f t="shared" si="0"/>
        <v>B</v>
      </c>
      <c r="V29" s="30" t="str">
        <f t="shared" si="1"/>
        <v>Khá</v>
      </c>
      <c r="W29" s="31" t="str">
        <f t="shared" si="2"/>
        <v/>
      </c>
      <c r="X29" s="32" t="str">
        <f t="shared" si="3"/>
        <v>403-A2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392</v>
      </c>
      <c r="D30" s="24" t="s">
        <v>204</v>
      </c>
      <c r="E30" s="25" t="s">
        <v>393</v>
      </c>
      <c r="F30" s="26" t="s">
        <v>394</v>
      </c>
      <c r="G30" s="23" t="s">
        <v>97</v>
      </c>
      <c r="H30" s="81" t="s">
        <v>56</v>
      </c>
      <c r="I30" s="82" t="s">
        <v>329</v>
      </c>
      <c r="J30" s="83">
        <v>43256</v>
      </c>
      <c r="K30" s="82" t="s">
        <v>58</v>
      </c>
      <c r="L30" s="82" t="s">
        <v>530</v>
      </c>
      <c r="M30" s="82" t="s">
        <v>325</v>
      </c>
      <c r="N30">
        <v>3</v>
      </c>
      <c r="O30" s="27">
        <v>9</v>
      </c>
      <c r="P30" s="27">
        <v>7</v>
      </c>
      <c r="Q30" s="27" t="s">
        <v>25</v>
      </c>
      <c r="R30" s="27">
        <v>7</v>
      </c>
      <c r="S30" s="71">
        <v>3</v>
      </c>
      <c r="T30" s="28">
        <f>ROUND(SUMPRODUCT(O30:S30,$O$8:$S$8)/100,1)</f>
        <v>4.8</v>
      </c>
      <c r="U30" s="29" t="str">
        <f t="shared" si="0"/>
        <v>D</v>
      </c>
      <c r="V30" s="30" t="str">
        <f t="shared" si="1"/>
        <v>Trung bình yếu</v>
      </c>
      <c r="W30" s="31" t="str">
        <f t="shared" si="2"/>
        <v/>
      </c>
      <c r="X30" s="32" t="str">
        <f t="shared" si="3"/>
        <v>403-A2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395</v>
      </c>
      <c r="D31" s="24" t="s">
        <v>396</v>
      </c>
      <c r="E31" s="25" t="s">
        <v>397</v>
      </c>
      <c r="F31" s="26" t="s">
        <v>398</v>
      </c>
      <c r="G31" s="23" t="s">
        <v>97</v>
      </c>
      <c r="H31" s="81" t="s">
        <v>56</v>
      </c>
      <c r="I31" s="82" t="s">
        <v>329</v>
      </c>
      <c r="J31" s="83">
        <v>43256</v>
      </c>
      <c r="K31" s="82" t="s">
        <v>58</v>
      </c>
      <c r="L31" s="82" t="s">
        <v>531</v>
      </c>
      <c r="M31" s="82" t="s">
        <v>325</v>
      </c>
      <c r="N31">
        <v>3</v>
      </c>
      <c r="O31" s="27">
        <v>9</v>
      </c>
      <c r="P31" s="27">
        <v>7</v>
      </c>
      <c r="Q31" s="27" t="s">
        <v>25</v>
      </c>
      <c r="R31" s="27">
        <v>7</v>
      </c>
      <c r="S31" s="71">
        <v>3</v>
      </c>
      <c r="T31" s="28">
        <f>ROUND(SUMPRODUCT(O31:S31,$O$8:$S$8)/100,1)</f>
        <v>4.8</v>
      </c>
      <c r="U31" s="29" t="str">
        <f t="shared" si="0"/>
        <v>D</v>
      </c>
      <c r="V31" s="30" t="str">
        <f t="shared" si="1"/>
        <v>Trung bình yếu</v>
      </c>
      <c r="W31" s="31" t="str">
        <f t="shared" si="2"/>
        <v/>
      </c>
      <c r="X31" s="32" t="str">
        <f t="shared" si="3"/>
        <v>202-A2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399</v>
      </c>
      <c r="D32" s="24" t="s">
        <v>400</v>
      </c>
      <c r="E32" s="25" t="s">
        <v>336</v>
      </c>
      <c r="F32" s="26" t="s">
        <v>401</v>
      </c>
      <c r="G32" s="23" t="s">
        <v>97</v>
      </c>
      <c r="H32" s="81" t="s">
        <v>56</v>
      </c>
      <c r="I32" s="82" t="s">
        <v>329</v>
      </c>
      <c r="J32" s="83">
        <v>43256</v>
      </c>
      <c r="K32" s="82" t="s">
        <v>58</v>
      </c>
      <c r="L32" s="82" t="s">
        <v>531</v>
      </c>
      <c r="M32" s="82" t="s">
        <v>325</v>
      </c>
      <c r="N32">
        <v>3</v>
      </c>
      <c r="O32" s="27">
        <v>9</v>
      </c>
      <c r="P32" s="27">
        <v>6</v>
      </c>
      <c r="Q32" s="27" t="s">
        <v>25</v>
      </c>
      <c r="R32" s="27">
        <v>7</v>
      </c>
      <c r="S32" s="71">
        <v>4</v>
      </c>
      <c r="T32" s="28">
        <f>ROUND(SUMPRODUCT(O32:S32,$O$8:$S$8)/100,1)</f>
        <v>5.3</v>
      </c>
      <c r="U32" s="29" t="str">
        <f t="shared" si="0"/>
        <v>D+</v>
      </c>
      <c r="V32" s="30" t="str">
        <f t="shared" si="1"/>
        <v>Trung bình yếu</v>
      </c>
      <c r="W32" s="31" t="str">
        <f t="shared" si="2"/>
        <v/>
      </c>
      <c r="X32" s="32" t="str">
        <f t="shared" si="3"/>
        <v>202-A2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402</v>
      </c>
      <c r="D33" s="24" t="s">
        <v>403</v>
      </c>
      <c r="E33" s="25" t="s">
        <v>404</v>
      </c>
      <c r="F33" s="26" t="s">
        <v>405</v>
      </c>
      <c r="G33" s="23" t="s">
        <v>97</v>
      </c>
      <c r="H33" s="81" t="s">
        <v>56</v>
      </c>
      <c r="I33" s="82" t="s">
        <v>329</v>
      </c>
      <c r="J33" s="83">
        <v>43256</v>
      </c>
      <c r="K33" s="82" t="s">
        <v>58</v>
      </c>
      <c r="L33" s="82" t="s">
        <v>531</v>
      </c>
      <c r="M33" s="82" t="s">
        <v>325</v>
      </c>
      <c r="N33">
        <v>3</v>
      </c>
      <c r="O33" s="27">
        <v>10</v>
      </c>
      <c r="P33" s="27">
        <v>6</v>
      </c>
      <c r="Q33" s="27" t="s">
        <v>25</v>
      </c>
      <c r="R33" s="27">
        <v>7</v>
      </c>
      <c r="S33" s="71">
        <v>4</v>
      </c>
      <c r="T33" s="28">
        <f>ROUND(SUMPRODUCT(O33:S33,$O$8:$S$8)/100,1)</f>
        <v>5.4</v>
      </c>
      <c r="U33" s="29" t="str">
        <f t="shared" si="0"/>
        <v>D+</v>
      </c>
      <c r="V33" s="30" t="str">
        <f t="shared" si="1"/>
        <v>Trung bình yếu</v>
      </c>
      <c r="W33" s="31" t="str">
        <f t="shared" si="2"/>
        <v/>
      </c>
      <c r="X33" s="32" t="str">
        <f t="shared" si="3"/>
        <v>202-A2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Đạt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406</v>
      </c>
      <c r="D34" s="24" t="s">
        <v>407</v>
      </c>
      <c r="E34" s="25" t="s">
        <v>408</v>
      </c>
      <c r="F34" s="26" t="s">
        <v>409</v>
      </c>
      <c r="G34" s="23" t="s">
        <v>63</v>
      </c>
      <c r="H34" s="81" t="s">
        <v>56</v>
      </c>
      <c r="I34" s="82" t="s">
        <v>329</v>
      </c>
      <c r="J34" s="83">
        <v>43256</v>
      </c>
      <c r="K34" s="82" t="s">
        <v>58</v>
      </c>
      <c r="L34" s="82" t="s">
        <v>531</v>
      </c>
      <c r="M34" s="82" t="s">
        <v>325</v>
      </c>
      <c r="N34">
        <v>3</v>
      </c>
      <c r="O34" s="27">
        <v>6</v>
      </c>
      <c r="P34" s="27">
        <v>7</v>
      </c>
      <c r="Q34" s="27" t="s">
        <v>25</v>
      </c>
      <c r="R34" s="27">
        <v>7</v>
      </c>
      <c r="S34" s="71">
        <v>5</v>
      </c>
      <c r="T34" s="28">
        <f>ROUND(SUMPRODUCT(O34:S34,$O$8:$S$8)/100,1)</f>
        <v>5.7</v>
      </c>
      <c r="U34" s="29" t="str">
        <f t="shared" si="0"/>
        <v>C</v>
      </c>
      <c r="V34" s="30" t="str">
        <f t="shared" si="1"/>
        <v>Trung bình</v>
      </c>
      <c r="W34" s="31" t="str">
        <f t="shared" si="2"/>
        <v/>
      </c>
      <c r="X34" s="32" t="str">
        <f t="shared" si="3"/>
        <v>202-A2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410</v>
      </c>
      <c r="D35" s="24" t="s">
        <v>99</v>
      </c>
      <c r="E35" s="25" t="s">
        <v>411</v>
      </c>
      <c r="F35" s="26" t="s">
        <v>412</v>
      </c>
      <c r="G35" s="23" t="s">
        <v>55</v>
      </c>
      <c r="H35" s="81" t="s">
        <v>56</v>
      </c>
      <c r="I35" s="82" t="s">
        <v>329</v>
      </c>
      <c r="J35" s="83">
        <v>43256</v>
      </c>
      <c r="K35" s="82" t="s">
        <v>58</v>
      </c>
      <c r="L35" s="82" t="s">
        <v>531</v>
      </c>
      <c r="M35" s="82" t="s">
        <v>325</v>
      </c>
      <c r="N35">
        <v>3</v>
      </c>
      <c r="O35" s="27">
        <v>5</v>
      </c>
      <c r="P35" s="27">
        <v>6</v>
      </c>
      <c r="Q35" s="27" t="s">
        <v>25</v>
      </c>
      <c r="R35" s="27">
        <v>7</v>
      </c>
      <c r="S35" s="71">
        <v>4</v>
      </c>
      <c r="T35" s="28">
        <f>ROUND(SUMPRODUCT(O35:S35,$O$8:$S$8)/100,1)</f>
        <v>4.9000000000000004</v>
      </c>
      <c r="U35" s="29" t="str">
        <f t="shared" si="0"/>
        <v>D</v>
      </c>
      <c r="V35" s="30" t="str">
        <f t="shared" si="1"/>
        <v>Trung bình yếu</v>
      </c>
      <c r="W35" s="31" t="str">
        <f t="shared" si="2"/>
        <v/>
      </c>
      <c r="X35" s="32" t="str">
        <f t="shared" si="3"/>
        <v>202-A2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413</v>
      </c>
      <c r="D36" s="24" t="s">
        <v>414</v>
      </c>
      <c r="E36" s="25" t="s">
        <v>411</v>
      </c>
      <c r="F36" s="26" t="s">
        <v>415</v>
      </c>
      <c r="G36" s="23" t="s">
        <v>93</v>
      </c>
      <c r="H36" s="81" t="s">
        <v>56</v>
      </c>
      <c r="I36" s="82" t="s">
        <v>329</v>
      </c>
      <c r="J36" s="83">
        <v>43256</v>
      </c>
      <c r="K36" s="82" t="s">
        <v>58</v>
      </c>
      <c r="L36" s="82" t="s">
        <v>531</v>
      </c>
      <c r="M36" s="82" t="s">
        <v>325</v>
      </c>
      <c r="N36">
        <v>3</v>
      </c>
      <c r="O36" s="27">
        <v>0</v>
      </c>
      <c r="P36" s="27">
        <v>0</v>
      </c>
      <c r="Q36" s="27" t="s">
        <v>25</v>
      </c>
      <c r="R36" s="27">
        <v>0</v>
      </c>
      <c r="S36" s="71" t="s">
        <v>25</v>
      </c>
      <c r="T36" s="28">
        <f>ROUND(SUMPRODUCT(O36:S36,$O$8:$S$8)/100,1)</f>
        <v>0</v>
      </c>
      <c r="U36" s="29" t="str">
        <f t="shared" si="0"/>
        <v>F</v>
      </c>
      <c r="V36" s="30" t="str">
        <f t="shared" si="1"/>
        <v>Kém</v>
      </c>
      <c r="W36" s="31" t="str">
        <f t="shared" si="2"/>
        <v>Không đủ ĐKDT</v>
      </c>
      <c r="X36" s="32" t="str">
        <f t="shared" si="3"/>
        <v>202-A2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Học lại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416</v>
      </c>
      <c r="D37" s="24" t="s">
        <v>194</v>
      </c>
      <c r="E37" s="25" t="s">
        <v>417</v>
      </c>
      <c r="F37" s="26" t="s">
        <v>418</v>
      </c>
      <c r="G37" s="23" t="s">
        <v>97</v>
      </c>
      <c r="H37" s="81" t="s">
        <v>56</v>
      </c>
      <c r="I37" s="82" t="s">
        <v>329</v>
      </c>
      <c r="J37" s="83">
        <v>43256</v>
      </c>
      <c r="K37" s="82" t="s">
        <v>58</v>
      </c>
      <c r="L37" s="82" t="s">
        <v>531</v>
      </c>
      <c r="M37" s="82" t="s">
        <v>325</v>
      </c>
      <c r="N37">
        <v>3</v>
      </c>
      <c r="O37" s="27">
        <v>10</v>
      </c>
      <c r="P37" s="27">
        <v>9</v>
      </c>
      <c r="Q37" s="27" t="s">
        <v>25</v>
      </c>
      <c r="R37" s="27">
        <v>8</v>
      </c>
      <c r="S37" s="71">
        <v>5</v>
      </c>
      <c r="T37" s="28">
        <f>ROUND(SUMPRODUCT(O37:S37,$O$8:$S$8)/100,1)</f>
        <v>6.5</v>
      </c>
      <c r="U37" s="29" t="str">
        <f t="shared" si="0"/>
        <v>C+</v>
      </c>
      <c r="V37" s="30" t="str">
        <f t="shared" si="1"/>
        <v>Trung bình</v>
      </c>
      <c r="W37" s="31" t="str">
        <f t="shared" si="2"/>
        <v/>
      </c>
      <c r="X37" s="32" t="str">
        <f t="shared" si="3"/>
        <v>202-A2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419</v>
      </c>
      <c r="D38" s="24" t="s">
        <v>420</v>
      </c>
      <c r="E38" s="25" t="s">
        <v>421</v>
      </c>
      <c r="F38" s="26" t="s">
        <v>422</v>
      </c>
      <c r="G38" s="23" t="s">
        <v>93</v>
      </c>
      <c r="H38" s="81" t="s">
        <v>56</v>
      </c>
      <c r="I38" s="82" t="s">
        <v>329</v>
      </c>
      <c r="J38" s="83">
        <v>43256</v>
      </c>
      <c r="K38" s="82" t="s">
        <v>58</v>
      </c>
      <c r="L38" s="82" t="s">
        <v>531</v>
      </c>
      <c r="M38" s="82" t="s">
        <v>325</v>
      </c>
      <c r="N38">
        <v>3</v>
      </c>
      <c r="O38" s="27">
        <v>0</v>
      </c>
      <c r="P38" s="27">
        <v>0</v>
      </c>
      <c r="Q38" s="27" t="s">
        <v>25</v>
      </c>
      <c r="R38" s="27">
        <v>0</v>
      </c>
      <c r="S38" s="71" t="s">
        <v>25</v>
      </c>
      <c r="T38" s="28">
        <f>ROUND(SUMPRODUCT(O38:S38,$O$8:$S$8)/100,1)</f>
        <v>0</v>
      </c>
      <c r="U38" s="29" t="str">
        <f t="shared" si="0"/>
        <v>F</v>
      </c>
      <c r="V38" s="30" t="str">
        <f t="shared" si="1"/>
        <v>Kém</v>
      </c>
      <c r="W38" s="31" t="str">
        <f t="shared" si="2"/>
        <v>Không đủ ĐKDT</v>
      </c>
      <c r="X38" s="32" t="str">
        <f t="shared" si="3"/>
        <v>202-A2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Học lại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423</v>
      </c>
      <c r="D39" s="24" t="s">
        <v>424</v>
      </c>
      <c r="E39" s="25" t="s">
        <v>425</v>
      </c>
      <c r="F39" s="26" t="s">
        <v>426</v>
      </c>
      <c r="G39" s="23" t="s">
        <v>93</v>
      </c>
      <c r="H39" s="81" t="s">
        <v>56</v>
      </c>
      <c r="I39" s="82" t="s">
        <v>329</v>
      </c>
      <c r="J39" s="83">
        <v>43256</v>
      </c>
      <c r="K39" s="82" t="s">
        <v>58</v>
      </c>
      <c r="L39" s="82" t="s">
        <v>531</v>
      </c>
      <c r="M39" s="82" t="s">
        <v>325</v>
      </c>
      <c r="N39">
        <v>3</v>
      </c>
      <c r="O39" s="27">
        <v>10</v>
      </c>
      <c r="P39" s="27">
        <v>7</v>
      </c>
      <c r="Q39" s="27" t="s">
        <v>25</v>
      </c>
      <c r="R39" s="27">
        <v>7</v>
      </c>
      <c r="S39" s="71">
        <v>5</v>
      </c>
      <c r="T39" s="28">
        <f>ROUND(SUMPRODUCT(O39:S39,$O$8:$S$8)/100,1)</f>
        <v>6.1</v>
      </c>
      <c r="U39" s="29" t="str">
        <f t="shared" si="0"/>
        <v>C</v>
      </c>
      <c r="V39" s="30" t="str">
        <f t="shared" si="1"/>
        <v>Trung bình</v>
      </c>
      <c r="W39" s="31" t="str">
        <f t="shared" si="2"/>
        <v/>
      </c>
      <c r="X39" s="32" t="str">
        <f t="shared" si="3"/>
        <v>202-A2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427</v>
      </c>
      <c r="D40" s="24" t="s">
        <v>428</v>
      </c>
      <c r="E40" s="25" t="s">
        <v>104</v>
      </c>
      <c r="F40" s="26" t="s">
        <v>429</v>
      </c>
      <c r="G40" s="23" t="s">
        <v>63</v>
      </c>
      <c r="H40" s="81" t="s">
        <v>56</v>
      </c>
      <c r="I40" s="82" t="s">
        <v>329</v>
      </c>
      <c r="J40" s="83">
        <v>43256</v>
      </c>
      <c r="K40" s="82" t="s">
        <v>58</v>
      </c>
      <c r="L40" s="82" t="s">
        <v>531</v>
      </c>
      <c r="M40" s="82" t="s">
        <v>325</v>
      </c>
      <c r="N40">
        <v>3</v>
      </c>
      <c r="O40" s="27">
        <v>10</v>
      </c>
      <c r="P40" s="27">
        <v>8</v>
      </c>
      <c r="Q40" s="27" t="s">
        <v>25</v>
      </c>
      <c r="R40" s="27">
        <v>7</v>
      </c>
      <c r="S40" s="71">
        <v>7</v>
      </c>
      <c r="T40" s="28">
        <f>ROUND(SUMPRODUCT(O40:S40,$O$8:$S$8)/100,1)</f>
        <v>7.4</v>
      </c>
      <c r="U40" s="29" t="str">
        <f t="shared" si="0"/>
        <v>B</v>
      </c>
      <c r="V40" s="30" t="str">
        <f t="shared" si="1"/>
        <v>Khá</v>
      </c>
      <c r="W40" s="31" t="str">
        <f t="shared" si="2"/>
        <v/>
      </c>
      <c r="X40" s="32" t="str">
        <f t="shared" si="3"/>
        <v>202-A2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430</v>
      </c>
      <c r="D41" s="24" t="s">
        <v>255</v>
      </c>
      <c r="E41" s="25" t="s">
        <v>431</v>
      </c>
      <c r="F41" s="26" t="s">
        <v>432</v>
      </c>
      <c r="G41" s="23" t="s">
        <v>97</v>
      </c>
      <c r="H41" s="81" t="s">
        <v>56</v>
      </c>
      <c r="I41" s="82" t="s">
        <v>329</v>
      </c>
      <c r="J41" s="83">
        <v>43256</v>
      </c>
      <c r="K41" s="82" t="s">
        <v>58</v>
      </c>
      <c r="L41" s="82" t="s">
        <v>531</v>
      </c>
      <c r="M41" s="82" t="s">
        <v>325</v>
      </c>
      <c r="N41">
        <v>3</v>
      </c>
      <c r="O41" s="27">
        <v>9</v>
      </c>
      <c r="P41" s="27">
        <v>7</v>
      </c>
      <c r="Q41" s="27" t="s">
        <v>25</v>
      </c>
      <c r="R41" s="27">
        <v>8</v>
      </c>
      <c r="S41" s="71">
        <v>3</v>
      </c>
      <c r="T41" s="28">
        <f>ROUND(SUMPRODUCT(O41:S41,$O$8:$S$8)/100,1)</f>
        <v>5</v>
      </c>
      <c r="U41" s="29" t="str">
        <f t="shared" ref="U41:U72" si="4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D+</v>
      </c>
      <c r="V41" s="30" t="str">
        <f t="shared" ref="V41:V72" si="5">IF($T41&lt;4,"Kém",IF(AND($T41&gt;=4,$T41&lt;=5.4),"Trung bình yếu",IF(AND($T41&gt;=5.5,$T41&lt;=6.9),"Trung bình",IF(AND($T41&gt;=7,$T41&lt;=8.4),"Khá",IF(AND($T41&gt;=8.5,$T41&lt;=10),"Giỏi","")))))</f>
        <v>Trung bình yếu</v>
      </c>
      <c r="W41" s="31" t="str">
        <f t="shared" ref="W41:W72" si="6">+IF(OR($O41=0,$P41=0,$Q41=0,$R41=0),"Không đủ ĐKDT",IF(AND(S41=0,T41&gt;=4),"Không đạt",""))</f>
        <v/>
      </c>
      <c r="X41" s="32" t="str">
        <f t="shared" ref="X41:X72" si="7">+L41</f>
        <v>202-A2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433</v>
      </c>
      <c r="D42" s="24" t="s">
        <v>434</v>
      </c>
      <c r="E42" s="25" t="s">
        <v>435</v>
      </c>
      <c r="F42" s="26" t="s">
        <v>436</v>
      </c>
      <c r="G42" s="23" t="s">
        <v>97</v>
      </c>
      <c r="H42" s="81" t="s">
        <v>56</v>
      </c>
      <c r="I42" s="82" t="s">
        <v>329</v>
      </c>
      <c r="J42" s="83">
        <v>43256</v>
      </c>
      <c r="K42" s="82" t="s">
        <v>58</v>
      </c>
      <c r="L42" s="82" t="s">
        <v>531</v>
      </c>
      <c r="M42" s="82" t="s">
        <v>325</v>
      </c>
      <c r="N42">
        <v>3</v>
      </c>
      <c r="O42" s="27">
        <v>9</v>
      </c>
      <c r="P42" s="27">
        <v>7</v>
      </c>
      <c r="Q42" s="27" t="s">
        <v>25</v>
      </c>
      <c r="R42" s="27">
        <v>7</v>
      </c>
      <c r="S42" s="71">
        <v>4</v>
      </c>
      <c r="T42" s="28">
        <f>ROUND(SUMPRODUCT(O42:S42,$O$8:$S$8)/100,1)</f>
        <v>5.4</v>
      </c>
      <c r="U42" s="29" t="str">
        <f t="shared" si="4"/>
        <v>D+</v>
      </c>
      <c r="V42" s="30" t="str">
        <f t="shared" si="5"/>
        <v>Trung bình yếu</v>
      </c>
      <c r="W42" s="31" t="str">
        <f t="shared" si="6"/>
        <v/>
      </c>
      <c r="X42" s="32" t="str">
        <f t="shared" si="7"/>
        <v>202-A2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437</v>
      </c>
      <c r="D43" s="24" t="s">
        <v>438</v>
      </c>
      <c r="E43" s="25" t="s">
        <v>205</v>
      </c>
      <c r="F43" s="26" t="s">
        <v>439</v>
      </c>
      <c r="G43" s="23" t="s">
        <v>79</v>
      </c>
      <c r="H43" s="81" t="s">
        <v>56</v>
      </c>
      <c r="I43" s="82" t="s">
        <v>329</v>
      </c>
      <c r="J43" s="83">
        <v>43256</v>
      </c>
      <c r="K43" s="82" t="s">
        <v>58</v>
      </c>
      <c r="L43" s="82" t="s">
        <v>531</v>
      </c>
      <c r="M43" s="82" t="s">
        <v>325</v>
      </c>
      <c r="N43">
        <v>3</v>
      </c>
      <c r="O43" s="27">
        <v>8</v>
      </c>
      <c r="P43" s="27">
        <v>6</v>
      </c>
      <c r="Q43" s="27" t="s">
        <v>25</v>
      </c>
      <c r="R43" s="27">
        <v>7</v>
      </c>
      <c r="S43" s="71">
        <v>3</v>
      </c>
      <c r="T43" s="28">
        <f>ROUND(SUMPRODUCT(O43:S43,$O$8:$S$8)/100,1)</f>
        <v>4.5999999999999996</v>
      </c>
      <c r="U43" s="29" t="str">
        <f t="shared" si="4"/>
        <v>D</v>
      </c>
      <c r="V43" s="30" t="str">
        <f t="shared" si="5"/>
        <v>Trung bình yếu</v>
      </c>
      <c r="W43" s="31" t="str">
        <f t="shared" si="6"/>
        <v/>
      </c>
      <c r="X43" s="32" t="str">
        <f t="shared" si="7"/>
        <v>202-A2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440</v>
      </c>
      <c r="D44" s="24" t="s">
        <v>73</v>
      </c>
      <c r="E44" s="25" t="s">
        <v>441</v>
      </c>
      <c r="F44" s="26" t="s">
        <v>442</v>
      </c>
      <c r="G44" s="23" t="s">
        <v>79</v>
      </c>
      <c r="H44" s="81" t="s">
        <v>56</v>
      </c>
      <c r="I44" s="82" t="s">
        <v>329</v>
      </c>
      <c r="J44" s="83">
        <v>43256</v>
      </c>
      <c r="K44" s="82" t="s">
        <v>58</v>
      </c>
      <c r="L44" s="82" t="s">
        <v>531</v>
      </c>
      <c r="M44" s="82" t="s">
        <v>325</v>
      </c>
      <c r="N44">
        <v>3</v>
      </c>
      <c r="O44" s="27">
        <v>9</v>
      </c>
      <c r="P44" s="27">
        <v>9</v>
      </c>
      <c r="Q44" s="27" t="s">
        <v>25</v>
      </c>
      <c r="R44" s="27">
        <v>7</v>
      </c>
      <c r="S44" s="71">
        <v>5.5</v>
      </c>
      <c r="T44" s="28">
        <f>ROUND(SUMPRODUCT(O44:S44,$O$8:$S$8)/100,1)</f>
        <v>6.5</v>
      </c>
      <c r="U44" s="29" t="str">
        <f t="shared" si="4"/>
        <v>C+</v>
      </c>
      <c r="V44" s="30" t="str">
        <f t="shared" si="5"/>
        <v>Trung bình</v>
      </c>
      <c r="W44" s="31" t="str">
        <f t="shared" si="6"/>
        <v/>
      </c>
      <c r="X44" s="32" t="str">
        <f t="shared" si="7"/>
        <v>202-A2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443</v>
      </c>
      <c r="D45" s="24" t="s">
        <v>444</v>
      </c>
      <c r="E45" s="25" t="s">
        <v>445</v>
      </c>
      <c r="F45" s="26" t="s">
        <v>446</v>
      </c>
      <c r="G45" s="23" t="s">
        <v>63</v>
      </c>
      <c r="H45" s="81" t="s">
        <v>56</v>
      </c>
      <c r="I45" s="82" t="s">
        <v>329</v>
      </c>
      <c r="J45" s="83">
        <v>43256</v>
      </c>
      <c r="K45" s="82" t="s">
        <v>58</v>
      </c>
      <c r="L45" s="82" t="s">
        <v>531</v>
      </c>
      <c r="M45" s="82" t="s">
        <v>325</v>
      </c>
      <c r="N45">
        <v>3</v>
      </c>
      <c r="O45" s="27">
        <v>10</v>
      </c>
      <c r="P45" s="27">
        <v>7</v>
      </c>
      <c r="Q45" s="27" t="s">
        <v>25</v>
      </c>
      <c r="R45" s="27">
        <v>7</v>
      </c>
      <c r="S45" s="71">
        <v>5</v>
      </c>
      <c r="T45" s="28">
        <f>ROUND(SUMPRODUCT(O45:S45,$O$8:$S$8)/100,1)</f>
        <v>6.1</v>
      </c>
      <c r="U45" s="29" t="str">
        <f t="shared" si="4"/>
        <v>C</v>
      </c>
      <c r="V45" s="30" t="str">
        <f t="shared" si="5"/>
        <v>Trung bình</v>
      </c>
      <c r="W45" s="31" t="str">
        <f t="shared" si="6"/>
        <v/>
      </c>
      <c r="X45" s="32" t="str">
        <f t="shared" si="7"/>
        <v>202-A2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447</v>
      </c>
      <c r="D46" s="24" t="s">
        <v>273</v>
      </c>
      <c r="E46" s="25" t="s">
        <v>448</v>
      </c>
      <c r="F46" s="26" t="s">
        <v>449</v>
      </c>
      <c r="G46" s="23" t="s">
        <v>79</v>
      </c>
      <c r="H46" s="81" t="s">
        <v>56</v>
      </c>
      <c r="I46" s="82" t="s">
        <v>329</v>
      </c>
      <c r="J46" s="83">
        <v>43256</v>
      </c>
      <c r="K46" s="82" t="s">
        <v>58</v>
      </c>
      <c r="L46" s="82" t="s">
        <v>531</v>
      </c>
      <c r="M46" s="82" t="s">
        <v>325</v>
      </c>
      <c r="N46">
        <v>3</v>
      </c>
      <c r="O46" s="27">
        <v>10</v>
      </c>
      <c r="P46" s="27">
        <v>8</v>
      </c>
      <c r="Q46" s="27" t="s">
        <v>25</v>
      </c>
      <c r="R46" s="27">
        <v>8</v>
      </c>
      <c r="S46" s="71">
        <v>6</v>
      </c>
      <c r="T46" s="28">
        <f>ROUND(SUMPRODUCT(O46:S46,$O$8:$S$8)/100,1)</f>
        <v>7</v>
      </c>
      <c r="U46" s="29" t="str">
        <f t="shared" si="4"/>
        <v>B</v>
      </c>
      <c r="V46" s="30" t="str">
        <f t="shared" si="5"/>
        <v>Khá</v>
      </c>
      <c r="W46" s="31" t="str">
        <f t="shared" si="6"/>
        <v/>
      </c>
      <c r="X46" s="32" t="str">
        <f t="shared" si="7"/>
        <v>202-A2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450</v>
      </c>
      <c r="D47" s="24" t="s">
        <v>451</v>
      </c>
      <c r="E47" s="25" t="s">
        <v>452</v>
      </c>
      <c r="F47" s="26" t="s">
        <v>453</v>
      </c>
      <c r="G47" s="23" t="s">
        <v>55</v>
      </c>
      <c r="H47" s="81" t="s">
        <v>56</v>
      </c>
      <c r="I47" s="82" t="s">
        <v>329</v>
      </c>
      <c r="J47" s="83">
        <v>43256</v>
      </c>
      <c r="K47" s="82" t="s">
        <v>58</v>
      </c>
      <c r="L47" s="82" t="s">
        <v>531</v>
      </c>
      <c r="M47" s="82" t="s">
        <v>325</v>
      </c>
      <c r="N47">
        <v>3</v>
      </c>
      <c r="O47" s="27">
        <v>9</v>
      </c>
      <c r="P47" s="27">
        <v>8</v>
      </c>
      <c r="Q47" s="27" t="s">
        <v>25</v>
      </c>
      <c r="R47" s="27">
        <v>8</v>
      </c>
      <c r="S47" s="71">
        <v>7</v>
      </c>
      <c r="T47" s="28">
        <f>ROUND(SUMPRODUCT(O47:S47,$O$8:$S$8)/100,1)</f>
        <v>7.5</v>
      </c>
      <c r="U47" s="29" t="str">
        <f t="shared" si="4"/>
        <v>B</v>
      </c>
      <c r="V47" s="30" t="str">
        <f t="shared" si="5"/>
        <v>Khá</v>
      </c>
      <c r="W47" s="31" t="str">
        <f t="shared" si="6"/>
        <v/>
      </c>
      <c r="X47" s="32" t="str">
        <f t="shared" si="7"/>
        <v>202-A2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454</v>
      </c>
      <c r="D48" s="24" t="s">
        <v>455</v>
      </c>
      <c r="E48" s="25" t="s">
        <v>142</v>
      </c>
      <c r="F48" s="26" t="s">
        <v>456</v>
      </c>
      <c r="G48" s="23" t="s">
        <v>97</v>
      </c>
      <c r="H48" s="81" t="s">
        <v>56</v>
      </c>
      <c r="I48" s="82" t="s">
        <v>329</v>
      </c>
      <c r="J48" s="83">
        <v>43256</v>
      </c>
      <c r="K48" s="82" t="s">
        <v>58</v>
      </c>
      <c r="L48" s="82" t="s">
        <v>531</v>
      </c>
      <c r="M48" s="82" t="s">
        <v>325</v>
      </c>
      <c r="N48">
        <v>3</v>
      </c>
      <c r="O48" s="27">
        <v>8</v>
      </c>
      <c r="P48" s="27">
        <v>8</v>
      </c>
      <c r="Q48" s="27" t="s">
        <v>25</v>
      </c>
      <c r="R48" s="27">
        <v>8</v>
      </c>
      <c r="S48" s="71">
        <v>5</v>
      </c>
      <c r="T48" s="28">
        <f>ROUND(SUMPRODUCT(O48:S48,$O$8:$S$8)/100,1)</f>
        <v>6.2</v>
      </c>
      <c r="U48" s="29" t="str">
        <f t="shared" si="4"/>
        <v>C</v>
      </c>
      <c r="V48" s="30" t="str">
        <f t="shared" si="5"/>
        <v>Trung bình</v>
      </c>
      <c r="W48" s="31" t="str">
        <f t="shared" si="6"/>
        <v/>
      </c>
      <c r="X48" s="32" t="str">
        <f t="shared" si="7"/>
        <v>202-A2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457</v>
      </c>
      <c r="D49" s="24" t="s">
        <v>186</v>
      </c>
      <c r="E49" s="25" t="s">
        <v>146</v>
      </c>
      <c r="F49" s="26" t="s">
        <v>458</v>
      </c>
      <c r="G49" s="23" t="s">
        <v>88</v>
      </c>
      <c r="H49" s="81" t="s">
        <v>56</v>
      </c>
      <c r="I49" s="82" t="s">
        <v>329</v>
      </c>
      <c r="J49" s="83">
        <v>43256</v>
      </c>
      <c r="K49" s="82" t="s">
        <v>58</v>
      </c>
      <c r="L49" s="82" t="s">
        <v>531</v>
      </c>
      <c r="M49" s="82" t="s">
        <v>325</v>
      </c>
      <c r="N49">
        <v>3</v>
      </c>
      <c r="O49" s="27">
        <v>10</v>
      </c>
      <c r="P49" s="27">
        <v>7</v>
      </c>
      <c r="Q49" s="27" t="s">
        <v>25</v>
      </c>
      <c r="R49" s="27">
        <v>7</v>
      </c>
      <c r="S49" s="71">
        <v>3.5</v>
      </c>
      <c r="T49" s="28">
        <f>ROUND(SUMPRODUCT(O49:S49,$O$8:$S$8)/100,1)</f>
        <v>5.2</v>
      </c>
      <c r="U49" s="29" t="str">
        <f t="shared" si="4"/>
        <v>D+</v>
      </c>
      <c r="V49" s="30" t="str">
        <f t="shared" si="5"/>
        <v>Trung bình yếu</v>
      </c>
      <c r="W49" s="31" t="str">
        <f t="shared" si="6"/>
        <v/>
      </c>
      <c r="X49" s="32" t="str">
        <f t="shared" si="7"/>
        <v>202-A2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459</v>
      </c>
      <c r="D50" s="24" t="s">
        <v>460</v>
      </c>
      <c r="E50" s="25" t="s">
        <v>233</v>
      </c>
      <c r="F50" s="26" t="s">
        <v>461</v>
      </c>
      <c r="G50" s="23" t="s">
        <v>63</v>
      </c>
      <c r="H50" s="81" t="s">
        <v>56</v>
      </c>
      <c r="I50" s="82" t="s">
        <v>329</v>
      </c>
      <c r="J50" s="83">
        <v>43256</v>
      </c>
      <c r="K50" s="82" t="s">
        <v>58</v>
      </c>
      <c r="L50" s="82" t="s">
        <v>531</v>
      </c>
      <c r="M50" s="82" t="s">
        <v>325</v>
      </c>
      <c r="N50">
        <v>3</v>
      </c>
      <c r="O50" s="27">
        <v>7</v>
      </c>
      <c r="P50" s="27">
        <v>6</v>
      </c>
      <c r="Q50" s="27" t="s">
        <v>25</v>
      </c>
      <c r="R50" s="27">
        <v>7</v>
      </c>
      <c r="S50" s="71">
        <v>4</v>
      </c>
      <c r="T50" s="28">
        <f>ROUND(SUMPRODUCT(O50:S50,$O$8:$S$8)/100,1)</f>
        <v>5.0999999999999996</v>
      </c>
      <c r="U50" s="29" t="str">
        <f t="shared" si="4"/>
        <v>D+</v>
      </c>
      <c r="V50" s="30" t="str">
        <f t="shared" si="5"/>
        <v>Trung bình yếu</v>
      </c>
      <c r="W50" s="31" t="str">
        <f t="shared" si="6"/>
        <v/>
      </c>
      <c r="X50" s="32" t="str">
        <f t="shared" si="7"/>
        <v>202-A2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462</v>
      </c>
      <c r="D51" s="24" t="s">
        <v>463</v>
      </c>
      <c r="E51" s="25" t="s">
        <v>237</v>
      </c>
      <c r="F51" s="26" t="s">
        <v>464</v>
      </c>
      <c r="G51" s="23" t="s">
        <v>63</v>
      </c>
      <c r="H51" s="81" t="s">
        <v>56</v>
      </c>
      <c r="I51" s="82" t="s">
        <v>329</v>
      </c>
      <c r="J51" s="83">
        <v>43256</v>
      </c>
      <c r="K51" s="82" t="s">
        <v>58</v>
      </c>
      <c r="L51" s="82" t="s">
        <v>531</v>
      </c>
      <c r="M51" s="82" t="s">
        <v>325</v>
      </c>
      <c r="N51">
        <v>3</v>
      </c>
      <c r="O51" s="27">
        <v>10</v>
      </c>
      <c r="P51" s="27">
        <v>6</v>
      </c>
      <c r="Q51" s="27" t="s">
        <v>25</v>
      </c>
      <c r="R51" s="27">
        <v>7</v>
      </c>
      <c r="S51" s="71">
        <v>4</v>
      </c>
      <c r="T51" s="28">
        <f>ROUND(SUMPRODUCT(O51:S51,$O$8:$S$8)/100,1)</f>
        <v>5.4</v>
      </c>
      <c r="U51" s="29" t="str">
        <f t="shared" si="4"/>
        <v>D+</v>
      </c>
      <c r="V51" s="30" t="str">
        <f t="shared" si="5"/>
        <v>Trung bình yếu</v>
      </c>
      <c r="W51" s="31" t="str">
        <f t="shared" si="6"/>
        <v/>
      </c>
      <c r="X51" s="32" t="str">
        <f t="shared" si="7"/>
        <v>202-A2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465</v>
      </c>
      <c r="D52" s="24" t="s">
        <v>466</v>
      </c>
      <c r="E52" s="25" t="s">
        <v>467</v>
      </c>
      <c r="F52" s="26" t="s">
        <v>468</v>
      </c>
      <c r="G52" s="23" t="s">
        <v>88</v>
      </c>
      <c r="H52" s="81" t="s">
        <v>56</v>
      </c>
      <c r="I52" s="82" t="s">
        <v>329</v>
      </c>
      <c r="J52" s="83">
        <v>43256</v>
      </c>
      <c r="K52" s="82" t="s">
        <v>58</v>
      </c>
      <c r="L52" s="82" t="s">
        <v>531</v>
      </c>
      <c r="M52" s="82" t="s">
        <v>325</v>
      </c>
      <c r="N52">
        <v>3</v>
      </c>
      <c r="O52" s="27">
        <v>10</v>
      </c>
      <c r="P52" s="27">
        <v>7</v>
      </c>
      <c r="Q52" s="27" t="s">
        <v>25</v>
      </c>
      <c r="R52" s="27">
        <v>7</v>
      </c>
      <c r="S52" s="71">
        <v>4</v>
      </c>
      <c r="T52" s="28">
        <f>ROUND(SUMPRODUCT(O52:S52,$O$8:$S$8)/100,1)</f>
        <v>5.5</v>
      </c>
      <c r="U52" s="29" t="str">
        <f t="shared" si="4"/>
        <v>C</v>
      </c>
      <c r="V52" s="30" t="str">
        <f t="shared" si="5"/>
        <v>Trung bình</v>
      </c>
      <c r="W52" s="31" t="str">
        <f t="shared" si="6"/>
        <v/>
      </c>
      <c r="X52" s="32" t="str">
        <f t="shared" si="7"/>
        <v>202-A2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469</v>
      </c>
      <c r="D53" s="24" t="s">
        <v>470</v>
      </c>
      <c r="E53" s="25" t="s">
        <v>154</v>
      </c>
      <c r="F53" s="26" t="s">
        <v>471</v>
      </c>
      <c r="G53" s="23" t="s">
        <v>88</v>
      </c>
      <c r="H53" s="81" t="s">
        <v>56</v>
      </c>
      <c r="I53" s="82" t="s">
        <v>329</v>
      </c>
      <c r="J53" s="83">
        <v>43256</v>
      </c>
      <c r="K53" s="82" t="s">
        <v>58</v>
      </c>
      <c r="L53" s="82" t="s">
        <v>532</v>
      </c>
      <c r="M53" s="82" t="s">
        <v>325</v>
      </c>
      <c r="N53">
        <v>3</v>
      </c>
      <c r="O53" s="27">
        <v>10</v>
      </c>
      <c r="P53" s="27">
        <v>7</v>
      </c>
      <c r="Q53" s="27" t="s">
        <v>25</v>
      </c>
      <c r="R53" s="27">
        <v>7</v>
      </c>
      <c r="S53" s="71">
        <v>6</v>
      </c>
      <c r="T53" s="28">
        <f>ROUND(SUMPRODUCT(O53:S53,$O$8:$S$8)/100,1)</f>
        <v>6.7</v>
      </c>
      <c r="U53" s="29" t="str">
        <f t="shared" si="4"/>
        <v>C+</v>
      </c>
      <c r="V53" s="30" t="str">
        <f t="shared" si="5"/>
        <v>Trung bình</v>
      </c>
      <c r="W53" s="31" t="str">
        <f t="shared" si="6"/>
        <v/>
      </c>
      <c r="X53" s="32" t="str">
        <f t="shared" si="7"/>
        <v>201-A2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472</v>
      </c>
      <c r="D54" s="24" t="s">
        <v>473</v>
      </c>
      <c r="E54" s="25" t="s">
        <v>154</v>
      </c>
      <c r="F54" s="26" t="s">
        <v>474</v>
      </c>
      <c r="G54" s="23" t="s">
        <v>88</v>
      </c>
      <c r="H54" s="81" t="s">
        <v>56</v>
      </c>
      <c r="I54" s="82" t="s">
        <v>329</v>
      </c>
      <c r="J54" s="83">
        <v>43256</v>
      </c>
      <c r="K54" s="82" t="s">
        <v>58</v>
      </c>
      <c r="L54" s="82" t="s">
        <v>532</v>
      </c>
      <c r="M54" s="82" t="s">
        <v>325</v>
      </c>
      <c r="N54">
        <v>3</v>
      </c>
      <c r="O54" s="27">
        <v>10</v>
      </c>
      <c r="P54" s="27">
        <v>7</v>
      </c>
      <c r="Q54" s="27" t="s">
        <v>25</v>
      </c>
      <c r="R54" s="27">
        <v>7</v>
      </c>
      <c r="S54" s="71">
        <v>4</v>
      </c>
      <c r="T54" s="28">
        <f>ROUND(SUMPRODUCT(O54:S54,$O$8:$S$8)/100,1)</f>
        <v>5.5</v>
      </c>
      <c r="U54" s="29" t="str">
        <f t="shared" si="4"/>
        <v>C</v>
      </c>
      <c r="V54" s="30" t="str">
        <f t="shared" si="5"/>
        <v>Trung bình</v>
      </c>
      <c r="W54" s="31" t="str">
        <f t="shared" si="6"/>
        <v/>
      </c>
      <c r="X54" s="32" t="str">
        <f t="shared" si="7"/>
        <v>201-A2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475</v>
      </c>
      <c r="D55" s="24" t="s">
        <v>476</v>
      </c>
      <c r="E55" s="25" t="s">
        <v>154</v>
      </c>
      <c r="F55" s="26" t="s">
        <v>477</v>
      </c>
      <c r="G55" s="23" t="s">
        <v>478</v>
      </c>
      <c r="H55" s="81" t="s">
        <v>56</v>
      </c>
      <c r="I55" s="82" t="s">
        <v>329</v>
      </c>
      <c r="J55" s="83">
        <v>43256</v>
      </c>
      <c r="K55" s="82" t="s">
        <v>58</v>
      </c>
      <c r="L55" s="82" t="s">
        <v>532</v>
      </c>
      <c r="M55" s="82" t="s">
        <v>325</v>
      </c>
      <c r="N55">
        <v>3</v>
      </c>
      <c r="O55" s="27">
        <v>9</v>
      </c>
      <c r="P55" s="27">
        <v>7</v>
      </c>
      <c r="Q55" s="27" t="s">
        <v>25</v>
      </c>
      <c r="R55" s="27">
        <v>8</v>
      </c>
      <c r="S55" s="71">
        <v>6</v>
      </c>
      <c r="T55" s="28">
        <f>ROUND(SUMPRODUCT(O55:S55,$O$8:$S$8)/100,1)</f>
        <v>6.8</v>
      </c>
      <c r="U55" s="29" t="str">
        <f t="shared" si="4"/>
        <v>C+</v>
      </c>
      <c r="V55" s="30" t="str">
        <f t="shared" si="5"/>
        <v>Trung bình</v>
      </c>
      <c r="W55" s="31" t="str">
        <f t="shared" si="6"/>
        <v/>
      </c>
      <c r="X55" s="32" t="str">
        <f t="shared" si="7"/>
        <v>201-A2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479</v>
      </c>
      <c r="D56" s="24" t="s">
        <v>480</v>
      </c>
      <c r="E56" s="25" t="s">
        <v>481</v>
      </c>
      <c r="F56" s="26" t="s">
        <v>482</v>
      </c>
      <c r="G56" s="23" t="s">
        <v>93</v>
      </c>
      <c r="H56" s="81" t="s">
        <v>56</v>
      </c>
      <c r="I56" s="82" t="s">
        <v>329</v>
      </c>
      <c r="J56" s="83">
        <v>43256</v>
      </c>
      <c r="K56" s="82" t="s">
        <v>58</v>
      </c>
      <c r="L56" s="82" t="s">
        <v>532</v>
      </c>
      <c r="M56" s="82" t="s">
        <v>325</v>
      </c>
      <c r="N56">
        <v>3</v>
      </c>
      <c r="O56" s="27">
        <v>10</v>
      </c>
      <c r="P56" s="27">
        <v>7</v>
      </c>
      <c r="Q56" s="27" t="s">
        <v>25</v>
      </c>
      <c r="R56" s="27">
        <v>7</v>
      </c>
      <c r="S56" s="71">
        <v>5</v>
      </c>
      <c r="T56" s="28">
        <f>ROUND(SUMPRODUCT(O56:S56,$O$8:$S$8)/100,1)</f>
        <v>6.1</v>
      </c>
      <c r="U56" s="29" t="str">
        <f t="shared" si="4"/>
        <v>C</v>
      </c>
      <c r="V56" s="30" t="str">
        <f t="shared" si="5"/>
        <v>Trung bình</v>
      </c>
      <c r="W56" s="31" t="str">
        <f t="shared" si="6"/>
        <v/>
      </c>
      <c r="X56" s="32" t="str">
        <f t="shared" si="7"/>
        <v>201-A2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483</v>
      </c>
      <c r="D57" s="24" t="s">
        <v>484</v>
      </c>
      <c r="E57" s="25" t="s">
        <v>485</v>
      </c>
      <c r="F57" s="26" t="s">
        <v>486</v>
      </c>
      <c r="G57" s="23" t="s">
        <v>93</v>
      </c>
      <c r="H57" s="81" t="s">
        <v>56</v>
      </c>
      <c r="I57" s="82" t="s">
        <v>329</v>
      </c>
      <c r="J57" s="83">
        <v>43256</v>
      </c>
      <c r="K57" s="82" t="s">
        <v>58</v>
      </c>
      <c r="L57" s="82" t="s">
        <v>532</v>
      </c>
      <c r="M57" s="82" t="s">
        <v>325</v>
      </c>
      <c r="N57">
        <v>3</v>
      </c>
      <c r="O57" s="27">
        <v>10</v>
      </c>
      <c r="P57" s="27">
        <v>8</v>
      </c>
      <c r="Q57" s="27" t="s">
        <v>25</v>
      </c>
      <c r="R57" s="27">
        <v>8</v>
      </c>
      <c r="S57" s="71">
        <v>7</v>
      </c>
      <c r="T57" s="28">
        <f>ROUND(SUMPRODUCT(O57:S57,$O$8:$S$8)/100,1)</f>
        <v>7.6</v>
      </c>
      <c r="U57" s="29" t="str">
        <f t="shared" si="4"/>
        <v>B</v>
      </c>
      <c r="V57" s="30" t="str">
        <f t="shared" si="5"/>
        <v>Khá</v>
      </c>
      <c r="W57" s="31" t="str">
        <f t="shared" si="6"/>
        <v/>
      </c>
      <c r="X57" s="32" t="str">
        <f t="shared" si="7"/>
        <v>201-A2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487</v>
      </c>
      <c r="D58" s="24" t="s">
        <v>488</v>
      </c>
      <c r="E58" s="25" t="s">
        <v>408</v>
      </c>
      <c r="F58" s="26" t="s">
        <v>489</v>
      </c>
      <c r="G58" s="23" t="s">
        <v>97</v>
      </c>
      <c r="H58" s="81" t="s">
        <v>56</v>
      </c>
      <c r="I58" s="82" t="s">
        <v>329</v>
      </c>
      <c r="J58" s="83">
        <v>43256</v>
      </c>
      <c r="K58" s="82" t="s">
        <v>58</v>
      </c>
      <c r="L58" s="82" t="s">
        <v>532</v>
      </c>
      <c r="M58" s="82" t="s">
        <v>325</v>
      </c>
      <c r="N58">
        <v>3</v>
      </c>
      <c r="O58" s="27">
        <v>10</v>
      </c>
      <c r="P58" s="27">
        <v>7</v>
      </c>
      <c r="Q58" s="27" t="s">
        <v>25</v>
      </c>
      <c r="R58" s="27">
        <v>7</v>
      </c>
      <c r="S58" s="71">
        <v>5.5</v>
      </c>
      <c r="T58" s="28">
        <f>ROUND(SUMPRODUCT(O58:S58,$O$8:$S$8)/100,1)</f>
        <v>6.4</v>
      </c>
      <c r="U58" s="29" t="str">
        <f t="shared" si="4"/>
        <v>C</v>
      </c>
      <c r="V58" s="30" t="str">
        <f t="shared" si="5"/>
        <v>Trung bình</v>
      </c>
      <c r="W58" s="31" t="str">
        <f t="shared" si="6"/>
        <v/>
      </c>
      <c r="X58" s="32" t="str">
        <f t="shared" si="7"/>
        <v>201-A2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490</v>
      </c>
      <c r="D59" s="24" t="s">
        <v>244</v>
      </c>
      <c r="E59" s="25" t="s">
        <v>91</v>
      </c>
      <c r="F59" s="26" t="s">
        <v>491</v>
      </c>
      <c r="G59" s="23" t="s">
        <v>88</v>
      </c>
      <c r="H59" s="81" t="s">
        <v>56</v>
      </c>
      <c r="I59" s="82" t="s">
        <v>329</v>
      </c>
      <c r="J59" s="83">
        <v>43256</v>
      </c>
      <c r="K59" s="82" t="s">
        <v>58</v>
      </c>
      <c r="L59" s="82" t="s">
        <v>532</v>
      </c>
      <c r="M59" s="82" t="s">
        <v>325</v>
      </c>
      <c r="N59">
        <v>3</v>
      </c>
      <c r="O59" s="27">
        <v>10</v>
      </c>
      <c r="P59" s="27">
        <v>7</v>
      </c>
      <c r="Q59" s="27" t="s">
        <v>25</v>
      </c>
      <c r="R59" s="27">
        <v>7</v>
      </c>
      <c r="S59" s="71">
        <v>5.5</v>
      </c>
      <c r="T59" s="28">
        <f>ROUND(SUMPRODUCT(O59:S59,$O$8:$S$8)/100,1)</f>
        <v>6.4</v>
      </c>
      <c r="U59" s="29" t="str">
        <f t="shared" si="4"/>
        <v>C</v>
      </c>
      <c r="V59" s="30" t="str">
        <f t="shared" si="5"/>
        <v>Trung bình</v>
      </c>
      <c r="W59" s="31" t="str">
        <f t="shared" si="6"/>
        <v/>
      </c>
      <c r="X59" s="32" t="str">
        <f t="shared" si="7"/>
        <v>201-A2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492</v>
      </c>
      <c r="D60" s="24" t="s">
        <v>493</v>
      </c>
      <c r="E60" s="25" t="s">
        <v>494</v>
      </c>
      <c r="F60" s="26" t="s">
        <v>495</v>
      </c>
      <c r="G60" s="23" t="s">
        <v>97</v>
      </c>
      <c r="H60" s="81" t="s">
        <v>56</v>
      </c>
      <c r="I60" s="82" t="s">
        <v>329</v>
      </c>
      <c r="J60" s="83">
        <v>43256</v>
      </c>
      <c r="K60" s="82" t="s">
        <v>58</v>
      </c>
      <c r="L60" s="82" t="s">
        <v>532</v>
      </c>
      <c r="M60" s="82" t="s">
        <v>325</v>
      </c>
      <c r="N60">
        <v>3</v>
      </c>
      <c r="O60" s="27">
        <v>10</v>
      </c>
      <c r="P60" s="27">
        <v>8</v>
      </c>
      <c r="Q60" s="27" t="s">
        <v>25</v>
      </c>
      <c r="R60" s="27">
        <v>8</v>
      </c>
      <c r="S60" s="71">
        <v>4.5</v>
      </c>
      <c r="T60" s="28">
        <f>ROUND(SUMPRODUCT(O60:S60,$O$8:$S$8)/100,1)</f>
        <v>6.1</v>
      </c>
      <c r="U60" s="29" t="str">
        <f t="shared" si="4"/>
        <v>C</v>
      </c>
      <c r="V60" s="30" t="str">
        <f t="shared" si="5"/>
        <v>Trung bình</v>
      </c>
      <c r="W60" s="31" t="str">
        <f t="shared" si="6"/>
        <v/>
      </c>
      <c r="X60" s="32" t="str">
        <f t="shared" si="7"/>
        <v>201-A2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496</v>
      </c>
      <c r="D61" s="24" t="s">
        <v>497</v>
      </c>
      <c r="E61" s="25" t="s">
        <v>498</v>
      </c>
      <c r="F61" s="26" t="s">
        <v>499</v>
      </c>
      <c r="G61" s="23" t="s">
        <v>79</v>
      </c>
      <c r="H61" s="81" t="s">
        <v>56</v>
      </c>
      <c r="I61" s="82" t="s">
        <v>329</v>
      </c>
      <c r="J61" s="83">
        <v>43256</v>
      </c>
      <c r="K61" s="82" t="s">
        <v>58</v>
      </c>
      <c r="L61" s="82" t="s">
        <v>532</v>
      </c>
      <c r="M61" s="82" t="s">
        <v>325</v>
      </c>
      <c r="N61">
        <v>3</v>
      </c>
      <c r="O61" s="27">
        <v>10</v>
      </c>
      <c r="P61" s="27">
        <v>7</v>
      </c>
      <c r="Q61" s="27" t="s">
        <v>25</v>
      </c>
      <c r="R61" s="27">
        <v>7</v>
      </c>
      <c r="S61" s="71">
        <v>4</v>
      </c>
      <c r="T61" s="28">
        <f>ROUND(SUMPRODUCT(O61:S61,$O$8:$S$8)/100,1)</f>
        <v>5.5</v>
      </c>
      <c r="U61" s="29" t="str">
        <f t="shared" si="4"/>
        <v>C</v>
      </c>
      <c r="V61" s="30" t="str">
        <f t="shared" si="5"/>
        <v>Trung bình</v>
      </c>
      <c r="W61" s="31" t="str">
        <f t="shared" si="6"/>
        <v/>
      </c>
      <c r="X61" s="32" t="str">
        <f t="shared" si="7"/>
        <v>201-A2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500</v>
      </c>
      <c r="D62" s="24" t="s">
        <v>161</v>
      </c>
      <c r="E62" s="25" t="s">
        <v>195</v>
      </c>
      <c r="F62" s="26" t="s">
        <v>101</v>
      </c>
      <c r="G62" s="23" t="s">
        <v>63</v>
      </c>
      <c r="H62" s="81" t="s">
        <v>56</v>
      </c>
      <c r="I62" s="82" t="s">
        <v>329</v>
      </c>
      <c r="J62" s="83">
        <v>43256</v>
      </c>
      <c r="K62" s="82" t="s">
        <v>58</v>
      </c>
      <c r="L62" s="82" t="s">
        <v>532</v>
      </c>
      <c r="M62" s="82" t="s">
        <v>325</v>
      </c>
      <c r="N62">
        <v>3</v>
      </c>
      <c r="O62" s="27">
        <v>9</v>
      </c>
      <c r="P62" s="27">
        <v>8</v>
      </c>
      <c r="Q62" s="27" t="s">
        <v>25</v>
      </c>
      <c r="R62" s="27">
        <v>7</v>
      </c>
      <c r="S62" s="71">
        <v>4</v>
      </c>
      <c r="T62" s="28">
        <f>ROUND(SUMPRODUCT(O62:S62,$O$8:$S$8)/100,1)</f>
        <v>5.5</v>
      </c>
      <c r="U62" s="29" t="str">
        <f t="shared" si="4"/>
        <v>C</v>
      </c>
      <c r="V62" s="30" t="str">
        <f t="shared" si="5"/>
        <v>Trung bình</v>
      </c>
      <c r="W62" s="31" t="str">
        <f t="shared" si="6"/>
        <v/>
      </c>
      <c r="X62" s="32" t="str">
        <f t="shared" si="7"/>
        <v>201-A2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Đạt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501</v>
      </c>
      <c r="D63" s="24" t="s">
        <v>145</v>
      </c>
      <c r="E63" s="25" t="s">
        <v>502</v>
      </c>
      <c r="F63" s="26" t="s">
        <v>503</v>
      </c>
      <c r="G63" s="23" t="s">
        <v>97</v>
      </c>
      <c r="H63" s="81" t="s">
        <v>56</v>
      </c>
      <c r="I63" s="82" t="s">
        <v>329</v>
      </c>
      <c r="J63" s="83">
        <v>43256</v>
      </c>
      <c r="K63" s="82" t="s">
        <v>58</v>
      </c>
      <c r="L63" s="82" t="s">
        <v>532</v>
      </c>
      <c r="M63" s="82" t="s">
        <v>325</v>
      </c>
      <c r="N63">
        <v>3</v>
      </c>
      <c r="O63" s="27">
        <v>9</v>
      </c>
      <c r="P63" s="27">
        <v>7</v>
      </c>
      <c r="Q63" s="27" t="s">
        <v>25</v>
      </c>
      <c r="R63" s="27">
        <v>8</v>
      </c>
      <c r="S63" s="71">
        <v>3</v>
      </c>
      <c r="T63" s="28">
        <f>ROUND(SUMPRODUCT(O63:S63,$O$8:$S$8)/100,1)</f>
        <v>5</v>
      </c>
      <c r="U63" s="29" t="str">
        <f t="shared" si="4"/>
        <v>D+</v>
      </c>
      <c r="V63" s="30" t="str">
        <f t="shared" si="5"/>
        <v>Trung bình yếu</v>
      </c>
      <c r="W63" s="31" t="str">
        <f t="shared" si="6"/>
        <v/>
      </c>
      <c r="X63" s="32" t="str">
        <f t="shared" si="7"/>
        <v>201-A2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504</v>
      </c>
      <c r="D64" s="24" t="s">
        <v>346</v>
      </c>
      <c r="E64" s="25" t="s">
        <v>448</v>
      </c>
      <c r="F64" s="26" t="s">
        <v>505</v>
      </c>
      <c r="G64" s="23" t="s">
        <v>97</v>
      </c>
      <c r="H64" s="81" t="s">
        <v>56</v>
      </c>
      <c r="I64" s="82" t="s">
        <v>329</v>
      </c>
      <c r="J64" s="83">
        <v>43256</v>
      </c>
      <c r="K64" s="82" t="s">
        <v>58</v>
      </c>
      <c r="L64" s="82" t="s">
        <v>532</v>
      </c>
      <c r="M64" s="82" t="s">
        <v>325</v>
      </c>
      <c r="N64">
        <v>3</v>
      </c>
      <c r="O64" s="27">
        <v>10</v>
      </c>
      <c r="P64" s="27">
        <v>8</v>
      </c>
      <c r="Q64" s="27" t="s">
        <v>25</v>
      </c>
      <c r="R64" s="27">
        <v>8</v>
      </c>
      <c r="S64" s="71">
        <v>3</v>
      </c>
      <c r="T64" s="28">
        <f>ROUND(SUMPRODUCT(O64:S64,$O$8:$S$8)/100,1)</f>
        <v>5.2</v>
      </c>
      <c r="U64" s="29" t="str">
        <f t="shared" si="4"/>
        <v>D+</v>
      </c>
      <c r="V64" s="30" t="str">
        <f t="shared" si="5"/>
        <v>Trung bình yếu</v>
      </c>
      <c r="W64" s="31" t="str">
        <f t="shared" si="6"/>
        <v/>
      </c>
      <c r="X64" s="32" t="str">
        <f t="shared" si="7"/>
        <v>201-A2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506</v>
      </c>
      <c r="D65" s="24" t="s">
        <v>255</v>
      </c>
      <c r="E65" s="25" t="s">
        <v>507</v>
      </c>
      <c r="F65" s="26" t="s">
        <v>508</v>
      </c>
      <c r="G65" s="23" t="s">
        <v>88</v>
      </c>
      <c r="H65" s="81" t="s">
        <v>56</v>
      </c>
      <c r="I65" s="82" t="s">
        <v>329</v>
      </c>
      <c r="J65" s="83">
        <v>43256</v>
      </c>
      <c r="K65" s="82" t="s">
        <v>58</v>
      </c>
      <c r="L65" s="82" t="s">
        <v>532</v>
      </c>
      <c r="M65" s="82" t="s">
        <v>325</v>
      </c>
      <c r="N65">
        <v>3</v>
      </c>
      <c r="O65" s="27">
        <v>10</v>
      </c>
      <c r="P65" s="27">
        <v>6</v>
      </c>
      <c r="Q65" s="27" t="s">
        <v>25</v>
      </c>
      <c r="R65" s="27">
        <v>7</v>
      </c>
      <c r="S65" s="71">
        <v>4</v>
      </c>
      <c r="T65" s="28">
        <f>ROUND(SUMPRODUCT(O65:S65,$O$8:$S$8)/100,1)</f>
        <v>5.4</v>
      </c>
      <c r="U65" s="29" t="str">
        <f t="shared" si="4"/>
        <v>D+</v>
      </c>
      <c r="V65" s="30" t="str">
        <f t="shared" si="5"/>
        <v>Trung bình yếu</v>
      </c>
      <c r="W65" s="31" t="str">
        <f t="shared" si="6"/>
        <v/>
      </c>
      <c r="X65" s="32" t="str">
        <f t="shared" si="7"/>
        <v>201-A2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509</v>
      </c>
      <c r="D66" s="24" t="s">
        <v>428</v>
      </c>
      <c r="E66" s="25" t="s">
        <v>510</v>
      </c>
      <c r="F66" s="26" t="s">
        <v>511</v>
      </c>
      <c r="G66" s="23" t="s">
        <v>88</v>
      </c>
      <c r="H66" s="81" t="s">
        <v>56</v>
      </c>
      <c r="I66" s="82" t="s">
        <v>329</v>
      </c>
      <c r="J66" s="83">
        <v>43256</v>
      </c>
      <c r="K66" s="82" t="s">
        <v>58</v>
      </c>
      <c r="L66" s="82" t="s">
        <v>532</v>
      </c>
      <c r="M66" s="82" t="s">
        <v>325</v>
      </c>
      <c r="N66">
        <v>3</v>
      </c>
      <c r="O66" s="27">
        <v>9</v>
      </c>
      <c r="P66" s="27">
        <v>8</v>
      </c>
      <c r="Q66" s="27" t="s">
        <v>25</v>
      </c>
      <c r="R66" s="27">
        <v>7</v>
      </c>
      <c r="S66" s="71">
        <v>3</v>
      </c>
      <c r="T66" s="28">
        <f>ROUND(SUMPRODUCT(O66:S66,$O$8:$S$8)/100,1)</f>
        <v>4.9000000000000004</v>
      </c>
      <c r="U66" s="29" t="str">
        <f t="shared" si="4"/>
        <v>D</v>
      </c>
      <c r="V66" s="30" t="str">
        <f t="shared" si="5"/>
        <v>Trung bình yếu</v>
      </c>
      <c r="W66" s="31" t="str">
        <f t="shared" si="6"/>
        <v/>
      </c>
      <c r="X66" s="32" t="str">
        <f t="shared" si="7"/>
        <v>201-A2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512</v>
      </c>
      <c r="D67" s="24" t="s">
        <v>513</v>
      </c>
      <c r="E67" s="25" t="s">
        <v>301</v>
      </c>
      <c r="F67" s="26" t="s">
        <v>514</v>
      </c>
      <c r="G67" s="23" t="s">
        <v>88</v>
      </c>
      <c r="H67" s="81" t="s">
        <v>56</v>
      </c>
      <c r="I67" s="82" t="s">
        <v>329</v>
      </c>
      <c r="J67" s="83">
        <v>43256</v>
      </c>
      <c r="K67" s="82" t="s">
        <v>58</v>
      </c>
      <c r="L67" s="82" t="s">
        <v>532</v>
      </c>
      <c r="M67" s="82" t="s">
        <v>325</v>
      </c>
      <c r="N67">
        <v>3</v>
      </c>
      <c r="O67" s="27">
        <v>9</v>
      </c>
      <c r="P67" s="27">
        <v>5</v>
      </c>
      <c r="Q67" s="27" t="s">
        <v>25</v>
      </c>
      <c r="R67" s="27">
        <v>7</v>
      </c>
      <c r="S67" s="71">
        <v>4.5</v>
      </c>
      <c r="T67" s="28">
        <f>ROUND(SUMPRODUCT(O67:S67,$O$8:$S$8)/100,1)</f>
        <v>5.5</v>
      </c>
      <c r="U67" s="29" t="str">
        <f t="shared" si="4"/>
        <v>C</v>
      </c>
      <c r="V67" s="30" t="str">
        <f t="shared" si="5"/>
        <v>Trung bình</v>
      </c>
      <c r="W67" s="31" t="str">
        <f t="shared" si="6"/>
        <v/>
      </c>
      <c r="X67" s="32" t="str">
        <f t="shared" si="7"/>
        <v>201-A2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515</v>
      </c>
      <c r="D68" s="24" t="s">
        <v>516</v>
      </c>
      <c r="E68" s="25" t="s">
        <v>517</v>
      </c>
      <c r="F68" s="26" t="s">
        <v>518</v>
      </c>
      <c r="G68" s="23" t="s">
        <v>93</v>
      </c>
      <c r="H68" s="81" t="s">
        <v>56</v>
      </c>
      <c r="I68" s="82" t="s">
        <v>329</v>
      </c>
      <c r="J68" s="83">
        <v>43256</v>
      </c>
      <c r="K68" s="82" t="s">
        <v>58</v>
      </c>
      <c r="L68" s="82" t="s">
        <v>532</v>
      </c>
      <c r="M68" s="82" t="s">
        <v>325</v>
      </c>
      <c r="N68">
        <v>3</v>
      </c>
      <c r="O68" s="27">
        <v>8</v>
      </c>
      <c r="P68" s="27">
        <v>7</v>
      </c>
      <c r="Q68" s="27" t="s">
        <v>25</v>
      </c>
      <c r="R68" s="27">
        <v>8</v>
      </c>
      <c r="S68" s="71">
        <v>4.5</v>
      </c>
      <c r="T68" s="28">
        <f>ROUND(SUMPRODUCT(O68:S68,$O$8:$S$8)/100,1)</f>
        <v>5.8</v>
      </c>
      <c r="U68" s="29" t="str">
        <f t="shared" si="4"/>
        <v>C</v>
      </c>
      <c r="V68" s="30" t="str">
        <f t="shared" si="5"/>
        <v>Trung bình</v>
      </c>
      <c r="W68" s="31" t="str">
        <f t="shared" si="6"/>
        <v/>
      </c>
      <c r="X68" s="32" t="str">
        <f t="shared" si="7"/>
        <v>201-A2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519</v>
      </c>
      <c r="D69" s="24" t="s">
        <v>73</v>
      </c>
      <c r="E69" s="25" t="s">
        <v>520</v>
      </c>
      <c r="F69" s="26" t="s">
        <v>521</v>
      </c>
      <c r="G69" s="23" t="s">
        <v>88</v>
      </c>
      <c r="H69" s="81" t="s">
        <v>56</v>
      </c>
      <c r="I69" s="82" t="s">
        <v>329</v>
      </c>
      <c r="J69" s="83">
        <v>43256</v>
      </c>
      <c r="K69" s="82" t="s">
        <v>58</v>
      </c>
      <c r="L69" s="82" t="s">
        <v>532</v>
      </c>
      <c r="M69" s="82" t="s">
        <v>325</v>
      </c>
      <c r="N69">
        <v>3</v>
      </c>
      <c r="O69" s="27">
        <v>8</v>
      </c>
      <c r="P69" s="27">
        <v>6</v>
      </c>
      <c r="Q69" s="27" t="s">
        <v>25</v>
      </c>
      <c r="R69" s="27">
        <v>7</v>
      </c>
      <c r="S69" s="71">
        <v>3</v>
      </c>
      <c r="T69" s="28">
        <f>ROUND(SUMPRODUCT(O69:S69,$O$8:$S$8)/100,1)</f>
        <v>4.5999999999999996</v>
      </c>
      <c r="U69" s="29" t="str">
        <f t="shared" si="4"/>
        <v>D</v>
      </c>
      <c r="V69" s="30" t="str">
        <f t="shared" si="5"/>
        <v>Trung bình yếu</v>
      </c>
      <c r="W69" s="31" t="str">
        <f t="shared" si="6"/>
        <v/>
      </c>
      <c r="X69" s="32" t="str">
        <f t="shared" si="7"/>
        <v>201-A2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Đạt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18.75" customHeight="1" x14ac:dyDescent="0.25">
      <c r="B70" s="22">
        <v>62</v>
      </c>
      <c r="C70" s="23" t="s">
        <v>522</v>
      </c>
      <c r="D70" s="24" t="s">
        <v>90</v>
      </c>
      <c r="E70" s="25" t="s">
        <v>523</v>
      </c>
      <c r="F70" s="26" t="s">
        <v>524</v>
      </c>
      <c r="G70" s="23" t="s">
        <v>79</v>
      </c>
      <c r="H70" s="81" t="s">
        <v>56</v>
      </c>
      <c r="I70" s="82" t="s">
        <v>329</v>
      </c>
      <c r="J70" s="83">
        <v>43256</v>
      </c>
      <c r="K70" s="82" t="s">
        <v>58</v>
      </c>
      <c r="L70" s="82" t="s">
        <v>532</v>
      </c>
      <c r="M70" s="82" t="s">
        <v>325</v>
      </c>
      <c r="N70">
        <v>3</v>
      </c>
      <c r="O70" s="27">
        <v>9</v>
      </c>
      <c r="P70" s="27">
        <v>7</v>
      </c>
      <c r="Q70" s="27" t="s">
        <v>25</v>
      </c>
      <c r="R70" s="27">
        <v>7</v>
      </c>
      <c r="S70" s="71">
        <v>4</v>
      </c>
      <c r="T70" s="28">
        <f>ROUND(SUMPRODUCT(O70:S70,$O$8:$S$8)/100,1)</f>
        <v>5.4</v>
      </c>
      <c r="U70" s="29" t="str">
        <f t="shared" si="4"/>
        <v>D+</v>
      </c>
      <c r="V70" s="30" t="str">
        <f t="shared" si="5"/>
        <v>Trung bình yếu</v>
      </c>
      <c r="W70" s="31" t="str">
        <f t="shared" si="6"/>
        <v/>
      </c>
      <c r="X70" s="32" t="str">
        <f t="shared" si="7"/>
        <v>201-A2</v>
      </c>
      <c r="Y70" s="3"/>
      <c r="Z70" s="21"/>
      <c r="AA70" s="73" t="str">
        <f>IF(W70="Không đủ ĐKDT","Học lại",IF(W70="Đình chỉ thi","Học lại",IF(AND(MID(G70,2,2)&lt;"12",W70="Vắng"),"Thi lại",IF(W70="Vắng có phép", "Thi lại",IF(AND((MID(G70,2,2)&lt;"12"),T70&lt;4.5),"Thi lại",IF(AND((MID(G70,2,2)&lt;"18"),T70&lt;4),"Học lại",IF(AND((MID(G70,2,2)&gt;"17"),T70&lt;4),"Thi lại",IF(AND(MID(G70,2,2)&gt;"17",S70=0),"Thi lại",IF(AND((MID(G70,2,2)&lt;"12"),S70=0),"Thi lại",IF(AND((MID(G70,2,2)&lt;"18"),(MID(G70,2,2)&gt;"11"),S70=0),"Học lại","Đạt"))))))))))</f>
        <v>Đạt</v>
      </c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ht="18.75" customHeight="1" x14ac:dyDescent="0.25">
      <c r="B71" s="22">
        <v>63</v>
      </c>
      <c r="C71" s="23" t="s">
        <v>525</v>
      </c>
      <c r="D71" s="24" t="s">
        <v>526</v>
      </c>
      <c r="E71" s="25" t="s">
        <v>233</v>
      </c>
      <c r="F71" s="26" t="s">
        <v>348</v>
      </c>
      <c r="G71" s="23" t="s">
        <v>88</v>
      </c>
      <c r="H71" s="81" t="s">
        <v>56</v>
      </c>
      <c r="I71" s="82" t="s">
        <v>329</v>
      </c>
      <c r="J71" s="83">
        <v>43256</v>
      </c>
      <c r="K71" s="82" t="s">
        <v>58</v>
      </c>
      <c r="L71" s="82" t="s">
        <v>532</v>
      </c>
      <c r="M71" s="82" t="s">
        <v>325</v>
      </c>
      <c r="N71">
        <v>3</v>
      </c>
      <c r="O71" s="27">
        <v>8</v>
      </c>
      <c r="P71" s="27">
        <v>8</v>
      </c>
      <c r="Q71" s="27" t="s">
        <v>25</v>
      </c>
      <c r="R71" s="27">
        <v>7</v>
      </c>
      <c r="S71" s="71">
        <v>5</v>
      </c>
      <c r="T71" s="28">
        <f>ROUND(SUMPRODUCT(O71:S71,$O$8:$S$8)/100,1)</f>
        <v>6</v>
      </c>
      <c r="U71" s="29" t="str">
        <f t="shared" si="4"/>
        <v>C</v>
      </c>
      <c r="V71" s="30" t="str">
        <f t="shared" si="5"/>
        <v>Trung bình</v>
      </c>
      <c r="W71" s="31" t="str">
        <f t="shared" si="6"/>
        <v/>
      </c>
      <c r="X71" s="32" t="str">
        <f t="shared" si="7"/>
        <v>201-A2</v>
      </c>
      <c r="Y71" s="3"/>
      <c r="Z71" s="21"/>
      <c r="AA71" s="73" t="str">
        <f>IF(W71="Không đủ ĐKDT","Học lại",IF(W71="Đình chỉ thi","Học lại",IF(AND(MID(G71,2,2)&lt;"12",W71="Vắng"),"Thi lại",IF(W71="Vắng có phép", "Thi lại",IF(AND((MID(G71,2,2)&lt;"12"),T71&lt;4.5),"Thi lại",IF(AND((MID(G71,2,2)&lt;"18"),T71&lt;4),"Học lại",IF(AND((MID(G71,2,2)&gt;"17"),T71&lt;4),"Thi lại",IF(AND(MID(G71,2,2)&gt;"17",S71=0),"Thi lại",IF(AND((MID(G71,2,2)&lt;"12"),S71=0),"Thi lại",IF(AND((MID(G71,2,2)&lt;"18"),(MID(G71,2,2)&gt;"11"),S71=0),"Học lại","Đạt"))))))))))</f>
        <v>Đạt</v>
      </c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</row>
    <row r="72" spans="1:42" ht="18.75" customHeight="1" x14ac:dyDescent="0.25">
      <c r="B72" s="22">
        <v>64</v>
      </c>
      <c r="C72" s="23" t="s">
        <v>527</v>
      </c>
      <c r="D72" s="24" t="s">
        <v>528</v>
      </c>
      <c r="E72" s="25" t="s">
        <v>529</v>
      </c>
      <c r="F72" s="26" t="s">
        <v>231</v>
      </c>
      <c r="G72" s="23" t="s">
        <v>88</v>
      </c>
      <c r="H72" s="81" t="s">
        <v>56</v>
      </c>
      <c r="I72" s="82" t="s">
        <v>329</v>
      </c>
      <c r="J72" s="83">
        <v>43256</v>
      </c>
      <c r="K72" s="82" t="s">
        <v>58</v>
      </c>
      <c r="L72" s="82" t="s">
        <v>532</v>
      </c>
      <c r="M72" s="82" t="s">
        <v>325</v>
      </c>
      <c r="N72">
        <v>3</v>
      </c>
      <c r="O72" s="27">
        <v>8</v>
      </c>
      <c r="P72" s="27">
        <v>9</v>
      </c>
      <c r="Q72" s="27" t="s">
        <v>25</v>
      </c>
      <c r="R72" s="27">
        <v>7</v>
      </c>
      <c r="S72" s="71">
        <v>5</v>
      </c>
      <c r="T72" s="28">
        <f>ROUND(SUMPRODUCT(O72:S72,$O$8:$S$8)/100,1)</f>
        <v>6.1</v>
      </c>
      <c r="U72" s="29" t="str">
        <f t="shared" si="4"/>
        <v>C</v>
      </c>
      <c r="V72" s="30" t="str">
        <f t="shared" si="5"/>
        <v>Trung bình</v>
      </c>
      <c r="W72" s="31" t="str">
        <f t="shared" si="6"/>
        <v/>
      </c>
      <c r="X72" s="32" t="str">
        <f t="shared" si="7"/>
        <v>201-A2</v>
      </c>
      <c r="Y72" s="3"/>
      <c r="Z72" s="21"/>
      <c r="AA72" s="73" t="str">
        <f>IF(W72="Không đủ ĐKDT","Học lại",IF(W72="Đình chỉ thi","Học lại",IF(AND(MID(G72,2,2)&lt;"12",W72="Vắng"),"Thi lại",IF(W72="Vắng có phép", "Thi lại",IF(AND((MID(G72,2,2)&lt;"12"),T72&lt;4.5),"Thi lại",IF(AND((MID(G72,2,2)&lt;"18"),T72&lt;4),"Học lại",IF(AND((MID(G72,2,2)&gt;"17"),T72&lt;4),"Thi lại",IF(AND(MID(G72,2,2)&gt;"17",S72=0),"Thi lại",IF(AND((MID(G72,2,2)&lt;"12"),S72=0),"Thi lại",IF(AND((MID(G72,2,2)&lt;"18"),(MID(G72,2,2)&gt;"11"),S72=0),"Học lại","Đạt"))))))))))</f>
        <v>Đạt</v>
      </c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</row>
    <row r="73" spans="1:42" ht="9" customHeight="1" x14ac:dyDescent="0.25">
      <c r="A73" s="2"/>
      <c r="B73" s="33"/>
      <c r="C73" s="34"/>
      <c r="D73" s="34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6"/>
      <c r="P73" s="37"/>
      <c r="Q73" s="37"/>
      <c r="R73" s="38"/>
      <c r="S73" s="38"/>
      <c r="T73" s="38"/>
      <c r="U73" s="38"/>
      <c r="V73" s="38"/>
      <c r="W73" s="38"/>
      <c r="X73" s="38"/>
      <c r="Y73" s="3"/>
    </row>
    <row r="74" spans="1:42" ht="16.5" x14ac:dyDescent="0.25">
      <c r="A74" s="2"/>
      <c r="B74" s="84" t="s">
        <v>26</v>
      </c>
      <c r="C74" s="8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7"/>
      <c r="Q74" s="37"/>
      <c r="R74" s="38"/>
      <c r="S74" s="38"/>
      <c r="T74" s="38"/>
      <c r="U74" s="38"/>
      <c r="V74" s="38"/>
      <c r="W74" s="38"/>
      <c r="X74" s="38"/>
      <c r="Y74" s="3"/>
    </row>
    <row r="75" spans="1:42" ht="16.5" customHeight="1" x14ac:dyDescent="0.25">
      <c r="A75" s="2"/>
      <c r="B75" s="39" t="s">
        <v>27</v>
      </c>
      <c r="C75" s="39"/>
      <c r="D75" s="40">
        <f>+$AD$7</f>
        <v>64</v>
      </c>
      <c r="E75" s="41" t="s">
        <v>28</v>
      </c>
      <c r="F75" s="85" t="s">
        <v>29</v>
      </c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42">
        <f>$AD$7 -COUNTIF($W$8:$W$233,"Vắng") -COUNTIF($W$8:$W$233,"Vắng có phép") - COUNTIF($W$8:$W$233,"Đình chỉ thi") - COUNTIF($W$8:$W$233,"Không đủ ĐKDT")</f>
        <v>56</v>
      </c>
      <c r="T75" s="42"/>
      <c r="U75" s="42"/>
      <c r="V75" s="43"/>
      <c r="W75" s="44" t="s">
        <v>28</v>
      </c>
      <c r="X75" s="43"/>
      <c r="Y75" s="3"/>
    </row>
    <row r="76" spans="1:42" ht="16.5" customHeight="1" x14ac:dyDescent="0.25">
      <c r="A76" s="2"/>
      <c r="B76" s="39" t="s">
        <v>30</v>
      </c>
      <c r="C76" s="39"/>
      <c r="D76" s="40">
        <f>+$AO$7</f>
        <v>53</v>
      </c>
      <c r="E76" s="41" t="s">
        <v>28</v>
      </c>
      <c r="F76" s="85" t="s">
        <v>31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45">
        <f>COUNTIF($W$8:$W$109,"Vắng")</f>
        <v>0</v>
      </c>
      <c r="T76" s="45"/>
      <c r="U76" s="45"/>
      <c r="V76" s="46"/>
      <c r="W76" s="44" t="s">
        <v>28</v>
      </c>
      <c r="X76" s="46"/>
      <c r="Y76" s="3"/>
    </row>
    <row r="77" spans="1:42" ht="16.5" customHeight="1" x14ac:dyDescent="0.25">
      <c r="A77" s="2"/>
      <c r="B77" s="39" t="s">
        <v>39</v>
      </c>
      <c r="C77" s="39"/>
      <c r="D77" s="49">
        <f>COUNTIF(AA9:AA72,"Học lại")</f>
        <v>11</v>
      </c>
      <c r="E77" s="41" t="s">
        <v>28</v>
      </c>
      <c r="F77" s="85" t="s">
        <v>40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42">
        <f>COUNTIF($W$8:$W$109,"Vắng có phép")</f>
        <v>0</v>
      </c>
      <c r="T77" s="42"/>
      <c r="U77" s="42"/>
      <c r="V77" s="43"/>
      <c r="W77" s="44" t="s">
        <v>28</v>
      </c>
      <c r="X77" s="43"/>
      <c r="Y77" s="3"/>
    </row>
    <row r="78" spans="1:42" ht="3" customHeight="1" x14ac:dyDescent="0.25">
      <c r="A78" s="2"/>
      <c r="B78" s="33"/>
      <c r="C78" s="34"/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P78" s="37"/>
      <c r="Q78" s="37"/>
      <c r="R78" s="38"/>
      <c r="S78" s="38"/>
      <c r="T78" s="38"/>
      <c r="U78" s="38"/>
      <c r="V78" s="38"/>
      <c r="W78" s="38"/>
      <c r="X78" s="38"/>
      <c r="Y78" s="3"/>
    </row>
    <row r="79" spans="1:42" x14ac:dyDescent="0.25">
      <c r="B79" s="68" t="s">
        <v>41</v>
      </c>
      <c r="C79" s="68"/>
      <c r="D79" s="69">
        <f>COUNTIF(AA9:AA72,"Thi lại")</f>
        <v>0</v>
      </c>
      <c r="E79" s="70" t="s">
        <v>28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6"/>
      <c r="R79" s="86"/>
      <c r="S79" s="86"/>
      <c r="T79" s="86"/>
      <c r="U79" s="86"/>
      <c r="V79" s="86"/>
      <c r="W79" s="86"/>
      <c r="X79" s="86"/>
      <c r="Y79" s="3"/>
    </row>
    <row r="80" spans="1:42" ht="24.75" customHeight="1" x14ac:dyDescent="0.25">
      <c r="B80" s="68"/>
      <c r="C80" s="68"/>
      <c r="D80" s="69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6" t="s">
        <v>1082</v>
      </c>
      <c r="R80" s="86"/>
      <c r="S80" s="86"/>
      <c r="T80" s="86"/>
      <c r="U80" s="86"/>
      <c r="V80" s="86"/>
      <c r="W80" s="86"/>
      <c r="X80" s="86"/>
      <c r="Y80" s="3"/>
    </row>
  </sheetData>
  <sheetProtection formatCells="0" formatColumns="0" formatRows="0" insertColumns="0" insertRows="0" insertHyperlinks="0" deleteColumns="0" deleteRows="0" sort="0" autoFilter="0" pivotTables="0"/>
  <autoFilter ref="A7:AP72">
    <filterColumn colId="3" showButton="0"/>
  </autoFilter>
  <sortState ref="B9:AB72">
    <sortCondition ref="B9:B72"/>
  </sortState>
  <mergeCells count="48">
    <mergeCell ref="B1:G1"/>
    <mergeCell ref="O1:X1"/>
    <mergeCell ref="B2:G2"/>
    <mergeCell ref="O2:X2"/>
    <mergeCell ref="B3:C3"/>
    <mergeCell ref="D3:R3"/>
    <mergeCell ref="S3:X3"/>
    <mergeCell ref="AO3:AP5"/>
    <mergeCell ref="B4:C4"/>
    <mergeCell ref="E4:F4"/>
    <mergeCell ref="G4:R4"/>
    <mergeCell ref="S4:X4"/>
    <mergeCell ref="AC3:AC6"/>
    <mergeCell ref="AD3:AD6"/>
    <mergeCell ref="AE3:AH5"/>
    <mergeCell ref="AI3:AJ5"/>
    <mergeCell ref="AK3:AL5"/>
    <mergeCell ref="AM3:AN5"/>
    <mergeCell ref="AB3:AB6"/>
    <mergeCell ref="H6:H7"/>
    <mergeCell ref="I6:I7"/>
    <mergeCell ref="J6:J7"/>
    <mergeCell ref="K6:K7"/>
    <mergeCell ref="B8:G8"/>
    <mergeCell ref="R6:R7"/>
    <mergeCell ref="L6:L7"/>
    <mergeCell ref="M6:M7"/>
    <mergeCell ref="N6:N7"/>
    <mergeCell ref="O6:O7"/>
    <mergeCell ref="P6:P7"/>
    <mergeCell ref="Q6:Q7"/>
    <mergeCell ref="B6:B7"/>
    <mergeCell ref="C6:C7"/>
    <mergeCell ref="D6:E7"/>
    <mergeCell ref="F6:F7"/>
    <mergeCell ref="G6:G7"/>
    <mergeCell ref="Q80:X80"/>
    <mergeCell ref="T6:T8"/>
    <mergeCell ref="U6:U7"/>
    <mergeCell ref="V6:V7"/>
    <mergeCell ref="W6:W8"/>
    <mergeCell ref="X6:X8"/>
    <mergeCell ref="S6:S7"/>
    <mergeCell ref="B74:C74"/>
    <mergeCell ref="F75:R75"/>
    <mergeCell ref="F76:R76"/>
    <mergeCell ref="F77:R77"/>
    <mergeCell ref="Q79:X79"/>
  </mergeCells>
  <conditionalFormatting sqref="O9:S72">
    <cfRule type="cellIs" dxfId="17" priority="13" operator="greaterThan">
      <formula>10</formula>
    </cfRule>
  </conditionalFormatting>
  <conditionalFormatting sqref="S9:S72">
    <cfRule type="cellIs" dxfId="16" priority="4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O9:R72">
    <cfRule type="cellIs" dxfId="10" priority="3" operator="greaterThan">
      <formula>10</formula>
    </cfRule>
  </conditionalFormatting>
  <conditionalFormatting sqref="C1:C1048576">
    <cfRule type="duplicateValues" dxfId="9" priority="40"/>
  </conditionalFormatting>
  <dataValidations count="1">
    <dataValidation allowBlank="1" showInputMessage="1" showErrorMessage="1" errorTitle="Không xóa dữ liệu" error="Không xóa dữ liệu" prompt="Không xóa dữ liệu" sqref="D77 AA9:AA72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87"/>
  <sheetViews>
    <sheetView zoomScale="115" zoomScaleNormal="115" workbookViewId="0">
      <pane ySplit="2" topLeftCell="A81" activePane="bottomLeft" state="frozen"/>
      <selection activeCell="E5" sqref="E1:E1048576"/>
      <selection pane="bottomLeft" activeCell="A88" sqref="A88:XFD11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1.75" style="1" customWidth="1"/>
    <col min="6" max="6" width="9.375" style="1" hidden="1" customWidth="1"/>
    <col min="7" max="7" width="11.25" style="1" customWidth="1"/>
    <col min="8" max="14" width="15.125" style="1" hidden="1" customWidth="1"/>
    <col min="15" max="16" width="4.375" style="1" customWidth="1"/>
    <col min="17" max="17" width="4.375" style="1" hidden="1" customWidth="1"/>
    <col min="18" max="18" width="4.375" style="1" customWidth="1"/>
    <col min="19" max="19" width="5.25" style="1" customWidth="1"/>
    <col min="20" max="20" width="6.5" style="1" customWidth="1"/>
    <col min="21" max="21" width="6.5" style="1" hidden="1" customWidth="1"/>
    <col min="22" max="22" width="11.875" style="1" hidden="1" customWidth="1"/>
    <col min="23" max="23" width="14.875" style="1" customWidth="1"/>
    <col min="24" max="24" width="5.75" style="1" hidden="1" customWidth="1"/>
    <col min="25" max="25" width="6.5" style="1" customWidth="1"/>
    <col min="26" max="26" width="6.5" style="2" customWidth="1"/>
    <col min="27" max="27" width="9" style="50"/>
    <col min="28" max="28" width="9.125" style="50" bestFit="1" customWidth="1"/>
    <col min="29" max="29" width="9" style="50"/>
    <col min="30" max="30" width="10.375" style="50" bestFit="1" customWidth="1"/>
    <col min="31" max="31" width="9.125" style="50" bestFit="1" customWidth="1"/>
    <col min="32" max="42" width="9" style="50"/>
    <col min="43" max="16384" width="9" style="1"/>
  </cols>
  <sheetData>
    <row r="1" spans="2:42" ht="27.75" customHeight="1" x14ac:dyDescent="0.3">
      <c r="B1" s="105" t="s">
        <v>0</v>
      </c>
      <c r="C1" s="105"/>
      <c r="D1" s="105"/>
      <c r="E1" s="105"/>
      <c r="F1" s="105"/>
      <c r="G1" s="105"/>
      <c r="H1" s="75"/>
      <c r="I1" s="75"/>
      <c r="J1" s="75"/>
      <c r="K1" s="75"/>
      <c r="L1" s="75"/>
      <c r="M1" s="75"/>
      <c r="N1" s="75"/>
      <c r="O1" s="106" t="s">
        <v>1078</v>
      </c>
      <c r="P1" s="106"/>
      <c r="Q1" s="106"/>
      <c r="R1" s="106"/>
      <c r="S1" s="106"/>
      <c r="T1" s="106"/>
      <c r="U1" s="106"/>
      <c r="V1" s="106"/>
      <c r="W1" s="106"/>
      <c r="X1" s="106"/>
      <c r="Y1" s="3"/>
    </row>
    <row r="2" spans="2:42" ht="25.5" customHeight="1" x14ac:dyDescent="0.25">
      <c r="B2" s="107" t="s">
        <v>1</v>
      </c>
      <c r="C2" s="107"/>
      <c r="D2" s="107"/>
      <c r="E2" s="107"/>
      <c r="F2" s="107"/>
      <c r="G2" s="107"/>
      <c r="H2" s="76"/>
      <c r="I2" s="76"/>
      <c r="J2" s="76"/>
      <c r="K2" s="76"/>
      <c r="L2" s="76"/>
      <c r="M2" s="76"/>
      <c r="N2" s="76"/>
      <c r="O2" s="108" t="s">
        <v>43</v>
      </c>
      <c r="P2" s="108"/>
      <c r="Q2" s="108"/>
      <c r="R2" s="108"/>
      <c r="S2" s="108"/>
      <c r="T2" s="108"/>
      <c r="U2" s="108"/>
      <c r="V2" s="108"/>
      <c r="W2" s="108"/>
      <c r="X2" s="108"/>
      <c r="Y2" s="4"/>
      <c r="Z2" s="5"/>
      <c r="AH2" s="51"/>
      <c r="AI2" s="52"/>
      <c r="AJ2" s="51"/>
      <c r="AK2" s="51"/>
      <c r="AL2" s="51"/>
      <c r="AM2" s="52"/>
      <c r="AN2" s="51"/>
    </row>
    <row r="3" spans="2:42" ht="23.25" customHeight="1" x14ac:dyDescent="0.25">
      <c r="B3" s="109" t="s">
        <v>2</v>
      </c>
      <c r="C3" s="109"/>
      <c r="D3" s="110" t="str">
        <f>+M10</f>
        <v>Xây dựng các hệ thống nhúng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 t="str">
        <f>"Nhóm: " &amp;I10</f>
        <v>Nhóm: D14-127_01</v>
      </c>
      <c r="T3" s="111"/>
      <c r="U3" s="111"/>
      <c r="V3" s="111"/>
      <c r="W3" s="111"/>
      <c r="X3" s="111"/>
      <c r="AA3" s="51"/>
      <c r="AB3" s="101" t="s">
        <v>38</v>
      </c>
      <c r="AC3" s="101" t="s">
        <v>8</v>
      </c>
      <c r="AD3" s="101" t="s">
        <v>37</v>
      </c>
      <c r="AE3" s="101" t="s">
        <v>36</v>
      </c>
      <c r="AF3" s="101"/>
      <c r="AG3" s="101"/>
      <c r="AH3" s="101"/>
      <c r="AI3" s="101" t="s">
        <v>35</v>
      </c>
      <c r="AJ3" s="101"/>
      <c r="AK3" s="101" t="s">
        <v>33</v>
      </c>
      <c r="AL3" s="101"/>
      <c r="AM3" s="101" t="s">
        <v>34</v>
      </c>
      <c r="AN3" s="101"/>
      <c r="AO3" s="101" t="s">
        <v>32</v>
      </c>
      <c r="AP3" s="101"/>
    </row>
    <row r="4" spans="2:42" ht="17.25" customHeight="1" x14ac:dyDescent="0.25">
      <c r="B4" s="102" t="s">
        <v>3</v>
      </c>
      <c r="C4" s="102"/>
      <c r="D4" s="6">
        <f>+N10</f>
        <v>3</v>
      </c>
      <c r="E4" s="103" t="s">
        <v>42</v>
      </c>
      <c r="F4" s="103"/>
      <c r="G4" s="104">
        <f>+J10</f>
        <v>43256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3" t="str">
        <f>"Giờ thi: " &amp;K10</f>
        <v>Giờ thi: 13:00</v>
      </c>
      <c r="T4" s="103"/>
      <c r="U4" s="103"/>
      <c r="V4" s="103"/>
      <c r="W4" s="103"/>
      <c r="X4" s="103"/>
      <c r="AA4" s="5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</row>
    <row r="5" spans="2:42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/>
      <c r="T5" s="3"/>
      <c r="U5" s="3"/>
      <c r="V5" s="3"/>
      <c r="W5" s="3"/>
      <c r="X5" s="3"/>
      <c r="AA5" s="5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</row>
    <row r="6" spans="2:42" ht="44.25" customHeight="1" x14ac:dyDescent="0.25">
      <c r="B6" s="87" t="s">
        <v>4</v>
      </c>
      <c r="C6" s="95" t="s">
        <v>5</v>
      </c>
      <c r="D6" s="97" t="s">
        <v>6</v>
      </c>
      <c r="E6" s="98"/>
      <c r="F6" s="87" t="s">
        <v>7</v>
      </c>
      <c r="G6" s="87" t="s">
        <v>8</v>
      </c>
      <c r="H6" s="87" t="s">
        <v>44</v>
      </c>
      <c r="I6" s="87" t="s">
        <v>45</v>
      </c>
      <c r="J6" s="87" t="s">
        <v>46</v>
      </c>
      <c r="K6" s="87" t="s">
        <v>47</v>
      </c>
      <c r="L6" s="87" t="s">
        <v>48</v>
      </c>
      <c r="M6" s="87" t="s">
        <v>49</v>
      </c>
      <c r="N6" s="87" t="s">
        <v>50</v>
      </c>
      <c r="O6" s="94" t="s">
        <v>9</v>
      </c>
      <c r="P6" s="94" t="s">
        <v>10</v>
      </c>
      <c r="Q6" s="94" t="s">
        <v>11</v>
      </c>
      <c r="R6" s="94" t="s">
        <v>12</v>
      </c>
      <c r="S6" s="90" t="s">
        <v>13</v>
      </c>
      <c r="T6" s="87" t="s">
        <v>14</v>
      </c>
      <c r="U6" s="90" t="s">
        <v>15</v>
      </c>
      <c r="V6" s="87" t="s">
        <v>16</v>
      </c>
      <c r="W6" s="87" t="s">
        <v>17</v>
      </c>
      <c r="X6" s="87" t="s">
        <v>18</v>
      </c>
      <c r="AA6" s="51"/>
      <c r="AB6" s="101"/>
      <c r="AC6" s="101"/>
      <c r="AD6" s="101"/>
      <c r="AE6" s="54" t="s">
        <v>19</v>
      </c>
      <c r="AF6" s="54" t="s">
        <v>20</v>
      </c>
      <c r="AG6" s="54" t="s">
        <v>21</v>
      </c>
      <c r="AH6" s="54" t="s">
        <v>22</v>
      </c>
      <c r="AI6" s="54" t="s">
        <v>23</v>
      </c>
      <c r="AJ6" s="54" t="s">
        <v>22</v>
      </c>
      <c r="AK6" s="54" t="s">
        <v>23</v>
      </c>
      <c r="AL6" s="54" t="s">
        <v>22</v>
      </c>
      <c r="AM6" s="54" t="s">
        <v>23</v>
      </c>
      <c r="AN6" s="54" t="s">
        <v>22</v>
      </c>
      <c r="AO6" s="54" t="s">
        <v>23</v>
      </c>
      <c r="AP6" s="55" t="s">
        <v>22</v>
      </c>
    </row>
    <row r="7" spans="2:42" ht="44.25" customHeight="1" x14ac:dyDescent="0.25">
      <c r="B7" s="89"/>
      <c r="C7" s="96"/>
      <c r="D7" s="99"/>
      <c r="E7" s="100"/>
      <c r="F7" s="89"/>
      <c r="G7" s="89"/>
      <c r="H7" s="89"/>
      <c r="I7" s="89"/>
      <c r="J7" s="89"/>
      <c r="K7" s="89"/>
      <c r="L7" s="89"/>
      <c r="M7" s="89"/>
      <c r="N7" s="89"/>
      <c r="O7" s="94"/>
      <c r="P7" s="94"/>
      <c r="Q7" s="94"/>
      <c r="R7" s="94"/>
      <c r="S7" s="90"/>
      <c r="T7" s="88"/>
      <c r="U7" s="90"/>
      <c r="V7" s="89"/>
      <c r="W7" s="88"/>
      <c r="X7" s="88"/>
      <c r="Z7" s="8"/>
      <c r="AA7" s="51"/>
      <c r="AB7" s="56" t="str">
        <f>+D3</f>
        <v>Xây dựng các hệ thống nhúng</v>
      </c>
      <c r="AC7" s="57" t="str">
        <f>+S3</f>
        <v>Nhóm: D14-127_01</v>
      </c>
      <c r="AD7" s="58">
        <f>+$AM$7+$AO$7+$AK$7</f>
        <v>71</v>
      </c>
      <c r="AE7" s="52">
        <f>COUNTIF($W$8:$W$108,"Khiển trách")</f>
        <v>0</v>
      </c>
      <c r="AF7" s="52">
        <f>COUNTIF($W$8:$W$108,"Cảnh cáo")</f>
        <v>0</v>
      </c>
      <c r="AG7" s="52">
        <f>COUNTIF($W$8:$W$108,"Đình chỉ thi")</f>
        <v>0</v>
      </c>
      <c r="AH7" s="59">
        <f>+($AE$7+$AF$7+$AG$7)/$AD$7*100%</f>
        <v>0</v>
      </c>
      <c r="AI7" s="52">
        <f>SUM(COUNTIF($W$8:$W$106,"Vắng"),COUNTIF($W$8:$W$106,"Vắng có phép"))</f>
        <v>0</v>
      </c>
      <c r="AJ7" s="60">
        <f>+$AI$7/$AD$7</f>
        <v>0</v>
      </c>
      <c r="AK7" s="61">
        <f>COUNTIF($AA$8:$AA$106,"Thi lại")</f>
        <v>0</v>
      </c>
      <c r="AL7" s="60">
        <f>+$AK$7/$AD$7</f>
        <v>0</v>
      </c>
      <c r="AM7" s="61">
        <f>COUNTIF($AA$8:$AA$107,"Học lại")</f>
        <v>5</v>
      </c>
      <c r="AN7" s="60">
        <f>+$AM$7/$AD$7</f>
        <v>7.0422535211267609E-2</v>
      </c>
      <c r="AO7" s="52">
        <f>COUNTIF($AA$9:$AA$107,"Đạt")</f>
        <v>66</v>
      </c>
      <c r="AP7" s="59">
        <f>+$AO$7/$AD$7</f>
        <v>0.92957746478873238</v>
      </c>
    </row>
    <row r="8" spans="2:42" ht="14.25" customHeight="1" x14ac:dyDescent="0.25">
      <c r="B8" s="91" t="s">
        <v>24</v>
      </c>
      <c r="C8" s="92"/>
      <c r="D8" s="92"/>
      <c r="E8" s="92"/>
      <c r="F8" s="92"/>
      <c r="G8" s="93"/>
      <c r="H8" s="74"/>
      <c r="I8" s="74"/>
      <c r="J8" s="74"/>
      <c r="K8" s="74"/>
      <c r="L8" s="74"/>
      <c r="M8" s="74"/>
      <c r="N8" s="74"/>
      <c r="O8" s="9">
        <v>10</v>
      </c>
      <c r="P8" s="9">
        <v>10</v>
      </c>
      <c r="Q8" s="72"/>
      <c r="R8" s="9">
        <v>20</v>
      </c>
      <c r="S8" s="48">
        <f>100-(O8+P8+Q8+R8)</f>
        <v>60</v>
      </c>
      <c r="T8" s="89"/>
      <c r="U8" s="10"/>
      <c r="V8" s="10"/>
      <c r="W8" s="89"/>
      <c r="X8" s="89"/>
      <c r="AA8" s="51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</row>
    <row r="9" spans="2:42" ht="18.75" customHeight="1" x14ac:dyDescent="0.25">
      <c r="B9" s="11">
        <v>1</v>
      </c>
      <c r="C9" s="12" t="s">
        <v>51</v>
      </c>
      <c r="D9" s="13" t="s">
        <v>52</v>
      </c>
      <c r="E9" s="14" t="s">
        <v>53</v>
      </c>
      <c r="F9" s="15" t="s">
        <v>54</v>
      </c>
      <c r="G9" s="12" t="s">
        <v>55</v>
      </c>
      <c r="H9" s="81" t="s">
        <v>56</v>
      </c>
      <c r="I9" s="82" t="s">
        <v>57</v>
      </c>
      <c r="J9" s="83">
        <v>43256</v>
      </c>
      <c r="K9" s="82" t="s">
        <v>58</v>
      </c>
      <c r="L9" s="82" t="s">
        <v>322</v>
      </c>
      <c r="M9" s="82" t="s">
        <v>325</v>
      </c>
      <c r="N9">
        <v>3</v>
      </c>
      <c r="O9" s="16">
        <v>10</v>
      </c>
      <c r="P9" s="16">
        <v>7</v>
      </c>
      <c r="Q9" s="16" t="s">
        <v>25</v>
      </c>
      <c r="R9" s="16">
        <v>7</v>
      </c>
      <c r="S9" s="17">
        <v>2</v>
      </c>
      <c r="T9" s="18">
        <f>ROUND(SUMPRODUCT(O9:S9,$O$8:$S$8)/100,1)</f>
        <v>4.3</v>
      </c>
      <c r="U9" s="19" t="str">
        <f t="shared" ref="U9:U40" si="0">IF(AND($T9&gt;=9,$T9&lt;=10),"A+","")&amp;IF(AND($T9&gt;=8.5,$T9&lt;=8.9),"A","")&amp;IF(AND($T9&gt;=8,$T9&lt;=8.4),"B+","")&amp;IF(AND($T9&gt;=7,$T9&lt;=7.9),"B","")&amp;IF(AND($T9&gt;=6.5,$T9&lt;=6.9),"C+","")&amp;IF(AND($T9&gt;=5.5,$T9&lt;=6.4),"C","")&amp;IF(AND($T9&gt;=5,$T9&lt;=5.4),"D+","")&amp;IF(AND($T9&gt;=4,$T9&lt;=4.9),"D","")&amp;IF(AND($T9&lt;4),"F","")</f>
        <v>D</v>
      </c>
      <c r="V9" s="19" t="str">
        <f t="shared" ref="V9:V40" si="1">IF($T9&lt;4,"Kém",IF(AND($T9&gt;=4,$T9&lt;=5.4),"Trung bình yếu",IF(AND($T9&gt;=5.5,$T9&lt;=6.9),"Trung bình",IF(AND($T9&gt;=7,$T9&lt;=8.4),"Khá",IF(AND($T9&gt;=8.5,$T9&lt;=10),"Giỏi","")))))</f>
        <v>Trung bình yếu</v>
      </c>
      <c r="W9" s="31" t="str">
        <f t="shared" ref="W9:W40" si="2">+IF(OR($O9=0,$P9=0,$Q9=0,$R9=0),"Không đủ ĐKDT",IF(AND(S9=0,T9&gt;=4),"Không đạt",""))</f>
        <v/>
      </c>
      <c r="X9" s="20" t="str">
        <f t="shared" ref="X9:X40" si="3">+L9</f>
        <v>502-A2</v>
      </c>
      <c r="Y9" s="3"/>
      <c r="Z9" s="21"/>
      <c r="AA9" s="73" t="str">
        <f>IF(W9="Không đủ ĐKDT","Học lại",IF(W9="Đình chỉ thi","Học lại",IF(AND(MID(G9,2,2)&lt;"12",W9="Vắng"),"Thi lại",IF(W9="Vắng có phép", "Thi lại",IF(AND((MID(G9,2,2)&lt;"12"),T9&lt;4.5),"Thi lại",IF(AND((MID(G9,2,2)&lt;"18"),T9&lt;4),"Học lại",IF(AND((MID(G9,2,2)&gt;"17"),T9&lt;4),"Thi lại",IF(AND(MID(G9,2,2)&gt;"17",S9=0),"Thi lại",IF(AND((MID(G9,2,2)&lt;"12"),S9=0),"Thi lại",IF(AND((MID(G9,2,2)&lt;"18"),(MID(G9,2,2)&gt;"11"),S9=0),"Học lại","Đạt"))))))))))</f>
        <v>Đạt</v>
      </c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</row>
    <row r="10" spans="2:42" ht="18.75" customHeight="1" x14ac:dyDescent="0.25">
      <c r="B10" s="22">
        <v>2</v>
      </c>
      <c r="C10" s="23" t="s">
        <v>59</v>
      </c>
      <c r="D10" s="24" t="s">
        <v>60</v>
      </c>
      <c r="E10" s="25" t="s">
        <v>61</v>
      </c>
      <c r="F10" s="26" t="s">
        <v>62</v>
      </c>
      <c r="G10" s="23" t="s">
        <v>63</v>
      </c>
      <c r="H10" s="81" t="s">
        <v>56</v>
      </c>
      <c r="I10" s="82" t="s">
        <v>57</v>
      </c>
      <c r="J10" s="83">
        <v>43256</v>
      </c>
      <c r="K10" s="82" t="s">
        <v>58</v>
      </c>
      <c r="L10" s="82" t="s">
        <v>322</v>
      </c>
      <c r="M10" s="82" t="s">
        <v>325</v>
      </c>
      <c r="N10">
        <v>3</v>
      </c>
      <c r="O10" s="27">
        <v>7</v>
      </c>
      <c r="P10" s="27">
        <v>8</v>
      </c>
      <c r="Q10" s="27" t="s">
        <v>25</v>
      </c>
      <c r="R10" s="27">
        <v>7</v>
      </c>
      <c r="S10" s="71">
        <v>5</v>
      </c>
      <c r="T10" s="28">
        <f>ROUND(SUMPRODUCT(O10:S10,$O$8:$S$8)/100,1)</f>
        <v>5.9</v>
      </c>
      <c r="U10" s="29" t="str">
        <f t="shared" si="0"/>
        <v>C</v>
      </c>
      <c r="V10" s="30" t="str">
        <f t="shared" si="1"/>
        <v>Trung bình</v>
      </c>
      <c r="W10" s="31" t="str">
        <f t="shared" si="2"/>
        <v/>
      </c>
      <c r="X10" s="32" t="str">
        <f t="shared" si="3"/>
        <v>502-A2</v>
      </c>
      <c r="Y10" s="3"/>
      <c r="Z10" s="21"/>
      <c r="AA10" s="73" t="str">
        <f>IF(W10="Không đủ ĐKDT","Học lại",IF(W10="Đình chỉ thi","Học lại",IF(AND(MID(G10,2,2)&lt;"12",W10="Vắng"),"Thi lại",IF(W10="Vắng có phép", "Thi lại",IF(AND((MID(G10,2,2)&lt;"12"),T10&lt;4.5),"Thi lại",IF(AND((MID(G10,2,2)&lt;"18"),T10&lt;4),"Học lại",IF(AND((MID(G10,2,2)&gt;"17"),T10&lt;4),"Thi lại",IF(AND(MID(G10,2,2)&gt;"17",S10=0),"Thi lại",IF(AND((MID(G10,2,2)&lt;"12"),S10=0),"Thi lại",IF(AND((MID(G10,2,2)&lt;"18"),(MID(G10,2,2)&gt;"11"),S10=0),"Học lại","Đạt"))))))))))</f>
        <v>Đạt</v>
      </c>
      <c r="AB10" s="62"/>
      <c r="AC10" s="62"/>
      <c r="AD10" s="62"/>
      <c r="AE10" s="54"/>
      <c r="AF10" s="54"/>
      <c r="AG10" s="54"/>
      <c r="AH10" s="54"/>
      <c r="AI10" s="53"/>
      <c r="AJ10" s="54"/>
      <c r="AK10" s="54"/>
      <c r="AL10" s="54"/>
      <c r="AM10" s="54"/>
      <c r="AN10" s="54"/>
      <c r="AO10" s="54"/>
      <c r="AP10" s="55"/>
    </row>
    <row r="11" spans="2:42" ht="18.75" customHeight="1" x14ac:dyDescent="0.25">
      <c r="B11" s="22">
        <v>3</v>
      </c>
      <c r="C11" s="23" t="s">
        <v>64</v>
      </c>
      <c r="D11" s="24" t="s">
        <v>65</v>
      </c>
      <c r="E11" s="25" t="s">
        <v>66</v>
      </c>
      <c r="F11" s="26" t="s">
        <v>67</v>
      </c>
      <c r="G11" s="23" t="s">
        <v>63</v>
      </c>
      <c r="H11" s="81" t="s">
        <v>56</v>
      </c>
      <c r="I11" s="82" t="s">
        <v>57</v>
      </c>
      <c r="J11" s="83">
        <v>43256</v>
      </c>
      <c r="K11" s="82" t="s">
        <v>58</v>
      </c>
      <c r="L11" s="82" t="s">
        <v>322</v>
      </c>
      <c r="M11" s="82" t="s">
        <v>325</v>
      </c>
      <c r="N11">
        <v>3</v>
      </c>
      <c r="O11" s="27">
        <v>10</v>
      </c>
      <c r="P11" s="27">
        <v>7</v>
      </c>
      <c r="Q11" s="27" t="s">
        <v>25</v>
      </c>
      <c r="R11" s="27">
        <v>8</v>
      </c>
      <c r="S11" s="71">
        <v>5</v>
      </c>
      <c r="T11" s="28">
        <f>ROUND(SUMPRODUCT(O11:S11,$O$8:$S$8)/100,1)</f>
        <v>6.3</v>
      </c>
      <c r="U11" s="29" t="str">
        <f t="shared" si="0"/>
        <v>C</v>
      </c>
      <c r="V11" s="30" t="str">
        <f t="shared" si="1"/>
        <v>Trung bình</v>
      </c>
      <c r="W11" s="31" t="str">
        <f t="shared" si="2"/>
        <v/>
      </c>
      <c r="X11" s="32" t="str">
        <f t="shared" si="3"/>
        <v>502-A2</v>
      </c>
      <c r="Y11" s="3"/>
      <c r="Z11" s="21"/>
      <c r="AA11" s="73" t="str">
        <f>IF(W11="Không đủ ĐKDT","Học lại",IF(W11="Đình chỉ thi","Học lại",IF(AND(MID(G11,2,2)&lt;"12",W11="Vắng"),"Thi lại",IF(W11="Vắng có phép", "Thi lại",IF(AND((MID(G11,2,2)&lt;"12"),T11&lt;4.5),"Thi lại",IF(AND((MID(G11,2,2)&lt;"18"),T11&lt;4),"Học lại",IF(AND((MID(G11,2,2)&gt;"17"),T11&lt;4),"Thi lại",IF(AND(MID(G11,2,2)&gt;"17",S11=0),"Thi lại",IF(AND((MID(G11,2,2)&lt;"12"),S11=0),"Thi lại",IF(AND((MID(G11,2,2)&lt;"18"),(MID(G11,2,2)&gt;"11"),S11=0),"Học lại","Đạt"))))))))))</f>
        <v>Đạt</v>
      </c>
      <c r="AB11" s="63"/>
      <c r="AC11" s="63"/>
      <c r="AD11" s="64"/>
      <c r="AE11" s="53"/>
      <c r="AF11" s="53"/>
      <c r="AG11" s="53"/>
      <c r="AH11" s="65"/>
      <c r="AI11" s="53"/>
      <c r="AJ11" s="66"/>
      <c r="AK11" s="67"/>
      <c r="AL11" s="66"/>
      <c r="AM11" s="67"/>
      <c r="AN11" s="66"/>
      <c r="AO11" s="53"/>
      <c r="AP11" s="65"/>
    </row>
    <row r="12" spans="2:42" ht="18.75" customHeight="1" x14ac:dyDescent="0.25">
      <c r="B12" s="22">
        <v>4</v>
      </c>
      <c r="C12" s="23" t="s">
        <v>68</v>
      </c>
      <c r="D12" s="24" t="s">
        <v>69</v>
      </c>
      <c r="E12" s="25" t="s">
        <v>70</v>
      </c>
      <c r="F12" s="26" t="s">
        <v>71</v>
      </c>
      <c r="G12" s="23" t="s">
        <v>63</v>
      </c>
      <c r="H12" s="81" t="s">
        <v>56</v>
      </c>
      <c r="I12" s="82" t="s">
        <v>57</v>
      </c>
      <c r="J12" s="83">
        <v>43256</v>
      </c>
      <c r="K12" s="82" t="s">
        <v>58</v>
      </c>
      <c r="L12" s="82" t="s">
        <v>322</v>
      </c>
      <c r="M12" s="82" t="s">
        <v>325</v>
      </c>
      <c r="N12">
        <v>3</v>
      </c>
      <c r="O12" s="27">
        <v>6</v>
      </c>
      <c r="P12" s="27">
        <v>7</v>
      </c>
      <c r="Q12" s="27" t="s">
        <v>25</v>
      </c>
      <c r="R12" s="27">
        <v>7</v>
      </c>
      <c r="S12" s="71">
        <v>3</v>
      </c>
      <c r="T12" s="28">
        <f>ROUND(SUMPRODUCT(O12:S12,$O$8:$S$8)/100,1)</f>
        <v>4.5</v>
      </c>
      <c r="U12" s="29" t="str">
        <f t="shared" si="0"/>
        <v>D</v>
      </c>
      <c r="V12" s="30" t="str">
        <f t="shared" si="1"/>
        <v>Trung bình yếu</v>
      </c>
      <c r="W12" s="31" t="str">
        <f t="shared" si="2"/>
        <v/>
      </c>
      <c r="X12" s="32" t="str">
        <f t="shared" si="3"/>
        <v>502-A2</v>
      </c>
      <c r="Y12" s="3"/>
      <c r="Z12" s="21"/>
      <c r="AA12" s="73" t="str">
        <f>IF(W12="Không đủ ĐKDT","Học lại",IF(W12="Đình chỉ thi","Học lại",IF(AND(MID(G12,2,2)&lt;"12",W12="Vắng"),"Thi lại",IF(W12="Vắng có phép", "Thi lại",IF(AND((MID(G12,2,2)&lt;"12"),T12&lt;4.5),"Thi lại",IF(AND((MID(G12,2,2)&lt;"18"),T12&lt;4),"Học lại",IF(AND((MID(G12,2,2)&gt;"17"),T12&lt;4),"Thi lại",IF(AND(MID(G12,2,2)&gt;"17",S12=0),"Thi lại",IF(AND((MID(G12,2,2)&lt;"12"),S12=0),"Thi lại",IF(AND((MID(G12,2,2)&lt;"18"),(MID(G12,2,2)&gt;"11"),S12=0),"Học lại","Đạt"))))))))))</f>
        <v>Đạt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2:42" ht="18.75" customHeight="1" x14ac:dyDescent="0.25">
      <c r="B13" s="22">
        <v>5</v>
      </c>
      <c r="C13" s="23" t="s">
        <v>72</v>
      </c>
      <c r="D13" s="24" t="s">
        <v>73</v>
      </c>
      <c r="E13" s="25" t="s">
        <v>70</v>
      </c>
      <c r="F13" s="26" t="s">
        <v>74</v>
      </c>
      <c r="G13" s="23" t="s">
        <v>55</v>
      </c>
      <c r="H13" s="81" t="s">
        <v>56</v>
      </c>
      <c r="I13" s="82" t="s">
        <v>57</v>
      </c>
      <c r="J13" s="83">
        <v>43256</v>
      </c>
      <c r="K13" s="82" t="s">
        <v>58</v>
      </c>
      <c r="L13" s="82" t="s">
        <v>322</v>
      </c>
      <c r="M13" s="82" t="s">
        <v>325</v>
      </c>
      <c r="N13">
        <v>3</v>
      </c>
      <c r="O13" s="27">
        <v>10</v>
      </c>
      <c r="P13" s="27">
        <v>7</v>
      </c>
      <c r="Q13" s="27" t="s">
        <v>25</v>
      </c>
      <c r="R13" s="27">
        <v>7</v>
      </c>
      <c r="S13" s="71">
        <v>4.5</v>
      </c>
      <c r="T13" s="28">
        <f>ROUND(SUMPRODUCT(O13:S13,$O$8:$S$8)/100,1)</f>
        <v>5.8</v>
      </c>
      <c r="U13" s="29" t="str">
        <f t="shared" si="0"/>
        <v>C</v>
      </c>
      <c r="V13" s="30" t="str">
        <f t="shared" si="1"/>
        <v>Trung bình</v>
      </c>
      <c r="W13" s="31" t="str">
        <f t="shared" si="2"/>
        <v/>
      </c>
      <c r="X13" s="32" t="str">
        <f t="shared" si="3"/>
        <v>502-A2</v>
      </c>
      <c r="Y13" s="3"/>
      <c r="Z13" s="21"/>
      <c r="AA13" s="73" t="str">
        <f>IF(W13="Không đủ ĐKDT","Học lại",IF(W13="Đình chỉ thi","Học lại",IF(AND(MID(G13,2,2)&lt;"12",W13="Vắng"),"Thi lại",IF(W13="Vắng có phép", "Thi lại",IF(AND((MID(G13,2,2)&lt;"12"),T13&lt;4.5),"Thi lại",IF(AND((MID(G13,2,2)&lt;"18"),T13&lt;4),"Học lại",IF(AND((MID(G13,2,2)&gt;"17"),T13&lt;4),"Thi lại",IF(AND(MID(G13,2,2)&gt;"17",S13=0),"Thi lại",IF(AND((MID(G13,2,2)&lt;"12"),S13=0),"Thi lại",IF(AND((MID(G13,2,2)&lt;"18"),(MID(G13,2,2)&gt;"11"),S13=0),"Học lại","Đạt"))))))))))</f>
        <v>Đạt</v>
      </c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2:42" ht="18.75" customHeight="1" x14ac:dyDescent="0.25">
      <c r="B14" s="22">
        <v>6</v>
      </c>
      <c r="C14" s="23" t="s">
        <v>75</v>
      </c>
      <c r="D14" s="24" t="s">
        <v>76</v>
      </c>
      <c r="E14" s="25" t="s">
        <v>77</v>
      </c>
      <c r="F14" s="26" t="s">
        <v>78</v>
      </c>
      <c r="G14" s="23" t="s">
        <v>79</v>
      </c>
      <c r="H14" s="81" t="s">
        <v>56</v>
      </c>
      <c r="I14" s="82" t="s">
        <v>57</v>
      </c>
      <c r="J14" s="83">
        <v>43256</v>
      </c>
      <c r="K14" s="82" t="s">
        <v>58</v>
      </c>
      <c r="L14" s="82" t="s">
        <v>322</v>
      </c>
      <c r="M14" s="82" t="s">
        <v>325</v>
      </c>
      <c r="N14">
        <v>3</v>
      </c>
      <c r="O14" s="27">
        <v>10</v>
      </c>
      <c r="P14" s="27">
        <v>7</v>
      </c>
      <c r="Q14" s="27" t="s">
        <v>25</v>
      </c>
      <c r="R14" s="27">
        <v>8</v>
      </c>
      <c r="S14" s="71">
        <v>7</v>
      </c>
      <c r="T14" s="28">
        <f>ROUND(SUMPRODUCT(O14:S14,$O$8:$S$8)/100,1)</f>
        <v>7.5</v>
      </c>
      <c r="U14" s="29" t="str">
        <f t="shared" si="0"/>
        <v>B</v>
      </c>
      <c r="V14" s="30" t="str">
        <f t="shared" si="1"/>
        <v>Khá</v>
      </c>
      <c r="W14" s="31" t="str">
        <f t="shared" si="2"/>
        <v/>
      </c>
      <c r="X14" s="32" t="str">
        <f t="shared" si="3"/>
        <v>502-A2</v>
      </c>
      <c r="Y14" s="3"/>
      <c r="Z14" s="21"/>
      <c r="AA14" s="73" t="str">
        <f>IF(W14="Không đủ ĐKDT","Học lại",IF(W14="Đình chỉ thi","Học lại",IF(AND(MID(G14,2,2)&lt;"12",W14="Vắng"),"Thi lại",IF(W14="Vắng có phép", "Thi lại",IF(AND((MID(G14,2,2)&lt;"12"),T14&lt;4.5),"Thi lại",IF(AND((MID(G14,2,2)&lt;"18"),T14&lt;4),"Học lại",IF(AND((MID(G14,2,2)&gt;"17"),T14&lt;4),"Thi lại",IF(AND(MID(G14,2,2)&gt;"17",S14=0),"Thi lại",IF(AND((MID(G14,2,2)&lt;"12"),S14=0),"Thi lại",IF(AND((MID(G14,2,2)&lt;"18"),(MID(G14,2,2)&gt;"11"),S14=0),"Học lại","Đạt"))))))))))</f>
        <v>Đạt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2:42" ht="18.75" customHeight="1" x14ac:dyDescent="0.25">
      <c r="B15" s="22">
        <v>7</v>
      </c>
      <c r="C15" s="23" t="s">
        <v>80</v>
      </c>
      <c r="D15" s="24" t="s">
        <v>81</v>
      </c>
      <c r="E15" s="25" t="s">
        <v>82</v>
      </c>
      <c r="F15" s="26" t="s">
        <v>83</v>
      </c>
      <c r="G15" s="23" t="s">
        <v>63</v>
      </c>
      <c r="H15" s="81" t="s">
        <v>56</v>
      </c>
      <c r="I15" s="82" t="s">
        <v>57</v>
      </c>
      <c r="J15" s="83">
        <v>43256</v>
      </c>
      <c r="K15" s="82" t="s">
        <v>58</v>
      </c>
      <c r="L15" s="82" t="s">
        <v>322</v>
      </c>
      <c r="M15" s="82" t="s">
        <v>325</v>
      </c>
      <c r="N15">
        <v>3</v>
      </c>
      <c r="O15" s="27">
        <v>10</v>
      </c>
      <c r="P15" s="27">
        <v>7</v>
      </c>
      <c r="Q15" s="27" t="s">
        <v>25</v>
      </c>
      <c r="R15" s="27">
        <v>6</v>
      </c>
      <c r="S15" s="71">
        <v>6.5</v>
      </c>
      <c r="T15" s="28">
        <f>ROUND(SUMPRODUCT(O15:S15,$O$8:$S$8)/100,1)</f>
        <v>6.8</v>
      </c>
      <c r="U15" s="29" t="str">
        <f t="shared" si="0"/>
        <v>C+</v>
      </c>
      <c r="V15" s="30" t="str">
        <f t="shared" si="1"/>
        <v>Trung bình</v>
      </c>
      <c r="W15" s="31" t="str">
        <f t="shared" si="2"/>
        <v/>
      </c>
      <c r="X15" s="32" t="str">
        <f t="shared" si="3"/>
        <v>502-A2</v>
      </c>
      <c r="Y15" s="3"/>
      <c r="Z15" s="21"/>
      <c r="AA15" s="73" t="str">
        <f>IF(W15="Không đủ ĐKDT","Học lại",IF(W15="Đình chỉ thi","Học lại",IF(AND(MID(G15,2,2)&lt;"12",W15="Vắng"),"Thi lại",IF(W15="Vắng có phép", "Thi lại",IF(AND((MID(G15,2,2)&lt;"12"),T15&lt;4.5),"Thi lại",IF(AND((MID(G15,2,2)&lt;"18"),T15&lt;4),"Học lại",IF(AND((MID(G15,2,2)&gt;"17"),T15&lt;4),"Thi lại",IF(AND(MID(G15,2,2)&gt;"17",S15=0),"Thi lại",IF(AND((MID(G15,2,2)&lt;"12"),S15=0),"Thi lại",IF(AND((MID(G15,2,2)&lt;"18"),(MID(G15,2,2)&gt;"11"),S15=0),"Học lại","Đạt"))))))))))</f>
        <v>Đạt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2:42" ht="18.75" customHeight="1" x14ac:dyDescent="0.25">
      <c r="B16" s="22">
        <v>8</v>
      </c>
      <c r="C16" s="23" t="s">
        <v>84</v>
      </c>
      <c r="D16" s="24" t="s">
        <v>85</v>
      </c>
      <c r="E16" s="25" t="s">
        <v>86</v>
      </c>
      <c r="F16" s="26" t="s">
        <v>87</v>
      </c>
      <c r="G16" s="23" t="s">
        <v>88</v>
      </c>
      <c r="H16" s="81" t="s">
        <v>56</v>
      </c>
      <c r="I16" s="82" t="s">
        <v>57</v>
      </c>
      <c r="J16" s="83">
        <v>43256</v>
      </c>
      <c r="K16" s="82" t="s">
        <v>58</v>
      </c>
      <c r="L16" s="82" t="s">
        <v>322</v>
      </c>
      <c r="M16" s="82" t="s">
        <v>325</v>
      </c>
      <c r="N16">
        <v>3</v>
      </c>
      <c r="O16" s="27">
        <v>10</v>
      </c>
      <c r="P16" s="27">
        <v>7</v>
      </c>
      <c r="Q16" s="27" t="s">
        <v>25</v>
      </c>
      <c r="R16" s="27">
        <v>8</v>
      </c>
      <c r="S16" s="71">
        <v>7</v>
      </c>
      <c r="T16" s="28">
        <f>ROUND(SUMPRODUCT(O16:S16,$O$8:$S$8)/100,1)</f>
        <v>7.5</v>
      </c>
      <c r="U16" s="29" t="str">
        <f t="shared" si="0"/>
        <v>B</v>
      </c>
      <c r="V16" s="30" t="str">
        <f t="shared" si="1"/>
        <v>Khá</v>
      </c>
      <c r="W16" s="31" t="str">
        <f t="shared" si="2"/>
        <v/>
      </c>
      <c r="X16" s="32" t="str">
        <f t="shared" si="3"/>
        <v>502-A2</v>
      </c>
      <c r="Y16" s="3"/>
      <c r="Z16" s="21"/>
      <c r="AA16" s="73" t="str">
        <f>IF(W16="Không đủ ĐKDT","Học lại",IF(W16="Đình chỉ thi","Học lại",IF(AND(MID(G16,2,2)&lt;"12",W16="Vắng"),"Thi lại",IF(W16="Vắng có phép", "Thi lại",IF(AND((MID(G16,2,2)&lt;"12"),T16&lt;4.5),"Thi lại",IF(AND((MID(G16,2,2)&lt;"18"),T16&lt;4),"Học lại",IF(AND((MID(G16,2,2)&gt;"17"),T16&lt;4),"Thi lại",IF(AND(MID(G16,2,2)&gt;"17",S16=0),"Thi lại",IF(AND((MID(G16,2,2)&lt;"12"),S16=0),"Thi lại",IF(AND((MID(G16,2,2)&lt;"18"),(MID(G16,2,2)&gt;"11"),S16=0),"Học lại","Đạt"))))))))))</f>
        <v>Đạt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2:42" ht="18.75" customHeight="1" x14ac:dyDescent="0.25">
      <c r="B17" s="22">
        <v>9</v>
      </c>
      <c r="C17" s="23" t="s">
        <v>89</v>
      </c>
      <c r="D17" s="24" t="s">
        <v>90</v>
      </c>
      <c r="E17" s="25" t="s">
        <v>91</v>
      </c>
      <c r="F17" s="26" t="s">
        <v>92</v>
      </c>
      <c r="G17" s="23" t="s">
        <v>93</v>
      </c>
      <c r="H17" s="81" t="s">
        <v>56</v>
      </c>
      <c r="I17" s="82" t="s">
        <v>57</v>
      </c>
      <c r="J17" s="83">
        <v>43256</v>
      </c>
      <c r="K17" s="82" t="s">
        <v>58</v>
      </c>
      <c r="L17" s="82" t="s">
        <v>322</v>
      </c>
      <c r="M17" s="82" t="s">
        <v>325</v>
      </c>
      <c r="N17">
        <v>3</v>
      </c>
      <c r="O17" s="27">
        <v>10</v>
      </c>
      <c r="P17" s="27">
        <v>9</v>
      </c>
      <c r="Q17" s="27" t="s">
        <v>25</v>
      </c>
      <c r="R17" s="27">
        <v>7</v>
      </c>
      <c r="S17" s="71">
        <v>6</v>
      </c>
      <c r="T17" s="28">
        <f>ROUND(SUMPRODUCT(O17:S17,$O$8:$S$8)/100,1)</f>
        <v>6.9</v>
      </c>
      <c r="U17" s="29" t="str">
        <f t="shared" si="0"/>
        <v>C+</v>
      </c>
      <c r="V17" s="30" t="str">
        <f t="shared" si="1"/>
        <v>Trung bình</v>
      </c>
      <c r="W17" s="31" t="str">
        <f t="shared" si="2"/>
        <v/>
      </c>
      <c r="X17" s="32" t="str">
        <f t="shared" si="3"/>
        <v>502-A2</v>
      </c>
      <c r="Y17" s="3"/>
      <c r="Z17" s="21"/>
      <c r="AA17" s="73" t="str">
        <f>IF(W17="Không đủ ĐKDT","Học lại",IF(W17="Đình chỉ thi","Học lại",IF(AND(MID(G17,2,2)&lt;"12",W17="Vắng"),"Thi lại",IF(W17="Vắng có phép", "Thi lại",IF(AND((MID(G17,2,2)&lt;"12"),T17&lt;4.5),"Thi lại",IF(AND((MID(G17,2,2)&lt;"18"),T17&lt;4),"Học lại",IF(AND((MID(G17,2,2)&gt;"17"),T17&lt;4),"Thi lại",IF(AND(MID(G17,2,2)&gt;"17",S17=0),"Thi lại",IF(AND((MID(G17,2,2)&lt;"12"),S17=0),"Thi lại",IF(AND((MID(G17,2,2)&lt;"18"),(MID(G17,2,2)&gt;"11"),S17=0),"Học lại","Đạt"))))))))))</f>
        <v>Đạt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2:42" ht="18.75" customHeight="1" x14ac:dyDescent="0.25">
      <c r="B18" s="22">
        <v>10</v>
      </c>
      <c r="C18" s="23" t="s">
        <v>94</v>
      </c>
      <c r="D18" s="24" t="s">
        <v>95</v>
      </c>
      <c r="E18" s="25" t="s">
        <v>91</v>
      </c>
      <c r="F18" s="26" t="s">
        <v>96</v>
      </c>
      <c r="G18" s="23" t="s">
        <v>97</v>
      </c>
      <c r="H18" s="81" t="s">
        <v>56</v>
      </c>
      <c r="I18" s="82" t="s">
        <v>57</v>
      </c>
      <c r="J18" s="83">
        <v>43256</v>
      </c>
      <c r="K18" s="82" t="s">
        <v>58</v>
      </c>
      <c r="L18" s="82" t="s">
        <v>322</v>
      </c>
      <c r="M18" s="82" t="s">
        <v>325</v>
      </c>
      <c r="N18">
        <v>3</v>
      </c>
      <c r="O18" s="27">
        <v>10</v>
      </c>
      <c r="P18" s="27">
        <v>8</v>
      </c>
      <c r="Q18" s="27" t="s">
        <v>25</v>
      </c>
      <c r="R18" s="27">
        <v>6</v>
      </c>
      <c r="S18" s="71">
        <v>4</v>
      </c>
      <c r="T18" s="28">
        <f>ROUND(SUMPRODUCT(O18:S18,$O$8:$S$8)/100,1)</f>
        <v>5.4</v>
      </c>
      <c r="U18" s="29" t="str">
        <f t="shared" si="0"/>
        <v>D+</v>
      </c>
      <c r="V18" s="30" t="str">
        <f t="shared" si="1"/>
        <v>Trung bình yếu</v>
      </c>
      <c r="W18" s="31" t="str">
        <f t="shared" si="2"/>
        <v/>
      </c>
      <c r="X18" s="32" t="str">
        <f t="shared" si="3"/>
        <v>502-A2</v>
      </c>
      <c r="Y18" s="3"/>
      <c r="Z18" s="21"/>
      <c r="AA18" s="73" t="str">
        <f>IF(W18="Không đủ ĐKDT","Học lại",IF(W18="Đình chỉ thi","Học lại",IF(AND(MID(G18,2,2)&lt;"12",W18="Vắng"),"Thi lại",IF(W18="Vắng có phép", "Thi lại",IF(AND((MID(G18,2,2)&lt;"12"),T18&lt;4.5),"Thi lại",IF(AND((MID(G18,2,2)&lt;"18"),T18&lt;4),"Học lại",IF(AND((MID(G18,2,2)&gt;"17"),T18&lt;4),"Thi lại",IF(AND(MID(G18,2,2)&gt;"17",S18=0),"Thi lại",IF(AND((MID(G18,2,2)&lt;"12"),S18=0),"Thi lại",IF(AND((MID(G18,2,2)&lt;"18"),(MID(G18,2,2)&gt;"11"),S18=0),"Học lại","Đạt"))))))))))</f>
        <v>Đạt</v>
      </c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2:42" ht="18.75" customHeight="1" x14ac:dyDescent="0.25">
      <c r="B19" s="22">
        <v>11</v>
      </c>
      <c r="C19" s="23" t="s">
        <v>98</v>
      </c>
      <c r="D19" s="24" t="s">
        <v>99</v>
      </c>
      <c r="E19" s="25" t="s">
        <v>100</v>
      </c>
      <c r="F19" s="26" t="s">
        <v>101</v>
      </c>
      <c r="G19" s="23" t="s">
        <v>79</v>
      </c>
      <c r="H19" s="81" t="s">
        <v>56</v>
      </c>
      <c r="I19" s="82" t="s">
        <v>57</v>
      </c>
      <c r="J19" s="83">
        <v>43256</v>
      </c>
      <c r="K19" s="82" t="s">
        <v>58</v>
      </c>
      <c r="L19" s="82" t="s">
        <v>322</v>
      </c>
      <c r="M19" s="82" t="s">
        <v>325</v>
      </c>
      <c r="N19">
        <v>3</v>
      </c>
      <c r="O19" s="27">
        <v>0</v>
      </c>
      <c r="P19" s="27">
        <v>0</v>
      </c>
      <c r="Q19" s="27" t="s">
        <v>25</v>
      </c>
      <c r="R19" s="27">
        <v>0</v>
      </c>
      <c r="S19" s="71" t="s">
        <v>25</v>
      </c>
      <c r="T19" s="28">
        <f>ROUND(SUMPRODUCT(O19:S19,$O$8:$S$8)/100,1)</f>
        <v>0</v>
      </c>
      <c r="U19" s="29" t="str">
        <f t="shared" si="0"/>
        <v>F</v>
      </c>
      <c r="V19" s="30" t="str">
        <f t="shared" si="1"/>
        <v>Kém</v>
      </c>
      <c r="W19" s="31" t="str">
        <f t="shared" si="2"/>
        <v>Không đủ ĐKDT</v>
      </c>
      <c r="X19" s="32" t="str">
        <f t="shared" si="3"/>
        <v>502-A2</v>
      </c>
      <c r="Y19" s="3"/>
      <c r="Z19" s="21"/>
      <c r="AA19" s="73" t="str">
        <f>IF(W19="Không đủ ĐKDT","Học lại",IF(W19="Đình chỉ thi","Học lại",IF(AND(MID(G19,2,2)&lt;"12",W19="Vắng"),"Thi lại",IF(W19="Vắng có phép", "Thi lại",IF(AND((MID(G19,2,2)&lt;"12"),T19&lt;4.5),"Thi lại",IF(AND((MID(G19,2,2)&lt;"18"),T19&lt;4),"Học lại",IF(AND((MID(G19,2,2)&gt;"17"),T19&lt;4),"Thi lại",IF(AND(MID(G19,2,2)&gt;"17",S19=0),"Thi lại",IF(AND((MID(G19,2,2)&lt;"12"),S19=0),"Thi lại",IF(AND((MID(G19,2,2)&lt;"18"),(MID(G19,2,2)&gt;"11"),S19=0),"Học lại","Đạt"))))))))))</f>
        <v>Học lại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2:42" ht="18.75" customHeight="1" x14ac:dyDescent="0.25">
      <c r="B20" s="22">
        <v>12</v>
      </c>
      <c r="C20" s="23" t="s">
        <v>102</v>
      </c>
      <c r="D20" s="24" t="s">
        <v>103</v>
      </c>
      <c r="E20" s="25" t="s">
        <v>104</v>
      </c>
      <c r="F20" s="26" t="s">
        <v>105</v>
      </c>
      <c r="G20" s="23" t="s">
        <v>97</v>
      </c>
      <c r="H20" s="81" t="s">
        <v>56</v>
      </c>
      <c r="I20" s="82" t="s">
        <v>57</v>
      </c>
      <c r="J20" s="83">
        <v>43256</v>
      </c>
      <c r="K20" s="82" t="s">
        <v>58</v>
      </c>
      <c r="L20" s="82" t="s">
        <v>322</v>
      </c>
      <c r="M20" s="82" t="s">
        <v>325</v>
      </c>
      <c r="N20">
        <v>3</v>
      </c>
      <c r="O20" s="27">
        <v>7</v>
      </c>
      <c r="P20" s="27">
        <v>7</v>
      </c>
      <c r="Q20" s="27" t="s">
        <v>25</v>
      </c>
      <c r="R20" s="27">
        <v>7</v>
      </c>
      <c r="S20" s="71">
        <v>4</v>
      </c>
      <c r="T20" s="28">
        <f>ROUND(SUMPRODUCT(O20:S20,$O$8:$S$8)/100,1)</f>
        <v>5.2</v>
      </c>
      <c r="U20" s="29" t="str">
        <f t="shared" si="0"/>
        <v>D+</v>
      </c>
      <c r="V20" s="30" t="str">
        <f t="shared" si="1"/>
        <v>Trung bình yếu</v>
      </c>
      <c r="W20" s="31" t="str">
        <f t="shared" si="2"/>
        <v/>
      </c>
      <c r="X20" s="32" t="str">
        <f t="shared" si="3"/>
        <v>502-A2</v>
      </c>
      <c r="Y20" s="3"/>
      <c r="Z20" s="21"/>
      <c r="AA20" s="73" t="str">
        <f>IF(W20="Không đủ ĐKDT","Học lại",IF(W20="Đình chỉ thi","Học lại",IF(AND(MID(G20,2,2)&lt;"12",W20="Vắng"),"Thi lại",IF(W20="Vắng có phép", "Thi lại",IF(AND((MID(G20,2,2)&lt;"12"),T20&lt;4.5),"Thi lại",IF(AND((MID(G20,2,2)&lt;"18"),T20&lt;4),"Học lại",IF(AND((MID(G20,2,2)&gt;"17"),T20&lt;4),"Thi lại",IF(AND(MID(G20,2,2)&gt;"17",S20=0),"Thi lại",IF(AND((MID(G20,2,2)&lt;"12"),S20=0),"Thi lại",IF(AND((MID(G20,2,2)&lt;"18"),(MID(G20,2,2)&gt;"11"),S20=0),"Học lại","Đạt"))))))))))</f>
        <v>Đạt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2:42" ht="18.75" customHeight="1" x14ac:dyDescent="0.25">
      <c r="B21" s="22">
        <v>13</v>
      </c>
      <c r="C21" s="23" t="s">
        <v>106</v>
      </c>
      <c r="D21" s="24" t="s">
        <v>107</v>
      </c>
      <c r="E21" s="25" t="s">
        <v>104</v>
      </c>
      <c r="F21" s="26" t="s">
        <v>108</v>
      </c>
      <c r="G21" s="23" t="s">
        <v>93</v>
      </c>
      <c r="H21" s="81" t="s">
        <v>56</v>
      </c>
      <c r="I21" s="82" t="s">
        <v>57</v>
      </c>
      <c r="J21" s="83">
        <v>43256</v>
      </c>
      <c r="K21" s="82" t="s">
        <v>58</v>
      </c>
      <c r="L21" s="82" t="s">
        <v>322</v>
      </c>
      <c r="M21" s="82" t="s">
        <v>325</v>
      </c>
      <c r="N21">
        <v>3</v>
      </c>
      <c r="O21" s="27">
        <v>10</v>
      </c>
      <c r="P21" s="27">
        <v>7</v>
      </c>
      <c r="Q21" s="27" t="s">
        <v>25</v>
      </c>
      <c r="R21" s="27">
        <v>7</v>
      </c>
      <c r="S21" s="71">
        <v>4.5</v>
      </c>
      <c r="T21" s="28">
        <f>ROUND(SUMPRODUCT(O21:S21,$O$8:$S$8)/100,1)</f>
        <v>5.8</v>
      </c>
      <c r="U21" s="29" t="str">
        <f t="shared" si="0"/>
        <v>C</v>
      </c>
      <c r="V21" s="30" t="str">
        <f t="shared" si="1"/>
        <v>Trung bình</v>
      </c>
      <c r="W21" s="31" t="str">
        <f t="shared" si="2"/>
        <v/>
      </c>
      <c r="X21" s="32" t="str">
        <f t="shared" si="3"/>
        <v>502-A2</v>
      </c>
      <c r="Y21" s="3"/>
      <c r="Z21" s="21"/>
      <c r="AA21" s="73" t="str">
        <f>IF(W21="Không đủ ĐKDT","Học lại",IF(W21="Đình chỉ thi","Học lại",IF(AND(MID(G21,2,2)&lt;"12",W21="Vắng"),"Thi lại",IF(W21="Vắng có phép", "Thi lại",IF(AND((MID(G21,2,2)&lt;"12"),T21&lt;4.5),"Thi lại",IF(AND((MID(G21,2,2)&lt;"18"),T21&lt;4),"Học lại",IF(AND((MID(G21,2,2)&gt;"17"),T21&lt;4),"Thi lại",IF(AND(MID(G21,2,2)&gt;"17",S21=0),"Thi lại",IF(AND((MID(G21,2,2)&lt;"12"),S21=0),"Thi lại",IF(AND((MID(G21,2,2)&lt;"18"),(MID(G21,2,2)&gt;"11"),S21=0),"Học lại","Đạt"))))))))))</f>
        <v>Đạt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2:42" ht="18.75" customHeight="1" x14ac:dyDescent="0.25">
      <c r="B22" s="22">
        <v>14</v>
      </c>
      <c r="C22" s="23" t="s">
        <v>109</v>
      </c>
      <c r="D22" s="24" t="s">
        <v>110</v>
      </c>
      <c r="E22" s="25" t="s">
        <v>111</v>
      </c>
      <c r="F22" s="26" t="s">
        <v>112</v>
      </c>
      <c r="G22" s="23" t="s">
        <v>63</v>
      </c>
      <c r="H22" s="81" t="s">
        <v>56</v>
      </c>
      <c r="I22" s="82" t="s">
        <v>57</v>
      </c>
      <c r="J22" s="83">
        <v>43256</v>
      </c>
      <c r="K22" s="82" t="s">
        <v>58</v>
      </c>
      <c r="L22" s="82" t="s">
        <v>322</v>
      </c>
      <c r="M22" s="82" t="s">
        <v>325</v>
      </c>
      <c r="N22">
        <v>3</v>
      </c>
      <c r="O22" s="27">
        <v>9</v>
      </c>
      <c r="P22" s="27">
        <v>8</v>
      </c>
      <c r="Q22" s="27" t="s">
        <v>25</v>
      </c>
      <c r="R22" s="27">
        <v>7</v>
      </c>
      <c r="S22" s="71">
        <v>4</v>
      </c>
      <c r="T22" s="28">
        <f>ROUND(SUMPRODUCT(O22:S22,$O$8:$S$8)/100,1)</f>
        <v>5.5</v>
      </c>
      <c r="U22" s="29" t="str">
        <f t="shared" si="0"/>
        <v>C</v>
      </c>
      <c r="V22" s="30" t="str">
        <f t="shared" si="1"/>
        <v>Trung bình</v>
      </c>
      <c r="W22" s="31" t="str">
        <f t="shared" si="2"/>
        <v/>
      </c>
      <c r="X22" s="32" t="str">
        <f t="shared" si="3"/>
        <v>502-A2</v>
      </c>
      <c r="Y22" s="3"/>
      <c r="Z22" s="21"/>
      <c r="AA22" s="73" t="str">
        <f>IF(W22="Không đủ ĐKDT","Học lại",IF(W22="Đình chỉ thi","Học lại",IF(AND(MID(G22,2,2)&lt;"12",W22="Vắng"),"Thi lại",IF(W22="Vắng có phép", "Thi lại",IF(AND((MID(G22,2,2)&lt;"12"),T22&lt;4.5),"Thi lại",IF(AND((MID(G22,2,2)&lt;"18"),T22&lt;4),"Học lại",IF(AND((MID(G22,2,2)&gt;"17"),T22&lt;4),"Thi lại",IF(AND(MID(G22,2,2)&gt;"17",S22=0),"Thi lại",IF(AND((MID(G22,2,2)&lt;"12"),S22=0),"Thi lại",IF(AND((MID(G22,2,2)&lt;"18"),(MID(G22,2,2)&gt;"11"),S22=0),"Học lại","Đạt"))))))))))</f>
        <v>Đạt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2:42" ht="18.75" customHeight="1" x14ac:dyDescent="0.25">
      <c r="B23" s="22">
        <v>15</v>
      </c>
      <c r="C23" s="23" t="s">
        <v>113</v>
      </c>
      <c r="D23" s="24" t="s">
        <v>114</v>
      </c>
      <c r="E23" s="25" t="s">
        <v>111</v>
      </c>
      <c r="F23" s="26" t="s">
        <v>115</v>
      </c>
      <c r="G23" s="23" t="s">
        <v>93</v>
      </c>
      <c r="H23" s="81" t="s">
        <v>56</v>
      </c>
      <c r="I23" s="82" t="s">
        <v>57</v>
      </c>
      <c r="J23" s="83">
        <v>43256</v>
      </c>
      <c r="K23" s="82" t="s">
        <v>58</v>
      </c>
      <c r="L23" s="82" t="s">
        <v>322</v>
      </c>
      <c r="M23" s="82" t="s">
        <v>325</v>
      </c>
      <c r="N23">
        <v>3</v>
      </c>
      <c r="O23" s="27">
        <v>10</v>
      </c>
      <c r="P23" s="27">
        <v>8</v>
      </c>
      <c r="Q23" s="27" t="s">
        <v>25</v>
      </c>
      <c r="R23" s="27">
        <v>7</v>
      </c>
      <c r="S23" s="71">
        <v>6.5</v>
      </c>
      <c r="T23" s="28">
        <f>ROUND(SUMPRODUCT(O23:S23,$O$8:$S$8)/100,1)</f>
        <v>7.1</v>
      </c>
      <c r="U23" s="29" t="str">
        <f t="shared" si="0"/>
        <v>B</v>
      </c>
      <c r="V23" s="30" t="str">
        <f t="shared" si="1"/>
        <v>Khá</v>
      </c>
      <c r="W23" s="31" t="str">
        <f t="shared" si="2"/>
        <v/>
      </c>
      <c r="X23" s="32" t="str">
        <f t="shared" si="3"/>
        <v>502-A2</v>
      </c>
      <c r="Y23" s="3"/>
      <c r="Z23" s="21"/>
      <c r="AA23" s="73" t="str">
        <f>IF(W23="Không đủ ĐKDT","Học lại",IF(W23="Đình chỉ thi","Học lại",IF(AND(MID(G23,2,2)&lt;"12",W23="Vắng"),"Thi lại",IF(W23="Vắng có phép", "Thi lại",IF(AND((MID(G23,2,2)&lt;"12"),T23&lt;4.5),"Thi lại",IF(AND((MID(G23,2,2)&lt;"18"),T23&lt;4),"Học lại",IF(AND((MID(G23,2,2)&gt;"17"),T23&lt;4),"Thi lại",IF(AND(MID(G23,2,2)&gt;"17",S23=0),"Thi lại",IF(AND((MID(G23,2,2)&lt;"12"),S23=0),"Thi lại",IF(AND((MID(G23,2,2)&lt;"18"),(MID(G23,2,2)&gt;"11"),S23=0),"Học lại","Đạt"))))))))))</f>
        <v>Đạt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2:42" ht="18.75" customHeight="1" x14ac:dyDescent="0.25">
      <c r="B24" s="22">
        <v>16</v>
      </c>
      <c r="C24" s="23" t="s">
        <v>116</v>
      </c>
      <c r="D24" s="24" t="s">
        <v>117</v>
      </c>
      <c r="E24" s="25" t="s">
        <v>118</v>
      </c>
      <c r="F24" s="26" t="s">
        <v>119</v>
      </c>
      <c r="G24" s="23" t="s">
        <v>93</v>
      </c>
      <c r="H24" s="81" t="s">
        <v>56</v>
      </c>
      <c r="I24" s="82" t="s">
        <v>57</v>
      </c>
      <c r="J24" s="83">
        <v>43256</v>
      </c>
      <c r="K24" s="82" t="s">
        <v>58</v>
      </c>
      <c r="L24" s="82" t="s">
        <v>322</v>
      </c>
      <c r="M24" s="82" t="s">
        <v>325</v>
      </c>
      <c r="N24">
        <v>3</v>
      </c>
      <c r="O24" s="27">
        <v>10</v>
      </c>
      <c r="P24" s="27">
        <v>8</v>
      </c>
      <c r="Q24" s="27" t="s">
        <v>25</v>
      </c>
      <c r="R24" s="27">
        <v>7</v>
      </c>
      <c r="S24" s="71">
        <v>6</v>
      </c>
      <c r="T24" s="28">
        <f>ROUND(SUMPRODUCT(O24:S24,$O$8:$S$8)/100,1)</f>
        <v>6.8</v>
      </c>
      <c r="U24" s="29" t="str">
        <f t="shared" si="0"/>
        <v>C+</v>
      </c>
      <c r="V24" s="30" t="str">
        <f t="shared" si="1"/>
        <v>Trung bình</v>
      </c>
      <c r="W24" s="31" t="str">
        <f t="shared" si="2"/>
        <v/>
      </c>
      <c r="X24" s="32" t="str">
        <f t="shared" si="3"/>
        <v>502-A2</v>
      </c>
      <c r="Y24" s="3"/>
      <c r="Z24" s="21"/>
      <c r="AA24" s="73" t="str">
        <f>IF(W24="Không đủ ĐKDT","Học lại",IF(W24="Đình chỉ thi","Học lại",IF(AND(MID(G24,2,2)&lt;"12",W24="Vắng"),"Thi lại",IF(W24="Vắng có phép", "Thi lại",IF(AND((MID(G24,2,2)&lt;"12"),T24&lt;4.5),"Thi lại",IF(AND((MID(G24,2,2)&lt;"18"),T24&lt;4),"Học lại",IF(AND((MID(G24,2,2)&gt;"17"),T24&lt;4),"Thi lại",IF(AND(MID(G24,2,2)&gt;"17",S24=0),"Thi lại",IF(AND((MID(G24,2,2)&lt;"12"),S24=0),"Thi lại",IF(AND((MID(G24,2,2)&lt;"18"),(MID(G24,2,2)&gt;"11"),S24=0),"Học lại","Đạt"))))))))))</f>
        <v>Đạt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2:42" ht="18.75" customHeight="1" x14ac:dyDescent="0.25">
      <c r="B25" s="22">
        <v>17</v>
      </c>
      <c r="C25" s="23" t="s">
        <v>120</v>
      </c>
      <c r="D25" s="24" t="s">
        <v>121</v>
      </c>
      <c r="E25" s="25" t="s">
        <v>122</v>
      </c>
      <c r="F25" s="26" t="s">
        <v>123</v>
      </c>
      <c r="G25" s="23" t="s">
        <v>88</v>
      </c>
      <c r="H25" s="81" t="s">
        <v>56</v>
      </c>
      <c r="I25" s="82" t="s">
        <v>57</v>
      </c>
      <c r="J25" s="83">
        <v>43256</v>
      </c>
      <c r="K25" s="82" t="s">
        <v>58</v>
      </c>
      <c r="L25" s="82" t="s">
        <v>322</v>
      </c>
      <c r="M25" s="82" t="s">
        <v>325</v>
      </c>
      <c r="N25">
        <v>3</v>
      </c>
      <c r="O25" s="27">
        <v>10</v>
      </c>
      <c r="P25" s="27">
        <v>6</v>
      </c>
      <c r="Q25" s="27" t="s">
        <v>25</v>
      </c>
      <c r="R25" s="27">
        <v>7</v>
      </c>
      <c r="S25" s="71">
        <v>4.5</v>
      </c>
      <c r="T25" s="28">
        <f>ROUND(SUMPRODUCT(O25:S25,$O$8:$S$8)/100,1)</f>
        <v>5.7</v>
      </c>
      <c r="U25" s="29" t="str">
        <f t="shared" si="0"/>
        <v>C</v>
      </c>
      <c r="V25" s="30" t="str">
        <f t="shared" si="1"/>
        <v>Trung bình</v>
      </c>
      <c r="W25" s="31" t="str">
        <f t="shared" si="2"/>
        <v/>
      </c>
      <c r="X25" s="32" t="str">
        <f t="shared" si="3"/>
        <v>502-A2</v>
      </c>
      <c r="Y25" s="3"/>
      <c r="Z25" s="21"/>
      <c r="AA25" s="73" t="str">
        <f>IF(W25="Không đủ ĐKDT","Học lại",IF(W25="Đình chỉ thi","Học lại",IF(AND(MID(G25,2,2)&lt;"12",W25="Vắng"),"Thi lại",IF(W25="Vắng có phép", "Thi lại",IF(AND((MID(G25,2,2)&lt;"12"),T25&lt;4.5),"Thi lại",IF(AND((MID(G25,2,2)&lt;"18"),T25&lt;4),"Học lại",IF(AND((MID(G25,2,2)&gt;"17"),T25&lt;4),"Thi lại",IF(AND(MID(G25,2,2)&gt;"17",S25=0),"Thi lại",IF(AND((MID(G25,2,2)&lt;"12"),S25=0),"Thi lại",IF(AND((MID(G25,2,2)&lt;"18"),(MID(G25,2,2)&gt;"11"),S25=0),"Học lại","Đạt"))))))))))</f>
        <v>Đạt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2:42" ht="18.75" customHeight="1" x14ac:dyDescent="0.25">
      <c r="B26" s="22">
        <v>18</v>
      </c>
      <c r="C26" s="23" t="s">
        <v>124</v>
      </c>
      <c r="D26" s="24" t="s">
        <v>125</v>
      </c>
      <c r="E26" s="25" t="s">
        <v>126</v>
      </c>
      <c r="F26" s="26" t="s">
        <v>127</v>
      </c>
      <c r="G26" s="23" t="s">
        <v>93</v>
      </c>
      <c r="H26" s="81" t="s">
        <v>56</v>
      </c>
      <c r="I26" s="82" t="s">
        <v>57</v>
      </c>
      <c r="J26" s="83">
        <v>43256</v>
      </c>
      <c r="K26" s="82" t="s">
        <v>58</v>
      </c>
      <c r="L26" s="82" t="s">
        <v>322</v>
      </c>
      <c r="M26" s="82" t="s">
        <v>325</v>
      </c>
      <c r="N26">
        <v>3</v>
      </c>
      <c r="O26" s="27">
        <v>8</v>
      </c>
      <c r="P26" s="27">
        <v>7</v>
      </c>
      <c r="Q26" s="27" t="s">
        <v>25</v>
      </c>
      <c r="R26" s="27">
        <v>7</v>
      </c>
      <c r="S26" s="71">
        <v>3.5</v>
      </c>
      <c r="T26" s="28">
        <f>ROUND(SUMPRODUCT(O26:S26,$O$8:$S$8)/100,1)</f>
        <v>5</v>
      </c>
      <c r="U26" s="29" t="str">
        <f t="shared" si="0"/>
        <v>D+</v>
      </c>
      <c r="V26" s="30" t="str">
        <f t="shared" si="1"/>
        <v>Trung bình yếu</v>
      </c>
      <c r="W26" s="31" t="str">
        <f t="shared" si="2"/>
        <v/>
      </c>
      <c r="X26" s="32" t="str">
        <f t="shared" si="3"/>
        <v>502-A2</v>
      </c>
      <c r="Y26" s="3"/>
      <c r="Z26" s="21"/>
      <c r="AA26" s="73" t="str">
        <f>IF(W26="Không đủ ĐKDT","Học lại",IF(W26="Đình chỉ thi","Học lại",IF(AND(MID(G26,2,2)&lt;"12",W26="Vắng"),"Thi lại",IF(W26="Vắng có phép", "Thi lại",IF(AND((MID(G26,2,2)&lt;"12"),T26&lt;4.5),"Thi lại",IF(AND((MID(G26,2,2)&lt;"18"),T26&lt;4),"Học lại",IF(AND((MID(G26,2,2)&gt;"17"),T26&lt;4),"Thi lại",IF(AND(MID(G26,2,2)&gt;"17",S26=0),"Thi lại",IF(AND((MID(G26,2,2)&lt;"12"),S26=0),"Thi lại",IF(AND((MID(G26,2,2)&lt;"18"),(MID(G26,2,2)&gt;"11"),S26=0),"Học lại","Đạt"))))))))))</f>
        <v>Đạt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2:42" ht="18.75" customHeight="1" x14ac:dyDescent="0.25">
      <c r="B27" s="22">
        <v>19</v>
      </c>
      <c r="C27" s="23" t="s">
        <v>128</v>
      </c>
      <c r="D27" s="24" t="s">
        <v>129</v>
      </c>
      <c r="E27" s="25" t="s">
        <v>130</v>
      </c>
      <c r="F27" s="26" t="s">
        <v>131</v>
      </c>
      <c r="G27" s="23" t="s">
        <v>63</v>
      </c>
      <c r="H27" s="81" t="s">
        <v>56</v>
      </c>
      <c r="I27" s="82" t="s">
        <v>57</v>
      </c>
      <c r="J27" s="83">
        <v>43256</v>
      </c>
      <c r="K27" s="82" t="s">
        <v>58</v>
      </c>
      <c r="L27" s="82" t="s">
        <v>322</v>
      </c>
      <c r="M27" s="82" t="s">
        <v>325</v>
      </c>
      <c r="N27">
        <v>3</v>
      </c>
      <c r="O27" s="27">
        <v>10</v>
      </c>
      <c r="P27" s="27">
        <v>8</v>
      </c>
      <c r="Q27" s="27" t="s">
        <v>25</v>
      </c>
      <c r="R27" s="27">
        <v>7</v>
      </c>
      <c r="S27" s="71">
        <v>7.5</v>
      </c>
      <c r="T27" s="28">
        <f>ROUND(SUMPRODUCT(O27:S27,$O$8:$S$8)/100,1)</f>
        <v>7.7</v>
      </c>
      <c r="U27" s="29" t="str">
        <f t="shared" si="0"/>
        <v>B</v>
      </c>
      <c r="V27" s="30" t="str">
        <f t="shared" si="1"/>
        <v>Khá</v>
      </c>
      <c r="W27" s="31" t="str">
        <f t="shared" si="2"/>
        <v/>
      </c>
      <c r="X27" s="32" t="str">
        <f t="shared" si="3"/>
        <v>502-A2</v>
      </c>
      <c r="Y27" s="3"/>
      <c r="Z27" s="21"/>
      <c r="AA27" s="73" t="str">
        <f>IF(W27="Không đủ ĐKDT","Học lại",IF(W27="Đình chỉ thi","Học lại",IF(AND(MID(G27,2,2)&lt;"12",W27="Vắng"),"Thi lại",IF(W27="Vắng có phép", "Thi lại",IF(AND((MID(G27,2,2)&lt;"12"),T27&lt;4.5),"Thi lại",IF(AND((MID(G27,2,2)&lt;"18"),T27&lt;4),"Học lại",IF(AND((MID(G27,2,2)&gt;"17"),T27&lt;4),"Thi lại",IF(AND(MID(G27,2,2)&gt;"17",S27=0),"Thi lại",IF(AND((MID(G27,2,2)&lt;"12"),S27=0),"Thi lại",IF(AND((MID(G27,2,2)&lt;"18"),(MID(G27,2,2)&gt;"11"),S27=0),"Học lại","Đạt"))))))))))</f>
        <v>Đạt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2:42" ht="18.75" customHeight="1" x14ac:dyDescent="0.25">
      <c r="B28" s="22">
        <v>20</v>
      </c>
      <c r="C28" s="23" t="s">
        <v>132</v>
      </c>
      <c r="D28" s="24" t="s">
        <v>133</v>
      </c>
      <c r="E28" s="25" t="s">
        <v>134</v>
      </c>
      <c r="F28" s="26" t="s">
        <v>135</v>
      </c>
      <c r="G28" s="23" t="s">
        <v>97</v>
      </c>
      <c r="H28" s="81" t="s">
        <v>56</v>
      </c>
      <c r="I28" s="82" t="s">
        <v>57</v>
      </c>
      <c r="J28" s="83">
        <v>43256</v>
      </c>
      <c r="K28" s="82" t="s">
        <v>58</v>
      </c>
      <c r="L28" s="82" t="s">
        <v>322</v>
      </c>
      <c r="M28" s="82" t="s">
        <v>325</v>
      </c>
      <c r="N28">
        <v>3</v>
      </c>
      <c r="O28" s="27">
        <v>10</v>
      </c>
      <c r="P28" s="27">
        <v>8</v>
      </c>
      <c r="Q28" s="27" t="s">
        <v>25</v>
      </c>
      <c r="R28" s="27">
        <v>7</v>
      </c>
      <c r="S28" s="71">
        <v>5</v>
      </c>
      <c r="T28" s="28">
        <f>ROUND(SUMPRODUCT(O28:S28,$O$8:$S$8)/100,1)</f>
        <v>6.2</v>
      </c>
      <c r="U28" s="29" t="str">
        <f t="shared" si="0"/>
        <v>C</v>
      </c>
      <c r="V28" s="30" t="str">
        <f t="shared" si="1"/>
        <v>Trung bình</v>
      </c>
      <c r="W28" s="31" t="str">
        <f t="shared" si="2"/>
        <v/>
      </c>
      <c r="X28" s="32" t="str">
        <f t="shared" si="3"/>
        <v>502-A2</v>
      </c>
      <c r="Y28" s="3"/>
      <c r="Z28" s="21"/>
      <c r="AA28" s="73" t="str">
        <f>IF(W28="Không đủ ĐKDT","Học lại",IF(W28="Đình chỉ thi","Học lại",IF(AND(MID(G28,2,2)&lt;"12",W28="Vắng"),"Thi lại",IF(W28="Vắng có phép", "Thi lại",IF(AND((MID(G28,2,2)&lt;"12"),T28&lt;4.5),"Thi lại",IF(AND((MID(G28,2,2)&lt;"18"),T28&lt;4),"Học lại",IF(AND((MID(G28,2,2)&gt;"17"),T28&lt;4),"Thi lại",IF(AND(MID(G28,2,2)&gt;"17",S28=0),"Thi lại",IF(AND((MID(G28,2,2)&lt;"12"),S28=0),"Thi lại",IF(AND((MID(G28,2,2)&lt;"18"),(MID(G28,2,2)&gt;"11"),S28=0),"Học lại","Đạt"))))))))))</f>
        <v>Đạt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2:42" ht="18.75" customHeight="1" x14ac:dyDescent="0.25">
      <c r="B29" s="22">
        <v>21</v>
      </c>
      <c r="C29" s="23" t="s">
        <v>136</v>
      </c>
      <c r="D29" s="24" t="s">
        <v>137</v>
      </c>
      <c r="E29" s="25" t="s">
        <v>138</v>
      </c>
      <c r="F29" s="26" t="s">
        <v>139</v>
      </c>
      <c r="G29" s="23" t="s">
        <v>63</v>
      </c>
      <c r="H29" s="81" t="s">
        <v>56</v>
      </c>
      <c r="I29" s="82" t="s">
        <v>57</v>
      </c>
      <c r="J29" s="83">
        <v>43256</v>
      </c>
      <c r="K29" s="82" t="s">
        <v>58</v>
      </c>
      <c r="L29" s="82" t="s">
        <v>322</v>
      </c>
      <c r="M29" s="82" t="s">
        <v>325</v>
      </c>
      <c r="N29">
        <v>3</v>
      </c>
      <c r="O29" s="27">
        <v>10</v>
      </c>
      <c r="P29" s="27">
        <v>7</v>
      </c>
      <c r="Q29" s="27" t="s">
        <v>25</v>
      </c>
      <c r="R29" s="27">
        <v>8</v>
      </c>
      <c r="S29" s="71">
        <v>7</v>
      </c>
      <c r="T29" s="28">
        <f>ROUND(SUMPRODUCT(O29:S29,$O$8:$S$8)/100,1)</f>
        <v>7.5</v>
      </c>
      <c r="U29" s="29" t="str">
        <f t="shared" si="0"/>
        <v>B</v>
      </c>
      <c r="V29" s="30" t="str">
        <f t="shared" si="1"/>
        <v>Khá</v>
      </c>
      <c r="W29" s="31" t="str">
        <f t="shared" si="2"/>
        <v/>
      </c>
      <c r="X29" s="32" t="str">
        <f t="shared" si="3"/>
        <v>502-A2</v>
      </c>
      <c r="Y29" s="3"/>
      <c r="Z29" s="21"/>
      <c r="AA29" s="73" t="str">
        <f>IF(W29="Không đủ ĐKDT","Học lại",IF(W29="Đình chỉ thi","Học lại",IF(AND(MID(G29,2,2)&lt;"12",W29="Vắng"),"Thi lại",IF(W29="Vắng có phép", "Thi lại",IF(AND((MID(G29,2,2)&lt;"12"),T29&lt;4.5),"Thi lại",IF(AND((MID(G29,2,2)&lt;"18"),T29&lt;4),"Học lại",IF(AND((MID(G29,2,2)&gt;"17"),T29&lt;4),"Thi lại",IF(AND(MID(G29,2,2)&gt;"17",S29=0),"Thi lại",IF(AND((MID(G29,2,2)&lt;"12"),S29=0),"Thi lại",IF(AND((MID(G29,2,2)&lt;"18"),(MID(G29,2,2)&gt;"11"),S29=0),"Học lại","Đạt"))))))))))</f>
        <v>Đạt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2:42" ht="18.75" customHeight="1" x14ac:dyDescent="0.25">
      <c r="B30" s="22">
        <v>22</v>
      </c>
      <c r="C30" s="23" t="s">
        <v>140</v>
      </c>
      <c r="D30" s="24" t="s">
        <v>141</v>
      </c>
      <c r="E30" s="25" t="s">
        <v>142</v>
      </c>
      <c r="F30" s="26" t="s">
        <v>143</v>
      </c>
      <c r="G30" s="23" t="s">
        <v>93</v>
      </c>
      <c r="H30" s="81" t="s">
        <v>56</v>
      </c>
      <c r="I30" s="82" t="s">
        <v>57</v>
      </c>
      <c r="J30" s="83">
        <v>43256</v>
      </c>
      <c r="K30" s="82" t="s">
        <v>58</v>
      </c>
      <c r="L30" s="82" t="s">
        <v>322</v>
      </c>
      <c r="M30" s="82" t="s">
        <v>325</v>
      </c>
      <c r="N30">
        <v>3</v>
      </c>
      <c r="O30" s="27">
        <v>10</v>
      </c>
      <c r="P30" s="27">
        <v>7</v>
      </c>
      <c r="Q30" s="27" t="s">
        <v>25</v>
      </c>
      <c r="R30" s="27">
        <v>8</v>
      </c>
      <c r="S30" s="71">
        <v>5</v>
      </c>
      <c r="T30" s="28">
        <f>ROUND(SUMPRODUCT(O30:S30,$O$8:$S$8)/100,1)</f>
        <v>6.3</v>
      </c>
      <c r="U30" s="29" t="str">
        <f t="shared" si="0"/>
        <v>C</v>
      </c>
      <c r="V30" s="30" t="str">
        <f t="shared" si="1"/>
        <v>Trung bình</v>
      </c>
      <c r="W30" s="31" t="str">
        <f t="shared" si="2"/>
        <v/>
      </c>
      <c r="X30" s="32" t="str">
        <f t="shared" si="3"/>
        <v>502-A2</v>
      </c>
      <c r="Y30" s="3"/>
      <c r="Z30" s="21"/>
      <c r="AA30" s="73" t="str">
        <f>IF(W30="Không đủ ĐKDT","Học lại",IF(W30="Đình chỉ thi","Học lại",IF(AND(MID(G30,2,2)&lt;"12",W30="Vắng"),"Thi lại",IF(W30="Vắng có phép", "Thi lại",IF(AND((MID(G30,2,2)&lt;"12"),T30&lt;4.5),"Thi lại",IF(AND((MID(G30,2,2)&lt;"18"),T30&lt;4),"Học lại",IF(AND((MID(G30,2,2)&gt;"17"),T30&lt;4),"Thi lại",IF(AND(MID(G30,2,2)&gt;"17",S30=0),"Thi lại",IF(AND((MID(G30,2,2)&lt;"12"),S30=0),"Thi lại",IF(AND((MID(G30,2,2)&lt;"18"),(MID(G30,2,2)&gt;"11"),S30=0),"Học lại","Đạt"))))))))))</f>
        <v>Đạt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2:42" ht="18.75" customHeight="1" x14ac:dyDescent="0.25">
      <c r="B31" s="22">
        <v>23</v>
      </c>
      <c r="C31" s="23" t="s">
        <v>144</v>
      </c>
      <c r="D31" s="24" t="s">
        <v>145</v>
      </c>
      <c r="E31" s="25" t="s">
        <v>146</v>
      </c>
      <c r="F31" s="26" t="s">
        <v>147</v>
      </c>
      <c r="G31" s="23" t="s">
        <v>63</v>
      </c>
      <c r="H31" s="81" t="s">
        <v>56</v>
      </c>
      <c r="I31" s="82" t="s">
        <v>57</v>
      </c>
      <c r="J31" s="83">
        <v>43256</v>
      </c>
      <c r="K31" s="82" t="s">
        <v>58</v>
      </c>
      <c r="L31" s="82" t="s">
        <v>322</v>
      </c>
      <c r="M31" s="82" t="s">
        <v>325</v>
      </c>
      <c r="N31">
        <v>3</v>
      </c>
      <c r="O31" s="27">
        <v>9</v>
      </c>
      <c r="P31" s="27">
        <v>7</v>
      </c>
      <c r="Q31" s="27" t="s">
        <v>25</v>
      </c>
      <c r="R31" s="27">
        <v>7</v>
      </c>
      <c r="S31" s="71">
        <v>5.5</v>
      </c>
      <c r="T31" s="28">
        <f>ROUND(SUMPRODUCT(O31:S31,$O$8:$S$8)/100,1)</f>
        <v>6.3</v>
      </c>
      <c r="U31" s="29" t="str">
        <f t="shared" si="0"/>
        <v>C</v>
      </c>
      <c r="V31" s="30" t="str">
        <f t="shared" si="1"/>
        <v>Trung bình</v>
      </c>
      <c r="W31" s="31" t="str">
        <f t="shared" si="2"/>
        <v/>
      </c>
      <c r="X31" s="32" t="str">
        <f t="shared" si="3"/>
        <v>502-A2</v>
      </c>
      <c r="Y31" s="3"/>
      <c r="Z31" s="21"/>
      <c r="AA31" s="73" t="str">
        <f>IF(W31="Không đủ ĐKDT","Học lại",IF(W31="Đình chỉ thi","Học lại",IF(AND(MID(G31,2,2)&lt;"12",W31="Vắng"),"Thi lại",IF(W31="Vắng có phép", "Thi lại",IF(AND((MID(G31,2,2)&lt;"12"),T31&lt;4.5),"Thi lại",IF(AND((MID(G31,2,2)&lt;"18"),T31&lt;4),"Học lại",IF(AND((MID(G31,2,2)&gt;"17"),T31&lt;4),"Thi lại",IF(AND(MID(G31,2,2)&gt;"17",S31=0),"Thi lại",IF(AND((MID(G31,2,2)&lt;"12"),S31=0),"Thi lại",IF(AND((MID(G31,2,2)&lt;"18"),(MID(G31,2,2)&gt;"11"),S31=0),"Học lại","Đạt"))))))))))</f>
        <v>Đạt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2:42" ht="18.75" customHeight="1" x14ac:dyDescent="0.25">
      <c r="B32" s="22">
        <v>24</v>
      </c>
      <c r="C32" s="23" t="s">
        <v>148</v>
      </c>
      <c r="D32" s="24" t="s">
        <v>149</v>
      </c>
      <c r="E32" s="25" t="s">
        <v>150</v>
      </c>
      <c r="F32" s="26" t="s">
        <v>151</v>
      </c>
      <c r="G32" s="23" t="s">
        <v>88</v>
      </c>
      <c r="H32" s="81" t="s">
        <v>56</v>
      </c>
      <c r="I32" s="82" t="s">
        <v>57</v>
      </c>
      <c r="J32" s="83">
        <v>43256</v>
      </c>
      <c r="K32" s="82" t="s">
        <v>58</v>
      </c>
      <c r="L32" s="82" t="s">
        <v>322</v>
      </c>
      <c r="M32" s="82" t="s">
        <v>325</v>
      </c>
      <c r="N32">
        <v>3</v>
      </c>
      <c r="O32" s="27">
        <v>10</v>
      </c>
      <c r="P32" s="27">
        <v>7</v>
      </c>
      <c r="Q32" s="27" t="s">
        <v>25</v>
      </c>
      <c r="R32" s="27">
        <v>8</v>
      </c>
      <c r="S32" s="71">
        <v>5</v>
      </c>
      <c r="T32" s="28">
        <f>ROUND(SUMPRODUCT(O32:S32,$O$8:$S$8)/100,1)</f>
        <v>6.3</v>
      </c>
      <c r="U32" s="29" t="str">
        <f t="shared" si="0"/>
        <v>C</v>
      </c>
      <c r="V32" s="30" t="str">
        <f t="shared" si="1"/>
        <v>Trung bình</v>
      </c>
      <c r="W32" s="31" t="str">
        <f t="shared" si="2"/>
        <v/>
      </c>
      <c r="X32" s="32" t="str">
        <f t="shared" si="3"/>
        <v>502-A2</v>
      </c>
      <c r="Y32" s="3"/>
      <c r="Z32" s="21"/>
      <c r="AA32" s="73" t="str">
        <f>IF(W32="Không đủ ĐKDT","Học lại",IF(W32="Đình chỉ thi","Học lại",IF(AND(MID(G32,2,2)&lt;"12",W32="Vắng"),"Thi lại",IF(W32="Vắng có phép", "Thi lại",IF(AND((MID(G32,2,2)&lt;"12"),T32&lt;4.5),"Thi lại",IF(AND((MID(G32,2,2)&lt;"18"),T32&lt;4),"Học lại",IF(AND((MID(G32,2,2)&gt;"17"),T32&lt;4),"Thi lại",IF(AND(MID(G32,2,2)&gt;"17",S32=0),"Thi lại",IF(AND((MID(G32,2,2)&lt;"12"),S32=0),"Thi lại",IF(AND((MID(G32,2,2)&lt;"18"),(MID(G32,2,2)&gt;"11"),S32=0),"Học lại","Đạt"))))))))))</f>
        <v>Đạt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2:42" ht="18.75" customHeight="1" x14ac:dyDescent="0.25">
      <c r="B33" s="22">
        <v>25</v>
      </c>
      <c r="C33" s="23" t="s">
        <v>152</v>
      </c>
      <c r="D33" s="24" t="s">
        <v>153</v>
      </c>
      <c r="E33" s="25" t="s">
        <v>154</v>
      </c>
      <c r="F33" s="26" t="s">
        <v>155</v>
      </c>
      <c r="G33" s="23" t="s">
        <v>97</v>
      </c>
      <c r="H33" s="81" t="s">
        <v>56</v>
      </c>
      <c r="I33" s="82" t="s">
        <v>57</v>
      </c>
      <c r="J33" s="83">
        <v>43256</v>
      </c>
      <c r="K33" s="82" t="s">
        <v>58</v>
      </c>
      <c r="L33" s="82" t="s">
        <v>323</v>
      </c>
      <c r="M33" s="82" t="s">
        <v>325</v>
      </c>
      <c r="N33">
        <v>3</v>
      </c>
      <c r="O33" s="27">
        <v>0</v>
      </c>
      <c r="P33" s="27">
        <v>0</v>
      </c>
      <c r="Q33" s="27" t="s">
        <v>25</v>
      </c>
      <c r="R33" s="27">
        <v>0</v>
      </c>
      <c r="S33" s="71" t="s">
        <v>25</v>
      </c>
      <c r="T33" s="28">
        <f>ROUND(SUMPRODUCT(O33:S33,$O$8:$S$8)/100,1)</f>
        <v>0</v>
      </c>
      <c r="U33" s="29" t="str">
        <f t="shared" si="0"/>
        <v>F</v>
      </c>
      <c r="V33" s="30" t="str">
        <f t="shared" si="1"/>
        <v>Kém</v>
      </c>
      <c r="W33" s="31" t="str">
        <f t="shared" si="2"/>
        <v>Không đủ ĐKDT</v>
      </c>
      <c r="X33" s="32" t="str">
        <f t="shared" si="3"/>
        <v>501-A2</v>
      </c>
      <c r="Y33" s="3"/>
      <c r="Z33" s="21"/>
      <c r="AA33" s="73" t="str">
        <f>IF(W33="Không đủ ĐKDT","Học lại",IF(W33="Đình chỉ thi","Học lại",IF(AND(MID(G33,2,2)&lt;"12",W33="Vắng"),"Thi lại",IF(W33="Vắng có phép", "Thi lại",IF(AND((MID(G33,2,2)&lt;"12"),T33&lt;4.5),"Thi lại",IF(AND((MID(G33,2,2)&lt;"18"),T33&lt;4),"Học lại",IF(AND((MID(G33,2,2)&gt;"17"),T33&lt;4),"Thi lại",IF(AND(MID(G33,2,2)&gt;"17",S33=0),"Thi lại",IF(AND((MID(G33,2,2)&lt;"12"),S33=0),"Thi lại",IF(AND((MID(G33,2,2)&lt;"18"),(MID(G33,2,2)&gt;"11"),S33=0),"Học lại","Đạt"))))))))))</f>
        <v>Học lại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2:42" ht="18.75" customHeight="1" x14ac:dyDescent="0.25">
      <c r="B34" s="22">
        <v>26</v>
      </c>
      <c r="C34" s="23" t="s">
        <v>156</v>
      </c>
      <c r="D34" s="24" t="s">
        <v>157</v>
      </c>
      <c r="E34" s="25" t="s">
        <v>158</v>
      </c>
      <c r="F34" s="26" t="s">
        <v>159</v>
      </c>
      <c r="G34" s="23" t="s">
        <v>93</v>
      </c>
      <c r="H34" s="81" t="s">
        <v>56</v>
      </c>
      <c r="I34" s="82" t="s">
        <v>57</v>
      </c>
      <c r="J34" s="83">
        <v>43256</v>
      </c>
      <c r="K34" s="82" t="s">
        <v>58</v>
      </c>
      <c r="L34" s="82" t="s">
        <v>323</v>
      </c>
      <c r="M34" s="82" t="s">
        <v>325</v>
      </c>
      <c r="N34">
        <v>3</v>
      </c>
      <c r="O34" s="27">
        <v>10</v>
      </c>
      <c r="P34" s="27">
        <v>9</v>
      </c>
      <c r="Q34" s="27" t="s">
        <v>25</v>
      </c>
      <c r="R34" s="27">
        <v>8</v>
      </c>
      <c r="S34" s="71">
        <v>8</v>
      </c>
      <c r="T34" s="28">
        <f>ROUND(SUMPRODUCT(O34:S34,$O$8:$S$8)/100,1)</f>
        <v>8.3000000000000007</v>
      </c>
      <c r="U34" s="29" t="str">
        <f t="shared" si="0"/>
        <v>B+</v>
      </c>
      <c r="V34" s="30" t="str">
        <f t="shared" si="1"/>
        <v>Khá</v>
      </c>
      <c r="W34" s="31" t="str">
        <f t="shared" si="2"/>
        <v/>
      </c>
      <c r="X34" s="32" t="str">
        <f t="shared" si="3"/>
        <v>501-A2</v>
      </c>
      <c r="Y34" s="3"/>
      <c r="Z34" s="21"/>
      <c r="AA34" s="73" t="str">
        <f>IF(W34="Không đủ ĐKDT","Học lại",IF(W34="Đình chỉ thi","Học lại",IF(AND(MID(G34,2,2)&lt;"12",W34="Vắng"),"Thi lại",IF(W34="Vắng có phép", "Thi lại",IF(AND((MID(G34,2,2)&lt;"12"),T34&lt;4.5),"Thi lại",IF(AND((MID(G34,2,2)&lt;"18"),T34&lt;4),"Học lại",IF(AND((MID(G34,2,2)&gt;"17"),T34&lt;4),"Thi lại",IF(AND(MID(G34,2,2)&gt;"17",S34=0),"Thi lại",IF(AND((MID(G34,2,2)&lt;"12"),S34=0),"Thi lại",IF(AND((MID(G34,2,2)&lt;"18"),(MID(G34,2,2)&gt;"11"),S34=0),"Học lại","Đạt"))))))))))</f>
        <v>Đạt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2:42" ht="18.75" customHeight="1" x14ac:dyDescent="0.25">
      <c r="B35" s="22">
        <v>27</v>
      </c>
      <c r="C35" s="23" t="s">
        <v>160</v>
      </c>
      <c r="D35" s="24" t="s">
        <v>161</v>
      </c>
      <c r="E35" s="25" t="s">
        <v>162</v>
      </c>
      <c r="F35" s="26" t="s">
        <v>163</v>
      </c>
      <c r="G35" s="23" t="s">
        <v>93</v>
      </c>
      <c r="H35" s="81" t="s">
        <v>56</v>
      </c>
      <c r="I35" s="82" t="s">
        <v>57</v>
      </c>
      <c r="J35" s="83">
        <v>43256</v>
      </c>
      <c r="K35" s="82" t="s">
        <v>58</v>
      </c>
      <c r="L35" s="82" t="s">
        <v>323</v>
      </c>
      <c r="M35" s="82" t="s">
        <v>325</v>
      </c>
      <c r="N35">
        <v>3</v>
      </c>
      <c r="O35" s="27">
        <v>10</v>
      </c>
      <c r="P35" s="27">
        <v>8</v>
      </c>
      <c r="Q35" s="27" t="s">
        <v>25</v>
      </c>
      <c r="R35" s="27">
        <v>7</v>
      </c>
      <c r="S35" s="71">
        <v>7</v>
      </c>
      <c r="T35" s="28">
        <f>ROUND(SUMPRODUCT(O35:S35,$O$8:$S$8)/100,1)</f>
        <v>7.4</v>
      </c>
      <c r="U35" s="29" t="str">
        <f t="shared" si="0"/>
        <v>B</v>
      </c>
      <c r="V35" s="30" t="str">
        <f t="shared" si="1"/>
        <v>Khá</v>
      </c>
      <c r="W35" s="31" t="str">
        <f t="shared" si="2"/>
        <v/>
      </c>
      <c r="X35" s="32" t="str">
        <f t="shared" si="3"/>
        <v>501-A2</v>
      </c>
      <c r="Y35" s="3"/>
      <c r="Z35" s="21"/>
      <c r="AA35" s="73" t="str">
        <f>IF(W35="Không đủ ĐKDT","Học lại",IF(W35="Đình chỉ thi","Học lại",IF(AND(MID(G35,2,2)&lt;"12",W35="Vắng"),"Thi lại",IF(W35="Vắng có phép", "Thi lại",IF(AND((MID(G35,2,2)&lt;"12"),T35&lt;4.5),"Thi lại",IF(AND((MID(G35,2,2)&lt;"18"),T35&lt;4),"Học lại",IF(AND((MID(G35,2,2)&gt;"17"),T35&lt;4),"Thi lại",IF(AND(MID(G35,2,2)&gt;"17",S35=0),"Thi lại",IF(AND((MID(G35,2,2)&lt;"12"),S35=0),"Thi lại",IF(AND((MID(G35,2,2)&lt;"18"),(MID(G35,2,2)&gt;"11"),S35=0),"Học lại","Đạt"))))))))))</f>
        <v>Đạt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2:42" ht="18.75" customHeight="1" x14ac:dyDescent="0.25">
      <c r="B36" s="22">
        <v>28</v>
      </c>
      <c r="C36" s="23" t="s">
        <v>164</v>
      </c>
      <c r="D36" s="24" t="s">
        <v>165</v>
      </c>
      <c r="E36" s="25" t="s">
        <v>166</v>
      </c>
      <c r="F36" s="26" t="s">
        <v>167</v>
      </c>
      <c r="G36" s="23" t="s">
        <v>93</v>
      </c>
      <c r="H36" s="81" t="s">
        <v>56</v>
      </c>
      <c r="I36" s="82" t="s">
        <v>57</v>
      </c>
      <c r="J36" s="83">
        <v>43256</v>
      </c>
      <c r="K36" s="82" t="s">
        <v>58</v>
      </c>
      <c r="L36" s="82" t="s">
        <v>323</v>
      </c>
      <c r="M36" s="82" t="s">
        <v>325</v>
      </c>
      <c r="N36">
        <v>3</v>
      </c>
      <c r="O36" s="27">
        <v>10</v>
      </c>
      <c r="P36" s="27">
        <v>7</v>
      </c>
      <c r="Q36" s="27" t="s">
        <v>25</v>
      </c>
      <c r="R36" s="27">
        <v>7</v>
      </c>
      <c r="S36" s="71">
        <v>7</v>
      </c>
      <c r="T36" s="28">
        <f>ROUND(SUMPRODUCT(O36:S36,$O$8:$S$8)/100,1)</f>
        <v>7.3</v>
      </c>
      <c r="U36" s="29" t="str">
        <f t="shared" si="0"/>
        <v>B</v>
      </c>
      <c r="V36" s="30" t="str">
        <f t="shared" si="1"/>
        <v>Khá</v>
      </c>
      <c r="W36" s="31" t="str">
        <f t="shared" si="2"/>
        <v/>
      </c>
      <c r="X36" s="32" t="str">
        <f t="shared" si="3"/>
        <v>501-A2</v>
      </c>
      <c r="Y36" s="3"/>
      <c r="Z36" s="21"/>
      <c r="AA36" s="73" t="str">
        <f>IF(W36="Không đủ ĐKDT","Học lại",IF(W36="Đình chỉ thi","Học lại",IF(AND(MID(G36,2,2)&lt;"12",W36="Vắng"),"Thi lại",IF(W36="Vắng có phép", "Thi lại",IF(AND((MID(G36,2,2)&lt;"12"),T36&lt;4.5),"Thi lại",IF(AND((MID(G36,2,2)&lt;"18"),T36&lt;4),"Học lại",IF(AND((MID(G36,2,2)&gt;"17"),T36&lt;4),"Thi lại",IF(AND(MID(G36,2,2)&gt;"17",S36=0),"Thi lại",IF(AND((MID(G36,2,2)&lt;"12"),S36=0),"Thi lại",IF(AND((MID(G36,2,2)&lt;"18"),(MID(G36,2,2)&gt;"11"),S36=0),"Học lại","Đạt"))))))))))</f>
        <v>Đạt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2:42" ht="18.75" customHeight="1" x14ac:dyDescent="0.25">
      <c r="B37" s="22">
        <v>29</v>
      </c>
      <c r="C37" s="23" t="s">
        <v>168</v>
      </c>
      <c r="D37" s="24" t="s">
        <v>73</v>
      </c>
      <c r="E37" s="25" t="s">
        <v>169</v>
      </c>
      <c r="F37" s="26" t="s">
        <v>170</v>
      </c>
      <c r="G37" s="23" t="s">
        <v>55</v>
      </c>
      <c r="H37" s="81" t="s">
        <v>56</v>
      </c>
      <c r="I37" s="82" t="s">
        <v>57</v>
      </c>
      <c r="J37" s="83">
        <v>43256</v>
      </c>
      <c r="K37" s="82" t="s">
        <v>58</v>
      </c>
      <c r="L37" s="82" t="s">
        <v>323</v>
      </c>
      <c r="M37" s="82" t="s">
        <v>325</v>
      </c>
      <c r="N37">
        <v>3</v>
      </c>
      <c r="O37" s="27">
        <v>10</v>
      </c>
      <c r="P37" s="27">
        <v>7</v>
      </c>
      <c r="Q37" s="27" t="s">
        <v>25</v>
      </c>
      <c r="R37" s="27">
        <v>7</v>
      </c>
      <c r="S37" s="71">
        <v>3.5</v>
      </c>
      <c r="T37" s="28">
        <f>ROUND(SUMPRODUCT(O37:S37,$O$8:$S$8)/100,1)</f>
        <v>5.2</v>
      </c>
      <c r="U37" s="29" t="str">
        <f t="shared" si="0"/>
        <v>D+</v>
      </c>
      <c r="V37" s="30" t="str">
        <f t="shared" si="1"/>
        <v>Trung bình yếu</v>
      </c>
      <c r="W37" s="31" t="str">
        <f t="shared" si="2"/>
        <v/>
      </c>
      <c r="X37" s="32" t="str">
        <f t="shared" si="3"/>
        <v>501-A2</v>
      </c>
      <c r="Y37" s="3"/>
      <c r="Z37" s="21"/>
      <c r="AA37" s="73" t="str">
        <f>IF(W37="Không đủ ĐKDT","Học lại",IF(W37="Đình chỉ thi","Học lại",IF(AND(MID(G37,2,2)&lt;"12",W37="Vắng"),"Thi lại",IF(W37="Vắng có phép", "Thi lại",IF(AND((MID(G37,2,2)&lt;"12"),T37&lt;4.5),"Thi lại",IF(AND((MID(G37,2,2)&lt;"18"),T37&lt;4),"Học lại",IF(AND((MID(G37,2,2)&gt;"17"),T37&lt;4),"Thi lại",IF(AND(MID(G37,2,2)&gt;"17",S37=0),"Thi lại",IF(AND((MID(G37,2,2)&lt;"12"),S37=0),"Thi lại",IF(AND((MID(G37,2,2)&lt;"18"),(MID(G37,2,2)&gt;"11"),S37=0),"Học lại","Đạt"))))))))))</f>
        <v>Đạt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2:42" ht="18.75" customHeight="1" x14ac:dyDescent="0.25">
      <c r="B38" s="22">
        <v>30</v>
      </c>
      <c r="C38" s="23" t="s">
        <v>171</v>
      </c>
      <c r="D38" s="24" t="s">
        <v>172</v>
      </c>
      <c r="E38" s="25" t="s">
        <v>82</v>
      </c>
      <c r="F38" s="26" t="s">
        <v>173</v>
      </c>
      <c r="G38" s="23" t="s">
        <v>97</v>
      </c>
      <c r="H38" s="81" t="s">
        <v>56</v>
      </c>
      <c r="I38" s="82" t="s">
        <v>57</v>
      </c>
      <c r="J38" s="83">
        <v>43256</v>
      </c>
      <c r="K38" s="82" t="s">
        <v>58</v>
      </c>
      <c r="L38" s="82" t="s">
        <v>323</v>
      </c>
      <c r="M38" s="82" t="s">
        <v>325</v>
      </c>
      <c r="N38">
        <v>3</v>
      </c>
      <c r="O38" s="27">
        <v>0</v>
      </c>
      <c r="P38" s="27">
        <v>0</v>
      </c>
      <c r="Q38" s="27" t="s">
        <v>25</v>
      </c>
      <c r="R38" s="27">
        <v>0</v>
      </c>
      <c r="S38" s="71" t="s">
        <v>25</v>
      </c>
      <c r="T38" s="28">
        <f>ROUND(SUMPRODUCT(O38:S38,$O$8:$S$8)/100,1)</f>
        <v>0</v>
      </c>
      <c r="U38" s="29" t="str">
        <f t="shared" si="0"/>
        <v>F</v>
      </c>
      <c r="V38" s="30" t="str">
        <f t="shared" si="1"/>
        <v>Kém</v>
      </c>
      <c r="W38" s="31" t="str">
        <f t="shared" si="2"/>
        <v>Không đủ ĐKDT</v>
      </c>
      <c r="X38" s="32" t="str">
        <f t="shared" si="3"/>
        <v>501-A2</v>
      </c>
      <c r="Y38" s="3"/>
      <c r="Z38" s="21"/>
      <c r="AA38" s="73" t="str">
        <f>IF(W38="Không đủ ĐKDT","Học lại",IF(W38="Đình chỉ thi","Học lại",IF(AND(MID(G38,2,2)&lt;"12",W38="Vắng"),"Thi lại",IF(W38="Vắng có phép", "Thi lại",IF(AND((MID(G38,2,2)&lt;"12"),T38&lt;4.5),"Thi lại",IF(AND((MID(G38,2,2)&lt;"18"),T38&lt;4),"Học lại",IF(AND((MID(G38,2,2)&gt;"17"),T38&lt;4),"Thi lại",IF(AND(MID(G38,2,2)&gt;"17",S38=0),"Thi lại",IF(AND((MID(G38,2,2)&lt;"12"),S38=0),"Thi lại",IF(AND((MID(G38,2,2)&lt;"18"),(MID(G38,2,2)&gt;"11"),S38=0),"Học lại","Đạt"))))))))))</f>
        <v>Học lại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2:42" ht="18.75" customHeight="1" x14ac:dyDescent="0.25">
      <c r="B39" s="22">
        <v>31</v>
      </c>
      <c r="C39" s="23" t="s">
        <v>174</v>
      </c>
      <c r="D39" s="24" t="s">
        <v>175</v>
      </c>
      <c r="E39" s="25" t="s">
        <v>82</v>
      </c>
      <c r="F39" s="26" t="s">
        <v>176</v>
      </c>
      <c r="G39" s="23" t="s">
        <v>93</v>
      </c>
      <c r="H39" s="81" t="s">
        <v>56</v>
      </c>
      <c r="I39" s="82" t="s">
        <v>57</v>
      </c>
      <c r="J39" s="83">
        <v>43256</v>
      </c>
      <c r="K39" s="82" t="s">
        <v>58</v>
      </c>
      <c r="L39" s="82" t="s">
        <v>323</v>
      </c>
      <c r="M39" s="82" t="s">
        <v>325</v>
      </c>
      <c r="N39">
        <v>3</v>
      </c>
      <c r="O39" s="27">
        <v>9</v>
      </c>
      <c r="P39" s="27">
        <v>7</v>
      </c>
      <c r="Q39" s="27" t="s">
        <v>25</v>
      </c>
      <c r="R39" s="27">
        <v>7</v>
      </c>
      <c r="S39" s="71">
        <v>7.5</v>
      </c>
      <c r="T39" s="28">
        <f>ROUND(SUMPRODUCT(O39:S39,$O$8:$S$8)/100,1)</f>
        <v>7.5</v>
      </c>
      <c r="U39" s="29" t="str">
        <f t="shared" si="0"/>
        <v>B</v>
      </c>
      <c r="V39" s="30" t="str">
        <f t="shared" si="1"/>
        <v>Khá</v>
      </c>
      <c r="W39" s="31" t="str">
        <f t="shared" si="2"/>
        <v/>
      </c>
      <c r="X39" s="32" t="str">
        <f t="shared" si="3"/>
        <v>501-A2</v>
      </c>
      <c r="Y39" s="3"/>
      <c r="Z39" s="21"/>
      <c r="AA39" s="73" t="str">
        <f>IF(W39="Không đủ ĐKDT","Học lại",IF(W39="Đình chỉ thi","Học lại",IF(AND(MID(G39,2,2)&lt;"12",W39="Vắng"),"Thi lại",IF(W39="Vắng có phép", "Thi lại",IF(AND((MID(G39,2,2)&lt;"12"),T39&lt;4.5),"Thi lại",IF(AND((MID(G39,2,2)&lt;"18"),T39&lt;4),"Học lại",IF(AND((MID(G39,2,2)&gt;"17"),T39&lt;4),"Thi lại",IF(AND(MID(G39,2,2)&gt;"17",S39=0),"Thi lại",IF(AND((MID(G39,2,2)&lt;"12"),S39=0),"Thi lại",IF(AND((MID(G39,2,2)&lt;"18"),(MID(G39,2,2)&gt;"11"),S39=0),"Học lại","Đạt"))))))))))</f>
        <v>Đạt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2:42" ht="18.75" customHeight="1" x14ac:dyDescent="0.25">
      <c r="B40" s="22">
        <v>32</v>
      </c>
      <c r="C40" s="23" t="s">
        <v>177</v>
      </c>
      <c r="D40" s="24" t="s">
        <v>178</v>
      </c>
      <c r="E40" s="25" t="s">
        <v>179</v>
      </c>
      <c r="F40" s="26" t="s">
        <v>180</v>
      </c>
      <c r="G40" s="23" t="s">
        <v>97</v>
      </c>
      <c r="H40" s="81" t="s">
        <v>56</v>
      </c>
      <c r="I40" s="82" t="s">
        <v>57</v>
      </c>
      <c r="J40" s="83">
        <v>43256</v>
      </c>
      <c r="K40" s="82" t="s">
        <v>58</v>
      </c>
      <c r="L40" s="82" t="s">
        <v>323</v>
      </c>
      <c r="M40" s="82" t="s">
        <v>325</v>
      </c>
      <c r="N40">
        <v>3</v>
      </c>
      <c r="O40" s="27">
        <v>10</v>
      </c>
      <c r="P40" s="27">
        <v>8</v>
      </c>
      <c r="Q40" s="27" t="s">
        <v>25</v>
      </c>
      <c r="R40" s="27">
        <v>6</v>
      </c>
      <c r="S40" s="71">
        <v>3.5</v>
      </c>
      <c r="T40" s="28">
        <f>ROUND(SUMPRODUCT(O40:S40,$O$8:$S$8)/100,1)</f>
        <v>5.0999999999999996</v>
      </c>
      <c r="U40" s="29" t="str">
        <f t="shared" si="0"/>
        <v>D+</v>
      </c>
      <c r="V40" s="30" t="str">
        <f t="shared" si="1"/>
        <v>Trung bình yếu</v>
      </c>
      <c r="W40" s="31" t="str">
        <f t="shared" si="2"/>
        <v/>
      </c>
      <c r="X40" s="32" t="str">
        <f t="shared" si="3"/>
        <v>501-A2</v>
      </c>
      <c r="Y40" s="3"/>
      <c r="Z40" s="21"/>
      <c r="AA40" s="73" t="str">
        <f>IF(W40="Không đủ ĐKDT","Học lại",IF(W40="Đình chỉ thi","Học lại",IF(AND(MID(G40,2,2)&lt;"12",W40="Vắng"),"Thi lại",IF(W40="Vắng có phép", "Thi lại",IF(AND((MID(G40,2,2)&lt;"12"),T40&lt;4.5),"Thi lại",IF(AND((MID(G40,2,2)&lt;"18"),T40&lt;4),"Học lại",IF(AND((MID(G40,2,2)&gt;"17"),T40&lt;4),"Thi lại",IF(AND(MID(G40,2,2)&gt;"17",S40=0),"Thi lại",IF(AND((MID(G40,2,2)&lt;"12"),S40=0),"Thi lại",IF(AND((MID(G40,2,2)&lt;"18"),(MID(G40,2,2)&gt;"11"),S40=0),"Học lại","Đạt"))))))))))</f>
        <v>Đạt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2:42" ht="18.75" customHeight="1" x14ac:dyDescent="0.25">
      <c r="B41" s="22">
        <v>33</v>
      </c>
      <c r="C41" s="23" t="s">
        <v>181</v>
      </c>
      <c r="D41" s="24" t="s">
        <v>182</v>
      </c>
      <c r="E41" s="25" t="s">
        <v>183</v>
      </c>
      <c r="F41" s="26" t="s">
        <v>184</v>
      </c>
      <c r="G41" s="23" t="s">
        <v>63</v>
      </c>
      <c r="H41" s="81" t="s">
        <v>56</v>
      </c>
      <c r="I41" s="82" t="s">
        <v>57</v>
      </c>
      <c r="J41" s="83">
        <v>43256</v>
      </c>
      <c r="K41" s="82" t="s">
        <v>58</v>
      </c>
      <c r="L41" s="82" t="s">
        <v>323</v>
      </c>
      <c r="M41" s="82" t="s">
        <v>325</v>
      </c>
      <c r="N41">
        <v>3</v>
      </c>
      <c r="O41" s="27">
        <v>10</v>
      </c>
      <c r="P41" s="27">
        <v>7</v>
      </c>
      <c r="Q41" s="27" t="s">
        <v>25</v>
      </c>
      <c r="R41" s="27">
        <v>7</v>
      </c>
      <c r="S41" s="71">
        <v>3</v>
      </c>
      <c r="T41" s="28">
        <f>ROUND(SUMPRODUCT(O41:S41,$O$8:$S$8)/100,1)</f>
        <v>4.9000000000000004</v>
      </c>
      <c r="U41" s="29" t="str">
        <f t="shared" ref="U41:U72" si="4">IF(AND($T41&gt;=9,$T41&lt;=10),"A+","")&amp;IF(AND($T41&gt;=8.5,$T41&lt;=8.9),"A","")&amp;IF(AND($T41&gt;=8,$T41&lt;=8.4),"B+","")&amp;IF(AND($T41&gt;=7,$T41&lt;=7.9),"B","")&amp;IF(AND($T41&gt;=6.5,$T41&lt;=6.9),"C+","")&amp;IF(AND($T41&gt;=5.5,$T41&lt;=6.4),"C","")&amp;IF(AND($T41&gt;=5,$T41&lt;=5.4),"D+","")&amp;IF(AND($T41&gt;=4,$T41&lt;=4.9),"D","")&amp;IF(AND($T41&lt;4),"F","")</f>
        <v>D</v>
      </c>
      <c r="V41" s="30" t="str">
        <f t="shared" ref="V41:V72" si="5">IF($T41&lt;4,"Kém",IF(AND($T41&gt;=4,$T41&lt;=5.4),"Trung bình yếu",IF(AND($T41&gt;=5.5,$T41&lt;=6.9),"Trung bình",IF(AND($T41&gt;=7,$T41&lt;=8.4),"Khá",IF(AND($T41&gt;=8.5,$T41&lt;=10),"Giỏi","")))))</f>
        <v>Trung bình yếu</v>
      </c>
      <c r="W41" s="31" t="str">
        <f t="shared" ref="W41:W72" si="6">+IF(OR($O41=0,$P41=0,$Q41=0,$R41=0),"Không đủ ĐKDT",IF(AND(S41=0,T41&gt;=4),"Không đạt",""))</f>
        <v/>
      </c>
      <c r="X41" s="32" t="str">
        <f t="shared" ref="X41:X72" si="7">+L41</f>
        <v>501-A2</v>
      </c>
      <c r="Y41" s="3"/>
      <c r="Z41" s="21"/>
      <c r="AA41" s="73" t="str">
        <f>IF(W41="Không đủ ĐKDT","Học lại",IF(W41="Đình chỉ thi","Học lại",IF(AND(MID(G41,2,2)&lt;"12",W41="Vắng"),"Thi lại",IF(W41="Vắng có phép", "Thi lại",IF(AND((MID(G41,2,2)&lt;"12"),T41&lt;4.5),"Thi lại",IF(AND((MID(G41,2,2)&lt;"18"),T41&lt;4),"Học lại",IF(AND((MID(G41,2,2)&gt;"17"),T41&lt;4),"Thi lại",IF(AND(MID(G41,2,2)&gt;"17",S41=0),"Thi lại",IF(AND((MID(G41,2,2)&lt;"12"),S41=0),"Thi lại",IF(AND((MID(G41,2,2)&lt;"18"),(MID(G41,2,2)&gt;"11"),S41=0),"Học lại","Đạt"))))))))))</f>
        <v>Đạt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2:42" ht="18.75" customHeight="1" x14ac:dyDescent="0.25">
      <c r="B42" s="22">
        <v>34</v>
      </c>
      <c r="C42" s="23" t="s">
        <v>185</v>
      </c>
      <c r="D42" s="24" t="s">
        <v>186</v>
      </c>
      <c r="E42" s="25" t="s">
        <v>187</v>
      </c>
      <c r="F42" s="26" t="s">
        <v>188</v>
      </c>
      <c r="G42" s="23" t="s">
        <v>55</v>
      </c>
      <c r="H42" s="81" t="s">
        <v>56</v>
      </c>
      <c r="I42" s="82" t="s">
        <v>57</v>
      </c>
      <c r="J42" s="83">
        <v>43256</v>
      </c>
      <c r="K42" s="82" t="s">
        <v>58</v>
      </c>
      <c r="L42" s="82" t="s">
        <v>323</v>
      </c>
      <c r="M42" s="82" t="s">
        <v>325</v>
      </c>
      <c r="N42">
        <v>3</v>
      </c>
      <c r="O42" s="27">
        <v>9</v>
      </c>
      <c r="P42" s="27">
        <v>8</v>
      </c>
      <c r="Q42" s="27" t="s">
        <v>25</v>
      </c>
      <c r="R42" s="27">
        <v>7</v>
      </c>
      <c r="S42" s="71">
        <v>7</v>
      </c>
      <c r="T42" s="28">
        <f>ROUND(SUMPRODUCT(O42:S42,$O$8:$S$8)/100,1)</f>
        <v>7.3</v>
      </c>
      <c r="U42" s="29" t="str">
        <f t="shared" si="4"/>
        <v>B</v>
      </c>
      <c r="V42" s="30" t="str">
        <f t="shared" si="5"/>
        <v>Khá</v>
      </c>
      <c r="W42" s="31" t="str">
        <f t="shared" si="6"/>
        <v/>
      </c>
      <c r="X42" s="32" t="str">
        <f t="shared" si="7"/>
        <v>501-A2</v>
      </c>
      <c r="Y42" s="3"/>
      <c r="Z42" s="21"/>
      <c r="AA42" s="73" t="str">
        <f>IF(W42="Không đủ ĐKDT","Học lại",IF(W42="Đình chỉ thi","Học lại",IF(AND(MID(G42,2,2)&lt;"12",W42="Vắng"),"Thi lại",IF(W42="Vắng có phép", "Thi lại",IF(AND((MID(G42,2,2)&lt;"12"),T42&lt;4.5),"Thi lại",IF(AND((MID(G42,2,2)&lt;"18"),T42&lt;4),"Học lại",IF(AND((MID(G42,2,2)&gt;"17"),T42&lt;4),"Thi lại",IF(AND(MID(G42,2,2)&gt;"17",S42=0),"Thi lại",IF(AND((MID(G42,2,2)&lt;"12"),S42=0),"Thi lại",IF(AND((MID(G42,2,2)&lt;"18"),(MID(G42,2,2)&gt;"11"),S42=0),"Học lại","Đạt"))))))))))</f>
        <v>Đạt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2:42" ht="18.75" customHeight="1" x14ac:dyDescent="0.25">
      <c r="B43" s="22">
        <v>35</v>
      </c>
      <c r="C43" s="23" t="s">
        <v>189</v>
      </c>
      <c r="D43" s="24" t="s">
        <v>190</v>
      </c>
      <c r="E43" s="25" t="s">
        <v>191</v>
      </c>
      <c r="F43" s="26" t="s">
        <v>192</v>
      </c>
      <c r="G43" s="23" t="s">
        <v>93</v>
      </c>
      <c r="H43" s="81" t="s">
        <v>56</v>
      </c>
      <c r="I43" s="82" t="s">
        <v>57</v>
      </c>
      <c r="J43" s="83">
        <v>43256</v>
      </c>
      <c r="K43" s="82" t="s">
        <v>58</v>
      </c>
      <c r="L43" s="82" t="s">
        <v>323</v>
      </c>
      <c r="M43" s="82" t="s">
        <v>325</v>
      </c>
      <c r="N43">
        <v>3</v>
      </c>
      <c r="O43" s="27">
        <v>10</v>
      </c>
      <c r="P43" s="27">
        <v>8</v>
      </c>
      <c r="Q43" s="27" t="s">
        <v>25</v>
      </c>
      <c r="R43" s="27">
        <v>7</v>
      </c>
      <c r="S43" s="71">
        <v>6.5</v>
      </c>
      <c r="T43" s="28">
        <f>ROUND(SUMPRODUCT(O43:S43,$O$8:$S$8)/100,1)</f>
        <v>7.1</v>
      </c>
      <c r="U43" s="29" t="str">
        <f t="shared" si="4"/>
        <v>B</v>
      </c>
      <c r="V43" s="30" t="str">
        <f t="shared" si="5"/>
        <v>Khá</v>
      </c>
      <c r="W43" s="31" t="str">
        <f t="shared" si="6"/>
        <v/>
      </c>
      <c r="X43" s="32" t="str">
        <f t="shared" si="7"/>
        <v>501-A2</v>
      </c>
      <c r="Y43" s="3"/>
      <c r="Z43" s="21"/>
      <c r="AA43" s="73" t="str">
        <f>IF(W43="Không đủ ĐKDT","Học lại",IF(W43="Đình chỉ thi","Học lại",IF(AND(MID(G43,2,2)&lt;"12",W43="Vắng"),"Thi lại",IF(W43="Vắng có phép", "Thi lại",IF(AND((MID(G43,2,2)&lt;"12"),T43&lt;4.5),"Thi lại",IF(AND((MID(G43,2,2)&lt;"18"),T43&lt;4),"Học lại",IF(AND((MID(G43,2,2)&gt;"17"),T43&lt;4),"Thi lại",IF(AND(MID(G43,2,2)&gt;"17",S43=0),"Thi lại",IF(AND((MID(G43,2,2)&lt;"12"),S43=0),"Thi lại",IF(AND((MID(G43,2,2)&lt;"18"),(MID(G43,2,2)&gt;"11"),S43=0),"Học lại","Đạt"))))))))))</f>
        <v>Đạt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2:42" ht="18.75" customHeight="1" x14ac:dyDescent="0.25">
      <c r="B44" s="22">
        <v>36</v>
      </c>
      <c r="C44" s="23" t="s">
        <v>193</v>
      </c>
      <c r="D44" s="24" t="s">
        <v>194</v>
      </c>
      <c r="E44" s="25" t="s">
        <v>195</v>
      </c>
      <c r="F44" s="26" t="s">
        <v>196</v>
      </c>
      <c r="G44" s="23" t="s">
        <v>93</v>
      </c>
      <c r="H44" s="81" t="s">
        <v>56</v>
      </c>
      <c r="I44" s="82" t="s">
        <v>57</v>
      </c>
      <c r="J44" s="83">
        <v>43256</v>
      </c>
      <c r="K44" s="82" t="s">
        <v>58</v>
      </c>
      <c r="L44" s="82" t="s">
        <v>323</v>
      </c>
      <c r="M44" s="82" t="s">
        <v>325</v>
      </c>
      <c r="N44">
        <v>3</v>
      </c>
      <c r="O44" s="27">
        <v>10</v>
      </c>
      <c r="P44" s="27">
        <v>8</v>
      </c>
      <c r="Q44" s="27" t="s">
        <v>25</v>
      </c>
      <c r="R44" s="27">
        <v>7</v>
      </c>
      <c r="S44" s="71">
        <v>6.5</v>
      </c>
      <c r="T44" s="28">
        <f>ROUND(SUMPRODUCT(O44:S44,$O$8:$S$8)/100,1)</f>
        <v>7.1</v>
      </c>
      <c r="U44" s="29" t="str">
        <f t="shared" si="4"/>
        <v>B</v>
      </c>
      <c r="V44" s="30" t="str">
        <f t="shared" si="5"/>
        <v>Khá</v>
      </c>
      <c r="W44" s="31" t="str">
        <f t="shared" si="6"/>
        <v/>
      </c>
      <c r="X44" s="32" t="str">
        <f t="shared" si="7"/>
        <v>501-A2</v>
      </c>
      <c r="Y44" s="3"/>
      <c r="Z44" s="21"/>
      <c r="AA44" s="73" t="str">
        <f>IF(W44="Không đủ ĐKDT","Học lại",IF(W44="Đình chỉ thi","Học lại",IF(AND(MID(G44,2,2)&lt;"12",W44="Vắng"),"Thi lại",IF(W44="Vắng có phép", "Thi lại",IF(AND((MID(G44,2,2)&lt;"12"),T44&lt;4.5),"Thi lại",IF(AND((MID(G44,2,2)&lt;"18"),T44&lt;4),"Học lại",IF(AND((MID(G44,2,2)&gt;"17"),T44&lt;4),"Thi lại",IF(AND(MID(G44,2,2)&gt;"17",S44=0),"Thi lại",IF(AND((MID(G44,2,2)&lt;"12"),S44=0),"Thi lại",IF(AND((MID(G44,2,2)&lt;"18"),(MID(G44,2,2)&gt;"11"),S44=0),"Học lại","Đạt"))))))))))</f>
        <v>Đạt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2:42" ht="18.75" customHeight="1" x14ac:dyDescent="0.25">
      <c r="B45" s="22">
        <v>37</v>
      </c>
      <c r="C45" s="23" t="s">
        <v>197</v>
      </c>
      <c r="D45" s="24" t="s">
        <v>198</v>
      </c>
      <c r="E45" s="25" t="s">
        <v>199</v>
      </c>
      <c r="F45" s="26" t="s">
        <v>200</v>
      </c>
      <c r="G45" s="23" t="s">
        <v>63</v>
      </c>
      <c r="H45" s="81" t="s">
        <v>56</v>
      </c>
      <c r="I45" s="82" t="s">
        <v>57</v>
      </c>
      <c r="J45" s="83">
        <v>43256</v>
      </c>
      <c r="K45" s="82" t="s">
        <v>58</v>
      </c>
      <c r="L45" s="82" t="s">
        <v>323</v>
      </c>
      <c r="M45" s="82" t="s">
        <v>325</v>
      </c>
      <c r="N45">
        <v>3</v>
      </c>
      <c r="O45" s="27">
        <v>10</v>
      </c>
      <c r="P45" s="27">
        <v>8</v>
      </c>
      <c r="Q45" s="27" t="s">
        <v>25</v>
      </c>
      <c r="R45" s="27">
        <v>7</v>
      </c>
      <c r="S45" s="71">
        <v>6</v>
      </c>
      <c r="T45" s="28">
        <f>ROUND(SUMPRODUCT(O45:S45,$O$8:$S$8)/100,1)</f>
        <v>6.8</v>
      </c>
      <c r="U45" s="29" t="str">
        <f t="shared" si="4"/>
        <v>C+</v>
      </c>
      <c r="V45" s="30" t="str">
        <f t="shared" si="5"/>
        <v>Trung bình</v>
      </c>
      <c r="W45" s="31" t="str">
        <f t="shared" si="6"/>
        <v/>
      </c>
      <c r="X45" s="32" t="str">
        <f t="shared" si="7"/>
        <v>501-A2</v>
      </c>
      <c r="Y45" s="3"/>
      <c r="Z45" s="21"/>
      <c r="AA45" s="73" t="str">
        <f>IF(W45="Không đủ ĐKDT","Học lại",IF(W45="Đình chỉ thi","Học lại",IF(AND(MID(G45,2,2)&lt;"12",W45="Vắng"),"Thi lại",IF(W45="Vắng có phép", "Thi lại",IF(AND((MID(G45,2,2)&lt;"12"),T45&lt;4.5),"Thi lại",IF(AND((MID(G45,2,2)&lt;"18"),T45&lt;4),"Học lại",IF(AND((MID(G45,2,2)&gt;"17"),T45&lt;4),"Thi lại",IF(AND(MID(G45,2,2)&gt;"17",S45=0),"Thi lại",IF(AND((MID(G45,2,2)&lt;"12"),S45=0),"Thi lại",IF(AND((MID(G45,2,2)&lt;"18"),(MID(G45,2,2)&gt;"11"),S45=0),"Học lại","Đạt"))))))))))</f>
        <v>Đạt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2:42" ht="18.75" customHeight="1" x14ac:dyDescent="0.25">
      <c r="B46" s="22">
        <v>38</v>
      </c>
      <c r="C46" s="23" t="s">
        <v>201</v>
      </c>
      <c r="D46" s="24" t="s">
        <v>145</v>
      </c>
      <c r="E46" s="25" t="s">
        <v>118</v>
      </c>
      <c r="F46" s="26" t="s">
        <v>202</v>
      </c>
      <c r="G46" s="23" t="s">
        <v>79</v>
      </c>
      <c r="H46" s="81" t="s">
        <v>56</v>
      </c>
      <c r="I46" s="82" t="s">
        <v>57</v>
      </c>
      <c r="J46" s="83">
        <v>43256</v>
      </c>
      <c r="K46" s="82" t="s">
        <v>58</v>
      </c>
      <c r="L46" s="82" t="s">
        <v>323</v>
      </c>
      <c r="M46" s="82" t="s">
        <v>325</v>
      </c>
      <c r="N46">
        <v>3</v>
      </c>
      <c r="O46" s="27">
        <v>10</v>
      </c>
      <c r="P46" s="27">
        <v>7</v>
      </c>
      <c r="Q46" s="27" t="s">
        <v>25</v>
      </c>
      <c r="R46" s="27">
        <v>7</v>
      </c>
      <c r="S46" s="71">
        <v>8</v>
      </c>
      <c r="T46" s="28">
        <f>ROUND(SUMPRODUCT(O46:S46,$O$8:$S$8)/100,1)</f>
        <v>7.9</v>
      </c>
      <c r="U46" s="29" t="str">
        <f t="shared" si="4"/>
        <v>B</v>
      </c>
      <c r="V46" s="30" t="str">
        <f t="shared" si="5"/>
        <v>Khá</v>
      </c>
      <c r="W46" s="31" t="str">
        <f t="shared" si="6"/>
        <v/>
      </c>
      <c r="X46" s="32" t="str">
        <f t="shared" si="7"/>
        <v>501-A2</v>
      </c>
      <c r="Y46" s="3"/>
      <c r="Z46" s="21"/>
      <c r="AA46" s="73" t="str">
        <f>IF(W46="Không đủ ĐKDT","Học lại",IF(W46="Đình chỉ thi","Học lại",IF(AND(MID(G46,2,2)&lt;"12",W46="Vắng"),"Thi lại",IF(W46="Vắng có phép", "Thi lại",IF(AND((MID(G46,2,2)&lt;"12"),T46&lt;4.5),"Thi lại",IF(AND((MID(G46,2,2)&lt;"18"),T46&lt;4),"Học lại",IF(AND((MID(G46,2,2)&gt;"17"),T46&lt;4),"Thi lại",IF(AND(MID(G46,2,2)&gt;"17",S46=0),"Thi lại",IF(AND((MID(G46,2,2)&lt;"12"),S46=0),"Thi lại",IF(AND((MID(G46,2,2)&lt;"18"),(MID(G46,2,2)&gt;"11"),S46=0),"Học lại","Đạt"))))))))))</f>
        <v>Đạt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2:42" ht="18.75" customHeight="1" x14ac:dyDescent="0.25">
      <c r="B47" s="22">
        <v>39</v>
      </c>
      <c r="C47" s="23" t="s">
        <v>203</v>
      </c>
      <c r="D47" s="24" t="s">
        <v>204</v>
      </c>
      <c r="E47" s="25" t="s">
        <v>205</v>
      </c>
      <c r="F47" s="26" t="s">
        <v>206</v>
      </c>
      <c r="G47" s="23" t="s">
        <v>79</v>
      </c>
      <c r="H47" s="81" t="s">
        <v>56</v>
      </c>
      <c r="I47" s="82" t="s">
        <v>57</v>
      </c>
      <c r="J47" s="83">
        <v>43256</v>
      </c>
      <c r="K47" s="82" t="s">
        <v>58</v>
      </c>
      <c r="L47" s="82" t="s">
        <v>323</v>
      </c>
      <c r="M47" s="82" t="s">
        <v>325</v>
      </c>
      <c r="N47">
        <v>3</v>
      </c>
      <c r="O47" s="27">
        <v>10</v>
      </c>
      <c r="P47" s="27">
        <v>7</v>
      </c>
      <c r="Q47" s="27" t="s">
        <v>25</v>
      </c>
      <c r="R47" s="27">
        <v>7</v>
      </c>
      <c r="S47" s="71">
        <v>6.5</v>
      </c>
      <c r="T47" s="28">
        <f>ROUND(SUMPRODUCT(O47:S47,$O$8:$S$8)/100,1)</f>
        <v>7</v>
      </c>
      <c r="U47" s="29" t="str">
        <f t="shared" si="4"/>
        <v>B</v>
      </c>
      <c r="V47" s="30" t="str">
        <f t="shared" si="5"/>
        <v>Khá</v>
      </c>
      <c r="W47" s="31" t="str">
        <f t="shared" si="6"/>
        <v/>
      </c>
      <c r="X47" s="32" t="str">
        <f t="shared" si="7"/>
        <v>501-A2</v>
      </c>
      <c r="Y47" s="3"/>
      <c r="Z47" s="21"/>
      <c r="AA47" s="73" t="str">
        <f>IF(W47="Không đủ ĐKDT","Học lại",IF(W47="Đình chỉ thi","Học lại",IF(AND(MID(G47,2,2)&lt;"12",W47="Vắng"),"Thi lại",IF(W47="Vắng có phép", "Thi lại",IF(AND((MID(G47,2,2)&lt;"12"),T47&lt;4.5),"Thi lại",IF(AND((MID(G47,2,2)&lt;"18"),T47&lt;4),"Học lại",IF(AND((MID(G47,2,2)&gt;"17"),T47&lt;4),"Thi lại",IF(AND(MID(G47,2,2)&gt;"17",S47=0),"Thi lại",IF(AND((MID(G47,2,2)&lt;"12"),S47=0),"Thi lại",IF(AND((MID(G47,2,2)&lt;"18"),(MID(G47,2,2)&gt;"11"),S47=0),"Học lại","Đạt"))))))))))</f>
        <v>Đạt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  <row r="48" spans="2:42" ht="18.75" customHeight="1" x14ac:dyDescent="0.25">
      <c r="B48" s="22">
        <v>40</v>
      </c>
      <c r="C48" s="23" t="s">
        <v>207</v>
      </c>
      <c r="D48" s="24" t="s">
        <v>73</v>
      </c>
      <c r="E48" s="25" t="s">
        <v>208</v>
      </c>
      <c r="F48" s="26" t="s">
        <v>209</v>
      </c>
      <c r="G48" s="23" t="s">
        <v>79</v>
      </c>
      <c r="H48" s="81" t="s">
        <v>56</v>
      </c>
      <c r="I48" s="82" t="s">
        <v>57</v>
      </c>
      <c r="J48" s="83">
        <v>43256</v>
      </c>
      <c r="K48" s="82" t="s">
        <v>58</v>
      </c>
      <c r="L48" s="82" t="s">
        <v>323</v>
      </c>
      <c r="M48" s="82" t="s">
        <v>325</v>
      </c>
      <c r="N48">
        <v>3</v>
      </c>
      <c r="O48" s="27">
        <v>8</v>
      </c>
      <c r="P48" s="27">
        <v>8</v>
      </c>
      <c r="Q48" s="27" t="s">
        <v>25</v>
      </c>
      <c r="R48" s="27">
        <v>7</v>
      </c>
      <c r="S48" s="71">
        <v>3.5</v>
      </c>
      <c r="T48" s="28">
        <f>ROUND(SUMPRODUCT(O48:S48,$O$8:$S$8)/100,1)</f>
        <v>5.0999999999999996</v>
      </c>
      <c r="U48" s="29" t="str">
        <f t="shared" si="4"/>
        <v>D+</v>
      </c>
      <c r="V48" s="30" t="str">
        <f t="shared" si="5"/>
        <v>Trung bình yếu</v>
      </c>
      <c r="W48" s="31" t="str">
        <f t="shared" si="6"/>
        <v/>
      </c>
      <c r="X48" s="32" t="str">
        <f t="shared" si="7"/>
        <v>501-A2</v>
      </c>
      <c r="Y48" s="3"/>
      <c r="Z48" s="21"/>
      <c r="AA48" s="73" t="str">
        <f>IF(W48="Không đủ ĐKDT","Học lại",IF(W48="Đình chỉ thi","Học lại",IF(AND(MID(G48,2,2)&lt;"12",W48="Vắng"),"Thi lại",IF(W48="Vắng có phép", "Thi lại",IF(AND((MID(G48,2,2)&lt;"12"),T48&lt;4.5),"Thi lại",IF(AND((MID(G48,2,2)&lt;"18"),T48&lt;4),"Học lại",IF(AND((MID(G48,2,2)&gt;"17"),T48&lt;4),"Thi lại",IF(AND(MID(G48,2,2)&gt;"17",S48=0),"Thi lại",IF(AND((MID(G48,2,2)&lt;"12"),S48=0),"Thi lại",IF(AND((MID(G48,2,2)&lt;"18"),(MID(G48,2,2)&gt;"11"),S48=0),"Học lại","Đạt"))))))))))</f>
        <v>Đạt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2:42" ht="18.75" customHeight="1" x14ac:dyDescent="0.25">
      <c r="B49" s="22">
        <v>41</v>
      </c>
      <c r="C49" s="23" t="s">
        <v>210</v>
      </c>
      <c r="D49" s="24" t="s">
        <v>211</v>
      </c>
      <c r="E49" s="25" t="s">
        <v>212</v>
      </c>
      <c r="F49" s="26" t="s">
        <v>213</v>
      </c>
      <c r="G49" s="23" t="s">
        <v>79</v>
      </c>
      <c r="H49" s="81" t="s">
        <v>56</v>
      </c>
      <c r="I49" s="82" t="s">
        <v>57</v>
      </c>
      <c r="J49" s="83">
        <v>43256</v>
      </c>
      <c r="K49" s="82" t="s">
        <v>58</v>
      </c>
      <c r="L49" s="82" t="s">
        <v>323</v>
      </c>
      <c r="M49" s="82" t="s">
        <v>325</v>
      </c>
      <c r="N49">
        <v>3</v>
      </c>
      <c r="O49" s="27">
        <v>10</v>
      </c>
      <c r="P49" s="27">
        <v>7</v>
      </c>
      <c r="Q49" s="27" t="s">
        <v>25</v>
      </c>
      <c r="R49" s="27">
        <v>6</v>
      </c>
      <c r="S49" s="71">
        <v>5</v>
      </c>
      <c r="T49" s="28">
        <f>ROUND(SUMPRODUCT(O49:S49,$O$8:$S$8)/100,1)</f>
        <v>5.9</v>
      </c>
      <c r="U49" s="29" t="str">
        <f t="shared" si="4"/>
        <v>C</v>
      </c>
      <c r="V49" s="30" t="str">
        <f t="shared" si="5"/>
        <v>Trung bình</v>
      </c>
      <c r="W49" s="31" t="str">
        <f t="shared" si="6"/>
        <v/>
      </c>
      <c r="X49" s="32" t="str">
        <f t="shared" si="7"/>
        <v>501-A2</v>
      </c>
      <c r="Y49" s="3"/>
      <c r="Z49" s="21"/>
      <c r="AA49" s="73" t="str">
        <f>IF(W49="Không đủ ĐKDT","Học lại",IF(W49="Đình chỉ thi","Học lại",IF(AND(MID(G49,2,2)&lt;"12",W49="Vắng"),"Thi lại",IF(W49="Vắng có phép", "Thi lại",IF(AND((MID(G49,2,2)&lt;"12"),T49&lt;4.5),"Thi lại",IF(AND((MID(G49,2,2)&lt;"18"),T49&lt;4),"Học lại",IF(AND((MID(G49,2,2)&gt;"17"),T49&lt;4),"Thi lại",IF(AND(MID(G49,2,2)&gt;"17",S49=0),"Thi lại",IF(AND((MID(G49,2,2)&lt;"12"),S49=0),"Thi lại",IF(AND((MID(G49,2,2)&lt;"18"),(MID(G49,2,2)&gt;"11"),S49=0),"Học lại","Đạt"))))))))))</f>
        <v>Đạt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2:42" ht="18.75" customHeight="1" x14ac:dyDescent="0.25">
      <c r="B50" s="22">
        <v>42</v>
      </c>
      <c r="C50" s="23" t="s">
        <v>214</v>
      </c>
      <c r="D50" s="24" t="s">
        <v>215</v>
      </c>
      <c r="E50" s="25" t="s">
        <v>212</v>
      </c>
      <c r="F50" s="26" t="s">
        <v>216</v>
      </c>
      <c r="G50" s="23" t="s">
        <v>97</v>
      </c>
      <c r="H50" s="81" t="s">
        <v>56</v>
      </c>
      <c r="I50" s="82" t="s">
        <v>57</v>
      </c>
      <c r="J50" s="83">
        <v>43256</v>
      </c>
      <c r="K50" s="82" t="s">
        <v>58</v>
      </c>
      <c r="L50" s="82" t="s">
        <v>323</v>
      </c>
      <c r="M50" s="82" t="s">
        <v>325</v>
      </c>
      <c r="N50">
        <v>3</v>
      </c>
      <c r="O50" s="27">
        <v>10</v>
      </c>
      <c r="P50" s="27">
        <v>8</v>
      </c>
      <c r="Q50" s="27" t="s">
        <v>25</v>
      </c>
      <c r="R50" s="27">
        <v>7</v>
      </c>
      <c r="S50" s="71">
        <v>5.5</v>
      </c>
      <c r="T50" s="28">
        <f>ROUND(SUMPRODUCT(O50:S50,$O$8:$S$8)/100,1)</f>
        <v>6.5</v>
      </c>
      <c r="U50" s="29" t="str">
        <f t="shared" si="4"/>
        <v>C+</v>
      </c>
      <c r="V50" s="30" t="str">
        <f t="shared" si="5"/>
        <v>Trung bình</v>
      </c>
      <c r="W50" s="31" t="str">
        <f t="shared" si="6"/>
        <v/>
      </c>
      <c r="X50" s="32" t="str">
        <f t="shared" si="7"/>
        <v>501-A2</v>
      </c>
      <c r="Y50" s="3"/>
      <c r="Z50" s="21"/>
      <c r="AA50" s="73" t="str">
        <f>IF(W50="Không đủ ĐKDT","Học lại",IF(W50="Đình chỉ thi","Học lại",IF(AND(MID(G50,2,2)&lt;"12",W50="Vắng"),"Thi lại",IF(W50="Vắng có phép", "Thi lại",IF(AND((MID(G50,2,2)&lt;"12"),T50&lt;4.5),"Thi lại",IF(AND((MID(G50,2,2)&lt;"18"),T50&lt;4),"Học lại",IF(AND((MID(G50,2,2)&gt;"17"),T50&lt;4),"Thi lại",IF(AND(MID(G50,2,2)&gt;"17",S50=0),"Thi lại",IF(AND((MID(G50,2,2)&lt;"12"),S50=0),"Thi lại",IF(AND((MID(G50,2,2)&lt;"18"),(MID(G50,2,2)&gt;"11"),S50=0),"Học lại","Đạt"))))))))))</f>
        <v>Đạt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2:42" ht="18.75" customHeight="1" x14ac:dyDescent="0.25">
      <c r="B51" s="22">
        <v>43</v>
      </c>
      <c r="C51" s="23" t="s">
        <v>217</v>
      </c>
      <c r="D51" s="24" t="s">
        <v>218</v>
      </c>
      <c r="E51" s="25" t="s">
        <v>219</v>
      </c>
      <c r="F51" s="26" t="s">
        <v>220</v>
      </c>
      <c r="G51" s="23" t="s">
        <v>79</v>
      </c>
      <c r="H51" s="81" t="s">
        <v>56</v>
      </c>
      <c r="I51" s="82" t="s">
        <v>57</v>
      </c>
      <c r="J51" s="83">
        <v>43256</v>
      </c>
      <c r="K51" s="82" t="s">
        <v>58</v>
      </c>
      <c r="L51" s="82" t="s">
        <v>323</v>
      </c>
      <c r="M51" s="82" t="s">
        <v>325</v>
      </c>
      <c r="N51">
        <v>3</v>
      </c>
      <c r="O51" s="27">
        <v>9</v>
      </c>
      <c r="P51" s="27">
        <v>8</v>
      </c>
      <c r="Q51" s="27" t="s">
        <v>25</v>
      </c>
      <c r="R51" s="27">
        <v>7</v>
      </c>
      <c r="S51" s="71">
        <v>5.5</v>
      </c>
      <c r="T51" s="28">
        <f>ROUND(SUMPRODUCT(O51:S51,$O$8:$S$8)/100,1)</f>
        <v>6.4</v>
      </c>
      <c r="U51" s="29" t="str">
        <f t="shared" si="4"/>
        <v>C</v>
      </c>
      <c r="V51" s="30" t="str">
        <f t="shared" si="5"/>
        <v>Trung bình</v>
      </c>
      <c r="W51" s="31" t="str">
        <f t="shared" si="6"/>
        <v/>
      </c>
      <c r="X51" s="32" t="str">
        <f t="shared" si="7"/>
        <v>501-A2</v>
      </c>
      <c r="Y51" s="3"/>
      <c r="Z51" s="21"/>
      <c r="AA51" s="73" t="str">
        <f>IF(W51="Không đủ ĐKDT","Học lại",IF(W51="Đình chỉ thi","Học lại",IF(AND(MID(G51,2,2)&lt;"12",W51="Vắng"),"Thi lại",IF(W51="Vắng có phép", "Thi lại",IF(AND((MID(G51,2,2)&lt;"12"),T51&lt;4.5),"Thi lại",IF(AND((MID(G51,2,2)&lt;"18"),T51&lt;4),"Học lại",IF(AND((MID(G51,2,2)&gt;"17"),T51&lt;4),"Thi lại",IF(AND(MID(G51,2,2)&gt;"17",S51=0),"Thi lại",IF(AND((MID(G51,2,2)&lt;"12"),S51=0),"Thi lại",IF(AND((MID(G51,2,2)&lt;"18"),(MID(G51,2,2)&gt;"11"),S51=0),"Học lại","Đạt"))))))))))</f>
        <v>Đạt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2:42" ht="18.75" customHeight="1" x14ac:dyDescent="0.25">
      <c r="B52" s="22">
        <v>44</v>
      </c>
      <c r="C52" s="23" t="s">
        <v>221</v>
      </c>
      <c r="D52" s="24" t="s">
        <v>222</v>
      </c>
      <c r="E52" s="25" t="s">
        <v>223</v>
      </c>
      <c r="F52" s="26" t="s">
        <v>224</v>
      </c>
      <c r="G52" s="23" t="s">
        <v>63</v>
      </c>
      <c r="H52" s="81" t="s">
        <v>56</v>
      </c>
      <c r="I52" s="82" t="s">
        <v>57</v>
      </c>
      <c r="J52" s="83">
        <v>43256</v>
      </c>
      <c r="K52" s="82" t="s">
        <v>58</v>
      </c>
      <c r="L52" s="82" t="s">
        <v>323</v>
      </c>
      <c r="M52" s="82" t="s">
        <v>325</v>
      </c>
      <c r="N52">
        <v>3</v>
      </c>
      <c r="O52" s="27">
        <v>10</v>
      </c>
      <c r="P52" s="27">
        <v>7</v>
      </c>
      <c r="Q52" s="27" t="s">
        <v>25</v>
      </c>
      <c r="R52" s="27">
        <v>7</v>
      </c>
      <c r="S52" s="71">
        <v>4.5</v>
      </c>
      <c r="T52" s="28">
        <f>ROUND(SUMPRODUCT(O52:S52,$O$8:$S$8)/100,1)</f>
        <v>5.8</v>
      </c>
      <c r="U52" s="29" t="str">
        <f t="shared" si="4"/>
        <v>C</v>
      </c>
      <c r="V52" s="30" t="str">
        <f t="shared" si="5"/>
        <v>Trung bình</v>
      </c>
      <c r="W52" s="31" t="str">
        <f t="shared" si="6"/>
        <v/>
      </c>
      <c r="X52" s="32" t="str">
        <f t="shared" si="7"/>
        <v>501-A2</v>
      </c>
      <c r="Y52" s="3"/>
      <c r="Z52" s="21"/>
      <c r="AA52" s="73" t="str">
        <f>IF(W52="Không đủ ĐKDT","Học lại",IF(W52="Đình chỉ thi","Học lại",IF(AND(MID(G52,2,2)&lt;"12",W52="Vắng"),"Thi lại",IF(W52="Vắng có phép", "Thi lại",IF(AND((MID(G52,2,2)&lt;"12"),T52&lt;4.5),"Thi lại",IF(AND((MID(G52,2,2)&lt;"18"),T52&lt;4),"Học lại",IF(AND((MID(G52,2,2)&gt;"17"),T52&lt;4),"Thi lại",IF(AND(MID(G52,2,2)&gt;"17",S52=0),"Thi lại",IF(AND((MID(G52,2,2)&lt;"12"),S52=0),"Thi lại",IF(AND((MID(G52,2,2)&lt;"18"),(MID(G52,2,2)&gt;"11"),S52=0),"Học lại","Đạt"))))))))))</f>
        <v>Đạt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</row>
    <row r="53" spans="2:42" ht="18.75" customHeight="1" x14ac:dyDescent="0.25">
      <c r="B53" s="22">
        <v>45</v>
      </c>
      <c r="C53" s="23" t="s">
        <v>225</v>
      </c>
      <c r="D53" s="24" t="s">
        <v>226</v>
      </c>
      <c r="E53" s="25" t="s">
        <v>227</v>
      </c>
      <c r="F53" s="26" t="s">
        <v>78</v>
      </c>
      <c r="G53" s="23" t="s">
        <v>63</v>
      </c>
      <c r="H53" s="81" t="s">
        <v>56</v>
      </c>
      <c r="I53" s="82" t="s">
        <v>57</v>
      </c>
      <c r="J53" s="83">
        <v>43256</v>
      </c>
      <c r="K53" s="82" t="s">
        <v>58</v>
      </c>
      <c r="L53" s="82" t="s">
        <v>323</v>
      </c>
      <c r="M53" s="82" t="s">
        <v>325</v>
      </c>
      <c r="N53">
        <v>3</v>
      </c>
      <c r="O53" s="27">
        <v>9</v>
      </c>
      <c r="P53" s="27">
        <v>7</v>
      </c>
      <c r="Q53" s="27" t="s">
        <v>25</v>
      </c>
      <c r="R53" s="27">
        <v>7</v>
      </c>
      <c r="S53" s="71">
        <v>7.5</v>
      </c>
      <c r="T53" s="28">
        <f>ROUND(SUMPRODUCT(O53:S53,$O$8:$S$8)/100,1)</f>
        <v>7.5</v>
      </c>
      <c r="U53" s="29" t="str">
        <f t="shared" si="4"/>
        <v>B</v>
      </c>
      <c r="V53" s="30" t="str">
        <f t="shared" si="5"/>
        <v>Khá</v>
      </c>
      <c r="W53" s="31" t="str">
        <f t="shared" si="6"/>
        <v/>
      </c>
      <c r="X53" s="32" t="str">
        <f t="shared" si="7"/>
        <v>501-A2</v>
      </c>
      <c r="Y53" s="3"/>
      <c r="Z53" s="21"/>
      <c r="AA53" s="73" t="str">
        <f>IF(W53="Không đủ ĐKDT","Học lại",IF(W53="Đình chỉ thi","Học lại",IF(AND(MID(G53,2,2)&lt;"12",W53="Vắng"),"Thi lại",IF(W53="Vắng có phép", "Thi lại",IF(AND((MID(G53,2,2)&lt;"12"),T53&lt;4.5),"Thi lại",IF(AND((MID(G53,2,2)&lt;"18"),T53&lt;4),"Học lại",IF(AND((MID(G53,2,2)&gt;"17"),T53&lt;4),"Thi lại",IF(AND(MID(G53,2,2)&gt;"17",S53=0),"Thi lại",IF(AND((MID(G53,2,2)&lt;"12"),S53=0),"Thi lại",IF(AND((MID(G53,2,2)&lt;"18"),(MID(G53,2,2)&gt;"11"),S53=0),"Học lại","Đạt"))))))))))</f>
        <v>Đạt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</row>
    <row r="54" spans="2:42" ht="18.75" customHeight="1" x14ac:dyDescent="0.25">
      <c r="B54" s="22">
        <v>46</v>
      </c>
      <c r="C54" s="23" t="s">
        <v>228</v>
      </c>
      <c r="D54" s="24" t="s">
        <v>229</v>
      </c>
      <c r="E54" s="25" t="s">
        <v>230</v>
      </c>
      <c r="F54" s="26" t="s">
        <v>231</v>
      </c>
      <c r="G54" s="23" t="s">
        <v>88</v>
      </c>
      <c r="H54" s="81" t="s">
        <v>56</v>
      </c>
      <c r="I54" s="82" t="s">
        <v>57</v>
      </c>
      <c r="J54" s="83">
        <v>43256</v>
      </c>
      <c r="K54" s="82" t="s">
        <v>58</v>
      </c>
      <c r="L54" s="82" t="s">
        <v>323</v>
      </c>
      <c r="M54" s="82" t="s">
        <v>325</v>
      </c>
      <c r="N54">
        <v>3</v>
      </c>
      <c r="O54" s="27">
        <v>10</v>
      </c>
      <c r="P54" s="27">
        <v>7</v>
      </c>
      <c r="Q54" s="27" t="s">
        <v>25</v>
      </c>
      <c r="R54" s="27">
        <v>7</v>
      </c>
      <c r="S54" s="71">
        <v>6.5</v>
      </c>
      <c r="T54" s="28">
        <f>ROUND(SUMPRODUCT(O54:S54,$O$8:$S$8)/100,1)</f>
        <v>7</v>
      </c>
      <c r="U54" s="29" t="str">
        <f t="shared" si="4"/>
        <v>B</v>
      </c>
      <c r="V54" s="30" t="str">
        <f t="shared" si="5"/>
        <v>Khá</v>
      </c>
      <c r="W54" s="31" t="str">
        <f t="shared" si="6"/>
        <v/>
      </c>
      <c r="X54" s="32" t="str">
        <f t="shared" si="7"/>
        <v>501-A2</v>
      </c>
      <c r="Y54" s="3"/>
      <c r="Z54" s="21"/>
      <c r="AA54" s="73" t="str">
        <f>IF(W54="Không đủ ĐKDT","Học lại",IF(W54="Đình chỉ thi","Học lại",IF(AND(MID(G54,2,2)&lt;"12",W54="Vắng"),"Thi lại",IF(W54="Vắng có phép", "Thi lại",IF(AND((MID(G54,2,2)&lt;"12"),T54&lt;4.5),"Thi lại",IF(AND((MID(G54,2,2)&lt;"18"),T54&lt;4),"Học lại",IF(AND((MID(G54,2,2)&gt;"17"),T54&lt;4),"Thi lại",IF(AND(MID(G54,2,2)&gt;"17",S54=0),"Thi lại",IF(AND((MID(G54,2,2)&lt;"12"),S54=0),"Thi lại",IF(AND((MID(G54,2,2)&lt;"18"),(MID(G54,2,2)&gt;"11"),S54=0),"Học lại","Đạt"))))))))))</f>
        <v>Đạt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</row>
    <row r="55" spans="2:42" ht="18.75" customHeight="1" x14ac:dyDescent="0.25">
      <c r="B55" s="22">
        <v>47</v>
      </c>
      <c r="C55" s="23" t="s">
        <v>232</v>
      </c>
      <c r="D55" s="24" t="s">
        <v>69</v>
      </c>
      <c r="E55" s="25" t="s">
        <v>233</v>
      </c>
      <c r="F55" s="26" t="s">
        <v>234</v>
      </c>
      <c r="G55" s="23" t="s">
        <v>55</v>
      </c>
      <c r="H55" s="81" t="s">
        <v>56</v>
      </c>
      <c r="I55" s="82" t="s">
        <v>57</v>
      </c>
      <c r="J55" s="83">
        <v>43256</v>
      </c>
      <c r="K55" s="82" t="s">
        <v>58</v>
      </c>
      <c r="L55" s="82" t="s">
        <v>323</v>
      </c>
      <c r="M55" s="82" t="s">
        <v>325</v>
      </c>
      <c r="N55">
        <v>3</v>
      </c>
      <c r="O55" s="27">
        <v>10</v>
      </c>
      <c r="P55" s="27">
        <v>8</v>
      </c>
      <c r="Q55" s="27" t="s">
        <v>25</v>
      </c>
      <c r="R55" s="27">
        <v>8</v>
      </c>
      <c r="S55" s="71">
        <v>7</v>
      </c>
      <c r="T55" s="28">
        <f>ROUND(SUMPRODUCT(O55:S55,$O$8:$S$8)/100,1)</f>
        <v>7.6</v>
      </c>
      <c r="U55" s="29" t="str">
        <f t="shared" si="4"/>
        <v>B</v>
      </c>
      <c r="V55" s="30" t="str">
        <f t="shared" si="5"/>
        <v>Khá</v>
      </c>
      <c r="W55" s="31" t="str">
        <f t="shared" si="6"/>
        <v/>
      </c>
      <c r="X55" s="32" t="str">
        <f t="shared" si="7"/>
        <v>501-A2</v>
      </c>
      <c r="Y55" s="3"/>
      <c r="Z55" s="21"/>
      <c r="AA55" s="73" t="str">
        <f>IF(W55="Không đủ ĐKDT","Học lại",IF(W55="Đình chỉ thi","Học lại",IF(AND(MID(G55,2,2)&lt;"12",W55="Vắng"),"Thi lại",IF(W55="Vắng có phép", "Thi lại",IF(AND((MID(G55,2,2)&lt;"12"),T55&lt;4.5),"Thi lại",IF(AND((MID(G55,2,2)&lt;"18"),T55&lt;4),"Học lại",IF(AND((MID(G55,2,2)&gt;"17"),T55&lt;4),"Thi lại",IF(AND(MID(G55,2,2)&gt;"17",S55=0),"Thi lại",IF(AND((MID(G55,2,2)&lt;"12"),S55=0),"Thi lại",IF(AND((MID(G55,2,2)&lt;"18"),(MID(G55,2,2)&gt;"11"),S55=0),"Học lại","Đạt"))))))))))</f>
        <v>Đạt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</row>
    <row r="56" spans="2:42" ht="18.75" customHeight="1" x14ac:dyDescent="0.25">
      <c r="B56" s="22">
        <v>48</v>
      </c>
      <c r="C56" s="23" t="s">
        <v>235</v>
      </c>
      <c r="D56" s="24" t="s">
        <v>236</v>
      </c>
      <c r="E56" s="25" t="s">
        <v>237</v>
      </c>
      <c r="F56" s="26" t="s">
        <v>238</v>
      </c>
      <c r="G56" s="23" t="s">
        <v>55</v>
      </c>
      <c r="H56" s="81" t="s">
        <v>56</v>
      </c>
      <c r="I56" s="82" t="s">
        <v>57</v>
      </c>
      <c r="J56" s="83">
        <v>43256</v>
      </c>
      <c r="K56" s="82" t="s">
        <v>58</v>
      </c>
      <c r="L56" s="82" t="s">
        <v>323</v>
      </c>
      <c r="M56" s="82" t="s">
        <v>325</v>
      </c>
      <c r="N56">
        <v>3</v>
      </c>
      <c r="O56" s="27">
        <v>10</v>
      </c>
      <c r="P56" s="27">
        <v>8</v>
      </c>
      <c r="Q56" s="27" t="s">
        <v>25</v>
      </c>
      <c r="R56" s="27">
        <v>8</v>
      </c>
      <c r="S56" s="71">
        <v>7.5</v>
      </c>
      <c r="T56" s="28">
        <f>ROUND(SUMPRODUCT(O56:S56,$O$8:$S$8)/100,1)</f>
        <v>7.9</v>
      </c>
      <c r="U56" s="29" t="str">
        <f t="shared" si="4"/>
        <v>B</v>
      </c>
      <c r="V56" s="30" t="str">
        <f t="shared" si="5"/>
        <v>Khá</v>
      </c>
      <c r="W56" s="31" t="str">
        <f t="shared" si="6"/>
        <v/>
      </c>
      <c r="X56" s="32" t="str">
        <f t="shared" si="7"/>
        <v>501-A2</v>
      </c>
      <c r="Y56" s="3"/>
      <c r="Z56" s="21"/>
      <c r="AA56" s="73" t="str">
        <f>IF(W56="Không đủ ĐKDT","Học lại",IF(W56="Đình chỉ thi","Học lại",IF(AND(MID(G56,2,2)&lt;"12",W56="Vắng"),"Thi lại",IF(W56="Vắng có phép", "Thi lại",IF(AND((MID(G56,2,2)&lt;"12"),T56&lt;4.5),"Thi lại",IF(AND((MID(G56,2,2)&lt;"18"),T56&lt;4),"Học lại",IF(AND((MID(G56,2,2)&gt;"17"),T56&lt;4),"Thi lại",IF(AND(MID(G56,2,2)&gt;"17",S56=0),"Thi lại",IF(AND((MID(G56,2,2)&lt;"12"),S56=0),"Thi lại",IF(AND((MID(G56,2,2)&lt;"18"),(MID(G56,2,2)&gt;"11"),S56=0),"Học lại","Đạt"))))))))))</f>
        <v>Đạt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2:42" ht="18.75" customHeight="1" x14ac:dyDescent="0.25">
      <c r="B57" s="22">
        <v>49</v>
      </c>
      <c r="C57" s="23" t="s">
        <v>239</v>
      </c>
      <c r="D57" s="24" t="s">
        <v>240</v>
      </c>
      <c r="E57" s="25" t="s">
        <v>241</v>
      </c>
      <c r="F57" s="26" t="s">
        <v>242</v>
      </c>
      <c r="G57" s="23" t="s">
        <v>55</v>
      </c>
      <c r="H57" s="81" t="s">
        <v>56</v>
      </c>
      <c r="I57" s="82" t="s">
        <v>57</v>
      </c>
      <c r="J57" s="83">
        <v>43256</v>
      </c>
      <c r="K57" s="82" t="s">
        <v>58</v>
      </c>
      <c r="L57" s="82" t="s">
        <v>324</v>
      </c>
      <c r="M57" s="82" t="s">
        <v>325</v>
      </c>
      <c r="N57">
        <v>3</v>
      </c>
      <c r="O57" s="27">
        <v>10</v>
      </c>
      <c r="P57" s="27">
        <v>7</v>
      </c>
      <c r="Q57" s="27" t="s">
        <v>25</v>
      </c>
      <c r="R57" s="27">
        <v>7</v>
      </c>
      <c r="S57" s="71">
        <v>5</v>
      </c>
      <c r="T57" s="28">
        <f>ROUND(SUMPRODUCT(O57:S57,$O$8:$S$8)/100,1)</f>
        <v>6.1</v>
      </c>
      <c r="U57" s="29" t="str">
        <f t="shared" si="4"/>
        <v>C</v>
      </c>
      <c r="V57" s="30" t="str">
        <f t="shared" si="5"/>
        <v>Trung bình</v>
      </c>
      <c r="W57" s="31" t="str">
        <f t="shared" si="6"/>
        <v/>
      </c>
      <c r="X57" s="32" t="str">
        <f t="shared" si="7"/>
        <v>304-A2</v>
      </c>
      <c r="Y57" s="3"/>
      <c r="Z57" s="21"/>
      <c r="AA57" s="73" t="str">
        <f>IF(W57="Không đủ ĐKDT","Học lại",IF(W57="Đình chỉ thi","Học lại",IF(AND(MID(G57,2,2)&lt;"12",W57="Vắng"),"Thi lại",IF(W57="Vắng có phép", "Thi lại",IF(AND((MID(G57,2,2)&lt;"12"),T57&lt;4.5),"Thi lại",IF(AND((MID(G57,2,2)&lt;"18"),T57&lt;4),"Học lại",IF(AND((MID(G57,2,2)&gt;"17"),T57&lt;4),"Thi lại",IF(AND(MID(G57,2,2)&gt;"17",S57=0),"Thi lại",IF(AND((MID(G57,2,2)&lt;"12"),S57=0),"Thi lại",IF(AND((MID(G57,2,2)&lt;"18"),(MID(G57,2,2)&gt;"11"),S57=0),"Học lại","Đạt"))))))))))</f>
        <v>Đạt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2:42" ht="18.75" customHeight="1" x14ac:dyDescent="0.25">
      <c r="B58" s="22">
        <v>50</v>
      </c>
      <c r="C58" s="23" t="s">
        <v>243</v>
      </c>
      <c r="D58" s="24" t="s">
        <v>244</v>
      </c>
      <c r="E58" s="25" t="s">
        <v>82</v>
      </c>
      <c r="F58" s="26" t="s">
        <v>245</v>
      </c>
      <c r="G58" s="23" t="s">
        <v>246</v>
      </c>
      <c r="H58" s="81" t="s">
        <v>56</v>
      </c>
      <c r="I58" s="82" t="s">
        <v>57</v>
      </c>
      <c r="J58" s="83">
        <v>43256</v>
      </c>
      <c r="K58" s="82" t="s">
        <v>58</v>
      </c>
      <c r="L58" s="82" t="s">
        <v>324</v>
      </c>
      <c r="M58" s="82" t="s">
        <v>325</v>
      </c>
      <c r="N58">
        <v>3</v>
      </c>
      <c r="O58" s="27">
        <v>10</v>
      </c>
      <c r="P58" s="27">
        <v>8</v>
      </c>
      <c r="Q58" s="27" t="s">
        <v>25</v>
      </c>
      <c r="R58" s="27">
        <v>7</v>
      </c>
      <c r="S58" s="71">
        <v>4</v>
      </c>
      <c r="T58" s="28">
        <f>ROUND(SUMPRODUCT(O58:S58,$O$8:$S$8)/100,1)</f>
        <v>5.6</v>
      </c>
      <c r="U58" s="29" t="str">
        <f t="shared" si="4"/>
        <v>C</v>
      </c>
      <c r="V58" s="30" t="str">
        <f t="shared" si="5"/>
        <v>Trung bình</v>
      </c>
      <c r="W58" s="31" t="str">
        <f t="shared" si="6"/>
        <v/>
      </c>
      <c r="X58" s="32" t="str">
        <f t="shared" si="7"/>
        <v>304-A2</v>
      </c>
      <c r="Y58" s="3"/>
      <c r="Z58" s="21"/>
      <c r="AA58" s="73" t="str">
        <f>IF(W58="Không đủ ĐKDT","Học lại",IF(W58="Đình chỉ thi","Học lại",IF(AND(MID(G58,2,2)&lt;"12",W58="Vắng"),"Thi lại",IF(W58="Vắng có phép", "Thi lại",IF(AND((MID(G58,2,2)&lt;"12"),T58&lt;4.5),"Thi lại",IF(AND((MID(G58,2,2)&lt;"18"),T58&lt;4),"Học lại",IF(AND((MID(G58,2,2)&gt;"17"),T58&lt;4),"Thi lại",IF(AND(MID(G58,2,2)&gt;"17",S58=0),"Thi lại",IF(AND((MID(G58,2,2)&lt;"12"),S58=0),"Thi lại",IF(AND((MID(G58,2,2)&lt;"18"),(MID(G58,2,2)&gt;"11"),S58=0),"Học lại","Đạt"))))))))))</f>
        <v>Đạt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2:42" ht="18.75" customHeight="1" x14ac:dyDescent="0.25">
      <c r="B59" s="22">
        <v>51</v>
      </c>
      <c r="C59" s="23" t="s">
        <v>247</v>
      </c>
      <c r="D59" s="24" t="s">
        <v>248</v>
      </c>
      <c r="E59" s="25" t="s">
        <v>91</v>
      </c>
      <c r="F59" s="26" t="s">
        <v>249</v>
      </c>
      <c r="G59" s="23" t="s">
        <v>88</v>
      </c>
      <c r="H59" s="81" t="s">
        <v>56</v>
      </c>
      <c r="I59" s="82" t="s">
        <v>57</v>
      </c>
      <c r="J59" s="83">
        <v>43256</v>
      </c>
      <c r="K59" s="82" t="s">
        <v>58</v>
      </c>
      <c r="L59" s="82" t="s">
        <v>324</v>
      </c>
      <c r="M59" s="82" t="s">
        <v>325</v>
      </c>
      <c r="N59">
        <v>3</v>
      </c>
      <c r="O59" s="27">
        <v>9</v>
      </c>
      <c r="P59" s="27">
        <v>8</v>
      </c>
      <c r="Q59" s="27" t="s">
        <v>25</v>
      </c>
      <c r="R59" s="27">
        <v>7</v>
      </c>
      <c r="S59" s="71">
        <v>5.5</v>
      </c>
      <c r="T59" s="28">
        <f>ROUND(SUMPRODUCT(O59:S59,$O$8:$S$8)/100,1)</f>
        <v>6.4</v>
      </c>
      <c r="U59" s="29" t="str">
        <f t="shared" si="4"/>
        <v>C</v>
      </c>
      <c r="V59" s="30" t="str">
        <f t="shared" si="5"/>
        <v>Trung bình</v>
      </c>
      <c r="W59" s="31" t="str">
        <f t="shared" si="6"/>
        <v/>
      </c>
      <c r="X59" s="32" t="str">
        <f t="shared" si="7"/>
        <v>304-A2</v>
      </c>
      <c r="Y59" s="3"/>
      <c r="Z59" s="21"/>
      <c r="AA59" s="73" t="str">
        <f>IF(W59="Không đủ ĐKDT","Học lại",IF(W59="Đình chỉ thi","Học lại",IF(AND(MID(G59,2,2)&lt;"12",W59="Vắng"),"Thi lại",IF(W59="Vắng có phép", "Thi lại",IF(AND((MID(G59,2,2)&lt;"12"),T59&lt;4.5),"Thi lại",IF(AND((MID(G59,2,2)&lt;"18"),T59&lt;4),"Học lại",IF(AND((MID(G59,2,2)&gt;"17"),T59&lt;4),"Thi lại",IF(AND(MID(G59,2,2)&gt;"17",S59=0),"Thi lại",IF(AND((MID(G59,2,2)&lt;"12"),S59=0),"Thi lại",IF(AND((MID(G59,2,2)&lt;"18"),(MID(G59,2,2)&gt;"11"),S59=0),"Học lại","Đạt"))))))))))</f>
        <v>Đạt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2:42" ht="18.75" customHeight="1" x14ac:dyDescent="0.25">
      <c r="B60" s="22">
        <v>52</v>
      </c>
      <c r="C60" s="23" t="s">
        <v>250</v>
      </c>
      <c r="D60" s="24" t="s">
        <v>251</v>
      </c>
      <c r="E60" s="25" t="s">
        <v>252</v>
      </c>
      <c r="F60" s="26" t="s">
        <v>253</v>
      </c>
      <c r="G60" s="23" t="s">
        <v>246</v>
      </c>
      <c r="H60" s="81" t="s">
        <v>56</v>
      </c>
      <c r="I60" s="82" t="s">
        <v>57</v>
      </c>
      <c r="J60" s="83">
        <v>43256</v>
      </c>
      <c r="K60" s="82" t="s">
        <v>58</v>
      </c>
      <c r="L60" s="82" t="s">
        <v>324</v>
      </c>
      <c r="M60" s="82" t="s">
        <v>325</v>
      </c>
      <c r="N60">
        <v>3</v>
      </c>
      <c r="O60" s="27">
        <v>9</v>
      </c>
      <c r="P60" s="27">
        <v>7</v>
      </c>
      <c r="Q60" s="27" t="s">
        <v>25</v>
      </c>
      <c r="R60" s="27">
        <v>7</v>
      </c>
      <c r="S60" s="71">
        <v>3.5</v>
      </c>
      <c r="T60" s="28">
        <f>ROUND(SUMPRODUCT(O60:S60,$O$8:$S$8)/100,1)</f>
        <v>5.0999999999999996</v>
      </c>
      <c r="U60" s="29" t="str">
        <f t="shared" si="4"/>
        <v>D+</v>
      </c>
      <c r="V60" s="30" t="str">
        <f t="shared" si="5"/>
        <v>Trung bình yếu</v>
      </c>
      <c r="W60" s="31" t="str">
        <f t="shared" si="6"/>
        <v/>
      </c>
      <c r="X60" s="32" t="str">
        <f t="shared" si="7"/>
        <v>304-A2</v>
      </c>
      <c r="Y60" s="3"/>
      <c r="Z60" s="21"/>
      <c r="AA60" s="73" t="str">
        <f>IF(W60="Không đủ ĐKDT","Học lại",IF(W60="Đình chỉ thi","Học lại",IF(AND(MID(G60,2,2)&lt;"12",W60="Vắng"),"Thi lại",IF(W60="Vắng có phép", "Thi lại",IF(AND((MID(G60,2,2)&lt;"12"),T60&lt;4.5),"Thi lại",IF(AND((MID(G60,2,2)&lt;"18"),T60&lt;4),"Học lại",IF(AND((MID(G60,2,2)&gt;"17"),T60&lt;4),"Thi lại",IF(AND(MID(G60,2,2)&gt;"17",S60=0),"Thi lại",IF(AND((MID(G60,2,2)&lt;"12"),S60=0),"Thi lại",IF(AND((MID(G60,2,2)&lt;"18"),(MID(G60,2,2)&gt;"11"),S60=0),"Học lại","Đạt"))))))))))</f>
        <v>Đạt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2:42" ht="18.75" customHeight="1" x14ac:dyDescent="0.25">
      <c r="B61" s="22">
        <v>53</v>
      </c>
      <c r="C61" s="23" t="s">
        <v>254</v>
      </c>
      <c r="D61" s="24" t="s">
        <v>255</v>
      </c>
      <c r="E61" s="25" t="s">
        <v>256</v>
      </c>
      <c r="F61" s="26" t="s">
        <v>257</v>
      </c>
      <c r="G61" s="23" t="s">
        <v>88</v>
      </c>
      <c r="H61" s="81" t="s">
        <v>56</v>
      </c>
      <c r="I61" s="82" t="s">
        <v>57</v>
      </c>
      <c r="J61" s="83">
        <v>43256</v>
      </c>
      <c r="K61" s="82" t="s">
        <v>58</v>
      </c>
      <c r="L61" s="82" t="s">
        <v>324</v>
      </c>
      <c r="M61" s="82" t="s">
        <v>325</v>
      </c>
      <c r="N61">
        <v>3</v>
      </c>
      <c r="O61" s="27">
        <v>8</v>
      </c>
      <c r="P61" s="27">
        <v>7</v>
      </c>
      <c r="Q61" s="27" t="s">
        <v>25</v>
      </c>
      <c r="R61" s="27">
        <v>7</v>
      </c>
      <c r="S61" s="71">
        <v>6</v>
      </c>
      <c r="T61" s="28">
        <f>ROUND(SUMPRODUCT(O61:S61,$O$8:$S$8)/100,1)</f>
        <v>6.5</v>
      </c>
      <c r="U61" s="29" t="str">
        <f t="shared" si="4"/>
        <v>C+</v>
      </c>
      <c r="V61" s="30" t="str">
        <f t="shared" si="5"/>
        <v>Trung bình</v>
      </c>
      <c r="W61" s="31" t="str">
        <f t="shared" si="6"/>
        <v/>
      </c>
      <c r="X61" s="32" t="str">
        <f t="shared" si="7"/>
        <v>304-A2</v>
      </c>
      <c r="Y61" s="3"/>
      <c r="Z61" s="21"/>
      <c r="AA61" s="73" t="str">
        <f>IF(W61="Không đủ ĐKDT","Học lại",IF(W61="Đình chỉ thi","Học lại",IF(AND(MID(G61,2,2)&lt;"12",W61="Vắng"),"Thi lại",IF(W61="Vắng có phép", "Thi lại",IF(AND((MID(G61,2,2)&lt;"12"),T61&lt;4.5),"Thi lại",IF(AND((MID(G61,2,2)&lt;"18"),T61&lt;4),"Học lại",IF(AND((MID(G61,2,2)&gt;"17"),T61&lt;4),"Thi lại",IF(AND(MID(G61,2,2)&gt;"17",S61=0),"Thi lại",IF(AND((MID(G61,2,2)&lt;"12"),S61=0),"Thi lại",IF(AND((MID(G61,2,2)&lt;"18"),(MID(G61,2,2)&gt;"11"),S61=0),"Học lại","Đạt"))))))))))</f>
        <v>Đạt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2:42" ht="18.75" customHeight="1" x14ac:dyDescent="0.25">
      <c r="B62" s="22">
        <v>54</v>
      </c>
      <c r="C62" s="23" t="s">
        <v>258</v>
      </c>
      <c r="D62" s="24" t="s">
        <v>141</v>
      </c>
      <c r="E62" s="25" t="s">
        <v>259</v>
      </c>
      <c r="F62" s="26" t="s">
        <v>260</v>
      </c>
      <c r="G62" s="23" t="s">
        <v>246</v>
      </c>
      <c r="H62" s="81" t="s">
        <v>56</v>
      </c>
      <c r="I62" s="82" t="s">
        <v>57</v>
      </c>
      <c r="J62" s="83">
        <v>43256</v>
      </c>
      <c r="K62" s="82" t="s">
        <v>58</v>
      </c>
      <c r="L62" s="82" t="s">
        <v>324</v>
      </c>
      <c r="M62" s="82" t="s">
        <v>325</v>
      </c>
      <c r="N62">
        <v>3</v>
      </c>
      <c r="O62" s="27">
        <v>9</v>
      </c>
      <c r="P62" s="27">
        <v>0</v>
      </c>
      <c r="Q62" s="27" t="s">
        <v>25</v>
      </c>
      <c r="R62" s="27">
        <v>0</v>
      </c>
      <c r="S62" s="71" t="s">
        <v>25</v>
      </c>
      <c r="T62" s="28">
        <f>ROUND(SUMPRODUCT(O62:S62,$O$8:$S$8)/100,1)</f>
        <v>0.9</v>
      </c>
      <c r="U62" s="29" t="str">
        <f t="shared" si="4"/>
        <v>F</v>
      </c>
      <c r="V62" s="30" t="str">
        <f t="shared" si="5"/>
        <v>Kém</v>
      </c>
      <c r="W62" s="31" t="str">
        <f t="shared" si="6"/>
        <v>Không đủ ĐKDT</v>
      </c>
      <c r="X62" s="32" t="str">
        <f t="shared" si="7"/>
        <v>304-A2</v>
      </c>
      <c r="Y62" s="3"/>
      <c r="Z62" s="21"/>
      <c r="AA62" s="73" t="str">
        <f>IF(W62="Không đủ ĐKDT","Học lại",IF(W62="Đình chỉ thi","Học lại",IF(AND(MID(G62,2,2)&lt;"12",W62="Vắng"),"Thi lại",IF(W62="Vắng có phép", "Thi lại",IF(AND((MID(G62,2,2)&lt;"12"),T62&lt;4.5),"Thi lại",IF(AND((MID(G62,2,2)&lt;"18"),T62&lt;4),"Học lại",IF(AND((MID(G62,2,2)&gt;"17"),T62&lt;4),"Thi lại",IF(AND(MID(G62,2,2)&gt;"17",S62=0),"Thi lại",IF(AND((MID(G62,2,2)&lt;"12"),S62=0),"Thi lại",IF(AND((MID(G62,2,2)&lt;"18"),(MID(G62,2,2)&gt;"11"),S62=0),"Học lại","Đạt"))))))))))</f>
        <v>Học lại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2:42" ht="18.75" customHeight="1" x14ac:dyDescent="0.25">
      <c r="B63" s="22">
        <v>55</v>
      </c>
      <c r="C63" s="23" t="s">
        <v>261</v>
      </c>
      <c r="D63" s="24" t="s">
        <v>255</v>
      </c>
      <c r="E63" s="25" t="s">
        <v>262</v>
      </c>
      <c r="F63" s="26" t="s">
        <v>263</v>
      </c>
      <c r="G63" s="23" t="s">
        <v>88</v>
      </c>
      <c r="H63" s="81" t="s">
        <v>56</v>
      </c>
      <c r="I63" s="82" t="s">
        <v>57</v>
      </c>
      <c r="J63" s="83">
        <v>43256</v>
      </c>
      <c r="K63" s="82" t="s">
        <v>58</v>
      </c>
      <c r="L63" s="82" t="s">
        <v>324</v>
      </c>
      <c r="M63" s="82" t="s">
        <v>325</v>
      </c>
      <c r="N63">
        <v>3</v>
      </c>
      <c r="O63" s="27">
        <v>9</v>
      </c>
      <c r="P63" s="27">
        <v>8</v>
      </c>
      <c r="Q63" s="27" t="s">
        <v>25</v>
      </c>
      <c r="R63" s="27">
        <v>6</v>
      </c>
      <c r="S63" s="71">
        <v>6</v>
      </c>
      <c r="T63" s="28">
        <f>ROUND(SUMPRODUCT(O63:S63,$O$8:$S$8)/100,1)</f>
        <v>6.5</v>
      </c>
      <c r="U63" s="29" t="str">
        <f t="shared" si="4"/>
        <v>C+</v>
      </c>
      <c r="V63" s="30" t="str">
        <f t="shared" si="5"/>
        <v>Trung bình</v>
      </c>
      <c r="W63" s="31" t="str">
        <f t="shared" si="6"/>
        <v/>
      </c>
      <c r="X63" s="32" t="str">
        <f t="shared" si="7"/>
        <v>304-A2</v>
      </c>
      <c r="Y63" s="3"/>
      <c r="Z63" s="21"/>
      <c r="AA63" s="73" t="str">
        <f>IF(W63="Không đủ ĐKDT","Học lại",IF(W63="Đình chỉ thi","Học lại",IF(AND(MID(G63,2,2)&lt;"12",W63="Vắng"),"Thi lại",IF(W63="Vắng có phép", "Thi lại",IF(AND((MID(G63,2,2)&lt;"12"),T63&lt;4.5),"Thi lại",IF(AND((MID(G63,2,2)&lt;"18"),T63&lt;4),"Học lại",IF(AND((MID(G63,2,2)&gt;"17"),T63&lt;4),"Thi lại",IF(AND(MID(G63,2,2)&gt;"17",S63=0),"Thi lại",IF(AND((MID(G63,2,2)&lt;"12"),S63=0),"Thi lại",IF(AND((MID(G63,2,2)&lt;"18"),(MID(G63,2,2)&gt;"11"),S63=0),"Học lại","Đạt"))))))))))</f>
        <v>Đạt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2:42" ht="18.75" customHeight="1" x14ac:dyDescent="0.25">
      <c r="B64" s="22">
        <v>56</v>
      </c>
      <c r="C64" s="23" t="s">
        <v>264</v>
      </c>
      <c r="D64" s="24" t="s">
        <v>265</v>
      </c>
      <c r="E64" s="25" t="s">
        <v>266</v>
      </c>
      <c r="F64" s="26" t="s">
        <v>267</v>
      </c>
      <c r="G64" s="23" t="s">
        <v>88</v>
      </c>
      <c r="H64" s="81" t="s">
        <v>56</v>
      </c>
      <c r="I64" s="82" t="s">
        <v>57</v>
      </c>
      <c r="J64" s="83">
        <v>43256</v>
      </c>
      <c r="K64" s="82" t="s">
        <v>58</v>
      </c>
      <c r="L64" s="82" t="s">
        <v>324</v>
      </c>
      <c r="M64" s="82" t="s">
        <v>325</v>
      </c>
      <c r="N64">
        <v>3</v>
      </c>
      <c r="O64" s="27">
        <v>10</v>
      </c>
      <c r="P64" s="27">
        <v>8</v>
      </c>
      <c r="Q64" s="27" t="s">
        <v>25</v>
      </c>
      <c r="R64" s="27">
        <v>7</v>
      </c>
      <c r="S64" s="71">
        <v>5</v>
      </c>
      <c r="T64" s="28">
        <f>ROUND(SUMPRODUCT(O64:S64,$O$8:$S$8)/100,1)</f>
        <v>6.2</v>
      </c>
      <c r="U64" s="29" t="str">
        <f t="shared" si="4"/>
        <v>C</v>
      </c>
      <c r="V64" s="30" t="str">
        <f t="shared" si="5"/>
        <v>Trung bình</v>
      </c>
      <c r="W64" s="31" t="str">
        <f t="shared" si="6"/>
        <v/>
      </c>
      <c r="X64" s="32" t="str">
        <f t="shared" si="7"/>
        <v>304-A2</v>
      </c>
      <c r="Y64" s="3"/>
      <c r="Z64" s="21"/>
      <c r="AA64" s="73" t="str">
        <f>IF(W64="Không đủ ĐKDT","Học lại",IF(W64="Đình chỉ thi","Học lại",IF(AND(MID(G64,2,2)&lt;"12",W64="Vắng"),"Thi lại",IF(W64="Vắng có phép", "Thi lại",IF(AND((MID(G64,2,2)&lt;"12"),T64&lt;4.5),"Thi lại",IF(AND((MID(G64,2,2)&lt;"18"),T64&lt;4),"Học lại",IF(AND((MID(G64,2,2)&gt;"17"),T64&lt;4),"Thi lại",IF(AND(MID(G64,2,2)&gt;"17",S64=0),"Thi lại",IF(AND((MID(G64,2,2)&lt;"12"),S64=0),"Thi lại",IF(AND((MID(G64,2,2)&lt;"18"),(MID(G64,2,2)&gt;"11"),S64=0),"Học lại","Đạt"))))))))))</f>
        <v>Đạt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8.75" customHeight="1" x14ac:dyDescent="0.25">
      <c r="B65" s="22">
        <v>57</v>
      </c>
      <c r="C65" s="23" t="s">
        <v>268</v>
      </c>
      <c r="D65" s="24" t="s">
        <v>269</v>
      </c>
      <c r="E65" s="25" t="s">
        <v>270</v>
      </c>
      <c r="F65" s="26" t="s">
        <v>271</v>
      </c>
      <c r="G65" s="23" t="s">
        <v>55</v>
      </c>
      <c r="H65" s="81" t="s">
        <v>56</v>
      </c>
      <c r="I65" s="82" t="s">
        <v>57</v>
      </c>
      <c r="J65" s="83">
        <v>43256</v>
      </c>
      <c r="K65" s="82" t="s">
        <v>58</v>
      </c>
      <c r="L65" s="82" t="s">
        <v>324</v>
      </c>
      <c r="M65" s="82" t="s">
        <v>325</v>
      </c>
      <c r="N65">
        <v>3</v>
      </c>
      <c r="O65" s="27">
        <v>9</v>
      </c>
      <c r="P65" s="27">
        <v>7</v>
      </c>
      <c r="Q65" s="27" t="s">
        <v>25</v>
      </c>
      <c r="R65" s="27">
        <v>7</v>
      </c>
      <c r="S65" s="71">
        <v>4</v>
      </c>
      <c r="T65" s="28">
        <f>ROUND(SUMPRODUCT(O65:S65,$O$8:$S$8)/100,1)</f>
        <v>5.4</v>
      </c>
      <c r="U65" s="29" t="str">
        <f t="shared" si="4"/>
        <v>D+</v>
      </c>
      <c r="V65" s="30" t="str">
        <f t="shared" si="5"/>
        <v>Trung bình yếu</v>
      </c>
      <c r="W65" s="31" t="str">
        <f t="shared" si="6"/>
        <v/>
      </c>
      <c r="X65" s="32" t="str">
        <f t="shared" si="7"/>
        <v>304-A2</v>
      </c>
      <c r="Y65" s="3"/>
      <c r="Z65" s="21"/>
      <c r="AA65" s="73" t="str">
        <f>IF(W65="Không đủ ĐKDT","Học lại",IF(W65="Đình chỉ thi","Học lại",IF(AND(MID(G65,2,2)&lt;"12",W65="Vắng"),"Thi lại",IF(W65="Vắng có phép", "Thi lại",IF(AND((MID(G65,2,2)&lt;"12"),T65&lt;4.5),"Thi lại",IF(AND((MID(G65,2,2)&lt;"18"),T65&lt;4),"Học lại",IF(AND((MID(G65,2,2)&gt;"17"),T65&lt;4),"Thi lại",IF(AND(MID(G65,2,2)&gt;"17",S65=0),"Thi lại",IF(AND((MID(G65,2,2)&lt;"12"),S65=0),"Thi lại",IF(AND((MID(G65,2,2)&lt;"18"),(MID(G65,2,2)&gt;"11"),S65=0),"Học lại","Đạt"))))))))))</f>
        <v>Đạt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18.75" customHeight="1" x14ac:dyDescent="0.25">
      <c r="B66" s="22">
        <v>58</v>
      </c>
      <c r="C66" s="23" t="s">
        <v>272</v>
      </c>
      <c r="D66" s="24" t="s">
        <v>273</v>
      </c>
      <c r="E66" s="25" t="s">
        <v>274</v>
      </c>
      <c r="F66" s="26" t="s">
        <v>275</v>
      </c>
      <c r="G66" s="23" t="s">
        <v>88</v>
      </c>
      <c r="H66" s="81" t="s">
        <v>56</v>
      </c>
      <c r="I66" s="82" t="s">
        <v>57</v>
      </c>
      <c r="J66" s="83">
        <v>43256</v>
      </c>
      <c r="K66" s="82" t="s">
        <v>58</v>
      </c>
      <c r="L66" s="82" t="s">
        <v>324</v>
      </c>
      <c r="M66" s="82" t="s">
        <v>325</v>
      </c>
      <c r="N66">
        <v>3</v>
      </c>
      <c r="O66" s="27">
        <v>10</v>
      </c>
      <c r="P66" s="27">
        <v>7</v>
      </c>
      <c r="Q66" s="27" t="s">
        <v>25</v>
      </c>
      <c r="R66" s="27">
        <v>8</v>
      </c>
      <c r="S66" s="71">
        <v>5</v>
      </c>
      <c r="T66" s="28">
        <f>ROUND(SUMPRODUCT(O66:S66,$O$8:$S$8)/100,1)</f>
        <v>6.3</v>
      </c>
      <c r="U66" s="29" t="str">
        <f t="shared" si="4"/>
        <v>C</v>
      </c>
      <c r="V66" s="30" t="str">
        <f t="shared" si="5"/>
        <v>Trung bình</v>
      </c>
      <c r="W66" s="31" t="str">
        <f t="shared" si="6"/>
        <v/>
      </c>
      <c r="X66" s="32" t="str">
        <f t="shared" si="7"/>
        <v>304-A2</v>
      </c>
      <c r="Y66" s="3"/>
      <c r="Z66" s="21"/>
      <c r="AA66" s="73" t="str">
        <f>IF(W66="Không đủ ĐKDT","Học lại",IF(W66="Đình chỉ thi","Học lại",IF(AND(MID(G66,2,2)&lt;"12",W66="Vắng"),"Thi lại",IF(W66="Vắng có phép", "Thi lại",IF(AND((MID(G66,2,2)&lt;"12"),T66&lt;4.5),"Thi lại",IF(AND((MID(G66,2,2)&lt;"18"),T66&lt;4),"Học lại",IF(AND((MID(G66,2,2)&gt;"17"),T66&lt;4),"Thi lại",IF(AND(MID(G66,2,2)&gt;"17",S66=0),"Thi lại",IF(AND((MID(G66,2,2)&lt;"12"),S66=0),"Thi lại",IF(AND((MID(G66,2,2)&lt;"18"),(MID(G66,2,2)&gt;"11"),S66=0),"Học lại","Đạt"))))))))))</f>
        <v>Đạt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18.75" customHeight="1" x14ac:dyDescent="0.25">
      <c r="B67" s="22">
        <v>59</v>
      </c>
      <c r="C67" s="23" t="s">
        <v>276</v>
      </c>
      <c r="D67" s="24" t="s">
        <v>277</v>
      </c>
      <c r="E67" s="25" t="s">
        <v>111</v>
      </c>
      <c r="F67" s="26" t="s">
        <v>278</v>
      </c>
      <c r="G67" s="23" t="s">
        <v>246</v>
      </c>
      <c r="H67" s="81" t="s">
        <v>56</v>
      </c>
      <c r="I67" s="82" t="s">
        <v>57</v>
      </c>
      <c r="J67" s="83">
        <v>43256</v>
      </c>
      <c r="K67" s="82" t="s">
        <v>58</v>
      </c>
      <c r="L67" s="82" t="s">
        <v>324</v>
      </c>
      <c r="M67" s="82" t="s">
        <v>325</v>
      </c>
      <c r="N67">
        <v>3</v>
      </c>
      <c r="O67" s="27">
        <v>10</v>
      </c>
      <c r="P67" s="27">
        <v>7</v>
      </c>
      <c r="Q67" s="27" t="s">
        <v>25</v>
      </c>
      <c r="R67" s="27">
        <v>7</v>
      </c>
      <c r="S67" s="71">
        <v>4.5</v>
      </c>
      <c r="T67" s="28">
        <f>ROUND(SUMPRODUCT(O67:S67,$O$8:$S$8)/100,1)</f>
        <v>5.8</v>
      </c>
      <c r="U67" s="29" t="str">
        <f t="shared" si="4"/>
        <v>C</v>
      </c>
      <c r="V67" s="30" t="str">
        <f t="shared" si="5"/>
        <v>Trung bình</v>
      </c>
      <c r="W67" s="31" t="str">
        <f t="shared" si="6"/>
        <v/>
      </c>
      <c r="X67" s="32" t="str">
        <f t="shared" si="7"/>
        <v>304-A2</v>
      </c>
      <c r="Y67" s="3"/>
      <c r="Z67" s="21"/>
      <c r="AA67" s="73" t="str">
        <f>IF(W67="Không đủ ĐKDT","Học lại",IF(W67="Đình chỉ thi","Học lại",IF(AND(MID(G67,2,2)&lt;"12",W67="Vắng"),"Thi lại",IF(W67="Vắng có phép", "Thi lại",IF(AND((MID(G67,2,2)&lt;"12"),T67&lt;4.5),"Thi lại",IF(AND((MID(G67,2,2)&lt;"18"),T67&lt;4),"Học lại",IF(AND((MID(G67,2,2)&gt;"17"),T67&lt;4),"Thi lại",IF(AND(MID(G67,2,2)&gt;"17",S67=0),"Thi lại",IF(AND((MID(G67,2,2)&lt;"12"),S67=0),"Thi lại",IF(AND((MID(G67,2,2)&lt;"18"),(MID(G67,2,2)&gt;"11"),S67=0),"Học lại","Đạt"))))))))))</f>
        <v>Đạt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18.75" customHeight="1" x14ac:dyDescent="0.25">
      <c r="B68" s="22">
        <v>60</v>
      </c>
      <c r="C68" s="23" t="s">
        <v>279</v>
      </c>
      <c r="D68" s="24" t="s">
        <v>280</v>
      </c>
      <c r="E68" s="25" t="s">
        <v>111</v>
      </c>
      <c r="F68" s="26" t="s">
        <v>281</v>
      </c>
      <c r="G68" s="23" t="s">
        <v>88</v>
      </c>
      <c r="H68" s="81" t="s">
        <v>56</v>
      </c>
      <c r="I68" s="82" t="s">
        <v>57</v>
      </c>
      <c r="J68" s="83">
        <v>43256</v>
      </c>
      <c r="K68" s="82" t="s">
        <v>58</v>
      </c>
      <c r="L68" s="82" t="s">
        <v>324</v>
      </c>
      <c r="M68" s="82" t="s">
        <v>325</v>
      </c>
      <c r="N68">
        <v>3</v>
      </c>
      <c r="O68" s="27">
        <v>10</v>
      </c>
      <c r="P68" s="27">
        <v>7</v>
      </c>
      <c r="Q68" s="27" t="s">
        <v>25</v>
      </c>
      <c r="R68" s="27">
        <v>7</v>
      </c>
      <c r="S68" s="71">
        <v>4.5</v>
      </c>
      <c r="T68" s="28">
        <f>ROUND(SUMPRODUCT(O68:S68,$O$8:$S$8)/100,1)</f>
        <v>5.8</v>
      </c>
      <c r="U68" s="29" t="str">
        <f t="shared" si="4"/>
        <v>C</v>
      </c>
      <c r="V68" s="30" t="str">
        <f t="shared" si="5"/>
        <v>Trung bình</v>
      </c>
      <c r="W68" s="31" t="str">
        <f t="shared" si="6"/>
        <v/>
      </c>
      <c r="X68" s="32" t="str">
        <f t="shared" si="7"/>
        <v>304-A2</v>
      </c>
      <c r="Y68" s="3"/>
      <c r="Z68" s="21"/>
      <c r="AA68" s="73" t="str">
        <f>IF(W68="Không đủ ĐKDT","Học lại",IF(W68="Đình chỉ thi","Học lại",IF(AND(MID(G68,2,2)&lt;"12",W68="Vắng"),"Thi lại",IF(W68="Vắng có phép", "Thi lại",IF(AND((MID(G68,2,2)&lt;"12"),T68&lt;4.5),"Thi lại",IF(AND((MID(G68,2,2)&lt;"18"),T68&lt;4),"Học lại",IF(AND((MID(G68,2,2)&gt;"17"),T68&lt;4),"Thi lại",IF(AND(MID(G68,2,2)&gt;"17",S68=0),"Thi lại",IF(AND((MID(G68,2,2)&lt;"12"),S68=0),"Thi lại",IF(AND((MID(G68,2,2)&lt;"18"),(MID(G68,2,2)&gt;"11"),S68=0),"Học lại","Đạt"))))))))))</f>
        <v>Đạt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18.75" customHeight="1" x14ac:dyDescent="0.25">
      <c r="B69" s="22">
        <v>61</v>
      </c>
      <c r="C69" s="23" t="s">
        <v>282</v>
      </c>
      <c r="D69" s="24" t="s">
        <v>283</v>
      </c>
      <c r="E69" s="25" t="s">
        <v>111</v>
      </c>
      <c r="F69" s="26" t="s">
        <v>284</v>
      </c>
      <c r="G69" s="23" t="s">
        <v>88</v>
      </c>
      <c r="H69" s="81" t="s">
        <v>56</v>
      </c>
      <c r="I69" s="82" t="s">
        <v>57</v>
      </c>
      <c r="J69" s="83">
        <v>43256</v>
      </c>
      <c r="K69" s="82" t="s">
        <v>58</v>
      </c>
      <c r="L69" s="82" t="s">
        <v>324</v>
      </c>
      <c r="M69" s="82" t="s">
        <v>325</v>
      </c>
      <c r="N69">
        <v>3</v>
      </c>
      <c r="O69" s="27">
        <v>8</v>
      </c>
      <c r="P69" s="27">
        <v>7</v>
      </c>
      <c r="Q69" s="27" t="s">
        <v>25</v>
      </c>
      <c r="R69" s="27">
        <v>7</v>
      </c>
      <c r="S69" s="71">
        <v>5.5</v>
      </c>
      <c r="T69" s="28">
        <f>ROUND(SUMPRODUCT(O69:S69,$O$8:$S$8)/100,1)</f>
        <v>6.2</v>
      </c>
      <c r="U69" s="29" t="str">
        <f t="shared" si="4"/>
        <v>C</v>
      </c>
      <c r="V69" s="30" t="str">
        <f t="shared" si="5"/>
        <v>Trung bình</v>
      </c>
      <c r="W69" s="31" t="str">
        <f t="shared" si="6"/>
        <v/>
      </c>
      <c r="X69" s="32" t="str">
        <f t="shared" si="7"/>
        <v>304-A2</v>
      </c>
      <c r="Y69" s="3"/>
      <c r="Z69" s="21"/>
      <c r="AA69" s="73" t="str">
        <f>IF(W69="Không đủ ĐKDT","Học lại",IF(W69="Đình chỉ thi","Học lại",IF(AND(MID(G69,2,2)&lt;"12",W69="Vắng"),"Thi lại",IF(W69="Vắng có phép", "Thi lại",IF(AND((MID(G69,2,2)&lt;"12"),T69&lt;4.5),"Thi lại",IF(AND((MID(G69,2,2)&lt;"18"),T69&lt;4),"Học lại",IF(AND((MID(G69,2,2)&gt;"17"),T69&lt;4),"Thi lại",IF(AND(MID(G69,2,2)&gt;"17",S69=0),"Thi lại",IF(AND((MID(G69,2,2)&lt;"12"),S69=0),"Thi lại",IF(AND((MID(G69,2,2)&lt;"18"),(MID(G69,2,2)&gt;"11"),S69=0),"Học lại","Đạt"))))))))))</f>
        <v>Đạt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18.75" customHeight="1" x14ac:dyDescent="0.25">
      <c r="B70" s="22">
        <v>62</v>
      </c>
      <c r="C70" s="23" t="s">
        <v>285</v>
      </c>
      <c r="D70" s="24" t="s">
        <v>286</v>
      </c>
      <c r="E70" s="25" t="s">
        <v>205</v>
      </c>
      <c r="F70" s="26" t="s">
        <v>287</v>
      </c>
      <c r="G70" s="23" t="s">
        <v>246</v>
      </c>
      <c r="H70" s="81" t="s">
        <v>56</v>
      </c>
      <c r="I70" s="82" t="s">
        <v>57</v>
      </c>
      <c r="J70" s="83">
        <v>43256</v>
      </c>
      <c r="K70" s="82" t="s">
        <v>58</v>
      </c>
      <c r="L70" s="82" t="s">
        <v>324</v>
      </c>
      <c r="M70" s="82" t="s">
        <v>325</v>
      </c>
      <c r="N70">
        <v>3</v>
      </c>
      <c r="O70" s="27">
        <v>10</v>
      </c>
      <c r="P70" s="27">
        <v>7</v>
      </c>
      <c r="Q70" s="27" t="s">
        <v>25</v>
      </c>
      <c r="R70" s="27">
        <v>7</v>
      </c>
      <c r="S70" s="71">
        <v>5</v>
      </c>
      <c r="T70" s="28">
        <f>ROUND(SUMPRODUCT(O70:S70,$O$8:$S$8)/100,1)</f>
        <v>6.1</v>
      </c>
      <c r="U70" s="29" t="str">
        <f t="shared" si="4"/>
        <v>C</v>
      </c>
      <c r="V70" s="30" t="str">
        <f t="shared" si="5"/>
        <v>Trung bình</v>
      </c>
      <c r="W70" s="31" t="str">
        <f t="shared" si="6"/>
        <v/>
      </c>
      <c r="X70" s="32" t="str">
        <f t="shared" si="7"/>
        <v>304-A2</v>
      </c>
      <c r="Y70" s="3"/>
      <c r="Z70" s="21"/>
      <c r="AA70" s="73" t="str">
        <f>IF(W70="Không đủ ĐKDT","Học lại",IF(W70="Đình chỉ thi","Học lại",IF(AND(MID(G70,2,2)&lt;"12",W70="Vắng"),"Thi lại",IF(W70="Vắng có phép", "Thi lại",IF(AND((MID(G70,2,2)&lt;"12"),T70&lt;4.5),"Thi lại",IF(AND((MID(G70,2,2)&lt;"18"),T70&lt;4),"Học lại",IF(AND((MID(G70,2,2)&gt;"17"),T70&lt;4),"Thi lại",IF(AND(MID(G70,2,2)&gt;"17",S70=0),"Thi lại",IF(AND((MID(G70,2,2)&lt;"12"),S70=0),"Thi lại",IF(AND((MID(G70,2,2)&lt;"18"),(MID(G70,2,2)&gt;"11"),S70=0),"Học lại","Đạt"))))))))))</f>
        <v>Đạt</v>
      </c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ht="18.75" customHeight="1" x14ac:dyDescent="0.25">
      <c r="B71" s="22">
        <v>63</v>
      </c>
      <c r="C71" s="23" t="s">
        <v>288</v>
      </c>
      <c r="D71" s="24" t="s">
        <v>289</v>
      </c>
      <c r="E71" s="25" t="s">
        <v>290</v>
      </c>
      <c r="F71" s="26" t="s">
        <v>291</v>
      </c>
      <c r="G71" s="23" t="s">
        <v>63</v>
      </c>
      <c r="H71" s="81" t="s">
        <v>56</v>
      </c>
      <c r="I71" s="82" t="s">
        <v>57</v>
      </c>
      <c r="J71" s="83">
        <v>43256</v>
      </c>
      <c r="K71" s="82" t="s">
        <v>58</v>
      </c>
      <c r="L71" s="82" t="s">
        <v>324</v>
      </c>
      <c r="M71" s="82" t="s">
        <v>325</v>
      </c>
      <c r="N71">
        <v>3</v>
      </c>
      <c r="O71" s="27">
        <v>10</v>
      </c>
      <c r="P71" s="27">
        <v>7</v>
      </c>
      <c r="Q71" s="27" t="s">
        <v>25</v>
      </c>
      <c r="R71" s="27">
        <v>7</v>
      </c>
      <c r="S71" s="71">
        <v>4.5</v>
      </c>
      <c r="T71" s="28">
        <f>ROUND(SUMPRODUCT(O71:S71,$O$8:$S$8)/100,1)</f>
        <v>5.8</v>
      </c>
      <c r="U71" s="29" t="str">
        <f t="shared" si="4"/>
        <v>C</v>
      </c>
      <c r="V71" s="30" t="str">
        <f t="shared" si="5"/>
        <v>Trung bình</v>
      </c>
      <c r="W71" s="31" t="str">
        <f t="shared" si="6"/>
        <v/>
      </c>
      <c r="X71" s="32" t="str">
        <f t="shared" si="7"/>
        <v>304-A2</v>
      </c>
      <c r="Y71" s="3"/>
      <c r="Z71" s="21"/>
      <c r="AA71" s="73" t="str">
        <f>IF(W71="Không đủ ĐKDT","Học lại",IF(W71="Đình chỉ thi","Học lại",IF(AND(MID(G71,2,2)&lt;"12",W71="Vắng"),"Thi lại",IF(W71="Vắng có phép", "Thi lại",IF(AND((MID(G71,2,2)&lt;"12"),T71&lt;4.5),"Thi lại",IF(AND((MID(G71,2,2)&lt;"18"),T71&lt;4),"Học lại",IF(AND((MID(G71,2,2)&gt;"17"),T71&lt;4),"Thi lại",IF(AND(MID(G71,2,2)&gt;"17",S71=0),"Thi lại",IF(AND((MID(G71,2,2)&lt;"12"),S71=0),"Thi lại",IF(AND((MID(G71,2,2)&lt;"18"),(MID(G71,2,2)&gt;"11"),S71=0),"Học lại","Đạt"))))))))))</f>
        <v>Đạt</v>
      </c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</row>
    <row r="72" spans="1:42" ht="18.75" customHeight="1" x14ac:dyDescent="0.25">
      <c r="B72" s="22">
        <v>64</v>
      </c>
      <c r="C72" s="23" t="s">
        <v>292</v>
      </c>
      <c r="D72" s="24" t="s">
        <v>293</v>
      </c>
      <c r="E72" s="25" t="s">
        <v>294</v>
      </c>
      <c r="F72" s="26" t="s">
        <v>295</v>
      </c>
      <c r="G72" s="23" t="s">
        <v>246</v>
      </c>
      <c r="H72" s="81" t="s">
        <v>56</v>
      </c>
      <c r="I72" s="82" t="s">
        <v>57</v>
      </c>
      <c r="J72" s="83">
        <v>43256</v>
      </c>
      <c r="K72" s="82" t="s">
        <v>58</v>
      </c>
      <c r="L72" s="82" t="s">
        <v>324</v>
      </c>
      <c r="M72" s="82" t="s">
        <v>325</v>
      </c>
      <c r="N72">
        <v>3</v>
      </c>
      <c r="O72" s="27">
        <v>10</v>
      </c>
      <c r="P72" s="27">
        <v>8</v>
      </c>
      <c r="Q72" s="27" t="s">
        <v>25</v>
      </c>
      <c r="R72" s="27">
        <v>8</v>
      </c>
      <c r="S72" s="71">
        <v>2.5</v>
      </c>
      <c r="T72" s="28">
        <f>ROUND(SUMPRODUCT(O72:S72,$O$8:$S$8)/100,1)</f>
        <v>4.9000000000000004</v>
      </c>
      <c r="U72" s="29" t="str">
        <f t="shared" si="4"/>
        <v>D</v>
      </c>
      <c r="V72" s="30" t="str">
        <f t="shared" si="5"/>
        <v>Trung bình yếu</v>
      </c>
      <c r="W72" s="31" t="str">
        <f t="shared" si="6"/>
        <v/>
      </c>
      <c r="X72" s="32" t="str">
        <f t="shared" si="7"/>
        <v>304-A2</v>
      </c>
      <c r="Y72" s="3"/>
      <c r="Z72" s="21"/>
      <c r="AA72" s="73" t="str">
        <f>IF(W72="Không đủ ĐKDT","Học lại",IF(W72="Đình chỉ thi","Học lại",IF(AND(MID(G72,2,2)&lt;"12",W72="Vắng"),"Thi lại",IF(W72="Vắng có phép", "Thi lại",IF(AND((MID(G72,2,2)&lt;"12"),T72&lt;4.5),"Thi lại",IF(AND((MID(G72,2,2)&lt;"18"),T72&lt;4),"Học lại",IF(AND((MID(G72,2,2)&gt;"17"),T72&lt;4),"Thi lại",IF(AND(MID(G72,2,2)&gt;"17",S72=0),"Thi lại",IF(AND((MID(G72,2,2)&lt;"12"),S72=0),"Thi lại",IF(AND((MID(G72,2,2)&lt;"18"),(MID(G72,2,2)&gt;"11"),S72=0),"Học lại","Đạt"))))))))))</f>
        <v>Đạt</v>
      </c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</row>
    <row r="73" spans="1:42" ht="18.75" customHeight="1" x14ac:dyDescent="0.25">
      <c r="B73" s="22">
        <v>65</v>
      </c>
      <c r="C73" s="23" t="s">
        <v>296</v>
      </c>
      <c r="D73" s="24" t="s">
        <v>204</v>
      </c>
      <c r="E73" s="25" t="s">
        <v>297</v>
      </c>
      <c r="F73" s="26" t="s">
        <v>298</v>
      </c>
      <c r="G73" s="23" t="s">
        <v>93</v>
      </c>
      <c r="H73" s="81" t="s">
        <v>56</v>
      </c>
      <c r="I73" s="82" t="s">
        <v>57</v>
      </c>
      <c r="J73" s="83">
        <v>43256</v>
      </c>
      <c r="K73" s="82" t="s">
        <v>58</v>
      </c>
      <c r="L73" s="82" t="s">
        <v>324</v>
      </c>
      <c r="M73" s="82" t="s">
        <v>325</v>
      </c>
      <c r="N73">
        <v>3</v>
      </c>
      <c r="O73" s="27">
        <v>6</v>
      </c>
      <c r="P73" s="27">
        <v>0</v>
      </c>
      <c r="Q73" s="27" t="s">
        <v>25</v>
      </c>
      <c r="R73" s="27">
        <v>0</v>
      </c>
      <c r="S73" s="71" t="s">
        <v>25</v>
      </c>
      <c r="T73" s="28">
        <f>ROUND(SUMPRODUCT(O73:S73,$O$8:$S$8)/100,1)</f>
        <v>0.6</v>
      </c>
      <c r="U73" s="29" t="str">
        <f t="shared" ref="U73:U79" si="8">IF(AND($T73&gt;=9,$T73&lt;=10),"A+","")&amp;IF(AND($T73&gt;=8.5,$T73&lt;=8.9),"A","")&amp;IF(AND($T73&gt;=8,$T73&lt;=8.4),"B+","")&amp;IF(AND($T73&gt;=7,$T73&lt;=7.9),"B","")&amp;IF(AND($T73&gt;=6.5,$T73&lt;=6.9),"C+","")&amp;IF(AND($T73&gt;=5.5,$T73&lt;=6.4),"C","")&amp;IF(AND($T73&gt;=5,$T73&lt;=5.4),"D+","")&amp;IF(AND($T73&gt;=4,$T73&lt;=4.9),"D","")&amp;IF(AND($T73&lt;4),"F","")</f>
        <v>F</v>
      </c>
      <c r="V73" s="30" t="str">
        <f t="shared" ref="V73:V79" si="9">IF($T73&lt;4,"Kém",IF(AND($T73&gt;=4,$T73&lt;=5.4),"Trung bình yếu",IF(AND($T73&gt;=5.5,$T73&lt;=6.9),"Trung bình",IF(AND($T73&gt;=7,$T73&lt;=8.4),"Khá",IF(AND($T73&gt;=8.5,$T73&lt;=10),"Giỏi","")))))</f>
        <v>Kém</v>
      </c>
      <c r="W73" s="31" t="str">
        <f t="shared" ref="W73:W79" si="10">+IF(OR($O73=0,$P73=0,$Q73=0,$R73=0),"Không đủ ĐKDT",IF(AND(S73=0,T73&gt;=4),"Không đạt",""))</f>
        <v>Không đủ ĐKDT</v>
      </c>
      <c r="X73" s="32" t="str">
        <f t="shared" ref="X73:X79" si="11">+L73</f>
        <v>304-A2</v>
      </c>
      <c r="Y73" s="3"/>
      <c r="Z73" s="21"/>
      <c r="AA73" s="73" t="str">
        <f>IF(W73="Không đủ ĐKDT","Học lại",IF(W73="Đình chỉ thi","Học lại",IF(AND(MID(G73,2,2)&lt;"12",W73="Vắng"),"Thi lại",IF(W73="Vắng có phép", "Thi lại",IF(AND((MID(G73,2,2)&lt;"12"),T73&lt;4.5),"Thi lại",IF(AND((MID(G73,2,2)&lt;"18"),T73&lt;4),"Học lại",IF(AND((MID(G73,2,2)&gt;"17"),T73&lt;4),"Thi lại",IF(AND(MID(G73,2,2)&gt;"17",S73=0),"Thi lại",IF(AND((MID(G73,2,2)&lt;"12"),S73=0),"Thi lại",IF(AND((MID(G73,2,2)&lt;"18"),(MID(G73,2,2)&gt;"11"),S73=0),"Học lại","Đạt"))))))))))</f>
        <v>Học lại</v>
      </c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</row>
    <row r="74" spans="1:42" ht="18.75" customHeight="1" x14ac:dyDescent="0.25">
      <c r="B74" s="22">
        <v>66</v>
      </c>
      <c r="C74" s="23" t="s">
        <v>299</v>
      </c>
      <c r="D74" s="24" t="s">
        <v>300</v>
      </c>
      <c r="E74" s="25" t="s">
        <v>301</v>
      </c>
      <c r="F74" s="26" t="s">
        <v>302</v>
      </c>
      <c r="G74" s="23" t="s">
        <v>246</v>
      </c>
      <c r="H74" s="81" t="s">
        <v>56</v>
      </c>
      <c r="I74" s="82" t="s">
        <v>57</v>
      </c>
      <c r="J74" s="83">
        <v>43256</v>
      </c>
      <c r="K74" s="82" t="s">
        <v>58</v>
      </c>
      <c r="L74" s="82" t="s">
        <v>324</v>
      </c>
      <c r="M74" s="82" t="s">
        <v>325</v>
      </c>
      <c r="N74">
        <v>3</v>
      </c>
      <c r="O74" s="27">
        <v>10</v>
      </c>
      <c r="P74" s="27">
        <v>8</v>
      </c>
      <c r="Q74" s="27" t="s">
        <v>25</v>
      </c>
      <c r="R74" s="27">
        <v>8</v>
      </c>
      <c r="S74" s="71">
        <v>3.5</v>
      </c>
      <c r="T74" s="28">
        <f>ROUND(SUMPRODUCT(O74:S74,$O$8:$S$8)/100,1)</f>
        <v>5.5</v>
      </c>
      <c r="U74" s="29" t="str">
        <f t="shared" si="8"/>
        <v>C</v>
      </c>
      <c r="V74" s="30" t="str">
        <f t="shared" si="9"/>
        <v>Trung bình</v>
      </c>
      <c r="W74" s="31" t="str">
        <f t="shared" si="10"/>
        <v/>
      </c>
      <c r="X74" s="32" t="str">
        <f t="shared" si="11"/>
        <v>304-A2</v>
      </c>
      <c r="Y74" s="3"/>
      <c r="Z74" s="21"/>
      <c r="AA74" s="73" t="str">
        <f>IF(W74="Không đủ ĐKDT","Học lại",IF(W74="Đình chỉ thi","Học lại",IF(AND(MID(G74,2,2)&lt;"12",W74="Vắng"),"Thi lại",IF(W74="Vắng có phép", "Thi lại",IF(AND((MID(G74,2,2)&lt;"12"),T74&lt;4.5),"Thi lại",IF(AND((MID(G74,2,2)&lt;"18"),T74&lt;4),"Học lại",IF(AND((MID(G74,2,2)&gt;"17"),T74&lt;4),"Thi lại",IF(AND(MID(G74,2,2)&gt;"17",S74=0),"Thi lại",IF(AND((MID(G74,2,2)&lt;"12"),S74=0),"Thi lại",IF(AND((MID(G74,2,2)&lt;"18"),(MID(G74,2,2)&gt;"11"),S74=0),"Học lại","Đạt"))))))))))</f>
        <v>Đạt</v>
      </c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</row>
    <row r="75" spans="1:42" ht="18.75" customHeight="1" x14ac:dyDescent="0.25">
      <c r="B75" s="22">
        <v>67</v>
      </c>
      <c r="C75" s="23" t="s">
        <v>303</v>
      </c>
      <c r="D75" s="24" t="s">
        <v>69</v>
      </c>
      <c r="E75" s="25" t="s">
        <v>304</v>
      </c>
      <c r="F75" s="26" t="s">
        <v>305</v>
      </c>
      <c r="G75" s="23" t="s">
        <v>88</v>
      </c>
      <c r="H75" s="81" t="s">
        <v>56</v>
      </c>
      <c r="I75" s="82" t="s">
        <v>57</v>
      </c>
      <c r="J75" s="83">
        <v>43256</v>
      </c>
      <c r="K75" s="82" t="s">
        <v>58</v>
      </c>
      <c r="L75" s="82" t="s">
        <v>324</v>
      </c>
      <c r="M75" s="82" t="s">
        <v>325</v>
      </c>
      <c r="N75">
        <v>3</v>
      </c>
      <c r="O75" s="27">
        <v>10</v>
      </c>
      <c r="P75" s="27">
        <v>8</v>
      </c>
      <c r="Q75" s="27" t="s">
        <v>25</v>
      </c>
      <c r="R75" s="27">
        <v>7</v>
      </c>
      <c r="S75" s="71">
        <v>4.5</v>
      </c>
      <c r="T75" s="28">
        <f>ROUND(SUMPRODUCT(O75:S75,$O$8:$S$8)/100,1)</f>
        <v>5.9</v>
      </c>
      <c r="U75" s="29" t="str">
        <f t="shared" si="8"/>
        <v>C</v>
      </c>
      <c r="V75" s="30" t="str">
        <f t="shared" si="9"/>
        <v>Trung bình</v>
      </c>
      <c r="W75" s="31" t="str">
        <f t="shared" si="10"/>
        <v/>
      </c>
      <c r="X75" s="32" t="str">
        <f t="shared" si="11"/>
        <v>304-A2</v>
      </c>
      <c r="Y75" s="3"/>
      <c r="Z75" s="21"/>
      <c r="AA75" s="73" t="str">
        <f>IF(W75="Không đủ ĐKDT","Học lại",IF(W75="Đình chỉ thi","Học lại",IF(AND(MID(G75,2,2)&lt;"12",W75="Vắng"),"Thi lại",IF(W75="Vắng có phép", "Thi lại",IF(AND((MID(G75,2,2)&lt;"12"),T75&lt;4.5),"Thi lại",IF(AND((MID(G75,2,2)&lt;"18"),T75&lt;4),"Học lại",IF(AND((MID(G75,2,2)&gt;"17"),T75&lt;4),"Thi lại",IF(AND(MID(G75,2,2)&gt;"17",S75=0),"Thi lại",IF(AND((MID(G75,2,2)&lt;"12"),S75=0),"Thi lại",IF(AND((MID(G75,2,2)&lt;"18"),(MID(G75,2,2)&gt;"11"),S75=0),"Học lại","Đạt"))))))))))</f>
        <v>Đạt</v>
      </c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</row>
    <row r="76" spans="1:42" ht="18.75" customHeight="1" x14ac:dyDescent="0.25">
      <c r="B76" s="22">
        <v>68</v>
      </c>
      <c r="C76" s="23" t="s">
        <v>306</v>
      </c>
      <c r="D76" s="24" t="s">
        <v>307</v>
      </c>
      <c r="E76" s="25" t="s">
        <v>308</v>
      </c>
      <c r="F76" s="26" t="s">
        <v>309</v>
      </c>
      <c r="G76" s="23" t="s">
        <v>88</v>
      </c>
      <c r="H76" s="81" t="s">
        <v>56</v>
      </c>
      <c r="I76" s="82" t="s">
        <v>57</v>
      </c>
      <c r="J76" s="83">
        <v>43256</v>
      </c>
      <c r="K76" s="82" t="s">
        <v>58</v>
      </c>
      <c r="L76" s="82" t="s">
        <v>324</v>
      </c>
      <c r="M76" s="82" t="s">
        <v>325</v>
      </c>
      <c r="N76">
        <v>3</v>
      </c>
      <c r="O76" s="27">
        <v>9</v>
      </c>
      <c r="P76" s="27">
        <v>7</v>
      </c>
      <c r="Q76" s="27" t="s">
        <v>25</v>
      </c>
      <c r="R76" s="27">
        <v>6</v>
      </c>
      <c r="S76" s="71">
        <v>2</v>
      </c>
      <c r="T76" s="28">
        <f>ROUND(SUMPRODUCT(O76:S76,$O$8:$S$8)/100,1)</f>
        <v>4</v>
      </c>
      <c r="U76" s="29" t="str">
        <f t="shared" si="8"/>
        <v>D</v>
      </c>
      <c r="V76" s="30" t="str">
        <f t="shared" si="9"/>
        <v>Trung bình yếu</v>
      </c>
      <c r="W76" s="31" t="str">
        <f t="shared" si="10"/>
        <v/>
      </c>
      <c r="X76" s="32" t="str">
        <f t="shared" si="11"/>
        <v>304-A2</v>
      </c>
      <c r="Y76" s="3"/>
      <c r="Z76" s="21"/>
      <c r="AA76" s="73" t="str">
        <f>IF(W76="Không đủ ĐKDT","Học lại",IF(W76="Đình chỉ thi","Học lại",IF(AND(MID(G76,2,2)&lt;"12",W76="Vắng"),"Thi lại",IF(W76="Vắng có phép", "Thi lại",IF(AND((MID(G76,2,2)&lt;"12"),T76&lt;4.5),"Thi lại",IF(AND((MID(G76,2,2)&lt;"18"),T76&lt;4),"Học lại",IF(AND((MID(G76,2,2)&gt;"17"),T76&lt;4),"Thi lại",IF(AND(MID(G76,2,2)&gt;"17",S76=0),"Thi lại",IF(AND((MID(G76,2,2)&lt;"12"),S76=0),"Thi lại",IF(AND((MID(G76,2,2)&lt;"18"),(MID(G76,2,2)&gt;"11"),S76=0),"Học lại","Đạt"))))))))))</f>
        <v>Đạt</v>
      </c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</row>
    <row r="77" spans="1:42" ht="18.75" customHeight="1" x14ac:dyDescent="0.25">
      <c r="B77" s="22">
        <v>69</v>
      </c>
      <c r="C77" s="23" t="s">
        <v>310</v>
      </c>
      <c r="D77" s="24" t="s">
        <v>311</v>
      </c>
      <c r="E77" s="25" t="s">
        <v>312</v>
      </c>
      <c r="F77" s="26" t="s">
        <v>313</v>
      </c>
      <c r="G77" s="23" t="s">
        <v>63</v>
      </c>
      <c r="H77" s="81" t="s">
        <v>56</v>
      </c>
      <c r="I77" s="82" t="s">
        <v>57</v>
      </c>
      <c r="J77" s="83">
        <v>43256</v>
      </c>
      <c r="K77" s="82" t="s">
        <v>58</v>
      </c>
      <c r="L77" s="82" t="s">
        <v>324</v>
      </c>
      <c r="M77" s="82" t="s">
        <v>325</v>
      </c>
      <c r="N77">
        <v>3</v>
      </c>
      <c r="O77" s="27">
        <v>10</v>
      </c>
      <c r="P77" s="27">
        <v>7</v>
      </c>
      <c r="Q77" s="27" t="s">
        <v>25</v>
      </c>
      <c r="R77" s="27">
        <v>7</v>
      </c>
      <c r="S77" s="71">
        <v>5</v>
      </c>
      <c r="T77" s="28">
        <f>ROUND(SUMPRODUCT(O77:S77,$O$8:$S$8)/100,1)</f>
        <v>6.1</v>
      </c>
      <c r="U77" s="29" t="str">
        <f t="shared" si="8"/>
        <v>C</v>
      </c>
      <c r="V77" s="30" t="str">
        <f t="shared" si="9"/>
        <v>Trung bình</v>
      </c>
      <c r="W77" s="31" t="str">
        <f t="shared" si="10"/>
        <v/>
      </c>
      <c r="X77" s="32" t="str">
        <f t="shared" si="11"/>
        <v>304-A2</v>
      </c>
      <c r="Y77" s="3"/>
      <c r="Z77" s="21"/>
      <c r="AA77" s="73" t="str">
        <f>IF(W77="Không đủ ĐKDT","Học lại",IF(W77="Đình chỉ thi","Học lại",IF(AND(MID(G77,2,2)&lt;"12",W77="Vắng"),"Thi lại",IF(W77="Vắng có phép", "Thi lại",IF(AND((MID(G77,2,2)&lt;"12"),T77&lt;4.5),"Thi lại",IF(AND((MID(G77,2,2)&lt;"18"),T77&lt;4),"Học lại",IF(AND((MID(G77,2,2)&gt;"17"),T77&lt;4),"Thi lại",IF(AND(MID(G77,2,2)&gt;"17",S77=0),"Thi lại",IF(AND((MID(G77,2,2)&lt;"12"),S77=0),"Thi lại",IF(AND((MID(G77,2,2)&lt;"18"),(MID(G77,2,2)&gt;"11"),S77=0),"Học lại","Đạt"))))))))))</f>
        <v>Đạt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</row>
    <row r="78" spans="1:42" ht="18.75" customHeight="1" x14ac:dyDescent="0.25">
      <c r="B78" s="22">
        <v>70</v>
      </c>
      <c r="C78" s="23" t="s">
        <v>314</v>
      </c>
      <c r="D78" s="24" t="s">
        <v>315</v>
      </c>
      <c r="E78" s="25" t="s">
        <v>316</v>
      </c>
      <c r="F78" s="26" t="s">
        <v>317</v>
      </c>
      <c r="G78" s="23" t="s">
        <v>88</v>
      </c>
      <c r="H78" s="81" t="s">
        <v>56</v>
      </c>
      <c r="I78" s="82" t="s">
        <v>57</v>
      </c>
      <c r="J78" s="83">
        <v>43256</v>
      </c>
      <c r="K78" s="82" t="s">
        <v>58</v>
      </c>
      <c r="L78" s="82" t="s">
        <v>324</v>
      </c>
      <c r="M78" s="82" t="s">
        <v>325</v>
      </c>
      <c r="N78">
        <v>3</v>
      </c>
      <c r="O78" s="27">
        <v>10</v>
      </c>
      <c r="P78" s="27">
        <v>7</v>
      </c>
      <c r="Q78" s="27" t="s">
        <v>25</v>
      </c>
      <c r="R78" s="27">
        <v>7</v>
      </c>
      <c r="S78" s="71">
        <v>4</v>
      </c>
      <c r="T78" s="28">
        <f>ROUND(SUMPRODUCT(O78:S78,$O$8:$S$8)/100,1)</f>
        <v>5.5</v>
      </c>
      <c r="U78" s="29" t="str">
        <f t="shared" si="8"/>
        <v>C</v>
      </c>
      <c r="V78" s="30" t="str">
        <f t="shared" si="9"/>
        <v>Trung bình</v>
      </c>
      <c r="W78" s="31" t="str">
        <f t="shared" si="10"/>
        <v/>
      </c>
      <c r="X78" s="32" t="str">
        <f t="shared" si="11"/>
        <v>304-A2</v>
      </c>
      <c r="Y78" s="3"/>
      <c r="Z78" s="21"/>
      <c r="AA78" s="73" t="str">
        <f>IF(W78="Không đủ ĐKDT","Học lại",IF(W78="Đình chỉ thi","Học lại",IF(AND(MID(G78,2,2)&lt;"12",W78="Vắng"),"Thi lại",IF(W78="Vắng có phép", "Thi lại",IF(AND((MID(G78,2,2)&lt;"12"),T78&lt;4.5),"Thi lại",IF(AND((MID(G78,2,2)&lt;"18"),T78&lt;4),"Học lại",IF(AND((MID(G78,2,2)&gt;"17"),T78&lt;4),"Thi lại",IF(AND(MID(G78,2,2)&gt;"17",S78=0),"Thi lại",IF(AND((MID(G78,2,2)&lt;"12"),S78=0),"Thi lại",IF(AND((MID(G78,2,2)&lt;"18"),(MID(G78,2,2)&gt;"11"),S78=0),"Học lại","Đạt"))))))))))</f>
        <v>Đạt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</row>
    <row r="79" spans="1:42" ht="18.75" customHeight="1" x14ac:dyDescent="0.25">
      <c r="B79" s="22">
        <v>71</v>
      </c>
      <c r="C79" s="23" t="s">
        <v>318</v>
      </c>
      <c r="D79" s="24" t="s">
        <v>319</v>
      </c>
      <c r="E79" s="25" t="s">
        <v>320</v>
      </c>
      <c r="F79" s="26" t="s">
        <v>321</v>
      </c>
      <c r="G79" s="23" t="s">
        <v>246</v>
      </c>
      <c r="H79" s="81" t="s">
        <v>56</v>
      </c>
      <c r="I79" s="82" t="s">
        <v>57</v>
      </c>
      <c r="J79" s="83">
        <v>43256</v>
      </c>
      <c r="K79" s="82" t="s">
        <v>58</v>
      </c>
      <c r="L79" s="82" t="s">
        <v>324</v>
      </c>
      <c r="M79" s="82" t="s">
        <v>325</v>
      </c>
      <c r="N79">
        <v>3</v>
      </c>
      <c r="O79" s="27">
        <v>10</v>
      </c>
      <c r="P79" s="27">
        <v>8</v>
      </c>
      <c r="Q79" s="27" t="s">
        <v>25</v>
      </c>
      <c r="R79" s="27">
        <v>7</v>
      </c>
      <c r="S79" s="71">
        <v>4</v>
      </c>
      <c r="T79" s="28">
        <f>ROUND(SUMPRODUCT(O79:S79,$O$8:$S$8)/100,1)</f>
        <v>5.6</v>
      </c>
      <c r="U79" s="29" t="str">
        <f t="shared" si="8"/>
        <v>C</v>
      </c>
      <c r="V79" s="30" t="str">
        <f t="shared" si="9"/>
        <v>Trung bình</v>
      </c>
      <c r="W79" s="31" t="str">
        <f t="shared" si="10"/>
        <v/>
      </c>
      <c r="X79" s="32" t="str">
        <f t="shared" si="11"/>
        <v>304-A2</v>
      </c>
      <c r="Y79" s="3"/>
      <c r="Z79" s="21"/>
      <c r="AA79" s="73" t="str">
        <f>IF(W79="Không đủ ĐKDT","Học lại",IF(W79="Đình chỉ thi","Học lại",IF(AND(MID(G79,2,2)&lt;"12",W79="Vắng"),"Thi lại",IF(W79="Vắng có phép", "Thi lại",IF(AND((MID(G79,2,2)&lt;"12"),T79&lt;4.5),"Thi lại",IF(AND((MID(G79,2,2)&lt;"18"),T79&lt;4),"Học lại",IF(AND((MID(G79,2,2)&gt;"17"),T79&lt;4),"Thi lại",IF(AND(MID(G79,2,2)&gt;"17",S79=0),"Thi lại",IF(AND((MID(G79,2,2)&lt;"12"),S79=0),"Thi lại",IF(AND((MID(G79,2,2)&lt;"18"),(MID(G79,2,2)&gt;"11"),S79=0),"Học lại","Đạt"))))))))))</f>
        <v>Đạt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</row>
    <row r="80" spans="1:42" ht="9" customHeight="1" x14ac:dyDescent="0.25">
      <c r="A80" s="2"/>
      <c r="B80" s="33"/>
      <c r="C80" s="34"/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6"/>
      <c r="P80" s="37"/>
      <c r="Q80" s="37"/>
      <c r="R80" s="38"/>
      <c r="S80" s="38"/>
      <c r="T80" s="38"/>
      <c r="U80" s="38"/>
      <c r="V80" s="38"/>
      <c r="W80" s="38"/>
      <c r="X80" s="38"/>
      <c r="Y80" s="3"/>
    </row>
    <row r="81" spans="1:25" ht="16.5" x14ac:dyDescent="0.25">
      <c r="A81" s="2"/>
      <c r="B81" s="84" t="s">
        <v>26</v>
      </c>
      <c r="C81" s="84"/>
      <c r="D81" s="34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6"/>
      <c r="P81" s="37"/>
      <c r="Q81" s="37"/>
      <c r="R81" s="38"/>
      <c r="S81" s="38"/>
      <c r="T81" s="38"/>
      <c r="U81" s="38"/>
      <c r="V81" s="38"/>
      <c r="W81" s="38"/>
      <c r="X81" s="38"/>
      <c r="Y81" s="3"/>
    </row>
    <row r="82" spans="1:25" ht="16.5" customHeight="1" x14ac:dyDescent="0.25">
      <c r="A82" s="2"/>
      <c r="B82" s="39" t="s">
        <v>27</v>
      </c>
      <c r="C82" s="39"/>
      <c r="D82" s="40">
        <f>+$AD$7</f>
        <v>71</v>
      </c>
      <c r="E82" s="41" t="s">
        <v>28</v>
      </c>
      <c r="F82" s="85" t="s">
        <v>29</v>
      </c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42">
        <f>$AD$7 -COUNTIF($W$8:$W$238,"Vắng") -COUNTIF($W$8:$W$238,"Vắng có phép") - COUNTIF($W$8:$W$238,"Đình chỉ thi") - COUNTIF($W$8:$W$238,"Không đủ ĐKDT")</f>
        <v>66</v>
      </c>
      <c r="T82" s="42"/>
      <c r="U82" s="42"/>
      <c r="V82" s="43"/>
      <c r="W82" s="44" t="s">
        <v>28</v>
      </c>
      <c r="X82" s="43"/>
      <c r="Y82" s="3"/>
    </row>
    <row r="83" spans="1:25" ht="16.5" customHeight="1" x14ac:dyDescent="0.25">
      <c r="A83" s="2"/>
      <c r="B83" s="39" t="s">
        <v>30</v>
      </c>
      <c r="C83" s="39"/>
      <c r="D83" s="40">
        <f>+$AO$7</f>
        <v>66</v>
      </c>
      <c r="E83" s="41" t="s">
        <v>28</v>
      </c>
      <c r="F83" s="85" t="s">
        <v>31</v>
      </c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45">
        <f>COUNTIF($W$8:$W$114,"Vắng")</f>
        <v>0</v>
      </c>
      <c r="T83" s="45"/>
      <c r="U83" s="45"/>
      <c r="V83" s="46"/>
      <c r="W83" s="44" t="s">
        <v>28</v>
      </c>
      <c r="X83" s="46"/>
      <c r="Y83" s="3"/>
    </row>
    <row r="84" spans="1:25" ht="16.5" customHeight="1" x14ac:dyDescent="0.25">
      <c r="A84" s="2"/>
      <c r="B84" s="39" t="s">
        <v>39</v>
      </c>
      <c r="C84" s="39"/>
      <c r="D84" s="49">
        <f>COUNTIF(AA9:AA79,"Học lại")</f>
        <v>5</v>
      </c>
      <c r="E84" s="41" t="s">
        <v>28</v>
      </c>
      <c r="F84" s="85" t="s">
        <v>40</v>
      </c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42">
        <f>COUNTIF($W$8:$W$114,"Vắng có phép")</f>
        <v>0</v>
      </c>
      <c r="T84" s="42"/>
      <c r="U84" s="42"/>
      <c r="V84" s="43"/>
      <c r="W84" s="44" t="s">
        <v>28</v>
      </c>
      <c r="X84" s="43"/>
      <c r="Y84" s="3"/>
    </row>
    <row r="85" spans="1:25" ht="3" customHeight="1" x14ac:dyDescent="0.25">
      <c r="A85" s="2"/>
      <c r="B85" s="33"/>
      <c r="C85" s="34"/>
      <c r="D85" s="34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6"/>
      <c r="P85" s="37"/>
      <c r="Q85" s="37"/>
      <c r="R85" s="38"/>
      <c r="S85" s="38"/>
      <c r="T85" s="38"/>
      <c r="U85" s="38"/>
      <c r="V85" s="38"/>
      <c r="W85" s="38"/>
      <c r="X85" s="38"/>
      <c r="Y85" s="3"/>
    </row>
    <row r="86" spans="1:25" x14ac:dyDescent="0.25">
      <c r="B86" s="68" t="s">
        <v>41</v>
      </c>
      <c r="C86" s="68"/>
      <c r="D86" s="69">
        <f>COUNTIF(AA9:AA79,"Thi lại")</f>
        <v>0</v>
      </c>
      <c r="E86" s="70" t="s">
        <v>28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86"/>
      <c r="R86" s="86"/>
      <c r="S86" s="86"/>
      <c r="T86" s="86"/>
      <c r="U86" s="86"/>
      <c r="V86" s="86"/>
      <c r="W86" s="86"/>
      <c r="X86" s="86"/>
      <c r="Y86" s="3"/>
    </row>
    <row r="87" spans="1:25" ht="24.75" customHeight="1" x14ac:dyDescent="0.25">
      <c r="B87" s="68"/>
      <c r="C87" s="68"/>
      <c r="D87" s="69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86" t="s">
        <v>1082</v>
      </c>
      <c r="R87" s="86"/>
      <c r="S87" s="86"/>
      <c r="T87" s="86"/>
      <c r="U87" s="86"/>
      <c r="V87" s="86"/>
      <c r="W87" s="86"/>
      <c r="X87" s="86"/>
      <c r="Y87" s="3"/>
    </row>
  </sheetData>
  <sheetProtection formatCells="0" formatColumns="0" formatRows="0" insertColumns="0" insertRows="0" insertHyperlinks="0" deleteColumns="0" deleteRows="0" sort="0" autoFilter="0" pivotTables="0"/>
  <autoFilter ref="A7:AP79">
    <filterColumn colId="3" showButton="0"/>
  </autoFilter>
  <sortState ref="B9:AB79">
    <sortCondition ref="B9:B79"/>
  </sortState>
  <mergeCells count="48">
    <mergeCell ref="F84:R84"/>
    <mergeCell ref="Q87:X87"/>
    <mergeCell ref="AE3:AH5"/>
    <mergeCell ref="V6:V7"/>
    <mergeCell ref="W6:W8"/>
    <mergeCell ref="X6:X8"/>
    <mergeCell ref="B8:G8"/>
    <mergeCell ref="B81:C81"/>
    <mergeCell ref="S6:S7"/>
    <mergeCell ref="T6:T8"/>
    <mergeCell ref="U6:U7"/>
    <mergeCell ref="G6:G7"/>
    <mergeCell ref="Q86:X86"/>
    <mergeCell ref="AI3:AJ5"/>
    <mergeCell ref="AK3:AL5"/>
    <mergeCell ref="AM3:AN5"/>
    <mergeCell ref="AO3:AP5"/>
    <mergeCell ref="B4:C4"/>
    <mergeCell ref="B3:C3"/>
    <mergeCell ref="AB3:AB6"/>
    <mergeCell ref="AC3:AC6"/>
    <mergeCell ref="AD3:AD6"/>
    <mergeCell ref="B6:B7"/>
    <mergeCell ref="C6:C7"/>
    <mergeCell ref="D6:E7"/>
    <mergeCell ref="F6:F7"/>
    <mergeCell ref="P6:P7"/>
    <mergeCell ref="Q6:Q7"/>
    <mergeCell ref="R6:R7"/>
    <mergeCell ref="S3:X3"/>
    <mergeCell ref="S4:X4"/>
    <mergeCell ref="B1:G1"/>
    <mergeCell ref="O1:X1"/>
    <mergeCell ref="B2:G2"/>
    <mergeCell ref="O2:X2"/>
    <mergeCell ref="E4:F4"/>
    <mergeCell ref="G4:R4"/>
    <mergeCell ref="F82:R82"/>
    <mergeCell ref="F83:R83"/>
    <mergeCell ref="O6:O7"/>
    <mergeCell ref="D3:R3"/>
    <mergeCell ref="N6:N7"/>
    <mergeCell ref="H6:H7"/>
    <mergeCell ref="I6:I7"/>
    <mergeCell ref="J6:J7"/>
    <mergeCell ref="K6:K7"/>
    <mergeCell ref="L6:L7"/>
    <mergeCell ref="M6:M7"/>
  </mergeCells>
  <conditionalFormatting sqref="O9:S79">
    <cfRule type="cellIs" dxfId="8" priority="19" operator="greaterThan">
      <formula>10</formula>
    </cfRule>
  </conditionalFormatting>
  <conditionalFormatting sqref="S9:S79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O9:R79">
    <cfRule type="cellIs" dxfId="1" priority="2" operator="greaterThan">
      <formula>10</formula>
    </cfRule>
  </conditionalFormatting>
  <conditionalFormatting sqref="C1:C1048576">
    <cfRule type="duplicateValues" dxfId="0" priority="43"/>
  </conditionalFormatting>
  <dataValidations count="1">
    <dataValidation allowBlank="1" showInputMessage="1" showErrorMessage="1" errorTitle="Không xóa dữ liệu" error="Không xóa dữ liệu" prompt="Không xóa dữ liệu" sqref="D84 AA9:AA79 AB2:AP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Nhóm(6)</vt:lpstr>
      <vt:lpstr>Nhóm(5)</vt:lpstr>
      <vt:lpstr>Nhóm(4)</vt:lpstr>
      <vt:lpstr>Nhóm(3)</vt:lpstr>
      <vt:lpstr>Nhóm(2)</vt:lpstr>
      <vt:lpstr>Nhóm(1)</vt:lpstr>
      <vt:lpstr>'Nhóm(1)'!Print_Titles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2018-07-10T02:58:51Z</cp:lastPrinted>
  <dcterms:created xsi:type="dcterms:W3CDTF">2015-04-17T02:48:53Z</dcterms:created>
  <dcterms:modified xsi:type="dcterms:W3CDTF">2018-07-10T03:02:04Z</dcterms:modified>
</cp:coreProperties>
</file>