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ddy\OneDrive\문서\GitHub\sinhoExample\"/>
    </mc:Choice>
  </mc:AlternateContent>
  <bookViews>
    <workbookView xWindow="0" yWindow="0" windowWidth="17256" windowHeight="5748" firstSheet="1" activeTab="1"/>
  </bookViews>
  <sheets>
    <sheet name="일일업무일지" sheetId="13" state="hidden" r:id="rId1"/>
    <sheet name="정기전_2023" sheetId="18" r:id="rId2"/>
    <sheet name="정기전_2021" sheetId="15" state="hidden" r:id="rId3"/>
    <sheet name="총에버 관리_2023" sheetId="17" r:id="rId4"/>
    <sheet name="총에버 관리_2021" sheetId="16" state="hidden" r:id="rId5"/>
    <sheet name="2022 1분기 상주리그점수" sheetId="19" state="hidden" r:id="rId6"/>
    <sheet name="2022 2분기 상주리그점수" sheetId="21" state="hidden" r:id="rId7"/>
    <sheet name="Sheet1" sheetId="20" state="hidden" r:id="rId8"/>
    <sheet name="총에버 관리_2022_이벤트전용" sheetId="22" state="hidden" r:id="rId9"/>
  </sheets>
  <definedNames>
    <definedName name="_xlnm._FilterDatabase" localSheetId="0" hidden="1">일일업무일지!$B$1:$FX$31</definedName>
  </definedNames>
  <calcPr calcId="152511"/>
</workbook>
</file>

<file path=xl/calcChain.xml><?xml version="1.0" encoding="utf-8"?>
<calcChain xmlns="http://schemas.openxmlformats.org/spreadsheetml/2006/main">
  <c r="K271" i="18" l="1"/>
  <c r="L271" i="18" s="1"/>
  <c r="J271" i="18"/>
  <c r="I271" i="18"/>
  <c r="F271" i="18"/>
  <c r="G271" i="18" s="1"/>
  <c r="A271" i="18" s="1"/>
  <c r="K279" i="18"/>
  <c r="L279" i="18" s="1"/>
  <c r="J279" i="18"/>
  <c r="I279" i="18"/>
  <c r="F279" i="18"/>
  <c r="G279" i="18" s="1"/>
  <c r="K267" i="18"/>
  <c r="L267" i="18" s="1"/>
  <c r="J267" i="18"/>
  <c r="I267" i="18"/>
  <c r="F267" i="18"/>
  <c r="G267" i="18" s="1"/>
  <c r="A272" i="18" s="1"/>
  <c r="K268" i="18"/>
  <c r="L268" i="18" s="1"/>
  <c r="J268" i="18"/>
  <c r="I268" i="18"/>
  <c r="F268" i="18"/>
  <c r="G268" i="18" s="1"/>
  <c r="A270" i="18" s="1"/>
  <c r="K273" i="18"/>
  <c r="L273" i="18" s="1"/>
  <c r="J273" i="18"/>
  <c r="I273" i="18"/>
  <c r="F273" i="18"/>
  <c r="G273" i="18" s="1"/>
  <c r="A273" i="18" s="1"/>
  <c r="K278" i="18"/>
  <c r="L278" i="18" s="1"/>
  <c r="J278" i="18"/>
  <c r="I278" i="18"/>
  <c r="F278" i="18"/>
  <c r="G278" i="18" s="1"/>
  <c r="A278" i="18" s="1"/>
  <c r="K274" i="18"/>
  <c r="L274" i="18" s="1"/>
  <c r="J274" i="18"/>
  <c r="I274" i="18"/>
  <c r="F274" i="18"/>
  <c r="G274" i="18" s="1"/>
  <c r="A274" i="18" s="1"/>
  <c r="K269" i="18"/>
  <c r="L269" i="18" s="1"/>
  <c r="J269" i="18"/>
  <c r="I269" i="18"/>
  <c r="F269" i="18"/>
  <c r="G269" i="18" s="1"/>
  <c r="A269" i="18" s="1"/>
  <c r="K272" i="18"/>
  <c r="L272" i="18" s="1"/>
  <c r="J272" i="18"/>
  <c r="I272" i="18"/>
  <c r="F272" i="18"/>
  <c r="G272" i="18" s="1"/>
  <c r="K266" i="18"/>
  <c r="L266" i="18" s="1"/>
  <c r="J266" i="18"/>
  <c r="I266" i="18"/>
  <c r="F266" i="18"/>
  <c r="G266" i="18" s="1"/>
  <c r="K275" i="18"/>
  <c r="L275" i="18" s="1"/>
  <c r="J275" i="18"/>
  <c r="I275" i="18"/>
  <c r="F275" i="18"/>
  <c r="G275" i="18" s="1"/>
  <c r="K277" i="18"/>
  <c r="L277" i="18" s="1"/>
  <c r="J277" i="18"/>
  <c r="I277" i="18"/>
  <c r="F277" i="18"/>
  <c r="G277" i="18" s="1"/>
  <c r="A277" i="18" s="1"/>
  <c r="K270" i="18"/>
  <c r="L270" i="18" s="1"/>
  <c r="J270" i="18"/>
  <c r="I270" i="18"/>
  <c r="F270" i="18"/>
  <c r="G270" i="18" s="1"/>
  <c r="K276" i="18"/>
  <c r="L276" i="18" s="1"/>
  <c r="J276" i="18"/>
  <c r="I276" i="18"/>
  <c r="F276" i="18"/>
  <c r="G276" i="18" s="1"/>
  <c r="K240" i="18"/>
  <c r="L240" i="18" s="1"/>
  <c r="J240" i="18"/>
  <c r="I240" i="18"/>
  <c r="S33" i="22"/>
  <c r="R33" i="22"/>
  <c r="Q33" i="22"/>
  <c r="P33" i="22"/>
  <c r="O33" i="22"/>
  <c r="N33" i="22"/>
  <c r="M33" i="22"/>
  <c r="L33" i="22"/>
  <c r="K33" i="22"/>
  <c r="J33" i="22"/>
  <c r="I33" i="22"/>
  <c r="H33" i="22"/>
  <c r="T33" i="22" s="1"/>
  <c r="S32" i="22"/>
  <c r="R32" i="22"/>
  <c r="Q32" i="22"/>
  <c r="P32" i="22"/>
  <c r="O32" i="22"/>
  <c r="N32" i="22"/>
  <c r="M32" i="22"/>
  <c r="L32" i="22"/>
  <c r="K32" i="22"/>
  <c r="J32" i="22"/>
  <c r="I32" i="22"/>
  <c r="V32" i="22" s="1"/>
  <c r="W32" i="22" s="1"/>
  <c r="H32" i="22"/>
  <c r="T32" i="22" s="1"/>
  <c r="S31" i="22"/>
  <c r="R31" i="22"/>
  <c r="Q31" i="22"/>
  <c r="P31" i="22"/>
  <c r="O31" i="22"/>
  <c r="N31" i="22"/>
  <c r="M31" i="22"/>
  <c r="L31" i="22"/>
  <c r="K31" i="22"/>
  <c r="J31" i="22"/>
  <c r="I31" i="22"/>
  <c r="H31" i="22"/>
  <c r="T31" i="22" s="1"/>
  <c r="S30" i="22"/>
  <c r="R30" i="22"/>
  <c r="Q30" i="22"/>
  <c r="P30" i="22"/>
  <c r="O30" i="22"/>
  <c r="N30" i="22"/>
  <c r="M30" i="22"/>
  <c r="L30" i="22"/>
  <c r="K30" i="22"/>
  <c r="J30" i="22"/>
  <c r="I30" i="22"/>
  <c r="H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T29" i="22" s="1"/>
  <c r="S28" i="22"/>
  <c r="R28" i="22"/>
  <c r="Q28" i="22"/>
  <c r="P28" i="22"/>
  <c r="O28" i="22"/>
  <c r="N28" i="22"/>
  <c r="M28" i="22"/>
  <c r="L28" i="22"/>
  <c r="K28" i="22"/>
  <c r="J28" i="22"/>
  <c r="I28" i="22"/>
  <c r="V28" i="22" s="1"/>
  <c r="W28" i="22" s="1"/>
  <c r="H28" i="22"/>
  <c r="G28" i="22"/>
  <c r="T28" i="22" s="1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V27" i="22" s="1"/>
  <c r="W27" i="22" s="1"/>
  <c r="S26" i="22"/>
  <c r="R26" i="22"/>
  <c r="Q26" i="22"/>
  <c r="P26" i="22"/>
  <c r="O26" i="22"/>
  <c r="N26" i="22"/>
  <c r="M26" i="22"/>
  <c r="L26" i="22"/>
  <c r="K26" i="22"/>
  <c r="J26" i="22"/>
  <c r="I26" i="22"/>
  <c r="V26" i="22" s="1"/>
  <c r="H26" i="22"/>
  <c r="G26" i="22"/>
  <c r="F26" i="22"/>
  <c r="T26" i="22" s="1"/>
  <c r="S25" i="22"/>
  <c r="R25" i="22"/>
  <c r="Q25" i="22"/>
  <c r="P25" i="22"/>
  <c r="O25" i="22"/>
  <c r="N25" i="22"/>
  <c r="M25" i="22"/>
  <c r="L25" i="22"/>
  <c r="K25" i="22"/>
  <c r="J25" i="22"/>
  <c r="I25" i="22"/>
  <c r="V25" i="22" s="1"/>
  <c r="W25" i="22" s="1"/>
  <c r="H25" i="22"/>
  <c r="G25" i="22"/>
  <c r="F25" i="22"/>
  <c r="T25" i="22" s="1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D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E21" i="22"/>
  <c r="D21" i="22"/>
  <c r="B21" i="22"/>
  <c r="T21" i="22" s="1"/>
  <c r="S20" i="22"/>
  <c r="R20" i="22"/>
  <c r="Q20" i="22"/>
  <c r="P20" i="22"/>
  <c r="O20" i="22"/>
  <c r="N20" i="22"/>
  <c r="M20" i="22"/>
  <c r="L20" i="22"/>
  <c r="K20" i="22"/>
  <c r="J20" i="22"/>
  <c r="I20" i="22"/>
  <c r="H20" i="22"/>
  <c r="B20" i="22"/>
  <c r="T20" i="22" s="1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D18" i="22"/>
  <c r="B18" i="22"/>
  <c r="T18" i="22" s="1"/>
  <c r="S17" i="22"/>
  <c r="R17" i="22"/>
  <c r="Q17" i="22"/>
  <c r="P17" i="22"/>
  <c r="O17" i="22"/>
  <c r="N17" i="22"/>
  <c r="M17" i="22"/>
  <c r="L17" i="22"/>
  <c r="K17" i="22"/>
  <c r="J17" i="22"/>
  <c r="I17" i="22"/>
  <c r="H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E16" i="22"/>
  <c r="D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F14" i="22"/>
  <c r="D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E13" i="22"/>
  <c r="D13" i="22"/>
  <c r="T13" i="22" s="1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B12" i="22"/>
  <c r="T12" i="22" s="1"/>
  <c r="S11" i="22"/>
  <c r="R11" i="22"/>
  <c r="Q11" i="22"/>
  <c r="P11" i="22"/>
  <c r="O11" i="22"/>
  <c r="N11" i="22"/>
  <c r="M11" i="22"/>
  <c r="L11" i="22"/>
  <c r="K11" i="22"/>
  <c r="J11" i="22"/>
  <c r="I11" i="22"/>
  <c r="H11" i="22"/>
  <c r="F11" i="22"/>
  <c r="C11" i="22"/>
  <c r="T11" i="22" s="1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D10" i="22"/>
  <c r="S9" i="22"/>
  <c r="R9" i="22"/>
  <c r="Q9" i="22"/>
  <c r="P9" i="22"/>
  <c r="O9" i="22"/>
  <c r="N9" i="22"/>
  <c r="M9" i="22"/>
  <c r="L9" i="22"/>
  <c r="K9" i="22"/>
  <c r="J9" i="22"/>
  <c r="I9" i="22"/>
  <c r="H9" i="22"/>
  <c r="F9" i="22"/>
  <c r="E9" i="22"/>
  <c r="D9" i="22"/>
  <c r="C9" i="22"/>
  <c r="T9" i="22" s="1"/>
  <c r="S8" i="22"/>
  <c r="R8" i="22"/>
  <c r="Q8" i="22"/>
  <c r="P8" i="22"/>
  <c r="O8" i="22"/>
  <c r="N8" i="22"/>
  <c r="M8" i="22"/>
  <c r="L8" i="22"/>
  <c r="K8" i="22"/>
  <c r="J8" i="22"/>
  <c r="I8" i="22"/>
  <c r="H8" i="22"/>
  <c r="S7" i="22"/>
  <c r="R7" i="22"/>
  <c r="Q7" i="22"/>
  <c r="P7" i="22"/>
  <c r="O7" i="22"/>
  <c r="N7" i="22"/>
  <c r="M7" i="22"/>
  <c r="L7" i="22"/>
  <c r="K7" i="22"/>
  <c r="J7" i="22"/>
  <c r="I7" i="22"/>
  <c r="H7" i="22"/>
  <c r="E7" i="22"/>
  <c r="B7" i="22"/>
  <c r="T7" i="22" s="1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S5" i="22"/>
  <c r="R5" i="22"/>
  <c r="Q5" i="22"/>
  <c r="P5" i="22"/>
  <c r="O5" i="22"/>
  <c r="N5" i="22"/>
  <c r="M5" i="22"/>
  <c r="L5" i="22"/>
  <c r="K5" i="22"/>
  <c r="J5" i="22"/>
  <c r="I5" i="22"/>
  <c r="H5" i="22"/>
  <c r="S4" i="22"/>
  <c r="R4" i="22"/>
  <c r="Q4" i="22"/>
  <c r="P4" i="22"/>
  <c r="O4" i="22"/>
  <c r="N4" i="22"/>
  <c r="M4" i="22"/>
  <c r="L4" i="22"/>
  <c r="K4" i="22"/>
  <c r="J4" i="22"/>
  <c r="I4" i="22"/>
  <c r="H4" i="22"/>
  <c r="I30" i="21"/>
  <c r="H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L16" i="21"/>
  <c r="P16" i="21" s="1"/>
  <c r="G16" i="21"/>
  <c r="L15" i="21"/>
  <c r="P15" i="21" s="1"/>
  <c r="G15" i="21"/>
  <c r="L14" i="21"/>
  <c r="P14" i="21" s="1"/>
  <c r="G14" i="21"/>
  <c r="L13" i="21"/>
  <c r="P13" i="21" s="1"/>
  <c r="G13" i="21"/>
  <c r="L12" i="21"/>
  <c r="P12" i="21" s="1"/>
  <c r="G12" i="21"/>
  <c r="G11" i="21"/>
  <c r="G10" i="21"/>
  <c r="G9" i="21"/>
  <c r="G8" i="21"/>
  <c r="G7" i="21"/>
  <c r="G6" i="21"/>
  <c r="G5" i="21"/>
  <c r="G4" i="21"/>
  <c r="G3" i="21"/>
  <c r="M15" i="21" s="1"/>
  <c r="I30" i="19"/>
  <c r="H30" i="19"/>
  <c r="G29" i="19"/>
  <c r="G28" i="19"/>
  <c r="G27" i="19"/>
  <c r="G26" i="19"/>
  <c r="G25" i="19"/>
  <c r="G24" i="19"/>
  <c r="G23" i="19"/>
  <c r="G22" i="19"/>
  <c r="G21" i="19"/>
  <c r="G20" i="19"/>
  <c r="G19" i="19"/>
  <c r="L18" i="19"/>
  <c r="G18" i="19"/>
  <c r="L17" i="19"/>
  <c r="P17" i="19" s="1"/>
  <c r="G17" i="19"/>
  <c r="L16" i="19"/>
  <c r="G16" i="19"/>
  <c r="L15" i="19"/>
  <c r="P15" i="19" s="1"/>
  <c r="G15" i="19"/>
  <c r="L14" i="19"/>
  <c r="P14" i="19" s="1"/>
  <c r="G14" i="19"/>
  <c r="L13" i="19"/>
  <c r="G13" i="19"/>
  <c r="M12" i="19"/>
  <c r="L12" i="19"/>
  <c r="P12" i="19" s="1"/>
  <c r="G12" i="19"/>
  <c r="G11" i="19"/>
  <c r="G10" i="19"/>
  <c r="G9" i="19"/>
  <c r="G8" i="19"/>
  <c r="G7" i="19"/>
  <c r="G6" i="19"/>
  <c r="G5" i="19"/>
  <c r="G4" i="19"/>
  <c r="G3" i="19"/>
  <c r="N17" i="19" s="1"/>
  <c r="N29" i="16"/>
  <c r="O29" i="16" s="1"/>
  <c r="M29" i="16"/>
  <c r="O26" i="16"/>
  <c r="N26" i="16"/>
  <c r="M26" i="16"/>
  <c r="N22" i="16"/>
  <c r="M22" i="16"/>
  <c r="N20" i="16"/>
  <c r="O20" i="16" s="1"/>
  <c r="M20" i="16"/>
  <c r="N18" i="16"/>
  <c r="M18" i="16"/>
  <c r="N15" i="16"/>
  <c r="M15" i="16"/>
  <c r="O14" i="16" s="1"/>
  <c r="N14" i="16"/>
  <c r="M14" i="16"/>
  <c r="N10" i="16"/>
  <c r="M10" i="16"/>
  <c r="N8" i="16"/>
  <c r="M8" i="16"/>
  <c r="N7" i="16"/>
  <c r="O7" i="16" s="1"/>
  <c r="M7" i="16"/>
  <c r="N6" i="16"/>
  <c r="M6" i="16"/>
  <c r="O4" i="16"/>
  <c r="N4" i="16"/>
  <c r="M4" i="16"/>
  <c r="P23" i="17"/>
  <c r="O23" i="17"/>
  <c r="N23" i="17"/>
  <c r="M23" i="17"/>
  <c r="L23" i="17"/>
  <c r="A275" i="18" l="1"/>
  <c r="A268" i="18"/>
  <c r="A266" i="18"/>
  <c r="A267" i="18"/>
  <c r="A276" i="18"/>
  <c r="A279" i="18"/>
  <c r="Q12" i="21"/>
  <c r="N15" i="21"/>
  <c r="O15" i="21" s="1"/>
  <c r="P34" i="22"/>
  <c r="Q14" i="19"/>
  <c r="Q17" i="19"/>
  <c r="Q34" i="22"/>
  <c r="Q15" i="21"/>
  <c r="R34" i="22"/>
  <c r="V12" i="22"/>
  <c r="W12" i="22" s="1"/>
  <c r="M13" i="21"/>
  <c r="N12" i="19"/>
  <c r="M15" i="19"/>
  <c r="N18" i="19"/>
  <c r="M18" i="19" s="1"/>
  <c r="O18" i="19" s="1"/>
  <c r="N13" i="21"/>
  <c r="T5" i="22"/>
  <c r="M16" i="21"/>
  <c r="V5" i="22"/>
  <c r="Q18" i="19"/>
  <c r="P18" i="19" s="1"/>
  <c r="Q13" i="21"/>
  <c r="N16" i="21"/>
  <c r="T23" i="22"/>
  <c r="N15" i="19"/>
  <c r="Q12" i="19"/>
  <c r="Q15" i="19"/>
  <c r="Q16" i="21"/>
  <c r="T4" i="22"/>
  <c r="S34" i="22"/>
  <c r="T17" i="22"/>
  <c r="V20" i="22"/>
  <c r="W20" i="22" s="1"/>
  <c r="O6" i="16"/>
  <c r="M13" i="19"/>
  <c r="M14" i="21"/>
  <c r="I34" i="22"/>
  <c r="N13" i="19"/>
  <c r="M16" i="19"/>
  <c r="N14" i="21"/>
  <c r="J34" i="22"/>
  <c r="Q13" i="19"/>
  <c r="P13" i="19" s="1"/>
  <c r="N16" i="19"/>
  <c r="K34" i="22"/>
  <c r="Q16" i="19"/>
  <c r="P16" i="19" s="1"/>
  <c r="Q14" i="21"/>
  <c r="L34" i="22"/>
  <c r="V13" i="22"/>
  <c r="V15" i="22"/>
  <c r="M12" i="21"/>
  <c r="M34" i="22"/>
  <c r="H34" i="22"/>
  <c r="M14" i="19"/>
  <c r="M17" i="19"/>
  <c r="O17" i="19" s="1"/>
  <c r="N12" i="21"/>
  <c r="N34" i="22"/>
  <c r="V8" i="22"/>
  <c r="W8" i="22" s="1"/>
  <c r="T27" i="22"/>
  <c r="N14" i="19"/>
  <c r="O34" i="22"/>
  <c r="V29" i="22"/>
  <c r="W29" i="22" s="1"/>
  <c r="T15" i="22"/>
  <c r="V33" i="22"/>
  <c r="W33" i="22" s="1"/>
  <c r="W5" i="22"/>
  <c r="V17" i="22"/>
  <c r="W17" i="22" s="1"/>
  <c r="W7" i="22"/>
  <c r="T8" i="22"/>
  <c r="W13" i="22"/>
  <c r="V23" i="22"/>
  <c r="W23" i="22" s="1"/>
  <c r="W15" i="22"/>
  <c r="V4" i="22"/>
  <c r="W4" i="22" s="1"/>
  <c r="V7" i="22"/>
  <c r="T30" i="22"/>
  <c r="V31" i="22"/>
  <c r="W31" i="22" s="1"/>
  <c r="V11" i="22"/>
  <c r="W11" i="22" s="1"/>
  <c r="V9" i="22"/>
  <c r="W9" i="22" s="1"/>
  <c r="W26" i="22"/>
  <c r="V30" i="22"/>
  <c r="W30" i="22" s="1"/>
  <c r="U22" i="17"/>
  <c r="R22" i="17"/>
  <c r="Q22" i="17"/>
  <c r="K22" i="17"/>
  <c r="K21" i="17"/>
  <c r="T20" i="17"/>
  <c r="Q20" i="17"/>
  <c r="K20" i="17"/>
  <c r="J20" i="17"/>
  <c r="I20" i="17"/>
  <c r="I19" i="17"/>
  <c r="G19" i="17"/>
  <c r="D19" i="17"/>
  <c r="U18" i="17"/>
  <c r="K18" i="17"/>
  <c r="J18" i="17"/>
  <c r="G18" i="17"/>
  <c r="F18" i="17"/>
  <c r="C18" i="17"/>
  <c r="F17" i="17"/>
  <c r="U16" i="17"/>
  <c r="T16" i="17"/>
  <c r="S16" i="17"/>
  <c r="R16" i="17"/>
  <c r="Q16" i="17"/>
  <c r="K16" i="17"/>
  <c r="J16" i="17"/>
  <c r="H16" i="17"/>
  <c r="G16" i="17"/>
  <c r="F16" i="17"/>
  <c r="D16" i="17"/>
  <c r="C16" i="17"/>
  <c r="B16" i="17"/>
  <c r="U15" i="17"/>
  <c r="S15" i="17"/>
  <c r="R15" i="17"/>
  <c r="Q15" i="17"/>
  <c r="K15" i="17"/>
  <c r="I15" i="17"/>
  <c r="T13" i="17"/>
  <c r="Q13" i="17"/>
  <c r="K13" i="17"/>
  <c r="J13" i="17"/>
  <c r="I13" i="17"/>
  <c r="H13" i="17"/>
  <c r="G13" i="17"/>
  <c r="F13" i="17"/>
  <c r="E13" i="17"/>
  <c r="D13" i="17"/>
  <c r="C13" i="17"/>
  <c r="B13" i="17"/>
  <c r="T12" i="17"/>
  <c r="B11" i="17"/>
  <c r="U10" i="17"/>
  <c r="T10" i="17"/>
  <c r="S10" i="17"/>
  <c r="Q10" i="17"/>
  <c r="K10" i="17"/>
  <c r="J10" i="17"/>
  <c r="I10" i="17"/>
  <c r="G10" i="17"/>
  <c r="E10" i="17"/>
  <c r="D10" i="17"/>
  <c r="C10" i="17"/>
  <c r="B10" i="17"/>
  <c r="U8" i="17"/>
  <c r="T8" i="17"/>
  <c r="Q8" i="17"/>
  <c r="I8" i="17"/>
  <c r="F8" i="17"/>
  <c r="D8" i="17"/>
  <c r="B8" i="17"/>
  <c r="K7" i="17"/>
  <c r="I7" i="17"/>
  <c r="D7" i="17"/>
  <c r="T6" i="17"/>
  <c r="S6" i="17"/>
  <c r="J6" i="17"/>
  <c r="G6" i="17"/>
  <c r="F6" i="17"/>
  <c r="C6" i="17"/>
  <c r="C5" i="17"/>
  <c r="O15" i="19" l="1"/>
  <c r="O14" i="21"/>
  <c r="O16" i="21"/>
  <c r="M19" i="19"/>
  <c r="O13" i="21"/>
  <c r="O13" i="19"/>
  <c r="O14" i="19"/>
  <c r="O16" i="19"/>
  <c r="M17" i="21"/>
  <c r="N19" i="19"/>
  <c r="O12" i="21"/>
  <c r="O12" i="19"/>
  <c r="N17" i="21"/>
  <c r="J4" i="17"/>
  <c r="G4" i="17"/>
  <c r="E4" i="17"/>
  <c r="U3" i="17"/>
  <c r="T3" i="17"/>
  <c r="S3" i="17"/>
  <c r="R3" i="17"/>
  <c r="Q3" i="17"/>
  <c r="J3" i="17"/>
  <c r="I3" i="17"/>
  <c r="H3" i="17"/>
  <c r="D3" i="17"/>
  <c r="C3" i="17"/>
  <c r="F120" i="15"/>
  <c r="L3" i="16" s="1"/>
  <c r="N3" i="16" s="1"/>
  <c r="F119" i="15"/>
  <c r="F118" i="15"/>
  <c r="L23" i="16" s="1"/>
  <c r="K23" i="16" s="1"/>
  <c r="J23" i="16" s="1"/>
  <c r="F117" i="15"/>
  <c r="L19" i="16" s="1"/>
  <c r="I81" i="15" s="1"/>
  <c r="G116" i="15"/>
  <c r="F116" i="15"/>
  <c r="F115" i="15"/>
  <c r="G115" i="15" s="1"/>
  <c r="F114" i="15"/>
  <c r="L11" i="16" s="1"/>
  <c r="I113" i="15"/>
  <c r="G113" i="15" s="1"/>
  <c r="F113" i="15"/>
  <c r="L17" i="16" s="1"/>
  <c r="N17" i="16" s="1"/>
  <c r="F112" i="15"/>
  <c r="G111" i="15"/>
  <c r="F111" i="15"/>
  <c r="F110" i="15"/>
  <c r="G110" i="15" s="1"/>
  <c r="H105" i="15"/>
  <c r="F105" i="15"/>
  <c r="G105" i="15" s="1"/>
  <c r="H104" i="15"/>
  <c r="G104" i="15"/>
  <c r="F104" i="15"/>
  <c r="H103" i="15"/>
  <c r="G103" i="15"/>
  <c r="F103" i="15"/>
  <c r="H102" i="15"/>
  <c r="G102" i="15"/>
  <c r="F102" i="15"/>
  <c r="H101" i="15"/>
  <c r="F101" i="15"/>
  <c r="K11" i="16" s="1"/>
  <c r="I55" i="15" s="1"/>
  <c r="G55" i="15" s="1"/>
  <c r="H100" i="15"/>
  <c r="G100" i="15"/>
  <c r="F100" i="15"/>
  <c r="H99" i="15"/>
  <c r="G99" i="15"/>
  <c r="F99" i="15"/>
  <c r="H98" i="15"/>
  <c r="F98" i="15"/>
  <c r="K19" i="16" s="1"/>
  <c r="I41" i="15" s="1"/>
  <c r="G41" i="15" s="1"/>
  <c r="H97" i="15"/>
  <c r="G97" i="15"/>
  <c r="F97" i="15"/>
  <c r="J91" i="15"/>
  <c r="H91" i="15"/>
  <c r="G91" i="15" s="1"/>
  <c r="F91" i="15"/>
  <c r="J5" i="16" s="1"/>
  <c r="H90" i="15"/>
  <c r="F90" i="15"/>
  <c r="G90" i="15" s="1"/>
  <c r="J89" i="15"/>
  <c r="I89" i="15"/>
  <c r="H89" i="15"/>
  <c r="G89" i="15"/>
  <c r="F89" i="15"/>
  <c r="J88" i="15"/>
  <c r="I88" i="15"/>
  <c r="H88" i="15"/>
  <c r="F88" i="15"/>
  <c r="J21" i="16" s="1"/>
  <c r="I87" i="15"/>
  <c r="H87" i="15"/>
  <c r="G87" i="15" s="1"/>
  <c r="F87" i="15"/>
  <c r="J24" i="16" s="1"/>
  <c r="I24" i="16" s="1"/>
  <c r="H86" i="15"/>
  <c r="G86" i="15"/>
  <c r="F86" i="15"/>
  <c r="J85" i="15"/>
  <c r="I85" i="15"/>
  <c r="H85" i="15"/>
  <c r="G85" i="15"/>
  <c r="F85" i="15"/>
  <c r="H84" i="15"/>
  <c r="G84" i="15"/>
  <c r="F84" i="15"/>
  <c r="J83" i="15"/>
  <c r="I83" i="15"/>
  <c r="H83" i="15"/>
  <c r="F83" i="15"/>
  <c r="J11" i="16" s="1"/>
  <c r="I11" i="16" s="1"/>
  <c r="H82" i="15"/>
  <c r="F82" i="15"/>
  <c r="J16" i="16" s="1"/>
  <c r="J23" i="15" s="1"/>
  <c r="H81" i="15"/>
  <c r="F81" i="15"/>
  <c r="G81" i="15" s="1"/>
  <c r="H80" i="15"/>
  <c r="G80" i="15"/>
  <c r="F80" i="15"/>
  <c r="G74" i="15"/>
  <c r="F74" i="15"/>
  <c r="I73" i="15"/>
  <c r="F73" i="15"/>
  <c r="G73" i="15" s="1"/>
  <c r="J72" i="15"/>
  <c r="F72" i="15"/>
  <c r="I5" i="16" s="1"/>
  <c r="J71" i="15"/>
  <c r="I71" i="15"/>
  <c r="F71" i="15"/>
  <c r="G71" i="15" s="1"/>
  <c r="F70" i="15"/>
  <c r="G70" i="15" s="1"/>
  <c r="I69" i="15"/>
  <c r="G69" i="15"/>
  <c r="F69" i="15"/>
  <c r="G68" i="15"/>
  <c r="F68" i="15"/>
  <c r="J67" i="15"/>
  <c r="I67" i="15"/>
  <c r="F67" i="15"/>
  <c r="I28" i="16" s="1"/>
  <c r="N28" i="16" s="1"/>
  <c r="F66" i="15"/>
  <c r="G66" i="15" s="1"/>
  <c r="I65" i="15"/>
  <c r="F65" i="15"/>
  <c r="G65" i="15" s="1"/>
  <c r="F64" i="15"/>
  <c r="G64" i="15" s="1"/>
  <c r="J59" i="15"/>
  <c r="I59" i="15"/>
  <c r="G59" i="15" s="1"/>
  <c r="F59" i="15"/>
  <c r="K58" i="15"/>
  <c r="J58" i="15"/>
  <c r="I58" i="15"/>
  <c r="G58" i="15" s="1"/>
  <c r="F58" i="15"/>
  <c r="K57" i="15"/>
  <c r="J57" i="15"/>
  <c r="F57" i="15"/>
  <c r="F56" i="15"/>
  <c r="K55" i="15"/>
  <c r="F55" i="15"/>
  <c r="G54" i="15"/>
  <c r="F54" i="15"/>
  <c r="I53" i="15"/>
  <c r="F53" i="15"/>
  <c r="F52" i="15"/>
  <c r="F51" i="15"/>
  <c r="F50" i="15"/>
  <c r="K46" i="15"/>
  <c r="J46" i="15"/>
  <c r="I46" i="15"/>
  <c r="F46" i="15"/>
  <c r="K45" i="15"/>
  <c r="J45" i="15"/>
  <c r="I45" i="15"/>
  <c r="F45" i="15"/>
  <c r="J44" i="15"/>
  <c r="I44" i="15"/>
  <c r="G44" i="15" s="1"/>
  <c r="F44" i="15"/>
  <c r="F43" i="15"/>
  <c r="K42" i="15"/>
  <c r="J42" i="15"/>
  <c r="F42" i="15"/>
  <c r="K41" i="15"/>
  <c r="F41" i="15"/>
  <c r="K40" i="15"/>
  <c r="I40" i="15"/>
  <c r="F40" i="15"/>
  <c r="F39" i="15"/>
  <c r="K38" i="15"/>
  <c r="F38" i="15"/>
  <c r="F37" i="15"/>
  <c r="F36" i="15"/>
  <c r="J32" i="15"/>
  <c r="I32" i="15"/>
  <c r="G32" i="15" s="1"/>
  <c r="F32" i="15"/>
  <c r="K31" i="15"/>
  <c r="J31" i="15"/>
  <c r="F31" i="15"/>
  <c r="G31" i="15" s="1"/>
  <c r="F30" i="15"/>
  <c r="K29" i="15"/>
  <c r="I29" i="15"/>
  <c r="G29" i="15" s="1"/>
  <c r="F29" i="15"/>
  <c r="K28" i="15"/>
  <c r="F28" i="15"/>
  <c r="F27" i="15"/>
  <c r="K26" i="15"/>
  <c r="J26" i="15"/>
  <c r="I26" i="15"/>
  <c r="G26" i="15" s="1"/>
  <c r="F26" i="15"/>
  <c r="K25" i="15"/>
  <c r="J25" i="15"/>
  <c r="I25" i="15"/>
  <c r="G25" i="15" s="1"/>
  <c r="F25" i="15"/>
  <c r="K24" i="15"/>
  <c r="I24" i="15"/>
  <c r="G24" i="15" s="1"/>
  <c r="F24" i="15"/>
  <c r="F23" i="15"/>
  <c r="K22" i="15"/>
  <c r="J22" i="15"/>
  <c r="I22" i="15"/>
  <c r="F22" i="15"/>
  <c r="G22" i="15" s="1"/>
  <c r="F21" i="15"/>
  <c r="F20" i="15"/>
  <c r="K19" i="15"/>
  <c r="J19" i="15"/>
  <c r="I19" i="15"/>
  <c r="F19" i="15"/>
  <c r="K13" i="15"/>
  <c r="J13" i="15"/>
  <c r="F13" i="15"/>
  <c r="F12" i="15"/>
  <c r="K11" i="15"/>
  <c r="J11" i="15"/>
  <c r="I11" i="15"/>
  <c r="G11" i="15" s="1"/>
  <c r="F11" i="15"/>
  <c r="F10" i="15"/>
  <c r="G10" i="15" s="1"/>
  <c r="K9" i="15"/>
  <c r="F9" i="15"/>
  <c r="F8" i="15"/>
  <c r="J7" i="15"/>
  <c r="F7" i="15"/>
  <c r="F6" i="15"/>
  <c r="K5" i="15"/>
  <c r="I5" i="15"/>
  <c r="G5" i="15" s="1"/>
  <c r="F5" i="15"/>
  <c r="K4" i="15"/>
  <c r="J4" i="15"/>
  <c r="I4" i="15"/>
  <c r="G4" i="15" s="1"/>
  <c r="F4" i="15"/>
  <c r="K3" i="15"/>
  <c r="J3" i="15"/>
  <c r="I3" i="15"/>
  <c r="F3" i="15"/>
  <c r="F261" i="18"/>
  <c r="U20" i="17" s="1"/>
  <c r="O10" i="16" l="1"/>
  <c r="N11" i="16"/>
  <c r="M11" i="16"/>
  <c r="G45" i="15"/>
  <c r="G83" i="15"/>
  <c r="L25" i="16"/>
  <c r="J29" i="15"/>
  <c r="G53" i="15"/>
  <c r="J19" i="16"/>
  <c r="I9" i="15"/>
  <c r="G9" i="15" s="1"/>
  <c r="I38" i="15"/>
  <c r="G38" i="15" s="1"/>
  <c r="G46" i="15"/>
  <c r="K53" i="15"/>
  <c r="J65" i="15"/>
  <c r="G98" i="15"/>
  <c r="G101" i="15"/>
  <c r="A101" i="15" s="1"/>
  <c r="M17" i="16"/>
  <c r="O17" i="16"/>
  <c r="J38" i="15"/>
  <c r="J69" i="15"/>
  <c r="I23" i="16"/>
  <c r="L5" i="16"/>
  <c r="N5" i="16" s="1"/>
  <c r="J9" i="15"/>
  <c r="G19" i="15"/>
  <c r="J81" i="15"/>
  <c r="N21" i="16"/>
  <c r="M21" i="16"/>
  <c r="M3" i="16"/>
  <c r="O3" i="16"/>
  <c r="I16" i="16"/>
  <c r="O15" i="16" s="1"/>
  <c r="G3" i="15"/>
  <c r="G40" i="15"/>
  <c r="J51" i="15"/>
  <c r="J55" i="15"/>
  <c r="G67" i="15"/>
  <c r="G82" i="15"/>
  <c r="A82" i="15" s="1"/>
  <c r="G88" i="15"/>
  <c r="I28" i="15"/>
  <c r="G28" i="15" s="1"/>
  <c r="M28" i="16"/>
  <c r="O28" i="16"/>
  <c r="F260" i="18"/>
  <c r="U17" i="17" s="1"/>
  <c r="F259" i="18"/>
  <c r="U13" i="17" s="1"/>
  <c r="F258" i="18"/>
  <c r="U4" i="17" s="1"/>
  <c r="F257" i="18"/>
  <c r="U6" i="17" s="1"/>
  <c r="F256" i="18"/>
  <c r="U11" i="17" s="1"/>
  <c r="F255" i="18"/>
  <c r="U19" i="17" s="1"/>
  <c r="F254" i="18"/>
  <c r="F253" i="18"/>
  <c r="U7" i="17" s="1"/>
  <c r="F252" i="18"/>
  <c r="U9" i="17" s="1"/>
  <c r="F251" i="18"/>
  <c r="U5" i="17" s="1"/>
  <c r="F250" i="18"/>
  <c r="U21" i="17" s="1"/>
  <c r="F249" i="18"/>
  <c r="U14" i="17" s="1"/>
  <c r="G244" i="18"/>
  <c r="F244" i="18"/>
  <c r="T19" i="17" s="1"/>
  <c r="F243" i="18"/>
  <c r="T11" i="17" s="1"/>
  <c r="I19" i="16" l="1"/>
  <c r="J28" i="15"/>
  <c r="J5" i="15"/>
  <c r="J53" i="15"/>
  <c r="J41" i="15"/>
  <c r="A89" i="15"/>
  <c r="K88" i="15" s="1"/>
  <c r="A67" i="15"/>
  <c r="A86" i="15"/>
  <c r="O22" i="16"/>
  <c r="M23" i="16"/>
  <c r="A71" i="15"/>
  <c r="A81" i="15"/>
  <c r="K25" i="16"/>
  <c r="I70" i="15"/>
  <c r="I84" i="15"/>
  <c r="K20" i="15"/>
  <c r="K8" i="15"/>
  <c r="A70" i="15"/>
  <c r="A83" i="15"/>
  <c r="A104" i="15"/>
  <c r="A99" i="15"/>
  <c r="A98" i="15"/>
  <c r="A100" i="15"/>
  <c r="A97" i="15"/>
  <c r="A90" i="15"/>
  <c r="A85" i="15"/>
  <c r="M5" i="16"/>
  <c r="O5" i="16" s="1"/>
  <c r="A103" i="15"/>
  <c r="O21" i="16"/>
  <c r="J114" i="15"/>
  <c r="J101" i="15"/>
  <c r="K69" i="15"/>
  <c r="K83" i="15"/>
  <c r="A102" i="15"/>
  <c r="U12" i="17"/>
  <c r="U23" i="17" s="1"/>
  <c r="O11" i="16"/>
  <c r="I114" i="15"/>
  <c r="G114" i="15" s="1"/>
  <c r="I101" i="15"/>
  <c r="A91" i="15"/>
  <c r="A105" i="15"/>
  <c r="A84" i="15"/>
  <c r="G243" i="18"/>
  <c r="A65" i="15"/>
  <c r="A73" i="15"/>
  <c r="K72" i="15" s="1"/>
  <c r="K59" i="15"/>
  <c r="K44" i="15"/>
  <c r="I91" i="15"/>
  <c r="I72" i="15"/>
  <c r="G72" i="15" s="1"/>
  <c r="A72" i="15" s="1"/>
  <c r="A68" i="15"/>
  <c r="K67" i="15" s="1"/>
  <c r="A87" i="15"/>
  <c r="A88" i="15"/>
  <c r="A69" i="15"/>
  <c r="A80" i="15"/>
  <c r="A66" i="15"/>
  <c r="F242" i="18"/>
  <c r="F241" i="18"/>
  <c r="T15" i="17" s="1"/>
  <c r="G240" i="18"/>
  <c r="F240" i="18"/>
  <c r="F239" i="18"/>
  <c r="T22" i="17" s="1"/>
  <c r="F238" i="18"/>
  <c r="T5" i="17" s="1"/>
  <c r="J118" i="15" l="1"/>
  <c r="K71" i="15"/>
  <c r="J103" i="15"/>
  <c r="K85" i="15"/>
  <c r="G238" i="18"/>
  <c r="O18" i="16"/>
  <c r="M19" i="16"/>
  <c r="N19" i="16"/>
  <c r="A64" i="15"/>
  <c r="K114" i="15"/>
  <c r="K101" i="15"/>
  <c r="T18" i="17"/>
  <c r="J218" i="18" s="1"/>
  <c r="G239" i="18"/>
  <c r="G241" i="18"/>
  <c r="G242" i="18"/>
  <c r="J25" i="16"/>
  <c r="I20" i="15"/>
  <c r="G20" i="15" s="1"/>
  <c r="J70" i="15"/>
  <c r="J84" i="15"/>
  <c r="I52" i="15"/>
  <c r="G52" i="15" s="1"/>
  <c r="I8" i="15"/>
  <c r="G8" i="15" s="1"/>
  <c r="K91" i="15"/>
  <c r="J119" i="15"/>
  <c r="I119" i="15" s="1"/>
  <c r="G119" i="15" s="1"/>
  <c r="A74" i="15"/>
  <c r="F237" i="18"/>
  <c r="T21" i="17" s="1"/>
  <c r="G236" i="18"/>
  <c r="F236" i="18"/>
  <c r="T7" i="17" s="1"/>
  <c r="F235" i="18"/>
  <c r="T9" i="17" s="1"/>
  <c r="F234" i="18"/>
  <c r="T17" i="17" s="1"/>
  <c r="F233" i="18"/>
  <c r="T14" i="17" s="1"/>
  <c r="F232" i="18"/>
  <c r="T4" i="17" s="1"/>
  <c r="J227" i="18"/>
  <c r="I227" i="18"/>
  <c r="G227" i="18" s="1"/>
  <c r="F227" i="18"/>
  <c r="S20" i="17" s="1"/>
  <c r="J226" i="18"/>
  <c r="I226" i="18"/>
  <c r="F226" i="18"/>
  <c r="S19" i="17" s="1"/>
  <c r="J225" i="18"/>
  <c r="I225" i="18"/>
  <c r="G225" i="18" s="1"/>
  <c r="F225" i="18"/>
  <c r="S22" i="17" s="1"/>
  <c r="J224" i="18"/>
  <c r="I224" i="18"/>
  <c r="G224" i="18" s="1"/>
  <c r="F224" i="18"/>
  <c r="S11" i="17" s="1"/>
  <c r="J223" i="18"/>
  <c r="I223" i="18"/>
  <c r="G223" i="18" s="1"/>
  <c r="F223" i="18"/>
  <c r="S9" i="17" s="1"/>
  <c r="J222" i="18"/>
  <c r="I222" i="18"/>
  <c r="G222" i="18" s="1"/>
  <c r="F222" i="18"/>
  <c r="S13" i="17" s="1"/>
  <c r="J221" i="18"/>
  <c r="I221" i="18"/>
  <c r="G221" i="18" s="1"/>
  <c r="F221" i="18"/>
  <c r="S5" i="17" s="1"/>
  <c r="J220" i="18"/>
  <c r="I220" i="18"/>
  <c r="F220" i="18"/>
  <c r="J219" i="18"/>
  <c r="I219" i="18"/>
  <c r="G219" i="18" s="1"/>
  <c r="F219" i="18"/>
  <c r="S12" i="17" s="1"/>
  <c r="I218" i="18"/>
  <c r="G218" i="18" s="1"/>
  <c r="F218" i="18"/>
  <c r="S18" i="17" s="1"/>
  <c r="I217" i="18"/>
  <c r="G217" i="18" s="1"/>
  <c r="F217" i="18"/>
  <c r="S4" i="17" s="1"/>
  <c r="W22" i="17" l="1"/>
  <c r="J239" i="18" s="1"/>
  <c r="X22" i="17"/>
  <c r="G233" i="18"/>
  <c r="A233" i="18" s="1"/>
  <c r="O19" i="16"/>
  <c r="K98" i="15" s="1"/>
  <c r="I117" i="15"/>
  <c r="G117" i="15" s="1"/>
  <c r="K81" i="15"/>
  <c r="J98" i="15"/>
  <c r="I98" i="15" s="1"/>
  <c r="K65" i="15"/>
  <c r="T23" i="17"/>
  <c r="G237" i="18"/>
  <c r="J217" i="18"/>
  <c r="G234" i="18"/>
  <c r="S8" i="17"/>
  <c r="G220" i="18"/>
  <c r="G232" i="18"/>
  <c r="G235" i="18"/>
  <c r="I25" i="16"/>
  <c r="J20" i="15"/>
  <c r="J8" i="15"/>
  <c r="J52" i="15"/>
  <c r="G226" i="18"/>
  <c r="J216" i="18"/>
  <c r="I216" i="18"/>
  <c r="G216" i="18" s="1"/>
  <c r="F216" i="18"/>
  <c r="S17" i="17" s="1"/>
  <c r="M25" i="16" l="1"/>
  <c r="N25" i="16"/>
  <c r="A238" i="18"/>
  <c r="A239" i="18"/>
  <c r="I239" i="18"/>
  <c r="Y22" i="17"/>
  <c r="K239" i="18" s="1"/>
  <c r="A235" i="18"/>
  <c r="A234" i="18"/>
  <c r="A244" i="18"/>
  <c r="A240" i="18"/>
  <c r="A242" i="18"/>
  <c r="A232" i="18"/>
  <c r="A243" i="18"/>
  <c r="A237" i="18"/>
  <c r="A236" i="18"/>
  <c r="A241" i="18"/>
  <c r="J215" i="18"/>
  <c r="I215" i="18"/>
  <c r="G215" i="18" s="1"/>
  <c r="F215" i="18"/>
  <c r="S21" i="17" s="1"/>
  <c r="J214" i="18"/>
  <c r="I214" i="18"/>
  <c r="F214" i="18"/>
  <c r="S14" i="17" s="1"/>
  <c r="J213" i="18"/>
  <c r="I213" i="18"/>
  <c r="G213" i="18" s="1"/>
  <c r="F213" i="18"/>
  <c r="S7" i="17" s="1"/>
  <c r="K208" i="18"/>
  <c r="J208" i="18"/>
  <c r="I208" i="18"/>
  <c r="G208" i="18" s="1"/>
  <c r="F208" i="18"/>
  <c r="R19" i="17" s="1"/>
  <c r="K207" i="18"/>
  <c r="J207" i="18"/>
  <c r="I207" i="18"/>
  <c r="F207" i="18"/>
  <c r="R20" i="17" s="1"/>
  <c r="K206" i="18"/>
  <c r="J206" i="18"/>
  <c r="I206" i="18"/>
  <c r="F206" i="18"/>
  <c r="R6" i="17" s="1"/>
  <c r="K205" i="18"/>
  <c r="J205" i="18"/>
  <c r="I205" i="18"/>
  <c r="F205" i="18"/>
  <c r="R21" i="17" s="1"/>
  <c r="K204" i="18"/>
  <c r="J204" i="18"/>
  <c r="I204" i="18"/>
  <c r="G204" i="18" s="1"/>
  <c r="F204" i="18"/>
  <c r="R8" i="17" s="1"/>
  <c r="K203" i="18"/>
  <c r="J203" i="18"/>
  <c r="I203" i="18"/>
  <c r="F203" i="18"/>
  <c r="R17" i="17" s="1"/>
  <c r="K202" i="18"/>
  <c r="J202" i="18"/>
  <c r="I202" i="18"/>
  <c r="G202" i="18" s="1"/>
  <c r="F202" i="18"/>
  <c r="R18" i="17" s="1"/>
  <c r="K201" i="18"/>
  <c r="J201" i="18"/>
  <c r="I201" i="18"/>
  <c r="G201" i="18" s="1"/>
  <c r="F201" i="18"/>
  <c r="R9" i="17" s="1"/>
  <c r="K200" i="18"/>
  <c r="J200" i="18"/>
  <c r="I200" i="18"/>
  <c r="G200" i="18" s="1"/>
  <c r="F200" i="18"/>
  <c r="R5" i="17" s="1"/>
  <c r="K199" i="18"/>
  <c r="J199" i="18"/>
  <c r="I199" i="18"/>
  <c r="F199" i="18"/>
  <c r="R11" i="17" s="1"/>
  <c r="K198" i="18"/>
  <c r="J198" i="18"/>
  <c r="I198" i="18"/>
  <c r="F198" i="18"/>
  <c r="R13" i="17" s="1"/>
  <c r="K197" i="18"/>
  <c r="J197" i="18"/>
  <c r="I197" i="18"/>
  <c r="F197" i="18"/>
  <c r="R10" i="17" s="1"/>
  <c r="K196" i="18"/>
  <c r="J196" i="18"/>
  <c r="I196" i="18"/>
  <c r="F196" i="18"/>
  <c r="R4" i="17" s="1"/>
  <c r="K195" i="18"/>
  <c r="J195" i="18"/>
  <c r="I195" i="18"/>
  <c r="G195" i="18" s="1"/>
  <c r="F195" i="18"/>
  <c r="R12" i="17" s="1"/>
  <c r="K194" i="18"/>
  <c r="J194" i="18"/>
  <c r="I194" i="18"/>
  <c r="G194" i="18" s="1"/>
  <c r="F194" i="18"/>
  <c r="R7" i="17" s="1"/>
  <c r="K193" i="18"/>
  <c r="J193" i="18"/>
  <c r="I193" i="18"/>
  <c r="G193" i="18" s="1"/>
  <c r="F193" i="18"/>
  <c r="R14" i="17" s="1"/>
  <c r="K188" i="18"/>
  <c r="J188" i="18"/>
  <c r="I188" i="18"/>
  <c r="F188" i="18"/>
  <c r="K187" i="18"/>
  <c r="J187" i="18"/>
  <c r="I187" i="18"/>
  <c r="F187" i="18"/>
  <c r="Q11" i="17" s="1"/>
  <c r="F186" i="18"/>
  <c r="K185" i="18"/>
  <c r="J185" i="18"/>
  <c r="I185" i="18"/>
  <c r="F185" i="18"/>
  <c r="Q18" i="17" s="1"/>
  <c r="K184" i="18"/>
  <c r="J184" i="18"/>
  <c r="I184" i="18"/>
  <c r="G184" i="18" s="1"/>
  <c r="F184" i="18"/>
  <c r="Q6" i="17" s="1"/>
  <c r="K183" i="18"/>
  <c r="J183" i="18"/>
  <c r="I183" i="18"/>
  <c r="G183" i="18" s="1"/>
  <c r="F183" i="18"/>
  <c r="Q12" i="17" s="1"/>
  <c r="K182" i="18"/>
  <c r="J182" i="18"/>
  <c r="I182" i="18"/>
  <c r="G182" i="18" s="1"/>
  <c r="F182" i="18"/>
  <c r="Q21" i="17" s="1"/>
  <c r="K181" i="18"/>
  <c r="J181" i="18"/>
  <c r="I181" i="18"/>
  <c r="G181" i="18" s="1"/>
  <c r="F181" i="18"/>
  <c r="Q17" i="17" s="1"/>
  <c r="K180" i="18"/>
  <c r="J180" i="18"/>
  <c r="I180" i="18"/>
  <c r="F180" i="18"/>
  <c r="Q4" i="17" s="1"/>
  <c r="F179" i="18"/>
  <c r="K178" i="18"/>
  <c r="J178" i="18"/>
  <c r="I178" i="18"/>
  <c r="G178" i="18" s="1"/>
  <c r="F178" i="18"/>
  <c r="Q14" i="17" s="1"/>
  <c r="K14" i="17" s="1"/>
  <c r="F177" i="18"/>
  <c r="K176" i="18"/>
  <c r="J176" i="18"/>
  <c r="I176" i="18"/>
  <c r="G176" i="18" s="1"/>
  <c r="F176" i="18"/>
  <c r="Q9" i="17" s="1"/>
  <c r="F175" i="18"/>
  <c r="K174" i="18"/>
  <c r="J174" i="18"/>
  <c r="I174" i="18"/>
  <c r="F174" i="18"/>
  <c r="Q7" i="17" s="1"/>
  <c r="F173" i="18"/>
  <c r="K172" i="18"/>
  <c r="J172" i="18"/>
  <c r="I172" i="18"/>
  <c r="G172" i="18" s="1"/>
  <c r="F172" i="18"/>
  <c r="Q5" i="17" s="1"/>
  <c r="K167" i="18"/>
  <c r="J167" i="18"/>
  <c r="I167" i="18"/>
  <c r="G167" i="18" s="1"/>
  <c r="F167" i="18"/>
  <c r="K19" i="17" s="1"/>
  <c r="K166" i="18"/>
  <c r="J166" i="18"/>
  <c r="I166" i="18"/>
  <c r="G166" i="18" s="1"/>
  <c r="F166" i="18"/>
  <c r="K5" i="17" s="1"/>
  <c r="F165" i="18"/>
  <c r="K164" i="18"/>
  <c r="J164" i="18"/>
  <c r="I164" i="18"/>
  <c r="F164" i="18"/>
  <c r="K163" i="18"/>
  <c r="J163" i="18"/>
  <c r="I163" i="18"/>
  <c r="G163" i="18" s="1"/>
  <c r="F163" i="18"/>
  <c r="K6" i="17" s="1"/>
  <c r="K162" i="18"/>
  <c r="J162" i="18"/>
  <c r="I162" i="18"/>
  <c r="G162" i="18" s="1"/>
  <c r="F162" i="18"/>
  <c r="K11" i="17" s="1"/>
  <c r="K161" i="18"/>
  <c r="J161" i="18"/>
  <c r="I161" i="18"/>
  <c r="G161" i="18" s="1"/>
  <c r="F161" i="18"/>
  <c r="K9" i="17" s="1"/>
  <c r="K160" i="18"/>
  <c r="J160" i="18"/>
  <c r="I160" i="18"/>
  <c r="G160" i="18"/>
  <c r="F160" i="18"/>
  <c r="K8" i="17" s="1"/>
  <c r="K159" i="18"/>
  <c r="J159" i="18"/>
  <c r="I159" i="18"/>
  <c r="G159" i="18" s="1"/>
  <c r="F159" i="18"/>
  <c r="K17" i="17" s="1"/>
  <c r="K158" i="18"/>
  <c r="J158" i="18"/>
  <c r="I158" i="18"/>
  <c r="G158" i="18"/>
  <c r="F158" i="18"/>
  <c r="K157" i="18"/>
  <c r="J157" i="18"/>
  <c r="I157" i="18"/>
  <c r="G157" i="18" s="1"/>
  <c r="F157" i="18"/>
  <c r="K4" i="17" s="1"/>
  <c r="K156" i="18"/>
  <c r="J156" i="18"/>
  <c r="I156" i="18"/>
  <c r="G156" i="18" s="1"/>
  <c r="F156" i="18"/>
  <c r="K12" i="17" s="1"/>
  <c r="K151" i="18"/>
  <c r="J151" i="18"/>
  <c r="I151" i="18"/>
  <c r="G151" i="18" s="1"/>
  <c r="F151" i="18"/>
  <c r="J8" i="17" s="1"/>
  <c r="K150" i="18"/>
  <c r="J150" i="18"/>
  <c r="I150" i="18"/>
  <c r="F150" i="18"/>
  <c r="J19" i="17" s="1"/>
  <c r="K149" i="18"/>
  <c r="J149" i="18"/>
  <c r="I149" i="18"/>
  <c r="F149" i="18"/>
  <c r="J11" i="17" s="1"/>
  <c r="K148" i="18"/>
  <c r="J148" i="18"/>
  <c r="I148" i="18"/>
  <c r="F148" i="18"/>
  <c r="J17" i="17" s="1"/>
  <c r="K147" i="18"/>
  <c r="J147" i="18"/>
  <c r="I147" i="18"/>
  <c r="F147" i="18"/>
  <c r="J5" i="17" s="1"/>
  <c r="K146" i="18"/>
  <c r="J146" i="18"/>
  <c r="I146" i="18"/>
  <c r="F146" i="18"/>
  <c r="J15" i="17" s="1"/>
  <c r="K145" i="18"/>
  <c r="J145" i="18"/>
  <c r="I145" i="18"/>
  <c r="G145" i="18" s="1"/>
  <c r="F145" i="18"/>
  <c r="J12" i="17" s="1"/>
  <c r="K144" i="18"/>
  <c r="J144" i="18"/>
  <c r="I144" i="18"/>
  <c r="G144" i="18" s="1"/>
  <c r="F144" i="18"/>
  <c r="J9" i="17" s="1"/>
  <c r="F143" i="18"/>
  <c r="K142" i="18"/>
  <c r="J142" i="18"/>
  <c r="I142" i="18"/>
  <c r="F142" i="18"/>
  <c r="J14" i="17" s="1"/>
  <c r="K141" i="18"/>
  <c r="J141" i="18"/>
  <c r="I141" i="18"/>
  <c r="F141" i="18"/>
  <c r="J7" i="17" s="1"/>
  <c r="F140" i="18"/>
  <c r="K135" i="18"/>
  <c r="J135" i="18"/>
  <c r="I135" i="18"/>
  <c r="G135" i="18" s="1"/>
  <c r="F135" i="18"/>
  <c r="F134" i="18"/>
  <c r="K133" i="18"/>
  <c r="J133" i="18"/>
  <c r="I133" i="18"/>
  <c r="F133" i="18"/>
  <c r="I11" i="17" s="1"/>
  <c r="K132" i="18"/>
  <c r="J132" i="18"/>
  <c r="I132" i="18"/>
  <c r="F132" i="18"/>
  <c r="G132" i="18" s="1"/>
  <c r="K131" i="18"/>
  <c r="J131" i="18"/>
  <c r="I131" i="18"/>
  <c r="F131" i="18"/>
  <c r="I16" i="17" s="1"/>
  <c r="F130" i="18"/>
  <c r="K129" i="18"/>
  <c r="J129" i="18"/>
  <c r="I129" i="18"/>
  <c r="F129" i="18"/>
  <c r="I6" i="17" s="1"/>
  <c r="K128" i="18"/>
  <c r="J128" i="18"/>
  <c r="I128" i="18"/>
  <c r="F128" i="18"/>
  <c r="I17" i="17" s="1"/>
  <c r="K127" i="18"/>
  <c r="J127" i="18"/>
  <c r="I127" i="18"/>
  <c r="F127" i="18"/>
  <c r="I9" i="17" s="1"/>
  <c r="K126" i="18"/>
  <c r="J126" i="18"/>
  <c r="I126" i="18"/>
  <c r="G126" i="18" s="1"/>
  <c r="F126" i="18"/>
  <c r="I14" i="17" s="1"/>
  <c r="K125" i="18"/>
  <c r="J125" i="18"/>
  <c r="I125" i="18"/>
  <c r="F125" i="18"/>
  <c r="I18" i="17" s="1"/>
  <c r="K124" i="18"/>
  <c r="J124" i="18"/>
  <c r="I124" i="18"/>
  <c r="F124" i="18"/>
  <c r="I12" i="17" s="1"/>
  <c r="K123" i="18"/>
  <c r="J123" i="18"/>
  <c r="I123" i="18"/>
  <c r="G123" i="18"/>
  <c r="F123" i="18"/>
  <c r="K117" i="18"/>
  <c r="L117" i="18" s="1"/>
  <c r="J117" i="18"/>
  <c r="I117" i="18"/>
  <c r="F117" i="18"/>
  <c r="K116" i="18"/>
  <c r="J116" i="18"/>
  <c r="I116" i="18"/>
  <c r="F116" i="18"/>
  <c r="H19" i="17" s="1"/>
  <c r="F115" i="18"/>
  <c r="K114" i="18"/>
  <c r="J114" i="18"/>
  <c r="I114" i="18"/>
  <c r="G114" i="18" s="1"/>
  <c r="F114" i="18"/>
  <c r="H20" i="17" s="1"/>
  <c r="K113" i="18"/>
  <c r="J113" i="18"/>
  <c r="I113" i="18"/>
  <c r="F113" i="18"/>
  <c r="H6" i="17" s="1"/>
  <c r="F112" i="18"/>
  <c r="K111" i="18"/>
  <c r="J111" i="18"/>
  <c r="I111" i="18"/>
  <c r="F111" i="18"/>
  <c r="H11" i="17" s="1"/>
  <c r="K110" i="18"/>
  <c r="J110" i="18"/>
  <c r="I110" i="18"/>
  <c r="F110" i="18"/>
  <c r="H17" i="17" s="1"/>
  <c r="K109" i="18"/>
  <c r="J109" i="18"/>
  <c r="I109" i="18"/>
  <c r="F109" i="18"/>
  <c r="H14" i="17" s="1"/>
  <c r="K108" i="18"/>
  <c r="J108" i="18"/>
  <c r="I108" i="18"/>
  <c r="F108" i="18"/>
  <c r="H4" i="17" s="1"/>
  <c r="K107" i="18"/>
  <c r="J107" i="18"/>
  <c r="I107" i="18"/>
  <c r="G107" i="18" s="1"/>
  <c r="F107" i="18"/>
  <c r="H9" i="17" s="1"/>
  <c r="K106" i="18"/>
  <c r="J106" i="18"/>
  <c r="I106" i="18"/>
  <c r="F106" i="18"/>
  <c r="H5" i="17" s="1"/>
  <c r="K105" i="18"/>
  <c r="J105" i="18"/>
  <c r="I105" i="18"/>
  <c r="F105" i="18"/>
  <c r="H18" i="17" s="1"/>
  <c r="K104" i="18"/>
  <c r="J104" i="18"/>
  <c r="I104" i="18"/>
  <c r="F104" i="18"/>
  <c r="H8" i="17" s="1"/>
  <c r="K103" i="18"/>
  <c r="J103" i="18"/>
  <c r="I103" i="18"/>
  <c r="G103" i="18" s="1"/>
  <c r="F103" i="18"/>
  <c r="H10" i="17" s="1"/>
  <c r="K102" i="18"/>
  <c r="J102" i="18"/>
  <c r="I102" i="18"/>
  <c r="F102" i="18"/>
  <c r="H12" i="17" s="1"/>
  <c r="K101" i="18"/>
  <c r="J101" i="18"/>
  <c r="I101" i="18"/>
  <c r="G101" i="18" s="1"/>
  <c r="F101" i="18"/>
  <c r="H15" i="17" s="1"/>
  <c r="K100" i="18"/>
  <c r="J100" i="18"/>
  <c r="I100" i="18"/>
  <c r="F100" i="18"/>
  <c r="H7" i="17" s="1"/>
  <c r="K95" i="18"/>
  <c r="J95" i="18"/>
  <c r="I95" i="18"/>
  <c r="G95" i="18" s="1"/>
  <c r="F95" i="18"/>
  <c r="G11" i="17" s="1"/>
  <c r="K94" i="18"/>
  <c r="J94" i="18"/>
  <c r="I94" i="18"/>
  <c r="G94" i="18" s="1"/>
  <c r="F94" i="18"/>
  <c r="G20" i="17" s="1"/>
  <c r="K93" i="18"/>
  <c r="J93" i="18"/>
  <c r="I93" i="18"/>
  <c r="G93" i="18" s="1"/>
  <c r="F93" i="18"/>
  <c r="G3" i="17" s="1"/>
  <c r="K92" i="18"/>
  <c r="J92" i="18"/>
  <c r="I92" i="18"/>
  <c r="F92" i="18"/>
  <c r="G17" i="17" s="1"/>
  <c r="K91" i="18"/>
  <c r="J91" i="18"/>
  <c r="I91" i="18"/>
  <c r="F91" i="18"/>
  <c r="G5" i="17" s="1"/>
  <c r="K90" i="18"/>
  <c r="J90" i="18"/>
  <c r="I90" i="18"/>
  <c r="F90" i="18"/>
  <c r="G15" i="17" s="1"/>
  <c r="K89" i="18"/>
  <c r="J89" i="18"/>
  <c r="I89" i="18"/>
  <c r="F89" i="18"/>
  <c r="G9" i="17" s="1"/>
  <c r="F88" i="18"/>
  <c r="K87" i="18"/>
  <c r="J87" i="18"/>
  <c r="I87" i="18"/>
  <c r="G87" i="18" s="1"/>
  <c r="F87" i="18"/>
  <c r="G7" i="17" s="1"/>
  <c r="K86" i="18"/>
  <c r="J86" i="18"/>
  <c r="I86" i="18"/>
  <c r="G86" i="18" s="1"/>
  <c r="F86" i="18"/>
  <c r="G14" i="17" s="1"/>
  <c r="K85" i="18"/>
  <c r="J85" i="18"/>
  <c r="I85" i="18"/>
  <c r="F85" i="18"/>
  <c r="G8" i="17" s="1"/>
  <c r="K84" i="18"/>
  <c r="J84" i="18"/>
  <c r="I84" i="18"/>
  <c r="F84" i="18"/>
  <c r="G12" i="17" s="1"/>
  <c r="K79" i="18"/>
  <c r="J79" i="18"/>
  <c r="I79" i="18"/>
  <c r="F79" i="18"/>
  <c r="F20" i="17" s="1"/>
  <c r="K78" i="18"/>
  <c r="J78" i="18"/>
  <c r="I78" i="18"/>
  <c r="F78" i="18"/>
  <c r="F19" i="17" s="1"/>
  <c r="K77" i="18"/>
  <c r="J77" i="18"/>
  <c r="I77" i="18"/>
  <c r="F77" i="18"/>
  <c r="F3" i="17" s="1"/>
  <c r="F23" i="17" s="1"/>
  <c r="K76" i="18"/>
  <c r="J76" i="18"/>
  <c r="I76" i="18"/>
  <c r="G76" i="18" s="1"/>
  <c r="F76" i="18"/>
  <c r="F11" i="17" s="1"/>
  <c r="K75" i="18"/>
  <c r="J75" i="18"/>
  <c r="I75" i="18"/>
  <c r="G75" i="18" s="1"/>
  <c r="F75" i="18"/>
  <c r="F9" i="17" s="1"/>
  <c r="K74" i="18"/>
  <c r="J74" i="18"/>
  <c r="I74" i="18"/>
  <c r="F74" i="18"/>
  <c r="F5" i="17" s="1"/>
  <c r="K73" i="18"/>
  <c r="J73" i="18"/>
  <c r="I73" i="18"/>
  <c r="F73" i="18"/>
  <c r="F14" i="17" s="1"/>
  <c r="K72" i="18"/>
  <c r="J72" i="18"/>
  <c r="I72" i="18"/>
  <c r="F72" i="18"/>
  <c r="F7" i="17" s="1"/>
  <c r="K71" i="18"/>
  <c r="J71" i="18"/>
  <c r="I71" i="18"/>
  <c r="F71" i="18"/>
  <c r="F4" i="17" s="1"/>
  <c r="K70" i="18"/>
  <c r="J70" i="18"/>
  <c r="I70" i="18"/>
  <c r="G70" i="18" s="1"/>
  <c r="F70" i="18"/>
  <c r="F15" i="17" s="1"/>
  <c r="K69" i="18"/>
  <c r="J69" i="18"/>
  <c r="I69" i="18"/>
  <c r="F69" i="18"/>
  <c r="F10" i="17" s="1"/>
  <c r="K68" i="18"/>
  <c r="J68" i="18"/>
  <c r="I68" i="18"/>
  <c r="G68" i="18" s="1"/>
  <c r="F68" i="18"/>
  <c r="F12" i="17" s="1"/>
  <c r="K63" i="18"/>
  <c r="J63" i="18"/>
  <c r="I63" i="18"/>
  <c r="G63" i="18" s="1"/>
  <c r="F63" i="18"/>
  <c r="E19" i="17" s="1"/>
  <c r="K62" i="18"/>
  <c r="J62" i="18"/>
  <c r="I62" i="18"/>
  <c r="G62" i="18" s="1"/>
  <c r="F62" i="18"/>
  <c r="E11" i="17" s="1"/>
  <c r="K61" i="18"/>
  <c r="J61" i="18"/>
  <c r="I61" i="18"/>
  <c r="G61" i="18" s="1"/>
  <c r="F61" i="18"/>
  <c r="E16" i="17" s="1"/>
  <c r="K60" i="18"/>
  <c r="J60" i="18"/>
  <c r="I60" i="18"/>
  <c r="F60" i="18"/>
  <c r="E3" i="17" s="1"/>
  <c r="K59" i="18"/>
  <c r="J59" i="18"/>
  <c r="I59" i="18"/>
  <c r="F59" i="18"/>
  <c r="E6" i="17" s="1"/>
  <c r="K58" i="18"/>
  <c r="J58" i="18"/>
  <c r="I58" i="18"/>
  <c r="F58" i="18"/>
  <c r="E18" i="17" s="1"/>
  <c r="K57" i="18"/>
  <c r="J57" i="18"/>
  <c r="I57" i="18"/>
  <c r="F57" i="18"/>
  <c r="E9" i="17" s="1"/>
  <c r="K56" i="18"/>
  <c r="J56" i="18"/>
  <c r="I56" i="18"/>
  <c r="G56" i="18" s="1"/>
  <c r="F56" i="18"/>
  <c r="E17" i="17" s="1"/>
  <c r="K55" i="18"/>
  <c r="J55" i="18"/>
  <c r="I55" i="18"/>
  <c r="F55" i="18"/>
  <c r="K54" i="18"/>
  <c r="J54" i="18"/>
  <c r="I54" i="18"/>
  <c r="F54" i="18"/>
  <c r="E7" i="17" s="1"/>
  <c r="K53" i="18"/>
  <c r="J53" i="18"/>
  <c r="I53" i="18"/>
  <c r="F53" i="18"/>
  <c r="E8" i="17" s="1"/>
  <c r="K52" i="18"/>
  <c r="J52" i="18"/>
  <c r="I52" i="18"/>
  <c r="F52" i="18"/>
  <c r="E12" i="17" s="1"/>
  <c r="K51" i="18"/>
  <c r="J51" i="18"/>
  <c r="I51" i="18"/>
  <c r="F51" i="18"/>
  <c r="E14" i="17" s="1"/>
  <c r="K50" i="18"/>
  <c r="J50" i="18"/>
  <c r="I50" i="18"/>
  <c r="G50" i="18" s="1"/>
  <c r="F50" i="18"/>
  <c r="E15" i="17" s="1"/>
  <c r="K45" i="18"/>
  <c r="J45" i="18"/>
  <c r="I45" i="18"/>
  <c r="F45" i="18"/>
  <c r="D9" i="17" s="1"/>
  <c r="K44" i="18"/>
  <c r="J44" i="18"/>
  <c r="I44" i="18"/>
  <c r="G44" i="18" s="1"/>
  <c r="F44" i="18"/>
  <c r="D11" i="17" s="1"/>
  <c r="K43" i="18"/>
  <c r="J43" i="18"/>
  <c r="I43" i="18"/>
  <c r="G43" i="18" s="1"/>
  <c r="F43" i="18"/>
  <c r="D18" i="17" s="1"/>
  <c r="K42" i="18"/>
  <c r="J42" i="18"/>
  <c r="I42" i="18"/>
  <c r="G42" i="18" s="1"/>
  <c r="F42" i="18"/>
  <c r="D6" i="17" s="1"/>
  <c r="K41" i="18"/>
  <c r="J41" i="18"/>
  <c r="I41" i="18"/>
  <c r="G41" i="18" s="1"/>
  <c r="F41" i="18"/>
  <c r="D4" i="17" s="1"/>
  <c r="K40" i="18"/>
  <c r="J40" i="18"/>
  <c r="I40" i="18"/>
  <c r="F40" i="18"/>
  <c r="D15" i="17" s="1"/>
  <c r="C15" i="17" s="1"/>
  <c r="B15" i="17" s="1"/>
  <c r="W15" i="17" s="1"/>
  <c r="J241" i="18" s="1"/>
  <c r="K39" i="18"/>
  <c r="J39" i="18"/>
  <c r="I39" i="18"/>
  <c r="F39" i="18"/>
  <c r="D14" i="17" s="1"/>
  <c r="K38" i="18"/>
  <c r="J38" i="18"/>
  <c r="I38" i="18"/>
  <c r="F38" i="18"/>
  <c r="D17" i="17" s="1"/>
  <c r="K37" i="18"/>
  <c r="J37" i="18"/>
  <c r="I37" i="18"/>
  <c r="F37" i="18"/>
  <c r="D5" i="17" s="1"/>
  <c r="K36" i="18"/>
  <c r="J36" i="18"/>
  <c r="I36" i="18"/>
  <c r="G36" i="18" s="1"/>
  <c r="F36" i="18"/>
  <c r="D12" i="17" s="1"/>
  <c r="F31" i="18"/>
  <c r="G31" i="18" s="1"/>
  <c r="K30" i="18"/>
  <c r="J30" i="18"/>
  <c r="I30" i="18"/>
  <c r="G30" i="18"/>
  <c r="F30" i="18"/>
  <c r="C19" i="17" s="1"/>
  <c r="B19" i="17" s="1"/>
  <c r="K29" i="18"/>
  <c r="J29" i="18"/>
  <c r="I29" i="18"/>
  <c r="G29" i="18"/>
  <c r="F29" i="18"/>
  <c r="C21" i="22" s="1"/>
  <c r="V21" i="22" s="1"/>
  <c r="W21" i="22" s="1"/>
  <c r="K28" i="18"/>
  <c r="J28" i="18"/>
  <c r="I28" i="18"/>
  <c r="F28" i="18"/>
  <c r="C24" i="22" s="1"/>
  <c r="V24" i="22" s="1"/>
  <c r="K27" i="18"/>
  <c r="J27" i="18"/>
  <c r="I27" i="18"/>
  <c r="F27" i="18"/>
  <c r="C19" i="22" s="1"/>
  <c r="V19" i="22" s="1"/>
  <c r="K26" i="18"/>
  <c r="J26" i="18"/>
  <c r="I26" i="18"/>
  <c r="F26" i="18"/>
  <c r="K25" i="18"/>
  <c r="J25" i="18"/>
  <c r="I25" i="18"/>
  <c r="G25" i="18"/>
  <c r="F25" i="18"/>
  <c r="C8" i="17" s="1"/>
  <c r="K24" i="18"/>
  <c r="J24" i="18"/>
  <c r="I24" i="18"/>
  <c r="F24" i="18"/>
  <c r="G24" i="18" s="1"/>
  <c r="K23" i="18"/>
  <c r="J23" i="18"/>
  <c r="I23" i="18"/>
  <c r="F23" i="18"/>
  <c r="C10" i="22" s="1"/>
  <c r="K22" i="18"/>
  <c r="J22" i="18"/>
  <c r="I22" i="18"/>
  <c r="G22" i="18" s="1"/>
  <c r="F22" i="18"/>
  <c r="C17" i="17" s="1"/>
  <c r="B17" i="17" s="1"/>
  <c r="K21" i="18"/>
  <c r="J21" i="18"/>
  <c r="I21" i="18"/>
  <c r="F21" i="18"/>
  <c r="G21" i="18" s="1"/>
  <c r="K15" i="18"/>
  <c r="J15" i="18"/>
  <c r="I15" i="18"/>
  <c r="G15" i="18"/>
  <c r="F15" i="18"/>
  <c r="K14" i="18"/>
  <c r="J14" i="18"/>
  <c r="I14" i="18"/>
  <c r="G14" i="18"/>
  <c r="F14" i="18"/>
  <c r="K13" i="18"/>
  <c r="J13" i="18"/>
  <c r="I13" i="18"/>
  <c r="F13" i="18"/>
  <c r="B18" i="17" s="1"/>
  <c r="W18" i="17" s="1"/>
  <c r="J242" i="18" s="1"/>
  <c r="K12" i="18"/>
  <c r="J12" i="18"/>
  <c r="I12" i="18"/>
  <c r="F12" i="18"/>
  <c r="K11" i="18"/>
  <c r="J11" i="18"/>
  <c r="I11" i="18"/>
  <c r="F11" i="18"/>
  <c r="B16" i="22" s="1"/>
  <c r="K10" i="18"/>
  <c r="J10" i="18"/>
  <c r="I10" i="18"/>
  <c r="G10" i="18"/>
  <c r="F10" i="18"/>
  <c r="B24" i="22" s="1"/>
  <c r="K9" i="18"/>
  <c r="J9" i="18"/>
  <c r="I9" i="18"/>
  <c r="F9" i="18"/>
  <c r="G9" i="18" s="1"/>
  <c r="K8" i="18"/>
  <c r="J8" i="18"/>
  <c r="I8" i="18"/>
  <c r="F8" i="18"/>
  <c r="K7" i="18"/>
  <c r="J7" i="18"/>
  <c r="I7" i="18"/>
  <c r="G7" i="18"/>
  <c r="F7" i="18"/>
  <c r="B5" i="17" s="1"/>
  <c r="K6" i="18"/>
  <c r="J6" i="18"/>
  <c r="I6" i="18"/>
  <c r="G6" i="18"/>
  <c r="F6" i="18"/>
  <c r="K5" i="18"/>
  <c r="J5" i="18"/>
  <c r="I5" i="18"/>
  <c r="F5" i="18"/>
  <c r="B22" i="22" s="1"/>
  <c r="K4" i="18"/>
  <c r="J4" i="18"/>
  <c r="I4" i="18"/>
  <c r="F4" i="18"/>
  <c r="B10" i="22" s="1"/>
  <c r="E8" i="13"/>
  <c r="K214" i="18"/>
  <c r="X8" i="17"/>
  <c r="X18" i="17"/>
  <c r="I242" i="18" s="1"/>
  <c r="X20" i="17"/>
  <c r="X21" i="17"/>
  <c r="I237" i="18" s="1"/>
  <c r="K213" i="18"/>
  <c r="K215" i="18"/>
  <c r="K225" i="18"/>
  <c r="K226" i="18"/>
  <c r="K220" i="18"/>
  <c r="K227" i="18"/>
  <c r="K217" i="18"/>
  <c r="K222" i="18"/>
  <c r="K219" i="18"/>
  <c r="K216" i="18"/>
  <c r="K221" i="18"/>
  <c r="K218" i="18"/>
  <c r="K223" i="18"/>
  <c r="K224" i="18"/>
  <c r="J13" i="16"/>
  <c r="M13" i="16" s="1"/>
  <c r="K89" i="15" s="1"/>
  <c r="K16" i="16"/>
  <c r="L16" i="16"/>
  <c r="N16" i="16" s="1"/>
  <c r="I9" i="16"/>
  <c r="J9" i="16"/>
  <c r="J27" i="15" s="1"/>
  <c r="K9" i="16"/>
  <c r="J68" i="15" s="1"/>
  <c r="L9" i="16"/>
  <c r="I68" i="15" s="1"/>
  <c r="I12" i="16"/>
  <c r="J12" i="16"/>
  <c r="K12" i="16"/>
  <c r="L12" i="16"/>
  <c r="N12" i="16"/>
  <c r="I104" i="15" s="1"/>
  <c r="M12" i="16"/>
  <c r="N23" i="16"/>
  <c r="O23" i="16"/>
  <c r="K103" i="15" s="1"/>
  <c r="K24" i="16"/>
  <c r="I31" i="15" s="1"/>
  <c r="N24" i="16"/>
  <c r="I105" i="15" s="1"/>
  <c r="I27" i="16"/>
  <c r="N27" i="16" s="1"/>
  <c r="J27" i="16"/>
  <c r="K27" i="16"/>
  <c r="L27" i="16"/>
  <c r="M27" i="16"/>
  <c r="J116" i="15" s="1"/>
  <c r="K113" i="15"/>
  <c r="J113" i="15"/>
  <c r="G27" i="15"/>
  <c r="G50" i="15"/>
  <c r="I43" i="15"/>
  <c r="G43" i="15"/>
  <c r="K118" i="15"/>
  <c r="K117" i="15"/>
  <c r="J117" i="15"/>
  <c r="K120" i="15"/>
  <c r="J120" i="15"/>
  <c r="I120" i="15"/>
  <c r="G120" i="15"/>
  <c r="K74" i="15"/>
  <c r="K90" i="15"/>
  <c r="J104" i="15"/>
  <c r="J115" i="15"/>
  <c r="J97" i="15"/>
  <c r="K80" i="15"/>
  <c r="J37" i="15"/>
  <c r="J6" i="15"/>
  <c r="J21" i="15"/>
  <c r="K7" i="15"/>
  <c r="K39" i="15"/>
  <c r="J39" i="15"/>
  <c r="I64" i="15"/>
  <c r="I82" i="15"/>
  <c r="K23" i="15"/>
  <c r="K51" i="15"/>
  <c r="K119" i="15"/>
  <c r="J66" i="15"/>
  <c r="I37" i="15"/>
  <c r="G37" i="15"/>
  <c r="A37" i="15" s="1"/>
  <c r="I54" i="15"/>
  <c r="I6" i="15"/>
  <c r="G6" i="15"/>
  <c r="J80" i="15"/>
  <c r="I21" i="15"/>
  <c r="G21" i="15"/>
  <c r="J12" i="15"/>
  <c r="J36" i="15"/>
  <c r="J56" i="15"/>
  <c r="J30" i="15"/>
  <c r="K37" i="15"/>
  <c r="I66" i="15"/>
  <c r="K54" i="15"/>
  <c r="J54" i="15"/>
  <c r="K21" i="15"/>
  <c r="I80" i="15"/>
  <c r="K6" i="15"/>
  <c r="K12" i="15"/>
  <c r="I74" i="15"/>
  <c r="I90" i="15"/>
  <c r="K36" i="15"/>
  <c r="K56" i="15"/>
  <c r="K30" i="15"/>
  <c r="J10" i="15"/>
  <c r="J50" i="15"/>
  <c r="J74" i="15"/>
  <c r="J90" i="15"/>
  <c r="I12" i="15"/>
  <c r="G12" i="15"/>
  <c r="I36" i="15"/>
  <c r="G36" i="15"/>
  <c r="I30" i="15"/>
  <c r="G30" i="15"/>
  <c r="I56" i="15"/>
  <c r="G56" i="15"/>
  <c r="V18" i="22"/>
  <c r="W18" i="22"/>
  <c r="I261" i="18"/>
  <c r="G261" i="18"/>
  <c r="G257" i="18"/>
  <c r="I13" i="15"/>
  <c r="G13" i="15"/>
  <c r="A13" i="15" s="1"/>
  <c r="G42" i="15"/>
  <c r="G57" i="15"/>
  <c r="G252" i="18"/>
  <c r="I250" i="18"/>
  <c r="G250" i="18"/>
  <c r="I118" i="15"/>
  <c r="G118" i="15"/>
  <c r="I103" i="15"/>
  <c r="O8" i="16"/>
  <c r="I115" i="15"/>
  <c r="J40" i="15"/>
  <c r="J24" i="15"/>
  <c r="I39" i="15"/>
  <c r="G39" i="15"/>
  <c r="J82" i="15"/>
  <c r="J64" i="15"/>
  <c r="I7" i="15"/>
  <c r="G7" i="15"/>
  <c r="I23" i="15"/>
  <c r="G23" i="15"/>
  <c r="A23" i="15" s="1"/>
  <c r="I51" i="15"/>
  <c r="G51" i="15"/>
  <c r="A51" i="15" s="1"/>
  <c r="I110" i="15" l="1"/>
  <c r="I100" i="15"/>
  <c r="O27" i="16"/>
  <c r="I97" i="15"/>
  <c r="I116" i="15"/>
  <c r="A215" i="18"/>
  <c r="I57" i="15"/>
  <c r="A6" i="15"/>
  <c r="A10" i="15"/>
  <c r="A11" i="15"/>
  <c r="A4" i="15"/>
  <c r="A3" i="15"/>
  <c r="A5" i="15"/>
  <c r="A9" i="15"/>
  <c r="A8" i="15"/>
  <c r="Y18" i="17"/>
  <c r="K242" i="18" s="1"/>
  <c r="C22" i="22"/>
  <c r="C12" i="17"/>
  <c r="B12" i="17" s="1"/>
  <c r="X12" i="17" s="1"/>
  <c r="A42" i="15"/>
  <c r="M9" i="16"/>
  <c r="T22" i="22"/>
  <c r="V22" i="22"/>
  <c r="W22" i="22" s="1"/>
  <c r="G26" i="18"/>
  <c r="X15" i="17"/>
  <c r="G53" i="18"/>
  <c r="G73" i="18"/>
  <c r="A73" i="18" s="1"/>
  <c r="G104" i="18"/>
  <c r="G133" i="18"/>
  <c r="R23" i="17"/>
  <c r="G199" i="18"/>
  <c r="I42" i="15"/>
  <c r="A56" i="15"/>
  <c r="M24" i="16"/>
  <c r="N9" i="16"/>
  <c r="G5" i="18"/>
  <c r="G13" i="18"/>
  <c r="G185" i="18"/>
  <c r="G196" i="18"/>
  <c r="S23" i="17"/>
  <c r="A7" i="15"/>
  <c r="J86" i="15"/>
  <c r="T19" i="22"/>
  <c r="W19" i="22" s="1"/>
  <c r="G37" i="18"/>
  <c r="A44" i="18" s="1"/>
  <c r="G57" i="18"/>
  <c r="E5" i="17"/>
  <c r="X5" i="17" s="1"/>
  <c r="G77" i="18"/>
  <c r="G108" i="18"/>
  <c r="G127" i="18"/>
  <c r="G146" i="18"/>
  <c r="G203" i="18"/>
  <c r="B6" i="22"/>
  <c r="B3" i="17"/>
  <c r="C16" i="22"/>
  <c r="V16" i="22" s="1"/>
  <c r="C7" i="17"/>
  <c r="B7" i="17" s="1"/>
  <c r="X7" i="17" s="1"/>
  <c r="A36" i="15"/>
  <c r="K32" i="15" s="1"/>
  <c r="A44" i="15"/>
  <c r="A41" i="15"/>
  <c r="A38" i="15"/>
  <c r="A45" i="15"/>
  <c r="A40" i="15"/>
  <c r="A46" i="15"/>
  <c r="A50" i="15"/>
  <c r="A58" i="15"/>
  <c r="A55" i="15"/>
  <c r="A54" i="15"/>
  <c r="A59" i="15"/>
  <c r="A53" i="15"/>
  <c r="K52" i="15" s="1"/>
  <c r="A52" i="15"/>
  <c r="G11" i="18"/>
  <c r="A11" i="18" s="1"/>
  <c r="G27" i="18"/>
  <c r="G54" i="18"/>
  <c r="G74" i="18"/>
  <c r="G105" i="18"/>
  <c r="G124" i="18"/>
  <c r="G131" i="18"/>
  <c r="G91" i="18"/>
  <c r="G149" i="18"/>
  <c r="K43" i="15"/>
  <c r="I50" i="15"/>
  <c r="W19" i="17"/>
  <c r="X19" i="17"/>
  <c r="C11" i="17"/>
  <c r="X11" i="17" s="1"/>
  <c r="G51" i="18"/>
  <c r="G71" i="18"/>
  <c r="G102" i="18"/>
  <c r="G116" i="18"/>
  <c r="G197" i="18"/>
  <c r="G214" i="18"/>
  <c r="A214" i="18" s="1"/>
  <c r="H23" i="17"/>
  <c r="G174" i="18"/>
  <c r="A12" i="15"/>
  <c r="K10" i="15"/>
  <c r="K66" i="15"/>
  <c r="I10" i="15"/>
  <c r="N13" i="16"/>
  <c r="O13" i="16" s="1"/>
  <c r="C4" i="17"/>
  <c r="D23" i="17"/>
  <c r="X16" i="17"/>
  <c r="W16" i="17"/>
  <c r="Y16" i="17" s="1"/>
  <c r="G111" i="18"/>
  <c r="I86" i="15"/>
  <c r="A27" i="15"/>
  <c r="O12" i="16"/>
  <c r="M16" i="16"/>
  <c r="O16" i="16" s="1"/>
  <c r="W17" i="17"/>
  <c r="X17" i="17"/>
  <c r="G85" i="18"/>
  <c r="G92" i="18"/>
  <c r="I5" i="17"/>
  <c r="W5" i="17" s="1"/>
  <c r="J23" i="17"/>
  <c r="G150" i="18"/>
  <c r="G180" i="18"/>
  <c r="G187" i="18"/>
  <c r="G207" i="18"/>
  <c r="A43" i="15"/>
  <c r="A222" i="18"/>
  <c r="A217" i="18"/>
  <c r="A224" i="18"/>
  <c r="A223" i="18"/>
  <c r="A218" i="18"/>
  <c r="A221" i="18"/>
  <c r="A219" i="18"/>
  <c r="A220" i="18"/>
  <c r="A225" i="18"/>
  <c r="A227" i="18"/>
  <c r="G8" i="18"/>
  <c r="A39" i="15"/>
  <c r="K27" i="15"/>
  <c r="I27" i="15"/>
  <c r="W8" i="17"/>
  <c r="Y8" i="17" s="1"/>
  <c r="G38" i="18"/>
  <c r="G55" i="18"/>
  <c r="G58" i="18"/>
  <c r="G78" i="18"/>
  <c r="G89" i="18"/>
  <c r="G109" i="18"/>
  <c r="G128" i="18"/>
  <c r="G147" i="18"/>
  <c r="E23" i="17"/>
  <c r="G206" i="18"/>
  <c r="A206" i="18" s="1"/>
  <c r="V10" i="22"/>
  <c r="T10" i="22"/>
  <c r="B14" i="22"/>
  <c r="V14" i="22" s="1"/>
  <c r="B6" i="17"/>
  <c r="X6" i="17" s="1"/>
  <c r="W12" i="17"/>
  <c r="J254" i="18" s="1"/>
  <c r="G106" i="18"/>
  <c r="G113" i="18"/>
  <c r="G125" i="18"/>
  <c r="K3" i="17"/>
  <c r="K23" i="17" s="1"/>
  <c r="X13" i="17"/>
  <c r="W13" i="17"/>
  <c r="J259" i="18" s="1"/>
  <c r="G60" i="18"/>
  <c r="A60" i="18" s="1"/>
  <c r="K50" i="15"/>
  <c r="J87" i="15"/>
  <c r="J43" i="15"/>
  <c r="G4" i="18"/>
  <c r="A14" i="18" s="1"/>
  <c r="G12" i="18"/>
  <c r="G28" i="18"/>
  <c r="C9" i="17"/>
  <c r="B9" i="17" s="1"/>
  <c r="G52" i="18"/>
  <c r="W10" i="17"/>
  <c r="X10" i="17"/>
  <c r="G72" i="18"/>
  <c r="G117" i="18"/>
  <c r="G164" i="18"/>
  <c r="G198" i="18"/>
  <c r="A200" i="18" s="1"/>
  <c r="I99" i="15"/>
  <c r="I112" i="15"/>
  <c r="G112" i="15" s="1"/>
  <c r="A118" i="15" s="1"/>
  <c r="G40" i="18"/>
  <c r="G84" i="18"/>
  <c r="G142" i="18"/>
  <c r="J73" i="15"/>
  <c r="A21" i="15"/>
  <c r="A24" i="15"/>
  <c r="A19" i="15"/>
  <c r="A31" i="15"/>
  <c r="A26" i="15"/>
  <c r="A22" i="15"/>
  <c r="A20" i="15"/>
  <c r="A28" i="15"/>
  <c r="A25" i="15"/>
  <c r="A32" i="15"/>
  <c r="G45" i="18"/>
  <c r="A45" i="18" s="1"/>
  <c r="G69" i="18"/>
  <c r="A68" i="18" s="1"/>
  <c r="G23" i="17"/>
  <c r="G100" i="18"/>
  <c r="G188" i="18"/>
  <c r="Q19" i="17"/>
  <c r="Q23" i="17" s="1"/>
  <c r="O25" i="16"/>
  <c r="J99" i="15"/>
  <c r="K70" i="15"/>
  <c r="J112" i="15"/>
  <c r="K84" i="15"/>
  <c r="A30" i="15"/>
  <c r="A29" i="15"/>
  <c r="C14" i="17"/>
  <c r="B14" i="17" s="1"/>
  <c r="W6" i="17"/>
  <c r="J257" i="18" s="1"/>
  <c r="W20" i="17"/>
  <c r="W21" i="17"/>
  <c r="A226" i="18"/>
  <c r="A57" i="15"/>
  <c r="T24" i="22"/>
  <c r="W24" i="22" s="1"/>
  <c r="G23" i="18"/>
  <c r="A23" i="18" s="1"/>
  <c r="G39" i="18"/>
  <c r="A36" i="18" s="1"/>
  <c r="G59" i="18"/>
  <c r="G79" i="18"/>
  <c r="G90" i="18"/>
  <c r="G110" i="18"/>
  <c r="I4" i="17"/>
  <c r="G129" i="18"/>
  <c r="G141" i="18"/>
  <c r="G148" i="18"/>
  <c r="G205" i="18"/>
  <c r="A205" i="18" s="1"/>
  <c r="A216" i="18"/>
  <c r="J238" i="18" l="1"/>
  <c r="J251" i="18"/>
  <c r="Y5" i="17"/>
  <c r="I238" i="18"/>
  <c r="I251" i="18"/>
  <c r="G251" i="18" s="1"/>
  <c r="K110" i="15"/>
  <c r="K100" i="15"/>
  <c r="A51" i="18"/>
  <c r="A50" i="18"/>
  <c r="T16" i="22"/>
  <c r="W16" i="22" s="1"/>
  <c r="A193" i="18"/>
  <c r="A202" i="18"/>
  <c r="A43" i="18"/>
  <c r="I243" i="18"/>
  <c r="I256" i="18"/>
  <c r="G256" i="18" s="1"/>
  <c r="I236" i="18"/>
  <c r="I253" i="18"/>
  <c r="G253" i="18" s="1"/>
  <c r="A7" i="18"/>
  <c r="A10" i="18"/>
  <c r="T6" i="22"/>
  <c r="V6" i="22"/>
  <c r="W6" i="22" s="1"/>
  <c r="A22" i="18"/>
  <c r="J234" i="18"/>
  <c r="J260" i="18"/>
  <c r="A203" i="18"/>
  <c r="A196" i="18"/>
  <c r="A53" i="18"/>
  <c r="A72" i="18"/>
  <c r="A78" i="18"/>
  <c r="K64" i="15"/>
  <c r="J100" i="15"/>
  <c r="K82" i="15"/>
  <c r="J110" i="15"/>
  <c r="I241" i="18"/>
  <c r="Y15" i="17"/>
  <c r="K241" i="18" s="1"/>
  <c r="A76" i="18"/>
  <c r="A9" i="18"/>
  <c r="A208" i="18"/>
  <c r="B4" i="17"/>
  <c r="C23" i="17"/>
  <c r="A55" i="18"/>
  <c r="Y10" i="17"/>
  <c r="A58" i="18"/>
  <c r="K115" i="15"/>
  <c r="K104" i="15"/>
  <c r="A13" i="18"/>
  <c r="A26" i="18"/>
  <c r="A24" i="18"/>
  <c r="A213" i="18"/>
  <c r="A41" i="18"/>
  <c r="A110" i="15"/>
  <c r="A113" i="15"/>
  <c r="A116" i="15"/>
  <c r="A111" i="15"/>
  <c r="A112" i="15"/>
  <c r="A115" i="15"/>
  <c r="A114" i="15"/>
  <c r="A119" i="15"/>
  <c r="A117" i="15"/>
  <c r="J255" i="18"/>
  <c r="J244" i="18"/>
  <c r="A5" i="18"/>
  <c r="A201" i="18"/>
  <c r="I234" i="18"/>
  <c r="Y17" i="17"/>
  <c r="I260" i="18"/>
  <c r="G260" i="18" s="1"/>
  <c r="A79" i="18"/>
  <c r="A59" i="18"/>
  <c r="K99" i="15"/>
  <c r="K112" i="15"/>
  <c r="A52" i="18"/>
  <c r="A38" i="18"/>
  <c r="A194" i="18"/>
  <c r="A77" i="18"/>
  <c r="I102" i="15"/>
  <c r="O9" i="16"/>
  <c r="I111" i="15"/>
  <c r="A15" i="18"/>
  <c r="A195" i="18"/>
  <c r="X14" i="17"/>
  <c r="W14" i="17"/>
  <c r="J105" i="15"/>
  <c r="K73" i="15"/>
  <c r="K87" i="15"/>
  <c r="J102" i="15"/>
  <c r="J111" i="15"/>
  <c r="K68" i="15"/>
  <c r="K86" i="15"/>
  <c r="A198" i="18"/>
  <c r="W9" i="17"/>
  <c r="X9" i="17"/>
  <c r="A28" i="18"/>
  <c r="A207" i="18"/>
  <c r="A57" i="18"/>
  <c r="O24" i="16"/>
  <c r="K105" i="15" s="1"/>
  <c r="A29" i="18"/>
  <c r="A25" i="18"/>
  <c r="K97" i="15"/>
  <c r="L97" i="15" s="1"/>
  <c r="K116" i="15"/>
  <c r="L116" i="15" s="1"/>
  <c r="J261" i="18"/>
  <c r="Y20" i="17"/>
  <c r="K261" i="18" s="1"/>
  <c r="W3" i="17"/>
  <c r="X3" i="17"/>
  <c r="Y3" i="17" s="1"/>
  <c r="A12" i="18"/>
  <c r="I257" i="18"/>
  <c r="Y6" i="17"/>
  <c r="K257" i="18" s="1"/>
  <c r="A120" i="15"/>
  <c r="A204" i="18"/>
  <c r="A197" i="18"/>
  <c r="W7" i="17"/>
  <c r="A21" i="18"/>
  <c r="A30" i="18"/>
  <c r="I23" i="17"/>
  <c r="Y13" i="17"/>
  <c r="K259" i="18" s="1"/>
  <c r="I259" i="18"/>
  <c r="G259" i="18" s="1"/>
  <c r="A74" i="18"/>
  <c r="A37" i="18"/>
  <c r="Y12" i="17"/>
  <c r="K254" i="18" s="1"/>
  <c r="I254" i="18"/>
  <c r="G254" i="18" s="1"/>
  <c r="A39" i="18"/>
  <c r="T14" i="22"/>
  <c r="W14" i="22" s="1"/>
  <c r="A69" i="18"/>
  <c r="A70" i="18"/>
  <c r="A54" i="18"/>
  <c r="A199" i="18"/>
  <c r="A56" i="18"/>
  <c r="A75" i="18"/>
  <c r="Y19" i="17"/>
  <c r="I244" i="18"/>
  <c r="I255" i="18"/>
  <c r="G255" i="18" s="1"/>
  <c r="A4" i="18"/>
  <c r="AA8" i="13" s="1"/>
  <c r="J237" i="18"/>
  <c r="J250" i="18"/>
  <c r="Y21" i="17"/>
  <c r="W11" i="17"/>
  <c r="A40" i="18"/>
  <c r="W10" i="22"/>
  <c r="A8" i="18"/>
  <c r="A71" i="18"/>
  <c r="A27" i="18"/>
  <c r="A42" i="18"/>
  <c r="A62" i="18"/>
  <c r="A6" i="18"/>
  <c r="A63" i="18"/>
  <c r="A61" i="18"/>
  <c r="K102" i="15" l="1"/>
  <c r="L102" i="15" s="1"/>
  <c r="K111" i="15"/>
  <c r="L111" i="15" s="1"/>
  <c r="L98" i="15"/>
  <c r="L101" i="15"/>
  <c r="L114" i="15"/>
  <c r="L113" i="15"/>
  <c r="L119" i="15"/>
  <c r="L120" i="15"/>
  <c r="L103" i="15"/>
  <c r="L117" i="15"/>
  <c r="L118" i="15"/>
  <c r="L105" i="15"/>
  <c r="X4" i="17"/>
  <c r="W4" i="17"/>
  <c r="L100" i="15"/>
  <c r="K234" i="18"/>
  <c r="K260" i="18"/>
  <c r="L110" i="15"/>
  <c r="J236" i="18"/>
  <c r="J253" i="18"/>
  <c r="L112" i="15"/>
  <c r="Y7" i="17"/>
  <c r="J243" i="18"/>
  <c r="J256" i="18"/>
  <c r="L99" i="15"/>
  <c r="K244" i="18"/>
  <c r="K255" i="18"/>
  <c r="K237" i="18"/>
  <c r="K250" i="18"/>
  <c r="I235" i="18"/>
  <c r="I252" i="18"/>
  <c r="Y9" i="17"/>
  <c r="Y11" i="17"/>
  <c r="I233" i="18"/>
  <c r="I249" i="18"/>
  <c r="G249" i="18" s="1"/>
  <c r="K238" i="18"/>
  <c r="K251" i="18"/>
  <c r="J235" i="18"/>
  <c r="J252" i="18"/>
  <c r="B23" i="17"/>
  <c r="Y14" i="17"/>
  <c r="J233" i="18"/>
  <c r="J249" i="18"/>
  <c r="L104" i="15"/>
  <c r="L115" i="15"/>
  <c r="J258" i="18" l="1"/>
  <c r="J232" i="18"/>
  <c r="I232" i="18"/>
  <c r="I258" i="18"/>
  <c r="G258" i="18" s="1"/>
  <c r="A258" i="18" s="1"/>
  <c r="Y4" i="17"/>
  <c r="K236" i="18"/>
  <c r="L236" i="18" s="1"/>
  <c r="K253" i="18"/>
  <c r="L253" i="18" s="1"/>
  <c r="A255" i="18"/>
  <c r="A251" i="18"/>
  <c r="A256" i="18"/>
  <c r="L238" i="18"/>
  <c r="K243" i="18"/>
  <c r="K256" i="18"/>
  <c r="K235" i="18"/>
  <c r="K252" i="18"/>
  <c r="K233" i="18"/>
  <c r="K249" i="18"/>
  <c r="L249" i="18" s="1"/>
  <c r="A249" i="18"/>
  <c r="A257" i="18"/>
  <c r="A252" i="18"/>
  <c r="A250" i="18"/>
  <c r="A261" i="18"/>
  <c r="A259" i="18"/>
  <c r="L234" i="18"/>
  <c r="L250" i="18"/>
  <c r="K258" i="18" l="1"/>
  <c r="L258" i="18" s="1"/>
  <c r="K232" i="18"/>
  <c r="L232" i="18" s="1"/>
  <c r="L242" i="18"/>
  <c r="L172" i="18"/>
  <c r="L131" i="18"/>
  <c r="L72" i="18"/>
  <c r="L69" i="18"/>
  <c r="L93" i="18"/>
  <c r="L63" i="18"/>
  <c r="L13" i="18"/>
  <c r="L220" i="18"/>
  <c r="L108" i="18"/>
  <c r="L178" i="18"/>
  <c r="L166" i="18"/>
  <c r="L205" i="18"/>
  <c r="L222" i="18"/>
  <c r="L259" i="18"/>
  <c r="L79" i="18"/>
  <c r="L28" i="18"/>
  <c r="L160" i="18"/>
  <c r="L84" i="18"/>
  <c r="L187" i="18"/>
  <c r="L226" i="18"/>
  <c r="L148" i="18"/>
  <c r="L223" i="18"/>
  <c r="L38" i="18"/>
  <c r="L199" i="18"/>
  <c r="L107" i="18"/>
  <c r="L224" i="18"/>
  <c r="L145" i="18"/>
  <c r="L8" i="18"/>
  <c r="L159" i="18"/>
  <c r="L78" i="18"/>
  <c r="L71" i="18"/>
  <c r="L161" i="18"/>
  <c r="L201" i="18"/>
  <c r="L157" i="18"/>
  <c r="L185" i="18"/>
  <c r="L24" i="18"/>
  <c r="L43" i="18"/>
  <c r="L15" i="18"/>
  <c r="L104" i="18"/>
  <c r="L217" i="18"/>
  <c r="L164" i="18"/>
  <c r="L52" i="18"/>
  <c r="L206" i="18"/>
  <c r="L111" i="18"/>
  <c r="L127" i="18"/>
  <c r="L150" i="18"/>
  <c r="L125" i="18"/>
  <c r="L77" i="18"/>
  <c r="L135" i="18"/>
  <c r="L156" i="18"/>
  <c r="L61" i="18"/>
  <c r="L87" i="18"/>
  <c r="L133" i="18"/>
  <c r="L101" i="18"/>
  <c r="L10" i="18"/>
  <c r="L181" i="18"/>
  <c r="L174" i="18"/>
  <c r="L221" i="18"/>
  <c r="L214" i="18"/>
  <c r="L9" i="18"/>
  <c r="L76" i="18"/>
  <c r="L129" i="18"/>
  <c r="L27" i="18"/>
  <c r="L218" i="18"/>
  <c r="L39" i="18"/>
  <c r="L41" i="18"/>
  <c r="L75" i="18"/>
  <c r="L141" i="18"/>
  <c r="L144" i="18"/>
  <c r="L204" i="18"/>
  <c r="L30" i="18"/>
  <c r="L54" i="18"/>
  <c r="L198" i="18"/>
  <c r="L241" i="18"/>
  <c r="L162" i="18"/>
  <c r="L110" i="18"/>
  <c r="L193" i="18"/>
  <c r="L60" i="18"/>
  <c r="L14" i="18"/>
  <c r="L58" i="18"/>
  <c r="L208" i="18"/>
  <c r="L4" i="18"/>
  <c r="L6" i="18"/>
  <c r="L26" i="18"/>
  <c r="L123" i="18"/>
  <c r="L57" i="18"/>
  <c r="L70" i="18"/>
  <c r="L113" i="18"/>
  <c r="L11" i="18"/>
  <c r="L182" i="18"/>
  <c r="L158" i="18"/>
  <c r="L51" i="18"/>
  <c r="L195" i="18"/>
  <c r="L68" i="18"/>
  <c r="L213" i="18"/>
  <c r="L56" i="18"/>
  <c r="L36" i="18"/>
  <c r="L147" i="18"/>
  <c r="L184" i="18"/>
  <c r="L216" i="18"/>
  <c r="L227" i="18"/>
  <c r="L261" i="18"/>
  <c r="L74" i="18"/>
  <c r="L94" i="18"/>
  <c r="L149" i="18"/>
  <c r="L7" i="18"/>
  <c r="L124" i="18"/>
  <c r="L53" i="18"/>
  <c r="L92" i="18"/>
  <c r="L62" i="18"/>
  <c r="L100" i="18"/>
  <c r="L257" i="18"/>
  <c r="L105" i="18"/>
  <c r="L25" i="18"/>
  <c r="L203" i="18"/>
  <c r="L219" i="18"/>
  <c r="L106" i="18"/>
  <c r="L85" i="18"/>
  <c r="L114" i="18"/>
  <c r="L23" i="18"/>
  <c r="L167" i="18"/>
  <c r="L90" i="18"/>
  <c r="L176" i="18"/>
  <c r="L21" i="18"/>
  <c r="L44" i="18"/>
  <c r="L5" i="18"/>
  <c r="L59" i="18"/>
  <c r="L29" i="18"/>
  <c r="L109" i="18"/>
  <c r="L142" i="18"/>
  <c r="L116" i="18"/>
  <c r="L50" i="18"/>
  <c r="L215" i="18"/>
  <c r="L180" i="18"/>
  <c r="L163" i="18"/>
  <c r="L42" i="18"/>
  <c r="L12" i="18"/>
  <c r="L95" i="18"/>
  <c r="L183" i="18"/>
  <c r="L73" i="18"/>
  <c r="L37" i="18"/>
  <c r="L196" i="18"/>
  <c r="L254" i="18"/>
  <c r="L55" i="18"/>
  <c r="L40" i="18"/>
  <c r="L128" i="18"/>
  <c r="L197" i="18"/>
  <c r="L151" i="18"/>
  <c r="L132" i="18"/>
  <c r="L102" i="18"/>
  <c r="L45" i="18"/>
  <c r="L239" i="18"/>
  <c r="L188" i="18"/>
  <c r="L89" i="18"/>
  <c r="L207" i="18"/>
  <c r="L194" i="18"/>
  <c r="L126" i="18"/>
  <c r="L103" i="18"/>
  <c r="L91" i="18"/>
  <c r="L202" i="18"/>
  <c r="L225" i="18"/>
  <c r="L86" i="18"/>
  <c r="L200" i="18"/>
  <c r="L22" i="18"/>
  <c r="L146" i="18"/>
  <c r="L237" i="18"/>
  <c r="L233" i="18"/>
  <c r="L251" i="18"/>
  <c r="L260" i="18"/>
  <c r="L256" i="18"/>
  <c r="L255" i="18"/>
  <c r="A254" i="18"/>
  <c r="L244" i="18"/>
  <c r="L252" i="18"/>
  <c r="L235" i="18"/>
  <c r="A260" i="18"/>
  <c r="L243" i="18"/>
  <c r="A253" i="18"/>
  <c r="G130" i="18"/>
  <c r="G134" i="18"/>
  <c r="A133" i="18"/>
  <c r="A128" i="18"/>
  <c r="A129" i="18"/>
  <c r="A132" i="18"/>
  <c r="A125" i="18"/>
  <c r="A131" i="18"/>
  <c r="A124" i="18"/>
  <c r="A127" i="18"/>
  <c r="A135" i="18"/>
  <c r="A126" i="18"/>
  <c r="A123" i="18"/>
  <c r="A130" i="18"/>
  <c r="A134" i="18"/>
  <c r="G179" i="18"/>
  <c r="G173" i="18"/>
  <c r="G175" i="18"/>
  <c r="G177" i="18"/>
  <c r="G186" i="18"/>
  <c r="A179" i="18"/>
  <c r="A186" i="18"/>
  <c r="G88" i="18"/>
  <c r="A92" i="18"/>
  <c r="A85" i="18"/>
  <c r="A94" i="18"/>
  <c r="A93" i="18"/>
  <c r="A95" i="18"/>
  <c r="A91" i="18"/>
  <c r="A89" i="18"/>
  <c r="A90" i="18"/>
  <c r="A86" i="18"/>
  <c r="A87" i="18"/>
  <c r="A84" i="18"/>
  <c r="A88" i="18"/>
  <c r="G112" i="18"/>
  <c r="G115" i="18"/>
  <c r="A114" i="18"/>
  <c r="A106" i="18"/>
  <c r="A108" i="18"/>
  <c r="A107" i="18"/>
  <c r="A116" i="18"/>
  <c r="A102" i="18"/>
  <c r="A111" i="18"/>
  <c r="A104" i="18"/>
  <c r="A113" i="18"/>
  <c r="A100" i="18"/>
  <c r="A109" i="18"/>
  <c r="A110" i="18"/>
  <c r="A101" i="18"/>
  <c r="A117" i="18"/>
  <c r="A105" i="18"/>
  <c r="A103" i="18"/>
  <c r="A112" i="18"/>
  <c r="G143" i="18"/>
  <c r="G140" i="18"/>
  <c r="A143" i="18"/>
  <c r="A175" i="18"/>
  <c r="A115" i="18"/>
  <c r="A141" i="18"/>
  <c r="A147" i="18"/>
  <c r="A142" i="18"/>
  <c r="A150" i="18"/>
  <c r="A149" i="18"/>
  <c r="A146" i="18"/>
  <c r="A148" i="18"/>
  <c r="A145" i="18"/>
  <c r="A151" i="18"/>
  <c r="A144" i="18"/>
  <c r="A140" i="18"/>
  <c r="A174" i="18"/>
  <c r="A187" i="18"/>
  <c r="A185" i="18"/>
  <c r="A180" i="18"/>
  <c r="A181" i="18"/>
  <c r="A182" i="18"/>
  <c r="A188" i="18"/>
  <c r="A176" i="18"/>
  <c r="A173" i="18"/>
  <c r="A178" i="18"/>
  <c r="A183" i="18"/>
  <c r="A172" i="18"/>
  <c r="A184" i="18"/>
  <c r="A177" i="18"/>
  <c r="G165" i="18"/>
  <c r="A162" i="18"/>
  <c r="A161" i="18"/>
  <c r="A163" i="18"/>
  <c r="A166" i="18"/>
  <c r="A156" i="18"/>
  <c r="A164" i="18"/>
  <c r="A167" i="18"/>
  <c r="A160" i="18"/>
  <c r="A159" i="18"/>
  <c r="A157" i="18"/>
  <c r="A158" i="18"/>
  <c r="A165" i="18"/>
</calcChain>
</file>

<file path=xl/sharedStrings.xml><?xml version="1.0" encoding="utf-8"?>
<sst xmlns="http://schemas.openxmlformats.org/spreadsheetml/2006/main" count="1317" uniqueCount="457">
  <si>
    <t>적요</t>
    <phoneticPr fontId="6" type="noConversion"/>
  </si>
  <si>
    <t>식대</t>
  </si>
  <si>
    <t>회식비</t>
  </si>
  <si>
    <t>교통비</t>
  </si>
  <si>
    <t>사무용품비품</t>
  </si>
  <si>
    <t>간식비</t>
  </si>
  <si>
    <t>내용</t>
    <phoneticPr fontId="6" type="noConversion"/>
  </si>
  <si>
    <t>저녁식대</t>
    <phoneticPr fontId="6" type="noConversion"/>
  </si>
  <si>
    <t>점심식대</t>
    <phoneticPr fontId="6" type="noConversion"/>
  </si>
  <si>
    <t>이행야식비</t>
    <phoneticPr fontId="6" type="noConversion"/>
  </si>
  <si>
    <t>정기점검야식비</t>
    <phoneticPr fontId="6" type="noConversion"/>
  </si>
  <si>
    <t>팀 회식비</t>
    <phoneticPr fontId="6" type="noConversion"/>
  </si>
  <si>
    <t>택시비</t>
    <phoneticPr fontId="6" type="noConversion"/>
  </si>
  <si>
    <t>퀵비</t>
    <phoneticPr fontId="6" type="noConversion"/>
  </si>
  <si>
    <t>사무용품 및 비품</t>
    <phoneticPr fontId="6" type="noConversion"/>
  </si>
  <si>
    <t>음료 및 간식비</t>
    <phoneticPr fontId="6" type="noConversion"/>
  </si>
  <si>
    <t>결
제</t>
    <phoneticPr fontId="6" type="noConversion"/>
  </si>
  <si>
    <t>담당</t>
    <phoneticPr fontId="6" type="noConversion"/>
  </si>
  <si>
    <t>팀장</t>
    <phoneticPr fontId="6" type="noConversion"/>
  </si>
  <si>
    <t>본부장</t>
    <phoneticPr fontId="6" type="noConversion"/>
  </si>
  <si>
    <t>대표이사</t>
    <phoneticPr fontId="6" type="noConversion"/>
  </si>
  <si>
    <t>지  출  결  의  서</t>
    <phoneticPr fontId="6" type="noConversion"/>
  </si>
  <si>
    <t>일금</t>
    <phoneticPr fontId="6" type="noConversion"/>
  </si>
  <si>
    <t>원정</t>
    <phoneticPr fontId="6" type="noConversion"/>
  </si>
  <si>
    <t>(</t>
    <phoneticPr fontId="6" type="noConversion"/>
  </si>
  <si>
    <t>\</t>
    <phoneticPr fontId="6" type="noConversion"/>
  </si>
  <si>
    <t>)</t>
    <phoneticPr fontId="6" type="noConversion"/>
  </si>
  <si>
    <t>발의</t>
    <phoneticPr fontId="6" type="noConversion"/>
  </si>
  <si>
    <t>인</t>
    <phoneticPr fontId="6" type="noConversion"/>
  </si>
  <si>
    <t>처리사항</t>
    <phoneticPr fontId="6" type="noConversion"/>
  </si>
  <si>
    <t>결제</t>
    <phoneticPr fontId="6" type="noConversion"/>
  </si>
  <si>
    <t xml:space="preserve">      년     월     일</t>
    <phoneticPr fontId="6" type="noConversion"/>
  </si>
  <si>
    <t>계정과목</t>
    <phoneticPr fontId="6" type="noConversion"/>
  </si>
  <si>
    <t>지출</t>
    <phoneticPr fontId="6" type="noConversion"/>
  </si>
  <si>
    <t>지출내역</t>
    <phoneticPr fontId="6" type="noConversion"/>
  </si>
  <si>
    <t>금액</t>
    <phoneticPr fontId="6" type="noConversion"/>
  </si>
  <si>
    <t>지출일자</t>
    <phoneticPr fontId="6" type="noConversion"/>
  </si>
  <si>
    <t>위 금액을 청구 하오니 결재 바랍니다.</t>
    <phoneticPr fontId="6" type="noConversion"/>
  </si>
  <si>
    <t>담당자   최 일 수</t>
    <phoneticPr fontId="6" type="noConversion"/>
  </si>
  <si>
    <t>2021 樂 클럽 6월 셋째주 정기전 종합</t>
    <phoneticPr fontId="6" type="noConversion"/>
  </si>
  <si>
    <t>랭킹</t>
    <phoneticPr fontId="6" type="noConversion"/>
  </si>
  <si>
    <t>이름</t>
    <phoneticPr fontId="6" type="noConversion"/>
  </si>
  <si>
    <t>1경기</t>
    <phoneticPr fontId="6" type="noConversion"/>
  </si>
  <si>
    <t>2경기</t>
    <phoneticPr fontId="6" type="noConversion"/>
  </si>
  <si>
    <t>3경기</t>
    <phoneticPr fontId="6" type="noConversion"/>
  </si>
  <si>
    <t>총 핀</t>
    <phoneticPr fontId="6" type="noConversion"/>
  </si>
  <si>
    <t>AVG</t>
    <phoneticPr fontId="6" type="noConversion"/>
  </si>
  <si>
    <t>총게임수</t>
    <phoneticPr fontId="6" type="noConversion"/>
  </si>
  <si>
    <t>누적총핀</t>
    <phoneticPr fontId="6" type="noConversion"/>
  </si>
  <si>
    <t>누적AVG.</t>
    <phoneticPr fontId="6" type="noConversion"/>
  </si>
  <si>
    <t>김인천</t>
    <phoneticPr fontId="6" type="noConversion"/>
  </si>
  <si>
    <t>한성호</t>
    <phoneticPr fontId="6" type="noConversion"/>
  </si>
  <si>
    <t>이민철</t>
    <phoneticPr fontId="6" type="noConversion"/>
  </si>
  <si>
    <t>진해진</t>
    <phoneticPr fontId="6" type="noConversion"/>
  </si>
  <si>
    <t>박신호</t>
    <phoneticPr fontId="6" type="noConversion"/>
  </si>
  <si>
    <t>정승우</t>
    <phoneticPr fontId="6" type="noConversion"/>
  </si>
  <si>
    <t>김주성</t>
    <phoneticPr fontId="6" type="noConversion"/>
  </si>
  <si>
    <t>김인기</t>
    <phoneticPr fontId="6" type="noConversion"/>
  </si>
  <si>
    <t>이정훈</t>
    <phoneticPr fontId="6" type="noConversion"/>
  </si>
  <si>
    <t>김준호</t>
    <phoneticPr fontId="6" type="noConversion"/>
  </si>
  <si>
    <t>전소영</t>
    <phoneticPr fontId="6" type="noConversion"/>
  </si>
  <si>
    <t>2021 樂 클럽 7월 첫째주 정기전 종합</t>
    <phoneticPr fontId="6" type="noConversion"/>
  </si>
  <si>
    <t>김구광</t>
    <phoneticPr fontId="6" type="noConversion"/>
  </si>
  <si>
    <t>남궁철상</t>
    <phoneticPr fontId="6" type="noConversion"/>
  </si>
  <si>
    <t>지병규</t>
    <phoneticPr fontId="6" type="noConversion"/>
  </si>
  <si>
    <t>김범승</t>
    <phoneticPr fontId="6" type="noConversion"/>
  </si>
  <si>
    <t>2021 樂 클럽 10월 첫째주 정기전 종합</t>
    <phoneticPr fontId="6" type="noConversion"/>
  </si>
  <si>
    <t>김영규</t>
    <phoneticPr fontId="6" type="noConversion"/>
  </si>
  <si>
    <t>김영민</t>
    <phoneticPr fontId="6" type="noConversion"/>
  </si>
  <si>
    <t>2021 樂 클럽 10월 셋째주 정기전 종합</t>
    <phoneticPr fontId="6" type="noConversion"/>
  </si>
  <si>
    <t>2021 樂 클럽 11월 첫째주 정기전 종합</t>
    <phoneticPr fontId="6" type="noConversion"/>
  </si>
  <si>
    <t>2021 樂 클럽 11월 셋째주 정기전 종합</t>
    <phoneticPr fontId="6" type="noConversion"/>
  </si>
  <si>
    <t>이유선</t>
    <phoneticPr fontId="6" type="noConversion"/>
  </si>
  <si>
    <t>2021 樂 클럽 12월 첫째주 정기전 종합</t>
    <phoneticPr fontId="6" type="noConversion"/>
  </si>
  <si>
    <t>누적AVG
순위</t>
    <phoneticPr fontId="6" type="noConversion"/>
  </si>
  <si>
    <t>2021 樂 클럽 12월 셋째주 정기전 종합</t>
    <phoneticPr fontId="6" type="noConversion"/>
  </si>
  <si>
    <t>신   효</t>
    <phoneticPr fontId="6" type="noConversion"/>
  </si>
  <si>
    <t>권수민</t>
    <phoneticPr fontId="6" type="noConversion"/>
  </si>
  <si>
    <t>이름/총핀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</si>
  <si>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</si>
  <si>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</si>
  <si>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</si>
  <si>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</si>
  <si>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</si>
  <si>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10월첫째주</t>
    <phoneticPr fontId="6" type="noConversion"/>
  </si>
  <si>
    <t>10월셋째주</t>
    <phoneticPr fontId="6" type="noConversion"/>
  </si>
  <si>
    <t>11월첫째주</t>
    <phoneticPr fontId="6" type="noConversion"/>
  </si>
  <si>
    <t>11월셋째주</t>
    <phoneticPr fontId="6" type="noConversion"/>
  </si>
  <si>
    <t>12월첫째주</t>
    <phoneticPr fontId="6" type="noConversion"/>
  </si>
  <si>
    <t>12월셋째주</t>
    <phoneticPr fontId="6" type="noConversion"/>
  </si>
  <si>
    <t>총핀</t>
    <phoneticPr fontId="6" type="noConversion"/>
  </si>
  <si>
    <t>게임수</t>
    <phoneticPr fontId="6" type="noConversion"/>
  </si>
  <si>
    <t>총에버</t>
    <phoneticPr fontId="6" type="noConversion"/>
  </si>
  <si>
    <t>김영광</t>
    <phoneticPr fontId="6" type="noConversion"/>
  </si>
  <si>
    <t>김영미</t>
    <phoneticPr fontId="6" type="noConversion"/>
  </si>
  <si>
    <t>박선미</t>
    <phoneticPr fontId="6" type="noConversion"/>
  </si>
  <si>
    <t>박시온</t>
    <phoneticPr fontId="6" type="noConversion"/>
  </si>
  <si>
    <t>이동경</t>
    <phoneticPr fontId="6" type="noConversion"/>
  </si>
  <si>
    <t>이선화</t>
    <phoneticPr fontId="6" type="noConversion"/>
  </si>
  <si>
    <t>이정원</t>
    <phoneticPr fontId="6" type="noConversion"/>
  </si>
  <si>
    <t>김연성</t>
    <phoneticPr fontId="6" type="noConversion"/>
  </si>
  <si>
    <t>김인기</t>
    <phoneticPr fontId="2" type="noConversion"/>
  </si>
  <si>
    <t>박신호</t>
    <phoneticPr fontId="2" type="noConversion"/>
  </si>
  <si>
    <t>정승우</t>
    <phoneticPr fontId="2" type="noConversion"/>
  </si>
  <si>
    <t>진해진</t>
    <phoneticPr fontId="2" type="noConversion"/>
  </si>
  <si>
    <t>박정구</t>
    <phoneticPr fontId="6" type="noConversion"/>
  </si>
  <si>
    <t>박종훈</t>
    <phoneticPr fontId="6" type="noConversion"/>
  </si>
  <si>
    <t>승</t>
    <phoneticPr fontId="2" type="noConversion"/>
  </si>
  <si>
    <t>패</t>
    <phoneticPr fontId="2" type="noConversion"/>
  </si>
  <si>
    <t>TOTAL</t>
    <phoneticPr fontId="2" type="noConversion"/>
  </si>
  <si>
    <t>주차</t>
    <phoneticPr fontId="2" type="noConversion"/>
  </si>
  <si>
    <t>상대팀</t>
    <phoneticPr fontId="2" type="noConversion"/>
  </si>
  <si>
    <t>선수</t>
    <phoneticPr fontId="2" type="noConversion"/>
  </si>
  <si>
    <t>1게임</t>
    <phoneticPr fontId="2" type="noConversion"/>
  </si>
  <si>
    <t>2게임</t>
    <phoneticPr fontId="2" type="noConversion"/>
  </si>
  <si>
    <t>3게임</t>
    <phoneticPr fontId="2" type="noConversion"/>
  </si>
  <si>
    <t>TOTAL</t>
    <phoneticPr fontId="2" type="noConversion"/>
  </si>
  <si>
    <t>승</t>
    <phoneticPr fontId="2" type="noConversion"/>
  </si>
  <si>
    <t>패</t>
    <phoneticPr fontId="2" type="noConversion"/>
  </si>
  <si>
    <t>포인트</t>
    <phoneticPr fontId="2" type="noConversion"/>
  </si>
  <si>
    <t>진해진</t>
    <phoneticPr fontId="2" type="noConversion"/>
  </si>
  <si>
    <t>김주성</t>
    <phoneticPr fontId="2" type="noConversion"/>
  </si>
  <si>
    <t>정승우</t>
    <phoneticPr fontId="2" type="noConversion"/>
  </si>
  <si>
    <t>트윈스</t>
    <phoneticPr fontId="2" type="noConversion"/>
  </si>
  <si>
    <t>김인기</t>
    <phoneticPr fontId="2" type="noConversion"/>
  </si>
  <si>
    <t>박신호</t>
    <phoneticPr fontId="2" type="noConversion"/>
  </si>
  <si>
    <t>업텐션</t>
    <phoneticPr fontId="2" type="noConversion"/>
  </si>
  <si>
    <t>핀크러쉬</t>
    <phoneticPr fontId="2" type="noConversion"/>
  </si>
  <si>
    <t>인수봉</t>
    <phoneticPr fontId="2" type="noConversion"/>
  </si>
  <si>
    <t>어쩌다볼링</t>
    <phoneticPr fontId="2" type="noConversion"/>
  </si>
  <si>
    <t>1승당</t>
    <phoneticPr fontId="2" type="noConversion"/>
  </si>
  <si>
    <t>1패당</t>
    <phoneticPr fontId="2" type="noConversion"/>
  </si>
  <si>
    <t>팀당</t>
    <phoneticPr fontId="2" type="noConversion"/>
  </si>
  <si>
    <t>1인당</t>
    <phoneticPr fontId="2" type="noConversion"/>
  </si>
  <si>
    <t>선수명단</t>
    <phoneticPr fontId="2" type="noConversion"/>
  </si>
  <si>
    <t>출전횟수</t>
    <phoneticPr fontId="2" type="noConversion"/>
  </si>
  <si>
    <t>상금</t>
    <phoneticPr fontId="2" type="noConversion"/>
  </si>
  <si>
    <t>에버</t>
    <phoneticPr fontId="2" type="noConversion"/>
  </si>
  <si>
    <t>총점</t>
    <phoneticPr fontId="2" type="noConversion"/>
  </si>
  <si>
    <t>상주리그 출전선수 상금 분배</t>
    <phoneticPr fontId="2" type="noConversion"/>
  </si>
  <si>
    <t>퍼펙트</t>
    <phoneticPr fontId="2" type="noConversion"/>
  </si>
  <si>
    <t>김인천</t>
    <phoneticPr fontId="2" type="noConversion"/>
  </si>
  <si>
    <t>김주성</t>
    <phoneticPr fontId="2" type="noConversion"/>
  </si>
  <si>
    <t>박신호</t>
    <phoneticPr fontId="2" type="noConversion"/>
  </si>
  <si>
    <t>김인천</t>
    <phoneticPr fontId="2" type="noConversion"/>
  </si>
  <si>
    <t>샷스핀</t>
    <phoneticPr fontId="2" type="noConversion"/>
  </si>
  <si>
    <t>정승우</t>
    <phoneticPr fontId="2" type="noConversion"/>
  </si>
  <si>
    <t>진해진</t>
    <phoneticPr fontId="2" type="noConversion"/>
  </si>
  <si>
    <t>박신호</t>
    <phoneticPr fontId="2" type="noConversion"/>
  </si>
  <si>
    <t>김현배</t>
    <phoneticPr fontId="6" type="noConversion"/>
  </si>
  <si>
    <t>김동진</t>
    <phoneticPr fontId="6" type="noConversion"/>
  </si>
  <si>
    <t>강영복</t>
    <phoneticPr fontId="6" type="noConversion"/>
  </si>
  <si>
    <t>탑스타</t>
    <phoneticPr fontId="2" type="noConversion"/>
  </si>
  <si>
    <t>이정훈</t>
    <phoneticPr fontId="2" type="noConversion"/>
  </si>
  <si>
    <t>김인기</t>
    <phoneticPr fontId="2" type="noConversion"/>
  </si>
  <si>
    <t>박신호</t>
    <phoneticPr fontId="2" type="noConversion"/>
  </si>
  <si>
    <t>권순호</t>
    <phoneticPr fontId="2" type="noConversion"/>
  </si>
  <si>
    <t>A01</t>
    <phoneticPr fontId="2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</si>
  <si>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</si>
  <si>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</si>
  <si>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</si>
  <si>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</si>
  <si>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</si>
  <si>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</si>
  <si>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</si>
  <si>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</si>
  <si>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</si>
  <si>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</si>
  <si>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</si>
  <si>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</si>
  <si>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</si>
  <si>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</si>
  <si>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</si>
  <si>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</si>
  <si>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</si>
  <si>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</si>
  <si>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</si>
  <si>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</si>
  <si>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</si>
  <si>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</si>
  <si>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</si>
  <si>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</si>
  <si>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</si>
  <si>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</si>
  <si>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</si>
  <si>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W</t>
    <phoneticPr fontId="2" type="noConversion"/>
  </si>
  <si>
    <t>M</t>
    <phoneticPr fontId="2" type="noConversion"/>
  </si>
  <si>
    <t>정승우</t>
    <phoneticPr fontId="2" type="noConversion"/>
  </si>
  <si>
    <t>진해진</t>
    <phoneticPr fontId="2" type="noConversion"/>
  </si>
  <si>
    <t>김인기</t>
    <phoneticPr fontId="2" type="noConversion"/>
  </si>
  <si>
    <t>박신호</t>
    <phoneticPr fontId="2" type="noConversion"/>
  </si>
  <si>
    <t>김준호</t>
    <phoneticPr fontId="2" type="noConversion"/>
  </si>
  <si>
    <t>X</t>
    <phoneticPr fontId="2" type="noConversion"/>
  </si>
  <si>
    <t>핀크러쉬</t>
    <phoneticPr fontId="2" type="noConversion"/>
  </si>
  <si>
    <t>업텐션</t>
    <phoneticPr fontId="2" type="noConversion"/>
  </si>
  <si>
    <t>12월첫째주</t>
    <phoneticPr fontId="2" type="noConversion"/>
  </si>
  <si>
    <t>김동현</t>
    <phoneticPr fontId="2" type="noConversion"/>
  </si>
  <si>
    <t>김휘정</t>
    <phoneticPr fontId="2" type="noConversion"/>
  </si>
  <si>
    <t>박재성</t>
    <phoneticPr fontId="2" type="noConversion"/>
  </si>
  <si>
    <t>박재성</t>
    <phoneticPr fontId="2" type="noConversion"/>
  </si>
  <si>
    <t>이름</t>
    <phoneticPr fontId="2" type="noConversion"/>
  </si>
  <si>
    <t>3월첫째주</t>
    <phoneticPr fontId="6" type="noConversion"/>
  </si>
  <si>
    <t>3월셋째주</t>
    <phoneticPr fontId="6" type="noConversion"/>
  </si>
  <si>
    <t>4월첫째주</t>
    <phoneticPr fontId="6" type="noConversion"/>
  </si>
  <si>
    <t>4월셋째주</t>
    <phoneticPr fontId="6" type="noConversion"/>
  </si>
  <si>
    <t>5월첫째주</t>
    <phoneticPr fontId="6" type="noConversion"/>
  </si>
  <si>
    <t>5월셋째주</t>
    <phoneticPr fontId="6" type="noConversion"/>
  </si>
  <si>
    <t>6월첫째주</t>
    <phoneticPr fontId="6" type="noConversion"/>
  </si>
  <si>
    <t>6월셋째주</t>
    <phoneticPr fontId="6" type="noConversion"/>
  </si>
  <si>
    <t>7월첫째주</t>
    <phoneticPr fontId="6" type="noConversion"/>
  </si>
  <si>
    <t>7월셋째주</t>
    <phoneticPr fontId="6" type="noConversion"/>
  </si>
  <si>
    <t>8월첫째주</t>
    <phoneticPr fontId="6" type="noConversion"/>
  </si>
  <si>
    <t>8월셋째주</t>
    <phoneticPr fontId="6" type="noConversion"/>
  </si>
  <si>
    <t>9월셋째주</t>
    <phoneticPr fontId="6" type="noConversion"/>
  </si>
  <si>
    <t>10월첫째주</t>
    <phoneticPr fontId="2" type="noConversion"/>
  </si>
  <si>
    <t>10월셋째주</t>
    <phoneticPr fontId="2" type="noConversion"/>
  </si>
  <si>
    <t>11월첫째주</t>
    <phoneticPr fontId="2" type="noConversion"/>
  </si>
  <si>
    <t>11월셋째주</t>
    <phoneticPr fontId="2" type="noConversion"/>
  </si>
  <si>
    <t>락클럽 정기전 종합</t>
    <phoneticPr fontId="2" type="noConversion"/>
  </si>
  <si>
    <t>1월첫째주</t>
    <phoneticPr fontId="6" type="noConversion"/>
  </si>
  <si>
    <t>1월셋째주</t>
    <phoneticPr fontId="6" type="noConversion"/>
  </si>
  <si>
    <t>2월첫째주</t>
  </si>
  <si>
    <t>2월셋째주</t>
  </si>
  <si>
    <t>3월첫째주</t>
  </si>
  <si>
    <t>3월셋째주</t>
  </si>
  <si>
    <t>4월첫째주</t>
  </si>
  <si>
    <t>4월셋째주</t>
  </si>
  <si>
    <t>5월첫째주</t>
  </si>
  <si>
    <t>5월셋째주</t>
  </si>
  <si>
    <t>6월첫째주</t>
  </si>
  <si>
    <t>6월셋째주</t>
  </si>
  <si>
    <t>7월첫째주</t>
  </si>
  <si>
    <t>7월셋째주</t>
  </si>
  <si>
    <t>8월첫째주</t>
  </si>
  <si>
    <t>김준호</t>
    <phoneticPr fontId="2" type="noConversion"/>
  </si>
  <si>
    <t>권순호</t>
    <phoneticPr fontId="2" type="noConversion"/>
  </si>
  <si>
    <t>정승우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</si>
  <si>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</si>
  <si>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</si>
  <si>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</si>
  <si>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남궁철상</t>
    <phoneticPr fontId="2" type="noConversion"/>
  </si>
  <si>
    <t>박재성</t>
    <phoneticPr fontId="2" type="noConversion"/>
  </si>
  <si>
    <t>이선화</t>
    <phoneticPr fontId="2" type="noConversion"/>
  </si>
  <si>
    <t>김인기</t>
    <phoneticPr fontId="2" type="noConversion"/>
  </si>
  <si>
    <t>박신호</t>
    <phoneticPr fontId="2" type="noConversion"/>
  </si>
  <si>
    <t>김범승</t>
    <phoneticPr fontId="2" type="noConversion"/>
  </si>
  <si>
    <t>2023 樂 클럽 1월 첫째주 정기전 종합</t>
    <phoneticPr fontId="6" type="noConversion"/>
  </si>
  <si>
    <t>이민철</t>
    <phoneticPr fontId="2" type="noConversion"/>
  </si>
  <si>
    <t>이정훈</t>
    <phoneticPr fontId="2" type="noConversion"/>
  </si>
  <si>
    <t>종근(게)</t>
    <phoneticPr fontId="2" type="noConversion"/>
  </si>
  <si>
    <t>2023 樂 클럽 1월 셋째주 정기전 종합</t>
    <phoneticPr fontId="6" type="noConversion"/>
  </si>
  <si>
    <t>2023 樂 클럽 2월 첫째주 정기전 종합</t>
    <phoneticPr fontId="6" type="noConversion"/>
  </si>
  <si>
    <t>정승우</t>
    <phoneticPr fontId="2" type="noConversion"/>
  </si>
  <si>
    <t>김준호</t>
    <phoneticPr fontId="2" type="noConversion"/>
  </si>
  <si>
    <t>김현배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</si>
  <si>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</si>
  <si>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</si>
  <si>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</si>
  <si>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남궁철상</t>
    <phoneticPr fontId="2" type="noConversion"/>
  </si>
  <si>
    <t>권순호</t>
    <phoneticPr fontId="2" type="noConversion"/>
  </si>
  <si>
    <t>이정훈</t>
    <phoneticPr fontId="2" type="noConversion"/>
  </si>
  <si>
    <t>이선화</t>
    <phoneticPr fontId="2" type="noConversion"/>
  </si>
  <si>
    <t>박종훈</t>
    <phoneticPr fontId="2" type="noConversion"/>
  </si>
  <si>
    <t>김범승</t>
    <phoneticPr fontId="2" type="noConversion"/>
  </si>
  <si>
    <t>이민철</t>
    <phoneticPr fontId="2" type="noConversion"/>
  </si>
  <si>
    <t>김준호</t>
    <phoneticPr fontId="2" type="noConversion"/>
  </si>
  <si>
    <t>박신호</t>
    <phoneticPr fontId="2" type="noConversion"/>
  </si>
  <si>
    <t>이정훈</t>
    <phoneticPr fontId="2" type="noConversion"/>
  </si>
  <si>
    <t>박재성</t>
    <phoneticPr fontId="2" type="noConversion"/>
  </si>
  <si>
    <t>2023 樂 클럽 2월 셋째주 정기전 종합</t>
    <phoneticPr fontId="6" type="noConversion"/>
  </si>
  <si>
    <t>2023 樂 클럽 3월 첫째주 정기전 종합</t>
    <phoneticPr fontId="6" type="noConversion"/>
  </si>
  <si>
    <t>김준호</t>
    <phoneticPr fontId="2" type="noConversion"/>
  </si>
  <si>
    <t>이선화</t>
    <phoneticPr fontId="2" type="noConversion"/>
  </si>
  <si>
    <t>박재성</t>
    <phoneticPr fontId="2" type="noConversion"/>
  </si>
  <si>
    <t>김인기</t>
    <phoneticPr fontId="2" type="noConversion"/>
  </si>
  <si>
    <t>박신호</t>
    <phoneticPr fontId="2" type="noConversion"/>
  </si>
  <si>
    <t>이정훈</t>
    <phoneticPr fontId="2" type="noConversion"/>
  </si>
  <si>
    <t>박정구</t>
    <phoneticPr fontId="2" type="noConversion"/>
  </si>
  <si>
    <t>진해진</t>
    <phoneticPr fontId="2" type="noConversion"/>
  </si>
  <si>
    <t>김범승</t>
    <phoneticPr fontId="2" type="noConversion"/>
  </si>
  <si>
    <t>정승우</t>
    <phoneticPr fontId="2" type="noConversion"/>
  </si>
  <si>
    <t>이유선</t>
    <phoneticPr fontId="2" type="noConversion"/>
  </si>
  <si>
    <t>박찬용</t>
    <phoneticPr fontId="2" type="noConversion"/>
  </si>
  <si>
    <t>박찬용</t>
    <phoneticPr fontId="2" type="noConversion"/>
  </si>
  <si>
    <t>2023 樂 클럽 3월 셋째주 정기전 종합</t>
    <phoneticPr fontId="6" type="noConversion"/>
  </si>
  <si>
    <t>이민철</t>
    <phoneticPr fontId="2" type="noConversion"/>
  </si>
  <si>
    <t>박신호</t>
    <phoneticPr fontId="2" type="noConversion"/>
  </si>
  <si>
    <t>이선화</t>
    <phoneticPr fontId="2" type="noConversion"/>
  </si>
  <si>
    <t>박정구</t>
    <phoneticPr fontId="2" type="noConversion"/>
  </si>
  <si>
    <t>박찬용</t>
    <phoneticPr fontId="2" type="noConversion"/>
  </si>
  <si>
    <t>김준호</t>
    <phoneticPr fontId="2" type="noConversion"/>
  </si>
  <si>
    <t>정승우</t>
    <phoneticPr fontId="2" type="noConversion"/>
  </si>
  <si>
    <t>이정훈</t>
    <phoneticPr fontId="2" type="noConversion"/>
  </si>
  <si>
    <t>진해진</t>
    <phoneticPr fontId="2" type="noConversion"/>
  </si>
  <si>
    <t>김현배</t>
    <phoneticPr fontId="2" type="noConversion"/>
  </si>
  <si>
    <t>김범승</t>
    <phoneticPr fontId="2" type="noConversion"/>
  </si>
  <si>
    <t>김주성(게)</t>
    <phoneticPr fontId="2" type="noConversion"/>
  </si>
  <si>
    <t>2023 樂 클럽 4월 첫째주 정기전 종합</t>
    <phoneticPr fontId="6" type="noConversion"/>
  </si>
  <si>
    <t>이정훈</t>
    <phoneticPr fontId="2" type="noConversion"/>
  </si>
  <si>
    <t>권순호</t>
    <phoneticPr fontId="2" type="noConversion"/>
  </si>
  <si>
    <t>김인기</t>
    <phoneticPr fontId="2" type="noConversion"/>
  </si>
  <si>
    <t>박재성</t>
    <phoneticPr fontId="2" type="noConversion"/>
  </si>
  <si>
    <t>남궁철상</t>
    <phoneticPr fontId="2" type="noConversion"/>
  </si>
  <si>
    <t>정승우</t>
    <phoneticPr fontId="2" type="noConversion"/>
  </si>
  <si>
    <t>박정구</t>
    <phoneticPr fontId="2" type="noConversion"/>
  </si>
  <si>
    <t>진해진</t>
    <phoneticPr fontId="2" type="noConversion"/>
  </si>
  <si>
    <t>김현배</t>
    <phoneticPr fontId="2" type="noConversion"/>
  </si>
  <si>
    <t>김준호</t>
    <phoneticPr fontId="2" type="noConversion"/>
  </si>
  <si>
    <t>박신호</t>
    <phoneticPr fontId="2" type="noConversion"/>
  </si>
  <si>
    <t>박찬용</t>
    <phoneticPr fontId="2" type="noConversion"/>
  </si>
  <si>
    <t>이민철</t>
    <phoneticPr fontId="2" type="noConversion"/>
  </si>
  <si>
    <t>이유선</t>
    <phoneticPr fontId="2" type="noConversion"/>
  </si>
  <si>
    <t>이선화</t>
    <phoneticPr fontId="2" type="noConversion"/>
  </si>
  <si>
    <t>영진(게)</t>
    <phoneticPr fontId="2" type="noConversion"/>
  </si>
  <si>
    <t>현규(게)</t>
    <phoneticPr fontId="2" type="noConversion"/>
  </si>
  <si>
    <t>송현진</t>
    <phoneticPr fontId="2" type="noConversion"/>
  </si>
  <si>
    <t>2023 樂 클럽 4월 셋째주 정기전 종합</t>
    <phoneticPr fontId="6" type="noConversion"/>
  </si>
  <si>
    <t>김현배</t>
    <phoneticPr fontId="2" type="noConversion"/>
  </si>
  <si>
    <t>정승우</t>
    <phoneticPr fontId="2" type="noConversion"/>
  </si>
  <si>
    <t>권순호</t>
    <phoneticPr fontId="2" type="noConversion"/>
  </si>
  <si>
    <t>진해진</t>
    <phoneticPr fontId="2" type="noConversion"/>
  </si>
  <si>
    <t>이정훈</t>
    <phoneticPr fontId="2" type="noConversion"/>
  </si>
  <si>
    <t>박재성</t>
    <phoneticPr fontId="2" type="noConversion"/>
  </si>
  <si>
    <t>김인기</t>
    <phoneticPr fontId="2" type="noConversion"/>
  </si>
  <si>
    <t>이선화</t>
    <phoneticPr fontId="2" type="noConversion"/>
  </si>
  <si>
    <t>남궁철상</t>
    <phoneticPr fontId="2" type="noConversion"/>
  </si>
  <si>
    <t>김준호</t>
    <phoneticPr fontId="2" type="noConversion"/>
  </si>
  <si>
    <t>박종훈</t>
    <phoneticPr fontId="2" type="noConversion"/>
  </si>
  <si>
    <t>양현규(게)</t>
    <phoneticPr fontId="2" type="noConversion"/>
  </si>
  <si>
    <t>박은송(게)</t>
    <phoneticPr fontId="2" type="noConversion"/>
  </si>
  <si>
    <t>2023 樂 클럽 5월 첫째주 정기전 종합</t>
    <phoneticPr fontId="6" type="noConversion"/>
  </si>
  <si>
    <t>박정구</t>
    <phoneticPr fontId="2" type="noConversion"/>
  </si>
  <si>
    <t>이선화</t>
    <phoneticPr fontId="2" type="noConversion"/>
  </si>
  <si>
    <t>이민철</t>
    <phoneticPr fontId="2" type="noConversion"/>
  </si>
  <si>
    <t>김인천</t>
    <phoneticPr fontId="2" type="noConversion"/>
  </si>
  <si>
    <t>김현배</t>
    <phoneticPr fontId="2" type="noConversion"/>
  </si>
  <si>
    <t>박재성</t>
    <phoneticPr fontId="2" type="noConversion"/>
  </si>
  <si>
    <t>박신호</t>
    <phoneticPr fontId="2" type="noConversion"/>
  </si>
  <si>
    <t>전위석(게)</t>
    <phoneticPr fontId="2" type="noConversion"/>
  </si>
  <si>
    <t>진해진</t>
    <phoneticPr fontId="2" type="noConversion"/>
  </si>
  <si>
    <t>이정훈</t>
    <phoneticPr fontId="2" type="noConversion"/>
  </si>
  <si>
    <t>정승우</t>
    <phoneticPr fontId="2" type="noConversion"/>
  </si>
  <si>
    <t>김준호</t>
    <phoneticPr fontId="2" type="noConversion"/>
  </si>
  <si>
    <t>2023 樂 클럽 5월 셋째주 정기전 종합</t>
    <phoneticPr fontId="6" type="noConversion"/>
  </si>
  <si>
    <t>양현규</t>
    <phoneticPr fontId="2" type="noConversion"/>
  </si>
  <si>
    <t>진해진</t>
    <phoneticPr fontId="2" type="noConversion"/>
  </si>
  <si>
    <t>김준호</t>
    <phoneticPr fontId="2" type="noConversion"/>
  </si>
  <si>
    <t>이민철</t>
    <phoneticPr fontId="2" type="noConversion"/>
  </si>
  <si>
    <t>김범승</t>
    <phoneticPr fontId="2" type="noConversion"/>
  </si>
  <si>
    <t>정승우</t>
    <phoneticPr fontId="2" type="noConversion"/>
  </si>
  <si>
    <t>김인기</t>
    <phoneticPr fontId="2" type="noConversion"/>
  </si>
  <si>
    <t>이정훈</t>
    <phoneticPr fontId="2" type="noConversion"/>
  </si>
  <si>
    <t>남궁철상</t>
    <phoneticPr fontId="2" type="noConversion"/>
  </si>
  <si>
    <t>이선화</t>
    <phoneticPr fontId="2" type="noConversion"/>
  </si>
  <si>
    <t>김주성(게)</t>
    <phoneticPr fontId="2" type="noConversion"/>
  </si>
  <si>
    <t>김현배</t>
    <phoneticPr fontId="2" type="noConversion"/>
  </si>
  <si>
    <t>박재성</t>
    <phoneticPr fontId="2" type="noConversion"/>
  </si>
  <si>
    <t>6월첫째주</t>
    <phoneticPr fontId="2" type="noConversion"/>
  </si>
  <si>
    <t>6월셋째주</t>
    <phoneticPr fontId="2" type="noConversion"/>
  </si>
  <si>
    <t>2023 樂 클럽 6월 첫째주 정기전 종합</t>
    <phoneticPr fontId="6" type="noConversion"/>
  </si>
  <si>
    <t>박재성</t>
    <phoneticPr fontId="2" type="noConversion"/>
  </si>
  <si>
    <t>김준호</t>
    <phoneticPr fontId="2" type="noConversion"/>
  </si>
  <si>
    <t>공혜진(게)</t>
    <phoneticPr fontId="2" type="noConversion"/>
  </si>
  <si>
    <t>박신호</t>
    <phoneticPr fontId="2" type="noConversion"/>
  </si>
  <si>
    <t>정성민(게)</t>
    <phoneticPr fontId="2" type="noConversion"/>
  </si>
  <si>
    <t>이정훈</t>
    <phoneticPr fontId="2" type="noConversion"/>
  </si>
  <si>
    <t>김현배</t>
    <phoneticPr fontId="2" type="noConversion"/>
  </si>
  <si>
    <t>이선화</t>
    <phoneticPr fontId="2" type="noConversion"/>
  </si>
  <si>
    <t>남궁철상</t>
    <phoneticPr fontId="2" type="noConversion"/>
  </si>
  <si>
    <t>김인기</t>
    <phoneticPr fontId="2" type="noConversion"/>
  </si>
  <si>
    <t>공은진(게)</t>
    <phoneticPr fontId="2" type="noConversion"/>
  </si>
  <si>
    <t>양현규</t>
    <phoneticPr fontId="2" type="noConversion"/>
  </si>
  <si>
    <t>진해진</t>
    <phoneticPr fontId="2" type="noConversion"/>
  </si>
  <si>
    <t>정승우</t>
    <phoneticPr fontId="2" type="noConversion"/>
  </si>
  <si>
    <t>권순호</t>
    <phoneticPr fontId="2" type="noConversion"/>
  </si>
  <si>
    <t>박소희(게)</t>
    <phoneticPr fontId="2" type="noConversion"/>
  </si>
  <si>
    <t>공석현(게)</t>
    <phoneticPr fontId="2" type="noConversion"/>
  </si>
  <si>
    <t>2023 樂 클럽 6월 셋째주 정기전 종합</t>
    <phoneticPr fontId="6" type="noConversion"/>
  </si>
  <si>
    <t>박신호</t>
    <phoneticPr fontId="2" type="noConversion"/>
  </si>
  <si>
    <t>남궁철상</t>
    <phoneticPr fontId="2" type="noConversion"/>
  </si>
  <si>
    <t>박찬용</t>
    <phoneticPr fontId="2" type="noConversion"/>
  </si>
  <si>
    <t>정승우</t>
    <phoneticPr fontId="2" type="noConversion"/>
  </si>
  <si>
    <t>김현배</t>
    <phoneticPr fontId="2" type="noConversion"/>
  </si>
  <si>
    <t>이정훈</t>
    <phoneticPr fontId="2" type="noConversion"/>
  </si>
  <si>
    <t>박재성</t>
    <phoneticPr fontId="2" type="noConversion"/>
  </si>
  <si>
    <t>이유선</t>
    <phoneticPr fontId="2" type="noConversion"/>
  </si>
  <si>
    <t>이선화</t>
    <phoneticPr fontId="2" type="noConversion"/>
  </si>
  <si>
    <t>양현규</t>
    <phoneticPr fontId="2" type="noConversion"/>
  </si>
  <si>
    <t>이민철</t>
    <phoneticPr fontId="2" type="noConversion"/>
  </si>
  <si>
    <t>진해진</t>
    <phoneticPr fontId="2" type="noConversion"/>
  </si>
  <si>
    <t>지병규</t>
    <phoneticPr fontId="2" type="noConversion"/>
  </si>
  <si>
    <t>권순호</t>
    <phoneticPr fontId="2" type="noConversion"/>
  </si>
  <si>
    <t>김준호</t>
    <phoneticPr fontId="2" type="noConversion"/>
  </si>
  <si>
    <t>김인기</t>
    <phoneticPr fontId="2" type="noConversion"/>
  </si>
  <si>
    <t>2023 樂 클럽 7월 첫째주 정기전 종합</t>
    <phoneticPr fontId="6" type="noConversion"/>
  </si>
  <si>
    <t>김현배</t>
    <phoneticPr fontId="2" type="noConversion"/>
  </si>
  <si>
    <t>이민철</t>
    <phoneticPr fontId="2" type="noConversion"/>
  </si>
  <si>
    <t>김인기</t>
    <phoneticPr fontId="2" type="noConversion"/>
  </si>
  <si>
    <t>이선화</t>
    <phoneticPr fontId="2" type="noConversion"/>
  </si>
  <si>
    <t>권순호</t>
    <phoneticPr fontId="2" type="noConversion"/>
  </si>
  <si>
    <t>이정훈</t>
    <phoneticPr fontId="2" type="noConversion"/>
  </si>
  <si>
    <t>지병규</t>
    <phoneticPr fontId="2" type="noConversion"/>
  </si>
  <si>
    <t>박찬용</t>
    <phoneticPr fontId="2" type="noConversion"/>
  </si>
  <si>
    <t>박신호</t>
    <phoneticPr fontId="2" type="noConversion"/>
  </si>
  <si>
    <t>양현규</t>
    <phoneticPr fontId="2" type="noConversion"/>
  </si>
  <si>
    <t>진해진</t>
    <phoneticPr fontId="2" type="noConversion"/>
  </si>
  <si>
    <t>박재성</t>
    <phoneticPr fontId="2" type="noConversion"/>
  </si>
  <si>
    <t>김준호</t>
    <phoneticPr fontId="2" type="noConversion"/>
  </si>
  <si>
    <t>정승우</t>
    <phoneticPr fontId="2" type="noConversion"/>
  </si>
  <si>
    <t>김휘정</t>
    <phoneticPr fontId="2" type="noConversion"/>
  </si>
  <si>
    <t>7월첫째주</t>
    <phoneticPr fontId="2" type="noConversion"/>
  </si>
  <si>
    <t>2023 樂 클럽 7월 셋째주 정기전 종합</t>
    <phoneticPr fontId="6" type="noConversion"/>
  </si>
  <si>
    <t>권순호</t>
    <phoneticPr fontId="2" type="noConversion"/>
  </si>
  <si>
    <t>박신호</t>
    <phoneticPr fontId="2" type="noConversion"/>
  </si>
  <si>
    <t>김현배</t>
    <phoneticPr fontId="2" type="noConversion"/>
  </si>
  <si>
    <t>이선화</t>
    <phoneticPr fontId="2" type="noConversion"/>
  </si>
  <si>
    <t>김인기</t>
    <phoneticPr fontId="2" type="noConversion"/>
  </si>
  <si>
    <t>양현규</t>
    <phoneticPr fontId="2" type="noConversion"/>
  </si>
  <si>
    <t>박정구</t>
    <phoneticPr fontId="2" type="noConversion"/>
  </si>
  <si>
    <t>박재성</t>
    <phoneticPr fontId="2" type="noConversion"/>
  </si>
  <si>
    <t>김준호</t>
    <phoneticPr fontId="2" type="noConversion"/>
  </si>
  <si>
    <t>김휘정</t>
    <phoneticPr fontId="2" type="noConversion"/>
  </si>
  <si>
    <t>진해진</t>
    <phoneticPr fontId="2" type="noConversion"/>
  </si>
  <si>
    <t>이정훈</t>
    <phoneticPr fontId="2" type="noConversion"/>
  </si>
  <si>
    <t>김주성(게)</t>
    <phoneticPr fontId="2" type="noConversion"/>
  </si>
  <si>
    <t>7월셋째주</t>
    <phoneticPr fontId="2" type="noConversion"/>
  </si>
  <si>
    <t>2023 樂 클럽 8월 첫째주 정기전 종합</t>
    <phoneticPr fontId="6" type="noConversion"/>
  </si>
  <si>
    <t>양현규</t>
    <phoneticPr fontId="2" type="noConversion"/>
  </si>
  <si>
    <t>이선화</t>
    <phoneticPr fontId="2" type="noConversion"/>
  </si>
  <si>
    <t>정승우</t>
    <phoneticPr fontId="2" type="noConversion"/>
  </si>
  <si>
    <t>박찬용</t>
    <phoneticPr fontId="2" type="noConversion"/>
  </si>
  <si>
    <t>지병규</t>
    <phoneticPr fontId="2" type="noConversion"/>
  </si>
  <si>
    <t>김준호</t>
    <phoneticPr fontId="2" type="noConversion"/>
  </si>
  <si>
    <t>박재성</t>
    <phoneticPr fontId="2" type="noConversion"/>
  </si>
  <si>
    <t>김현배</t>
    <phoneticPr fontId="2" type="noConversion"/>
  </si>
  <si>
    <t>진해진</t>
    <phoneticPr fontId="2" type="noConversion"/>
  </si>
  <si>
    <t>김인기</t>
    <phoneticPr fontId="2" type="noConversion"/>
  </si>
  <si>
    <t>남궁철상</t>
    <phoneticPr fontId="2" type="noConversion"/>
  </si>
  <si>
    <t>박신호</t>
    <phoneticPr fontId="2" type="noConversion"/>
  </si>
  <si>
    <t>이정훈</t>
    <phoneticPr fontId="2" type="noConversion"/>
  </si>
  <si>
    <t>8월첫째주</t>
    <phoneticPr fontId="2" type="noConversion"/>
  </si>
  <si>
    <t>8월셋째주</t>
    <phoneticPr fontId="2" type="noConversion"/>
  </si>
  <si>
    <t>2023 樂 클럽 8월 셋째주 정기전 종합</t>
    <phoneticPr fontId="6" type="noConversion"/>
  </si>
  <si>
    <t>김현배</t>
    <phoneticPr fontId="2" type="noConversion"/>
  </si>
  <si>
    <t>이선화</t>
    <phoneticPr fontId="2" type="noConversion"/>
  </si>
  <si>
    <t>이민철</t>
    <phoneticPr fontId="2" type="noConversion"/>
  </si>
  <si>
    <t>박찬용</t>
    <phoneticPr fontId="2" type="noConversion"/>
  </si>
  <si>
    <t>정승우</t>
    <phoneticPr fontId="2" type="noConversion"/>
  </si>
  <si>
    <t>양현규</t>
    <phoneticPr fontId="2" type="noConversion"/>
  </si>
  <si>
    <t>김준호</t>
    <phoneticPr fontId="2" type="noConversion"/>
  </si>
  <si>
    <t>박재성</t>
    <phoneticPr fontId="2" type="noConversion"/>
  </si>
  <si>
    <t>이정훈</t>
    <phoneticPr fontId="2" type="noConversion"/>
  </si>
  <si>
    <t>박신호</t>
    <phoneticPr fontId="2" type="noConversion"/>
  </si>
  <si>
    <t>진해진</t>
    <phoneticPr fontId="2" type="noConversion"/>
  </si>
  <si>
    <t>박정구</t>
    <phoneticPr fontId="2" type="noConversion"/>
  </si>
  <si>
    <t>김인기</t>
    <phoneticPr fontId="2" type="noConversion"/>
  </si>
  <si>
    <t>지병규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</si>
</sst>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[DBNum4][$-412]General"/>
    <numFmt numFmtId="177" formatCode="#,##0_);\(#,##0\)"/>
    <numFmt numFmtId="178" formatCode="General&quot;위&quot;"/>
    <numFmt numFmtId="179" formatCode="0.00_ "/>
    <numFmt numFmtId="180" formatCode="0&quot;승&quot;"/>
    <numFmt numFmtId="181" formatCode="0&quot;패&quot;"/>
    <numFmt numFmtId="182" formatCode="0&quot;주&quot;&quot;차&quot;"/>
    <numFmt numFmtId="183" formatCode="#,##0_ "/>
    <numFmt numFmtId="184" formatCode="#,##0&quot;원&quot;"/>
    <numFmt numFmtId="185" formatCode="0&quot;회&quot;"/>
  </numFmts>
  <fonts count="17" x14ac:knownFonts="1">
    <font>
      <sz val="11"/>
      <color theme="1"/>
      <name val="맑은 고딕"/>
      <family val="2"/>
      <charset val="16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4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20"/>
      <color theme="1"/>
      <name val="HY엽서M"/>
      <family val="1"/>
      <charset val="129"/>
    </font>
    <font>
      <b/>
      <sz val="14"/>
      <color theme="1"/>
      <name val="HY엽서L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HY엽서L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HY엽서L"/>
      <family val="1"/>
      <charset val="129"/>
    </font>
    <font>
      <b/>
      <sz val="17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7">
    <xf numFmtId="0" fontId="0" fillId="0" borderId="0" xfId="0"/>
    <xf numFmtId="0" fontId="1" fillId="0" borderId="0" xfId="1" applyProtection="1">
      <alignment vertical="center"/>
      <protection locked="0"/>
    </xf>
    <xf numFmtId="0" fontId="3" fillId="0" borderId="0" xfId="1" applyFont="1" applyFill="1" applyAlignment="1" applyProtection="1">
      <alignment vertical="center"/>
      <protection locked="0"/>
    </xf>
    <xf numFmtId="0" fontId="4" fillId="0" borderId="0" xfId="1" applyFont="1" applyFill="1" applyAlignment="1" applyProtection="1">
      <alignment vertical="center"/>
      <protection locked="0"/>
    </xf>
    <xf numFmtId="0" fontId="1" fillId="0" borderId="0" xfId="1" applyBorder="1" applyProtection="1">
      <alignment vertical="center"/>
      <protection locked="0"/>
    </xf>
    <xf numFmtId="0" fontId="5" fillId="0" borderId="0" xfId="1" applyFont="1" applyBorder="1" applyAlignment="1" applyProtection="1">
      <alignment vertical="center"/>
      <protection locked="0"/>
    </xf>
    <xf numFmtId="0" fontId="1" fillId="0" borderId="1" xfId="1" applyBorder="1" applyProtection="1">
      <alignment vertical="center"/>
      <protection locked="0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3" xfId="1" applyBorder="1" applyProtection="1">
      <alignment vertical="center"/>
      <protection locked="0"/>
    </xf>
    <xf numFmtId="0" fontId="4" fillId="0" borderId="0" xfId="1" applyFont="1" applyFill="1" applyBorder="1" applyAlignment="1" applyProtection="1">
      <alignment vertical="center"/>
      <protection locked="0"/>
    </xf>
    <xf numFmtId="0" fontId="1" fillId="0" borderId="4" xfId="1" applyBorder="1" applyProtection="1">
      <alignment vertical="center"/>
      <protection locked="0"/>
    </xf>
    <xf numFmtId="0" fontId="5" fillId="0" borderId="2" xfId="1" applyFont="1" applyBorder="1" applyAlignment="1" applyProtection="1">
      <alignment vertical="center"/>
      <protection locked="0"/>
    </xf>
    <xf numFmtId="0" fontId="5" fillId="0" borderId="3" xfId="1" applyFont="1" applyBorder="1" applyAlignment="1" applyProtection="1">
      <alignment vertical="center"/>
      <protection locked="0"/>
    </xf>
    <xf numFmtId="0" fontId="1" fillId="0" borderId="0" xfId="1" applyBorder="1" applyAlignment="1" applyProtection="1">
      <alignment vertical="center"/>
      <protection locked="0"/>
    </xf>
    <xf numFmtId="176" fontId="1" fillId="0" borderId="0" xfId="1" applyNumberFormat="1" applyBorder="1" applyAlignment="1" applyProtection="1">
      <alignment vertical="center" shrinkToFit="1" readingOrder="1"/>
      <protection locked="0"/>
    </xf>
    <xf numFmtId="0" fontId="1" fillId="0" borderId="0" xfId="1" applyBorder="1" applyAlignment="1" applyProtection="1">
      <alignment vertical="center" wrapText="1"/>
      <protection locked="0"/>
    </xf>
    <xf numFmtId="0" fontId="7" fillId="0" borderId="0" xfId="1" applyFont="1" applyProtection="1">
      <alignment vertical="center"/>
      <protection locked="0"/>
    </xf>
    <xf numFmtId="177" fontId="1" fillId="0" borderId="0" xfId="1" applyNumberFormat="1" applyBorder="1" applyProtection="1">
      <alignment vertical="center"/>
      <protection locked="0"/>
    </xf>
    <xf numFmtId="0" fontId="7" fillId="0" borderId="0" xfId="1" applyFont="1" applyBorder="1" applyProtection="1">
      <alignment vertical="center"/>
      <protection locked="0"/>
    </xf>
    <xf numFmtId="0" fontId="7" fillId="0" borderId="0" xfId="1" applyFont="1" applyBorder="1" applyAlignment="1" applyProtection="1">
      <alignment vertical="center"/>
      <protection locked="0"/>
    </xf>
    <xf numFmtId="0" fontId="8" fillId="0" borderId="0" xfId="1" applyFont="1" applyBorder="1" applyAlignment="1" applyProtection="1">
      <alignment vertical="center"/>
      <protection locked="0"/>
    </xf>
    <xf numFmtId="177" fontId="1" fillId="0" borderId="0" xfId="1" applyNumberFormat="1" applyProtection="1">
      <alignment vertical="center"/>
      <protection locked="0"/>
    </xf>
    <xf numFmtId="0" fontId="1" fillId="0" borderId="20" xfId="1" applyBorder="1" applyProtection="1">
      <alignment vertical="center"/>
      <protection locked="0"/>
    </xf>
    <xf numFmtId="177" fontId="1" fillId="0" borderId="0" xfId="1" applyNumberFormat="1" applyBorder="1" applyAlignment="1" applyProtection="1">
      <alignment vertical="center" shrinkToFit="1"/>
      <protection locked="0"/>
    </xf>
    <xf numFmtId="31" fontId="1" fillId="0" borderId="0" xfId="1" applyNumberFormat="1" applyBorder="1" applyAlignment="1" applyProtection="1">
      <alignment vertical="center"/>
      <protection locked="0"/>
    </xf>
    <xf numFmtId="177" fontId="5" fillId="0" borderId="0" xfId="1" applyNumberFormat="1" applyFont="1" applyBorder="1" applyAlignment="1" applyProtection="1">
      <alignment vertical="center"/>
      <protection locked="0"/>
    </xf>
    <xf numFmtId="14" fontId="5" fillId="0" borderId="0" xfId="1" applyNumberFormat="1" applyFont="1" applyBorder="1" applyAlignment="1" applyProtection="1">
      <alignment vertical="center"/>
      <protection locked="0"/>
    </xf>
    <xf numFmtId="0" fontId="1" fillId="0" borderId="25" xfId="1" applyBorder="1" applyProtection="1">
      <alignment vertical="center"/>
      <protection locked="0"/>
    </xf>
    <xf numFmtId="0" fontId="1" fillId="0" borderId="26" xfId="1" applyBorder="1" applyProtection="1">
      <alignment vertical="center"/>
      <protection locked="0"/>
    </xf>
    <xf numFmtId="0" fontId="1" fillId="0" borderId="27" xfId="1" applyBorder="1" applyProtection="1">
      <alignment vertical="center"/>
      <protection locked="0"/>
    </xf>
    <xf numFmtId="0" fontId="1" fillId="0" borderId="28" xfId="1" applyBorder="1" applyProtection="1">
      <alignment vertical="center"/>
      <protection locked="0"/>
    </xf>
    <xf numFmtId="0" fontId="1" fillId="0" borderId="0" xfId="1">
      <alignment vertical="center"/>
    </xf>
    <xf numFmtId="178" fontId="10" fillId="3" borderId="29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79" fontId="10" fillId="3" borderId="3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4" borderId="30" xfId="1" applyFont="1" applyFill="1" applyBorder="1" applyAlignment="1">
      <alignment horizontal="center" vertical="center"/>
    </xf>
    <xf numFmtId="0" fontId="10" fillId="4" borderId="31" xfId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179" fontId="10" fillId="4" borderId="33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179" fontId="10" fillId="5" borderId="3" xfId="1" applyNumberFormat="1" applyFont="1" applyFill="1" applyBorder="1" applyAlignment="1">
      <alignment horizontal="center" vertical="center"/>
    </xf>
    <xf numFmtId="0" fontId="10" fillId="0" borderId="30" xfId="1" applyFont="1" applyFill="1" applyBorder="1" applyAlignment="1">
      <alignment horizontal="center" vertical="center"/>
    </xf>
    <xf numFmtId="0" fontId="10" fillId="0" borderId="31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179" fontId="10" fillId="0" borderId="33" xfId="1" applyNumberFormat="1" applyFont="1" applyFill="1" applyBorder="1" applyAlignment="1">
      <alignment horizontal="center" vertical="center"/>
    </xf>
    <xf numFmtId="0" fontId="10" fillId="5" borderId="30" xfId="1" applyFont="1" applyFill="1" applyBorder="1" applyAlignment="1">
      <alignment horizontal="center" vertical="center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179" fontId="10" fillId="0" borderId="33" xfId="1" applyNumberFormat="1" applyFont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35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179" fontId="10" fillId="3" borderId="37" xfId="1" applyNumberFormat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38" xfId="1" applyFont="1" applyFill="1" applyBorder="1" applyAlignment="1">
      <alignment horizontal="center" vertical="center"/>
    </xf>
    <xf numFmtId="179" fontId="10" fillId="0" borderId="3" xfId="1" applyNumberFormat="1" applyFont="1" applyFill="1" applyBorder="1" applyAlignment="1">
      <alignment horizontal="center" vertical="center"/>
    </xf>
    <xf numFmtId="0" fontId="10" fillId="0" borderId="23" xfId="1" applyFont="1" applyFill="1" applyBorder="1" applyAlignment="1">
      <alignment horizontal="center" vertical="center"/>
    </xf>
    <xf numFmtId="0" fontId="10" fillId="0" borderId="39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40" xfId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179" fontId="10" fillId="0" borderId="3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5" borderId="23" xfId="1" applyFont="1" applyFill="1" applyBorder="1" applyAlignment="1">
      <alignment horizontal="center" vertical="center"/>
    </xf>
    <xf numFmtId="0" fontId="10" fillId="0" borderId="41" xfId="1" applyFont="1" applyFill="1" applyBorder="1" applyAlignment="1">
      <alignment horizontal="center" vertical="center"/>
    </xf>
    <xf numFmtId="178" fontId="10" fillId="3" borderId="3" xfId="1" applyNumberFormat="1" applyFont="1" applyFill="1" applyBorder="1" applyAlignment="1">
      <alignment horizontal="center" vertical="center"/>
    </xf>
    <xf numFmtId="179" fontId="10" fillId="3" borderId="3" xfId="1" applyNumberFormat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178" fontId="10" fillId="3" borderId="43" xfId="1" applyNumberFormat="1" applyFont="1" applyFill="1" applyBorder="1" applyAlignment="1">
      <alignment horizontal="center" vertical="center"/>
    </xf>
    <xf numFmtId="0" fontId="10" fillId="0" borderId="44" xfId="1" applyFont="1" applyFill="1" applyBorder="1" applyAlignment="1">
      <alignment horizontal="center" vertical="center"/>
    </xf>
    <xf numFmtId="0" fontId="10" fillId="0" borderId="42" xfId="1" applyFont="1" applyFill="1" applyBorder="1" applyAlignment="1">
      <alignment horizontal="center" vertical="center"/>
    </xf>
    <xf numFmtId="0" fontId="10" fillId="0" borderId="45" xfId="1" applyFont="1" applyFill="1" applyBorder="1" applyAlignment="1">
      <alignment horizontal="center" vertical="center"/>
    </xf>
    <xf numFmtId="179" fontId="10" fillId="0" borderId="40" xfId="1" applyNumberFormat="1" applyFont="1" applyFill="1" applyBorder="1" applyAlignment="1">
      <alignment horizontal="center" vertical="center"/>
    </xf>
    <xf numFmtId="0" fontId="10" fillId="5" borderId="40" xfId="1" applyFont="1" applyFill="1" applyBorder="1" applyAlignment="1">
      <alignment horizontal="center" vertical="center"/>
    </xf>
    <xf numFmtId="179" fontId="10" fillId="5" borderId="40" xfId="1" applyNumberFormat="1" applyFont="1" applyFill="1" applyBorder="1" applyAlignment="1">
      <alignment horizontal="center" vertical="center"/>
    </xf>
    <xf numFmtId="178" fontId="10" fillId="6" borderId="3" xfId="1" applyNumberFormat="1" applyFont="1" applyFill="1" applyBorder="1" applyAlignment="1">
      <alignment horizontal="center" vertical="center"/>
    </xf>
    <xf numFmtId="0" fontId="10" fillId="0" borderId="44" xfId="1" applyFont="1" applyBorder="1" applyAlignment="1">
      <alignment horizontal="center" vertical="center"/>
    </xf>
    <xf numFmtId="0" fontId="10" fillId="0" borderId="45" xfId="1" applyFont="1" applyBorder="1" applyAlignment="1">
      <alignment horizontal="center" vertical="center"/>
    </xf>
    <xf numFmtId="179" fontId="10" fillId="0" borderId="40" xfId="1" applyNumberFormat="1" applyFont="1" applyBorder="1" applyAlignment="1">
      <alignment horizontal="center" vertical="center"/>
    </xf>
    <xf numFmtId="0" fontId="11" fillId="3" borderId="3" xfId="1" applyFont="1" applyFill="1" applyBorder="1">
      <alignment vertical="center"/>
    </xf>
    <xf numFmtId="0" fontId="11" fillId="3" borderId="3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79" fontId="11" fillId="0" borderId="3" xfId="1" applyNumberFormat="1" applyFont="1" applyBorder="1" applyAlignment="1">
      <alignment horizontal="center" vertical="center"/>
    </xf>
    <xf numFmtId="0" fontId="10" fillId="0" borderId="42" xfId="1" applyFont="1" applyBorder="1" applyAlignment="1">
      <alignment horizontal="center" vertical="center"/>
    </xf>
    <xf numFmtId="0" fontId="10" fillId="0" borderId="46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80" fontId="11" fillId="0" borderId="3" xfId="0" applyNumberFormat="1" applyFont="1" applyBorder="1" applyAlignment="1">
      <alignment horizontal="center"/>
    </xf>
    <xf numFmtId="181" fontId="11" fillId="0" borderId="3" xfId="0" applyNumberFormat="1" applyFont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0" borderId="0" xfId="0" applyNumberFormat="1"/>
    <xf numFmtId="0" fontId="0" fillId="0" borderId="3" xfId="0" applyNumberFormat="1" applyBorder="1" applyAlignment="1">
      <alignment horizontal="center"/>
    </xf>
    <xf numFmtId="184" fontId="0" fillId="0" borderId="3" xfId="0" applyNumberFormat="1" applyBorder="1" applyAlignment="1">
      <alignment horizontal="center"/>
    </xf>
    <xf numFmtId="0" fontId="0" fillId="7" borderId="3" xfId="0" applyNumberFormat="1" applyFill="1" applyBorder="1" applyAlignment="1">
      <alignment horizontal="center"/>
    </xf>
    <xf numFmtId="185" fontId="0" fillId="0" borderId="3" xfId="0" applyNumberFormat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3" fontId="0" fillId="0" borderId="3" xfId="0" applyNumberFormat="1" applyBorder="1" applyAlignment="1">
      <alignment horizontal="center"/>
    </xf>
    <xf numFmtId="184" fontId="11" fillId="0" borderId="3" xfId="0" applyNumberFormat="1" applyFont="1" applyBorder="1"/>
    <xf numFmtId="0" fontId="10" fillId="0" borderId="47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3" fillId="0" borderId="3" xfId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4" fillId="0" borderId="3" xfId="1" applyFont="1" applyBorder="1" applyAlignment="1">
      <alignment horizontal="center" vertical="center"/>
    </xf>
    <xf numFmtId="0" fontId="11" fillId="9" borderId="3" xfId="1" applyFont="1" applyFill="1" applyBorder="1">
      <alignment vertical="center"/>
    </xf>
    <xf numFmtId="0" fontId="11" fillId="9" borderId="3" xfId="1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47" xfId="1" applyFont="1" applyFill="1" applyBorder="1" applyAlignment="1">
      <alignment horizontal="center" vertical="center"/>
    </xf>
    <xf numFmtId="0" fontId="10" fillId="0" borderId="46" xfId="1" applyFont="1" applyBorder="1" applyAlignment="1">
      <alignment horizontal="center" vertical="center"/>
    </xf>
    <xf numFmtId="0" fontId="10" fillId="0" borderId="48" xfId="1" applyFont="1" applyFill="1" applyBorder="1" applyAlignment="1">
      <alignment horizontal="center" vertical="center"/>
    </xf>
    <xf numFmtId="0" fontId="10" fillId="5" borderId="47" xfId="1" applyFont="1" applyFill="1" applyBorder="1" applyAlignment="1">
      <alignment horizontal="center" vertical="center"/>
    </xf>
    <xf numFmtId="0" fontId="10" fillId="0" borderId="49" xfId="1" applyFont="1" applyFill="1" applyBorder="1" applyAlignment="1">
      <alignment horizontal="center" vertical="center"/>
    </xf>
    <xf numFmtId="0" fontId="10" fillId="0" borderId="49" xfId="1" applyFont="1" applyBorder="1" applyAlignment="1">
      <alignment horizontal="center" vertical="center"/>
    </xf>
    <xf numFmtId="0" fontId="10" fillId="0" borderId="50" xfId="1" applyFont="1" applyBorder="1" applyAlignment="1">
      <alignment horizontal="center" vertical="center"/>
    </xf>
    <xf numFmtId="0" fontId="10" fillId="0" borderId="22" xfId="1" applyFont="1" applyBorder="1" applyAlignment="1">
      <alignment horizontal="center" vertical="center"/>
    </xf>
    <xf numFmtId="0" fontId="1" fillId="0" borderId="5" xfId="1" applyBorder="1" applyAlignment="1" applyProtection="1">
      <alignment horizontal="left" vertical="center" wrapText="1"/>
      <protection locked="0"/>
    </xf>
    <xf numFmtId="0" fontId="1" fillId="0" borderId="10" xfId="1" applyBorder="1" applyAlignment="1" applyProtection="1">
      <alignment horizontal="left" vertical="center" wrapText="1"/>
      <protection locked="0"/>
    </xf>
    <xf numFmtId="0" fontId="1" fillId="0" borderId="0" xfId="1" applyBorder="1" applyAlignment="1" applyProtection="1">
      <alignment horizontal="center" vertical="center"/>
      <protection locked="0"/>
    </xf>
    <xf numFmtId="0" fontId="7" fillId="0" borderId="11" xfId="1" applyFont="1" applyBorder="1" applyAlignment="1" applyProtection="1">
      <alignment horizontal="center" vertical="center"/>
      <protection locked="0"/>
    </xf>
    <xf numFmtId="0" fontId="7" fillId="0" borderId="12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Alignment="1" applyProtection="1">
      <alignment horizontal="center" vertical="center"/>
      <protection locked="0"/>
    </xf>
    <xf numFmtId="0" fontId="7" fillId="0" borderId="14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 applyProtection="1">
      <alignment horizontal="center" vertical="center"/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horizontal="left" vertical="center" wrapText="1"/>
      <protection locked="0"/>
    </xf>
    <xf numFmtId="0" fontId="8" fillId="0" borderId="15" xfId="1" applyFont="1" applyBorder="1" applyAlignment="1" applyProtection="1">
      <alignment horizontal="distributed" vertical="center" indent="6"/>
      <protection locked="0"/>
    </xf>
    <xf numFmtId="0" fontId="8" fillId="0" borderId="16" xfId="1" applyFont="1" applyBorder="1" applyAlignment="1" applyProtection="1">
      <alignment horizontal="distributed" vertical="center" indent="6"/>
      <protection locked="0"/>
    </xf>
    <xf numFmtId="0" fontId="8" fillId="0" borderId="17" xfId="1" applyFont="1" applyBorder="1" applyAlignment="1" applyProtection="1">
      <alignment horizontal="distributed" vertical="center" indent="6"/>
      <protection locked="0"/>
    </xf>
    <xf numFmtId="0" fontId="8" fillId="0" borderId="0" xfId="1" applyFont="1" applyBorder="1" applyAlignment="1" applyProtection="1">
      <alignment horizontal="distributed" vertical="center" indent="6"/>
      <protection locked="0"/>
    </xf>
    <xf numFmtId="0" fontId="1" fillId="0" borderId="18" xfId="1" applyBorder="1" applyAlignment="1" applyProtection="1">
      <alignment horizontal="right" vertical="center"/>
      <protection locked="0"/>
    </xf>
    <xf numFmtId="0" fontId="1" fillId="0" borderId="19" xfId="1" applyBorder="1" applyAlignment="1" applyProtection="1">
      <alignment horizontal="right" vertical="center"/>
      <protection locked="0"/>
    </xf>
    <xf numFmtId="176" fontId="1" fillId="0" borderId="19" xfId="1" applyNumberFormat="1" applyBorder="1" applyAlignment="1" applyProtection="1">
      <alignment horizontal="right" vertical="center" shrinkToFit="1" readingOrder="1"/>
      <protection locked="0"/>
    </xf>
    <xf numFmtId="177" fontId="1" fillId="0" borderId="19" xfId="1" applyNumberFormat="1" applyBorder="1" applyAlignment="1" applyProtection="1">
      <alignment horizontal="right" vertical="center" shrinkToFit="1"/>
      <protection locked="0"/>
    </xf>
    <xf numFmtId="0" fontId="1" fillId="0" borderId="0" xfId="1" applyBorder="1" applyAlignment="1" applyProtection="1">
      <alignment horizontal="right" vertical="center"/>
      <protection locked="0"/>
    </xf>
    <xf numFmtId="176" fontId="1" fillId="0" borderId="0" xfId="1" applyNumberFormat="1" applyBorder="1" applyAlignment="1" applyProtection="1">
      <alignment horizontal="right" vertical="center" shrinkToFit="1" readingOrder="1"/>
      <protection locked="0"/>
    </xf>
    <xf numFmtId="177" fontId="1" fillId="0" borderId="0" xfId="1" applyNumberFormat="1" applyBorder="1" applyAlignment="1" applyProtection="1">
      <alignment horizontal="right" vertical="center" shrinkToFit="1"/>
      <protection locked="0"/>
    </xf>
    <xf numFmtId="31" fontId="1" fillId="0" borderId="0" xfId="1" applyNumberForma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" fillId="0" borderId="2" xfId="1" applyBorder="1" applyAlignment="1" applyProtection="1">
      <alignment horizontal="center" vertical="center"/>
      <protection locked="0"/>
    </xf>
    <xf numFmtId="31" fontId="1" fillId="0" borderId="23" xfId="1" applyNumberFormat="1" applyBorder="1" applyAlignment="1" applyProtection="1">
      <alignment horizontal="center" vertical="center"/>
      <protection locked="0"/>
    </xf>
    <xf numFmtId="31" fontId="1" fillId="0" borderId="22" xfId="1" applyNumberFormat="1" applyBorder="1" applyAlignment="1" applyProtection="1">
      <alignment horizontal="center" vertical="center"/>
      <protection locked="0"/>
    </xf>
    <xf numFmtId="31" fontId="1" fillId="0" borderId="2" xfId="1" applyNumberFormat="1" applyBorder="1" applyAlignment="1" applyProtection="1">
      <alignment horizontal="center" vertical="center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24" xfId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10"/>
      <protection locked="0"/>
    </xf>
    <xf numFmtId="0" fontId="1" fillId="0" borderId="22" xfId="1" applyBorder="1" applyAlignment="1" applyProtection="1">
      <alignment horizontal="distributed" vertical="center" indent="10"/>
      <protection locked="0"/>
    </xf>
    <xf numFmtId="0" fontId="1" fillId="0" borderId="24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10"/>
      <protection locked="0"/>
    </xf>
    <xf numFmtId="0" fontId="1" fillId="0" borderId="0" xfId="1" applyBorder="1" applyAlignment="1" applyProtection="1">
      <alignment horizontal="distributed" vertical="center" indent="2"/>
      <protection locked="0"/>
    </xf>
    <xf numFmtId="0" fontId="5" fillId="0" borderId="21" xfId="1" applyFont="1" applyBorder="1" applyAlignment="1" applyProtection="1">
      <alignment horizontal="center" vertical="center"/>
      <protection locked="0"/>
    </xf>
    <xf numFmtId="0" fontId="5" fillId="0" borderId="22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5" fillId="0" borderId="23" xfId="1" applyFont="1" applyBorder="1" applyAlignment="1" applyProtection="1">
      <alignment horizontal="center" vertical="center"/>
      <protection locked="0"/>
    </xf>
    <xf numFmtId="177" fontId="5" fillId="0" borderId="23" xfId="1" applyNumberFormat="1" applyFont="1" applyBorder="1" applyAlignment="1" applyProtection="1">
      <alignment horizontal="right" vertical="center"/>
      <protection locked="0"/>
    </xf>
    <xf numFmtId="177" fontId="5" fillId="0" borderId="22" xfId="1" applyNumberFormat="1" applyFont="1" applyBorder="1" applyAlignment="1" applyProtection="1">
      <alignment horizontal="right" vertical="center"/>
      <protection locked="0"/>
    </xf>
    <xf numFmtId="177" fontId="5" fillId="0" borderId="2" xfId="1" applyNumberFormat="1" applyFont="1" applyBorder="1" applyAlignment="1" applyProtection="1">
      <alignment horizontal="right" vertical="center"/>
      <protection locked="0"/>
    </xf>
    <xf numFmtId="14" fontId="5" fillId="0" borderId="23" xfId="1" applyNumberFormat="1" applyFont="1" applyBorder="1" applyAlignment="1" applyProtection="1">
      <alignment horizontal="center" vertical="center"/>
      <protection locked="0"/>
    </xf>
    <xf numFmtId="0" fontId="5" fillId="0" borderId="24" xfId="1" applyFont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77" fontId="5" fillId="0" borderId="0" xfId="1" applyNumberFormat="1" applyFont="1" applyBorder="1" applyAlignment="1" applyProtection="1">
      <alignment horizontal="right" vertical="center"/>
      <protection locked="0"/>
    </xf>
    <xf numFmtId="14" fontId="5" fillId="0" borderId="0" xfId="1" applyNumberFormat="1" applyFont="1" applyBorder="1" applyAlignment="1" applyProtection="1">
      <alignment horizontal="center" vertical="center"/>
      <protection locked="0"/>
    </xf>
    <xf numFmtId="0" fontId="1" fillId="0" borderId="21" xfId="1" applyBorder="1" applyAlignment="1" applyProtection="1">
      <alignment horizontal="distributed" vertical="center" indent="2"/>
      <protection locked="0"/>
    </xf>
    <xf numFmtId="0" fontId="1" fillId="0" borderId="22" xfId="1" applyBorder="1" applyAlignment="1" applyProtection="1">
      <alignment horizontal="distributed" vertical="center" indent="2"/>
      <protection locked="0"/>
    </xf>
    <xf numFmtId="0" fontId="1" fillId="0" borderId="2" xfId="1" applyBorder="1" applyAlignment="1" applyProtection="1">
      <alignment horizontal="distributed" vertical="center" indent="2"/>
      <protection locked="0"/>
    </xf>
    <xf numFmtId="0" fontId="1" fillId="0" borderId="23" xfId="1" applyBorder="1" applyAlignment="1" applyProtection="1">
      <alignment horizontal="distributed" vertical="center" indent="2"/>
      <protection locked="0"/>
    </xf>
    <xf numFmtId="0" fontId="1" fillId="0" borderId="24" xfId="1" applyBorder="1" applyAlignment="1" applyProtection="1">
      <alignment horizontal="distributed" vertical="center" indent="2"/>
      <protection locked="0"/>
    </xf>
    <xf numFmtId="14" fontId="5" fillId="0" borderId="22" xfId="1" applyNumberFormat="1" applyFont="1" applyBorder="1" applyAlignment="1" applyProtection="1">
      <alignment horizontal="center" vertical="center"/>
      <protection locked="0"/>
    </xf>
    <xf numFmtId="14" fontId="5" fillId="0" borderId="24" xfId="1" applyNumberFormat="1" applyFont="1" applyBorder="1" applyAlignment="1" applyProtection="1">
      <alignment horizontal="center" vertical="center"/>
      <protection locked="0"/>
    </xf>
    <xf numFmtId="0" fontId="1" fillId="0" borderId="25" xfId="1" applyBorder="1" applyAlignment="1" applyProtection="1">
      <alignment horizontal="center" vertical="center"/>
      <protection locked="0"/>
    </xf>
    <xf numFmtId="0" fontId="1" fillId="0" borderId="20" xfId="1" applyBorder="1" applyAlignment="1" applyProtection="1">
      <alignment horizontal="center" vertical="center"/>
      <protection locked="0"/>
    </xf>
    <xf numFmtId="31" fontId="1" fillId="0" borderId="25" xfId="1" applyNumberFormat="1" applyBorder="1" applyAlignment="1" applyProtection="1">
      <alignment horizontal="center" vertical="center"/>
      <protection locked="0"/>
    </xf>
    <xf numFmtId="31" fontId="1" fillId="0" borderId="20" xfId="1" applyNumberFormat="1" applyBorder="1" applyAlignment="1" applyProtection="1">
      <alignment horizontal="center" vertical="center"/>
      <protection locked="0"/>
    </xf>
    <xf numFmtId="0" fontId="9" fillId="2" borderId="42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 vertical="center"/>
    </xf>
    <xf numFmtId="0" fontId="9" fillId="2" borderId="23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82" fontId="11" fillId="7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6" fillId="8" borderId="0" xfId="1" applyFont="1" applyFill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0" fillId="0" borderId="50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6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G31"/>
  <sheetViews>
    <sheetView zoomScale="70" zoomScaleNormal="70" zoomScaleSheetLayoutView="85" workbookViewId="0">
      <selection activeCell="CH28" sqref="CH28"/>
    </sheetView>
  </sheetViews>
  <sheetFormatPr defaultColWidth="2.09765625" defaultRowHeight="20.100000000000001" customHeight="1" x14ac:dyDescent="0.4"/>
  <cols>
    <col min="1" max="1" width="1.09765625" style="1" customWidth="1"/>
    <col min="2" max="2" width="1.59765625" style="1" customWidth="1"/>
    <col min="3" max="3" width="1.69921875" style="1" customWidth="1"/>
    <col min="4" max="37" width="2.59765625" style="1" customWidth="1"/>
    <col min="38" max="38" width="2.09765625" style="1"/>
    <col min="39" max="39" width="10.8984375" style="1" bestFit="1" customWidth="1"/>
    <col min="40" max="51" width="2.09765625" style="1"/>
    <col min="52" max="52" width="7.8984375" style="1" bestFit="1" customWidth="1"/>
    <col min="53" max="83" width="2.09765625" style="1"/>
    <col min="84" max="84" width="13.59765625" style="1" customWidth="1"/>
    <col min="85" max="86" width="9" style="1" bestFit="1" customWidth="1"/>
    <col min="87" max="87" width="11" style="1" bestFit="1" customWidth="1"/>
    <col min="88" max="88" width="15.09765625" style="1" bestFit="1" customWidth="1"/>
    <col min="89" max="89" width="9.59765625" style="1" bestFit="1" customWidth="1"/>
    <col min="90" max="90" width="7.09765625" style="1" bestFit="1" customWidth="1"/>
    <col min="91" max="91" width="5.19921875" style="1" bestFit="1" customWidth="1"/>
    <col min="92" max="92" width="16.5" style="1" bestFit="1" customWidth="1"/>
    <col min="93" max="93" width="14.3984375" style="1" bestFit="1" customWidth="1"/>
    <col min="94" max="16384" width="2.09765625" style="1"/>
  </cols>
  <sheetData>
    <row r="1" spans="2:111" ht="20.100000000000001" customHeight="1" x14ac:dyDescent="0.4"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F1" s="4"/>
      <c r="CG1" s="5"/>
      <c r="CH1" s="4"/>
      <c r="CI1" s="4"/>
      <c r="CJ1" s="4"/>
      <c r="CK1" s="4"/>
      <c r="CL1" s="4"/>
      <c r="CM1" s="4"/>
      <c r="CN1" s="4"/>
      <c r="CO1" s="4"/>
    </row>
    <row r="2" spans="2:111" ht="20.100000000000001" customHeight="1" thickBot="1" x14ac:dyDescent="0.45"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</row>
    <row r="3" spans="2:111" ht="20.100000000000001" customHeight="1" x14ac:dyDescent="0.4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4"/>
      <c r="CE3" s="4"/>
      <c r="CF3" s="6" t="s">
        <v>0</v>
      </c>
      <c r="CG3" s="7" t="s">
        <v>1</v>
      </c>
      <c r="CH3" s="8" t="s">
        <v>2</v>
      </c>
      <c r="CI3" s="8" t="s">
        <v>3</v>
      </c>
      <c r="CJ3" s="8" t="s">
        <v>4</v>
      </c>
      <c r="CK3" s="8" t="s">
        <v>5</v>
      </c>
      <c r="CL3" s="9"/>
      <c r="CM3" s="9"/>
      <c r="CN3" s="9"/>
      <c r="CO3" s="9"/>
      <c r="CP3" s="4"/>
      <c r="CQ3" s="4"/>
    </row>
    <row r="4" spans="2:111" ht="20.100000000000001" customHeight="1" thickBot="1" x14ac:dyDescent="0.4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4"/>
      <c r="CE4" s="4"/>
      <c r="CF4" s="11" t="s">
        <v>6</v>
      </c>
      <c r="CG4" s="12" t="s">
        <v>7</v>
      </c>
      <c r="CH4" s="13" t="s">
        <v>8</v>
      </c>
      <c r="CI4" s="13" t="s">
        <v>9</v>
      </c>
      <c r="CJ4" s="13" t="s">
        <v>10</v>
      </c>
      <c r="CK4" s="13" t="s">
        <v>11</v>
      </c>
      <c r="CL4" s="13" t="s">
        <v>12</v>
      </c>
      <c r="CM4" s="13" t="s">
        <v>13</v>
      </c>
      <c r="CN4" s="13" t="s">
        <v>14</v>
      </c>
      <c r="CO4" s="13" t="s">
        <v>15</v>
      </c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</row>
    <row r="5" spans="2:111" ht="20.100000000000001" customHeight="1" x14ac:dyDescent="0.4">
      <c r="S5" s="131" t="s">
        <v>16</v>
      </c>
      <c r="T5" s="139" t="s">
        <v>17</v>
      </c>
      <c r="U5" s="140"/>
      <c r="V5" s="140"/>
      <c r="W5" s="141"/>
      <c r="X5" s="139" t="s">
        <v>18</v>
      </c>
      <c r="Y5" s="140"/>
      <c r="Z5" s="140"/>
      <c r="AA5" s="141"/>
      <c r="AB5" s="139" t="s">
        <v>19</v>
      </c>
      <c r="AC5" s="140"/>
      <c r="AD5" s="140"/>
      <c r="AE5" s="141"/>
      <c r="AF5" s="139" t="s">
        <v>20</v>
      </c>
      <c r="AG5" s="140"/>
      <c r="AH5" s="140"/>
      <c r="AI5" s="142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4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4"/>
      <c r="BW5" s="14"/>
      <c r="BX5" s="14"/>
      <c r="BY5" s="14"/>
      <c r="BZ5" s="4"/>
      <c r="CA5" s="4"/>
      <c r="CB5" s="4"/>
      <c r="CC5" s="4"/>
      <c r="CD5" s="4"/>
      <c r="CE5" s="4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4"/>
      <c r="CQ5" s="16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</row>
    <row r="6" spans="2:111" ht="63.75" customHeight="1" thickBot="1" x14ac:dyDescent="0.45">
      <c r="I6" s="17"/>
      <c r="J6" s="17"/>
      <c r="K6" s="17"/>
      <c r="L6" s="17"/>
      <c r="M6" s="17"/>
      <c r="N6" s="17"/>
      <c r="O6" s="17"/>
      <c r="P6" s="17"/>
      <c r="Q6" s="17"/>
      <c r="S6" s="132"/>
      <c r="T6" s="134"/>
      <c r="U6" s="135"/>
      <c r="V6" s="135"/>
      <c r="W6" s="136"/>
      <c r="X6" s="134"/>
      <c r="Y6" s="135"/>
      <c r="Z6" s="135"/>
      <c r="AA6" s="136"/>
      <c r="AB6" s="134"/>
      <c r="AC6" s="135"/>
      <c r="AD6" s="135"/>
      <c r="AE6" s="136"/>
      <c r="AF6" s="134"/>
      <c r="AG6" s="135"/>
      <c r="AH6" s="135"/>
      <c r="AI6" s="137"/>
      <c r="AM6" s="18"/>
      <c r="AN6" s="4"/>
      <c r="AO6" s="4"/>
      <c r="AP6" s="4"/>
      <c r="AQ6" s="4"/>
      <c r="AR6" s="4"/>
      <c r="AS6" s="4"/>
      <c r="AT6" s="4"/>
      <c r="AU6" s="19"/>
      <c r="AV6" s="19"/>
      <c r="AW6" s="19"/>
      <c r="AX6" s="19"/>
      <c r="AY6" s="19"/>
      <c r="AZ6" s="19"/>
      <c r="BA6" s="19"/>
      <c r="BB6" s="19"/>
      <c r="BC6" s="19"/>
      <c r="BD6" s="4"/>
      <c r="BE6" s="143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20"/>
      <c r="BW6" s="20"/>
      <c r="BX6" s="20"/>
      <c r="BY6" s="20"/>
      <c r="BZ6" s="4"/>
      <c r="CA6" s="4"/>
      <c r="CB6" s="4"/>
      <c r="CC6" s="4"/>
      <c r="CD6" s="4"/>
      <c r="CE6" s="4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</row>
    <row r="7" spans="2:111" ht="65.099999999999994" customHeight="1" x14ac:dyDescent="0.4">
      <c r="B7" s="144" t="s">
        <v>21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  <c r="AH7" s="145"/>
      <c r="AI7" s="146"/>
      <c r="AM7" s="18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2"/>
      <c r="CP7" s="4"/>
      <c r="CQ7" s="4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</row>
    <row r="8" spans="2:111" ht="30" customHeight="1" x14ac:dyDescent="0.4">
      <c r="B8" s="148" t="s">
        <v>22</v>
      </c>
      <c r="C8" s="149"/>
      <c r="D8" s="149"/>
      <c r="E8" s="150">
        <f>SUM(S14:AA23)</f>
        <v>0</v>
      </c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4"/>
      <c r="V8" s="4" t="s">
        <v>23</v>
      </c>
      <c r="W8" s="4"/>
      <c r="X8" s="4"/>
      <c r="Y8" s="4" t="s">
        <v>24</v>
      </c>
      <c r="Z8" s="4" t="s">
        <v>25</v>
      </c>
      <c r="AA8" s="151">
        <f>E8</f>
        <v>0</v>
      </c>
      <c r="AB8" s="151"/>
      <c r="AC8" s="151"/>
      <c r="AD8" s="151"/>
      <c r="AE8" s="151"/>
      <c r="AF8" s="151"/>
      <c r="AG8" s="151"/>
      <c r="AH8" s="151"/>
      <c r="AI8" s="23" t="s">
        <v>26</v>
      </c>
      <c r="AM8" s="4"/>
      <c r="AN8" s="152"/>
      <c r="AO8" s="152"/>
      <c r="AP8" s="152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4"/>
      <c r="BH8" s="4"/>
      <c r="BI8" s="4"/>
      <c r="BJ8" s="4"/>
      <c r="BK8" s="4"/>
      <c r="BL8" s="4"/>
      <c r="BM8" s="154"/>
      <c r="BN8" s="154"/>
      <c r="BO8" s="154"/>
      <c r="BP8" s="154"/>
      <c r="BQ8" s="154"/>
      <c r="BR8" s="154"/>
      <c r="BS8" s="154"/>
      <c r="BT8" s="154"/>
      <c r="BU8" s="4"/>
      <c r="BV8" s="4"/>
      <c r="BW8" s="4"/>
      <c r="BX8" s="4"/>
      <c r="BY8" s="4"/>
      <c r="BZ8" s="14"/>
      <c r="CA8" s="14"/>
      <c r="CB8" s="14"/>
      <c r="CC8" s="15"/>
      <c r="CD8" s="15"/>
      <c r="CE8" s="15"/>
      <c r="CP8" s="15"/>
      <c r="CQ8" s="15"/>
      <c r="CR8" s="15"/>
      <c r="CS8" s="4"/>
      <c r="CT8" s="4"/>
      <c r="CU8" s="4"/>
      <c r="CV8" s="4"/>
      <c r="CW8" s="4"/>
      <c r="CX8" s="4"/>
      <c r="CY8" s="24"/>
      <c r="CZ8" s="24"/>
      <c r="DA8" s="24"/>
      <c r="DB8" s="24"/>
      <c r="DC8" s="24"/>
      <c r="DD8" s="24"/>
      <c r="DE8" s="24"/>
      <c r="DF8" s="24"/>
      <c r="DG8" s="4"/>
    </row>
    <row r="9" spans="2:111" ht="24.9" customHeight="1" x14ac:dyDescent="0.4">
      <c r="B9" s="156" t="s">
        <v>27</v>
      </c>
      <c r="C9" s="157"/>
      <c r="D9" s="158"/>
      <c r="E9" s="159">
        <v>44351</v>
      </c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1"/>
      <c r="S9" s="162" t="s">
        <v>28</v>
      </c>
      <c r="T9" s="158"/>
      <c r="U9" s="162"/>
      <c r="V9" s="157"/>
      <c r="W9" s="157"/>
      <c r="X9" s="157"/>
      <c r="Y9" s="157"/>
      <c r="Z9" s="157"/>
      <c r="AA9" s="158"/>
      <c r="AB9" s="162" t="s">
        <v>29</v>
      </c>
      <c r="AC9" s="157"/>
      <c r="AD9" s="157"/>
      <c r="AE9" s="158"/>
      <c r="AF9" s="162"/>
      <c r="AG9" s="157"/>
      <c r="AH9" s="157"/>
      <c r="AI9" s="163"/>
      <c r="AM9" s="4"/>
      <c r="AN9" s="133"/>
      <c r="AO9" s="133"/>
      <c r="AP9" s="133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4"/>
      <c r="BW9" s="14"/>
      <c r="BX9" s="14"/>
      <c r="BY9" s="14"/>
      <c r="BZ9" s="14"/>
      <c r="CA9" s="14"/>
      <c r="CB9" s="14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</row>
    <row r="10" spans="2:111" ht="24.9" customHeight="1" x14ac:dyDescent="0.4">
      <c r="B10" s="156" t="s">
        <v>30</v>
      </c>
      <c r="C10" s="157"/>
      <c r="D10" s="158"/>
      <c r="E10" s="159" t="s">
        <v>31</v>
      </c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1"/>
      <c r="S10" s="162" t="s">
        <v>28</v>
      </c>
      <c r="T10" s="158"/>
      <c r="U10" s="162"/>
      <c r="V10" s="157"/>
      <c r="W10" s="157"/>
      <c r="X10" s="157"/>
      <c r="Y10" s="157"/>
      <c r="Z10" s="157"/>
      <c r="AA10" s="158"/>
      <c r="AB10" s="162" t="s">
        <v>32</v>
      </c>
      <c r="AC10" s="157"/>
      <c r="AD10" s="157"/>
      <c r="AE10" s="157"/>
      <c r="AF10" s="157"/>
      <c r="AG10" s="157"/>
      <c r="AH10" s="157"/>
      <c r="AI10" s="163"/>
      <c r="AM10" s="4"/>
      <c r="AN10" s="133"/>
      <c r="AO10" s="133"/>
      <c r="AP10" s="133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  <c r="BA10" s="155"/>
      <c r="BB10" s="155"/>
      <c r="BC10" s="155"/>
      <c r="BD10" s="155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4"/>
      <c r="BW10" s="14"/>
      <c r="BX10" s="14"/>
      <c r="BY10" s="14"/>
      <c r="BZ10" s="14"/>
      <c r="CA10" s="14"/>
      <c r="CB10" s="14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</row>
    <row r="11" spans="2:111" ht="24.9" customHeight="1" x14ac:dyDescent="0.4">
      <c r="B11" s="156" t="s">
        <v>33</v>
      </c>
      <c r="C11" s="157"/>
      <c r="D11" s="158"/>
      <c r="E11" s="159" t="s">
        <v>31</v>
      </c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1"/>
      <c r="S11" s="162" t="s">
        <v>28</v>
      </c>
      <c r="T11" s="158"/>
      <c r="U11" s="162"/>
      <c r="V11" s="157"/>
      <c r="W11" s="157"/>
      <c r="X11" s="157"/>
      <c r="Y11" s="157"/>
      <c r="Z11" s="157"/>
      <c r="AA11" s="158"/>
      <c r="AB11" s="162"/>
      <c r="AC11" s="157"/>
      <c r="AD11" s="157"/>
      <c r="AE11" s="157"/>
      <c r="AF11" s="157"/>
      <c r="AG11" s="157"/>
      <c r="AH11" s="157"/>
      <c r="AI11" s="163"/>
      <c r="AM11" s="4"/>
      <c r="AN11" s="133"/>
      <c r="AO11" s="133"/>
      <c r="AP11" s="133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4"/>
      <c r="BW11" s="14"/>
      <c r="BX11" s="14"/>
      <c r="BY11" s="14"/>
      <c r="BZ11" s="14"/>
      <c r="CA11" s="14"/>
      <c r="CB11" s="14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</row>
    <row r="12" spans="2:111" ht="30" customHeight="1" x14ac:dyDescent="0.4">
      <c r="B12" s="164" t="s">
        <v>34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6"/>
      <c r="AM12" s="4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  <c r="BA12" s="167"/>
      <c r="BB12" s="167"/>
      <c r="BC12" s="167"/>
      <c r="BD12" s="167"/>
      <c r="BE12" s="167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</row>
    <row r="13" spans="2:111" ht="30" customHeight="1" x14ac:dyDescent="0.4">
      <c r="B13" s="181" t="s">
        <v>0</v>
      </c>
      <c r="C13" s="182"/>
      <c r="D13" s="182"/>
      <c r="E13" s="182"/>
      <c r="F13" s="182"/>
      <c r="G13" s="182"/>
      <c r="H13" s="182"/>
      <c r="I13" s="183"/>
      <c r="J13" s="184" t="s">
        <v>6</v>
      </c>
      <c r="K13" s="182"/>
      <c r="L13" s="182"/>
      <c r="M13" s="182"/>
      <c r="N13" s="182"/>
      <c r="O13" s="182"/>
      <c r="P13" s="182"/>
      <c r="Q13" s="182"/>
      <c r="R13" s="183"/>
      <c r="S13" s="184" t="s">
        <v>35</v>
      </c>
      <c r="T13" s="182"/>
      <c r="U13" s="182"/>
      <c r="V13" s="182"/>
      <c r="W13" s="182"/>
      <c r="X13" s="182"/>
      <c r="Y13" s="182"/>
      <c r="Z13" s="182"/>
      <c r="AA13" s="183"/>
      <c r="AB13" s="184" t="s">
        <v>36</v>
      </c>
      <c r="AC13" s="182"/>
      <c r="AD13" s="182"/>
      <c r="AE13" s="182"/>
      <c r="AF13" s="182"/>
      <c r="AG13" s="182"/>
      <c r="AH13" s="182"/>
      <c r="AI13" s="185"/>
      <c r="AM13" s="4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</row>
    <row r="14" spans="2:111" ht="24.9" customHeight="1" x14ac:dyDescent="0.4">
      <c r="B14" s="169"/>
      <c r="C14" s="170"/>
      <c r="D14" s="170"/>
      <c r="E14" s="170"/>
      <c r="F14" s="170"/>
      <c r="G14" s="170"/>
      <c r="H14" s="170"/>
      <c r="I14" s="171"/>
      <c r="J14" s="172"/>
      <c r="K14" s="170"/>
      <c r="L14" s="170"/>
      <c r="M14" s="170"/>
      <c r="N14" s="170"/>
      <c r="O14" s="170"/>
      <c r="P14" s="170"/>
      <c r="Q14" s="170"/>
      <c r="R14" s="171"/>
      <c r="S14" s="173"/>
      <c r="T14" s="174"/>
      <c r="U14" s="174"/>
      <c r="V14" s="174"/>
      <c r="W14" s="174"/>
      <c r="X14" s="174"/>
      <c r="Y14" s="174"/>
      <c r="Z14" s="174"/>
      <c r="AA14" s="175"/>
      <c r="AB14" s="176"/>
      <c r="AC14" s="170"/>
      <c r="AD14" s="170"/>
      <c r="AE14" s="170"/>
      <c r="AF14" s="170"/>
      <c r="AG14" s="170"/>
      <c r="AH14" s="170"/>
      <c r="AI14" s="177"/>
      <c r="AM14" s="4"/>
      <c r="AN14" s="178"/>
      <c r="AO14" s="178"/>
      <c r="AP14" s="178"/>
      <c r="AQ14" s="178"/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178"/>
      <c r="BE14" s="179"/>
      <c r="BF14" s="179"/>
      <c r="BG14" s="179"/>
      <c r="BH14" s="179"/>
      <c r="BI14" s="179"/>
      <c r="BJ14" s="179"/>
      <c r="BK14" s="179"/>
      <c r="BL14" s="179"/>
      <c r="BM14" s="179"/>
      <c r="BN14" s="180"/>
      <c r="BO14" s="178"/>
      <c r="BP14" s="178"/>
      <c r="BQ14" s="178"/>
      <c r="BR14" s="178"/>
      <c r="BS14" s="178"/>
      <c r="BT14" s="178"/>
      <c r="BU14" s="178"/>
      <c r="BV14" s="26"/>
      <c r="BW14" s="26"/>
      <c r="BX14" s="26"/>
      <c r="BY14" s="26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26"/>
      <c r="CR14" s="26"/>
      <c r="CS14" s="26"/>
      <c r="CT14" s="26"/>
      <c r="CU14" s="26"/>
      <c r="CV14" s="26"/>
      <c r="CW14" s="26"/>
      <c r="CX14" s="26"/>
      <c r="CY14" s="26"/>
      <c r="CZ14" s="27"/>
      <c r="DA14" s="5"/>
      <c r="DB14" s="5"/>
      <c r="DC14" s="5"/>
      <c r="DD14" s="5"/>
      <c r="DE14" s="5"/>
      <c r="DF14" s="5"/>
      <c r="DG14" s="5"/>
    </row>
    <row r="15" spans="2:111" ht="24.9" customHeight="1" x14ac:dyDescent="0.4">
      <c r="B15" s="169"/>
      <c r="C15" s="170"/>
      <c r="D15" s="170"/>
      <c r="E15" s="170"/>
      <c r="F15" s="170"/>
      <c r="G15" s="170"/>
      <c r="H15" s="170"/>
      <c r="I15" s="171"/>
      <c r="J15" s="172"/>
      <c r="K15" s="170"/>
      <c r="L15" s="170"/>
      <c r="M15" s="170"/>
      <c r="N15" s="170"/>
      <c r="O15" s="170"/>
      <c r="P15" s="170"/>
      <c r="Q15" s="170"/>
      <c r="R15" s="171"/>
      <c r="S15" s="173"/>
      <c r="T15" s="174"/>
      <c r="U15" s="174"/>
      <c r="V15" s="174"/>
      <c r="W15" s="174"/>
      <c r="X15" s="174"/>
      <c r="Y15" s="174"/>
      <c r="Z15" s="174"/>
      <c r="AA15" s="175"/>
      <c r="AB15" s="176"/>
      <c r="AC15" s="170"/>
      <c r="AD15" s="170"/>
      <c r="AE15" s="170"/>
      <c r="AF15" s="170"/>
      <c r="AG15" s="170"/>
      <c r="AH15" s="170"/>
      <c r="AI15" s="177"/>
      <c r="AM15" s="4"/>
      <c r="AN15" s="178"/>
      <c r="AO15" s="178"/>
      <c r="AP15" s="178"/>
      <c r="AQ15" s="178"/>
      <c r="AR15" s="178"/>
      <c r="AS15" s="178"/>
      <c r="AT15" s="178"/>
      <c r="AU15" s="178"/>
      <c r="AV15" s="178"/>
      <c r="AW15" s="178"/>
      <c r="AX15" s="178"/>
      <c r="AY15" s="178"/>
      <c r="AZ15" s="178"/>
      <c r="BA15" s="178"/>
      <c r="BB15" s="178"/>
      <c r="BC15" s="178"/>
      <c r="BD15" s="178"/>
      <c r="BE15" s="179"/>
      <c r="BF15" s="179"/>
      <c r="BG15" s="179"/>
      <c r="BH15" s="179"/>
      <c r="BI15" s="179"/>
      <c r="BJ15" s="179"/>
      <c r="BK15" s="179"/>
      <c r="BL15" s="179"/>
      <c r="BM15" s="179"/>
      <c r="BN15" s="180"/>
      <c r="BO15" s="178"/>
      <c r="BP15" s="178"/>
      <c r="BQ15" s="178"/>
      <c r="BR15" s="178"/>
      <c r="BS15" s="178"/>
      <c r="BT15" s="178"/>
      <c r="BU15" s="178"/>
      <c r="BV15" s="26"/>
      <c r="BW15" s="26"/>
      <c r="BX15" s="26"/>
      <c r="BY15" s="26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26"/>
      <c r="CR15" s="26"/>
      <c r="CS15" s="26"/>
      <c r="CT15" s="26"/>
      <c r="CU15" s="26"/>
      <c r="CV15" s="26"/>
      <c r="CW15" s="26"/>
      <c r="CX15" s="26"/>
      <c r="CY15" s="26"/>
      <c r="CZ15" s="27"/>
      <c r="DA15" s="5"/>
      <c r="DB15" s="5"/>
      <c r="DC15" s="5"/>
      <c r="DD15" s="5"/>
      <c r="DE15" s="5"/>
      <c r="DF15" s="5"/>
      <c r="DG15" s="5"/>
    </row>
    <row r="16" spans="2:111" ht="24.9" customHeight="1" x14ac:dyDescent="0.4">
      <c r="B16" s="169"/>
      <c r="C16" s="170"/>
      <c r="D16" s="170"/>
      <c r="E16" s="170"/>
      <c r="F16" s="170"/>
      <c r="G16" s="170"/>
      <c r="H16" s="170"/>
      <c r="I16" s="171"/>
      <c r="J16" s="172"/>
      <c r="K16" s="170"/>
      <c r="L16" s="170"/>
      <c r="M16" s="170"/>
      <c r="N16" s="170"/>
      <c r="O16" s="170"/>
      <c r="P16" s="170"/>
      <c r="Q16" s="170"/>
      <c r="R16" s="171"/>
      <c r="S16" s="173"/>
      <c r="T16" s="174"/>
      <c r="U16" s="174"/>
      <c r="V16" s="174"/>
      <c r="W16" s="174"/>
      <c r="X16" s="174"/>
      <c r="Y16" s="174"/>
      <c r="Z16" s="174"/>
      <c r="AA16" s="175"/>
      <c r="AB16" s="176"/>
      <c r="AC16" s="170"/>
      <c r="AD16" s="170"/>
      <c r="AE16" s="170"/>
      <c r="AF16" s="170"/>
      <c r="AG16" s="170"/>
      <c r="AH16" s="170"/>
      <c r="AI16" s="177"/>
      <c r="AM16" s="4"/>
      <c r="AN16" s="178"/>
      <c r="AO16" s="178"/>
      <c r="AP16" s="178"/>
      <c r="AQ16" s="178"/>
      <c r="AR16" s="178"/>
      <c r="AS16" s="178"/>
      <c r="AT16" s="178"/>
      <c r="AU16" s="178"/>
      <c r="AV16" s="178"/>
      <c r="AW16" s="178"/>
      <c r="AX16" s="178"/>
      <c r="AY16" s="178"/>
      <c r="AZ16" s="178"/>
      <c r="BA16" s="178"/>
      <c r="BB16" s="178"/>
      <c r="BC16" s="178"/>
      <c r="BD16" s="178"/>
      <c r="BE16" s="179"/>
      <c r="BF16" s="179"/>
      <c r="BG16" s="179"/>
      <c r="BH16" s="179"/>
      <c r="BI16" s="179"/>
      <c r="BJ16" s="179"/>
      <c r="BK16" s="179"/>
      <c r="BL16" s="179"/>
      <c r="BM16" s="179"/>
      <c r="BN16" s="180"/>
      <c r="BO16" s="178"/>
      <c r="BP16" s="178"/>
      <c r="BQ16" s="178"/>
      <c r="BR16" s="178"/>
      <c r="BS16" s="178"/>
      <c r="BT16" s="178"/>
      <c r="BU16" s="178"/>
      <c r="BV16" s="26"/>
      <c r="BW16" s="26"/>
      <c r="BX16" s="26"/>
      <c r="BY16" s="2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26"/>
      <c r="CR16" s="26"/>
      <c r="CS16" s="26"/>
      <c r="CT16" s="26"/>
      <c r="CU16" s="26"/>
      <c r="CV16" s="26"/>
      <c r="CW16" s="26"/>
      <c r="CX16" s="26"/>
      <c r="CY16" s="26"/>
      <c r="CZ16" s="27"/>
      <c r="DA16" s="5"/>
      <c r="DB16" s="5"/>
      <c r="DC16" s="5"/>
      <c r="DD16" s="5"/>
      <c r="DE16" s="5"/>
      <c r="DF16" s="5"/>
      <c r="DG16" s="5"/>
    </row>
    <row r="17" spans="2:111" ht="24.9" customHeight="1" x14ac:dyDescent="0.4">
      <c r="B17" s="169"/>
      <c r="C17" s="170"/>
      <c r="D17" s="170"/>
      <c r="E17" s="170"/>
      <c r="F17" s="170"/>
      <c r="G17" s="170"/>
      <c r="H17" s="170"/>
      <c r="I17" s="171"/>
      <c r="J17" s="172"/>
      <c r="K17" s="170"/>
      <c r="L17" s="170"/>
      <c r="M17" s="170"/>
      <c r="N17" s="170"/>
      <c r="O17" s="170"/>
      <c r="P17" s="170"/>
      <c r="Q17" s="170"/>
      <c r="R17" s="171"/>
      <c r="S17" s="173"/>
      <c r="T17" s="174"/>
      <c r="U17" s="174"/>
      <c r="V17" s="174"/>
      <c r="W17" s="174"/>
      <c r="X17" s="174"/>
      <c r="Y17" s="174"/>
      <c r="Z17" s="174"/>
      <c r="AA17" s="175"/>
      <c r="AB17" s="176"/>
      <c r="AC17" s="186"/>
      <c r="AD17" s="186"/>
      <c r="AE17" s="186"/>
      <c r="AF17" s="186"/>
      <c r="AG17" s="186"/>
      <c r="AH17" s="186"/>
      <c r="AI17" s="187"/>
      <c r="AM17" s="4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8"/>
      <c r="AZ17" s="178"/>
      <c r="BA17" s="178"/>
      <c r="BB17" s="178"/>
      <c r="BC17" s="178"/>
      <c r="BD17" s="178"/>
      <c r="BE17" s="179"/>
      <c r="BF17" s="179"/>
      <c r="BG17" s="179"/>
      <c r="BH17" s="179"/>
      <c r="BI17" s="179"/>
      <c r="BJ17" s="179"/>
      <c r="BK17" s="179"/>
      <c r="BL17" s="179"/>
      <c r="BM17" s="179"/>
      <c r="BN17" s="180"/>
      <c r="BO17" s="178"/>
      <c r="BP17" s="178"/>
      <c r="BQ17" s="178"/>
      <c r="BR17" s="178"/>
      <c r="BS17" s="178"/>
      <c r="BT17" s="178"/>
      <c r="BU17" s="178"/>
      <c r="BV17" s="26"/>
      <c r="BW17" s="26"/>
      <c r="BX17" s="26"/>
      <c r="BY17" s="26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26"/>
      <c r="CR17" s="26"/>
      <c r="CS17" s="26"/>
      <c r="CT17" s="26"/>
      <c r="CU17" s="26"/>
      <c r="CV17" s="26"/>
      <c r="CW17" s="26"/>
      <c r="CX17" s="26"/>
      <c r="CY17" s="26"/>
      <c r="CZ17" s="27"/>
      <c r="DA17" s="5"/>
      <c r="DB17" s="5"/>
      <c r="DC17" s="5"/>
      <c r="DD17" s="5"/>
      <c r="DE17" s="5"/>
      <c r="DF17" s="5"/>
      <c r="DG17" s="5"/>
    </row>
    <row r="18" spans="2:111" ht="24.9" customHeight="1" x14ac:dyDescent="0.4">
      <c r="B18" s="169"/>
      <c r="C18" s="170"/>
      <c r="D18" s="170"/>
      <c r="E18" s="170"/>
      <c r="F18" s="170"/>
      <c r="G18" s="170"/>
      <c r="H18" s="170"/>
      <c r="I18" s="171"/>
      <c r="J18" s="172"/>
      <c r="K18" s="170"/>
      <c r="L18" s="170"/>
      <c r="M18" s="170"/>
      <c r="N18" s="170"/>
      <c r="O18" s="170"/>
      <c r="P18" s="170"/>
      <c r="Q18" s="170"/>
      <c r="R18" s="171"/>
      <c r="S18" s="173"/>
      <c r="T18" s="174"/>
      <c r="U18" s="174"/>
      <c r="V18" s="174"/>
      <c r="W18" s="174"/>
      <c r="X18" s="174"/>
      <c r="Y18" s="174"/>
      <c r="Z18" s="174"/>
      <c r="AA18" s="175"/>
      <c r="AB18" s="176"/>
      <c r="AC18" s="170"/>
      <c r="AD18" s="170"/>
      <c r="AE18" s="170"/>
      <c r="AF18" s="170"/>
      <c r="AG18" s="170"/>
      <c r="AH18" s="170"/>
      <c r="AI18" s="177"/>
      <c r="AM18" s="4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9"/>
      <c r="BF18" s="179"/>
      <c r="BG18" s="179"/>
      <c r="BH18" s="179"/>
      <c r="BI18" s="179"/>
      <c r="BJ18" s="179"/>
      <c r="BK18" s="179"/>
      <c r="BL18" s="179"/>
      <c r="BM18" s="179"/>
      <c r="BN18" s="180"/>
      <c r="BO18" s="178"/>
      <c r="BP18" s="178"/>
      <c r="BQ18" s="178"/>
      <c r="BR18" s="178"/>
      <c r="BS18" s="178"/>
      <c r="BT18" s="178"/>
      <c r="BU18" s="178"/>
      <c r="BV18" s="26"/>
      <c r="BW18" s="26"/>
      <c r="BX18" s="26"/>
      <c r="BY18" s="26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26"/>
      <c r="CR18" s="26"/>
      <c r="CS18" s="26"/>
      <c r="CT18" s="26"/>
      <c r="CU18" s="26"/>
      <c r="CV18" s="26"/>
      <c r="CW18" s="26"/>
      <c r="CX18" s="26"/>
      <c r="CY18" s="26"/>
      <c r="CZ18" s="27"/>
      <c r="DA18" s="5"/>
      <c r="DB18" s="5"/>
      <c r="DC18" s="5"/>
      <c r="DD18" s="5"/>
      <c r="DE18" s="5"/>
      <c r="DF18" s="5"/>
      <c r="DG18" s="5"/>
    </row>
    <row r="19" spans="2:111" ht="24.9" customHeight="1" x14ac:dyDescent="0.4">
      <c r="B19" s="169"/>
      <c r="C19" s="170"/>
      <c r="D19" s="170"/>
      <c r="E19" s="170"/>
      <c r="F19" s="170"/>
      <c r="G19" s="170"/>
      <c r="H19" s="170"/>
      <c r="I19" s="171"/>
      <c r="J19" s="172"/>
      <c r="K19" s="170"/>
      <c r="L19" s="170"/>
      <c r="M19" s="170"/>
      <c r="N19" s="170"/>
      <c r="O19" s="170"/>
      <c r="P19" s="170"/>
      <c r="Q19" s="170"/>
      <c r="R19" s="171"/>
      <c r="S19" s="173"/>
      <c r="T19" s="174"/>
      <c r="U19" s="174"/>
      <c r="V19" s="174"/>
      <c r="W19" s="174"/>
      <c r="X19" s="174"/>
      <c r="Y19" s="174"/>
      <c r="Z19" s="174"/>
      <c r="AA19" s="175"/>
      <c r="AB19" s="176"/>
      <c r="AC19" s="170"/>
      <c r="AD19" s="170"/>
      <c r="AE19" s="170"/>
      <c r="AF19" s="170"/>
      <c r="AG19" s="170"/>
      <c r="AH19" s="170"/>
      <c r="AI19" s="177"/>
      <c r="AM19" s="4"/>
      <c r="AN19" s="178"/>
      <c r="AO19" s="178"/>
      <c r="AP19" s="178"/>
      <c r="AQ19" s="178"/>
      <c r="AR19" s="178"/>
      <c r="AS19" s="178"/>
      <c r="AT19" s="178"/>
      <c r="AU19" s="178"/>
      <c r="AV19" s="178"/>
      <c r="AW19" s="178"/>
      <c r="AX19" s="178"/>
      <c r="AY19" s="178"/>
      <c r="AZ19" s="178"/>
      <c r="BA19" s="178"/>
      <c r="BB19" s="178"/>
      <c r="BC19" s="178"/>
      <c r="BD19" s="178"/>
      <c r="BE19" s="179"/>
      <c r="BF19" s="179"/>
      <c r="BG19" s="179"/>
      <c r="BH19" s="179"/>
      <c r="BI19" s="179"/>
      <c r="BJ19" s="179"/>
      <c r="BK19" s="179"/>
      <c r="BL19" s="179"/>
      <c r="BM19" s="179"/>
      <c r="BN19" s="180"/>
      <c r="BO19" s="178"/>
      <c r="BP19" s="178"/>
      <c r="BQ19" s="178"/>
      <c r="BR19" s="178"/>
      <c r="BS19" s="178"/>
      <c r="BT19" s="178"/>
      <c r="BU19" s="178"/>
      <c r="BV19" s="26"/>
      <c r="BW19" s="26"/>
      <c r="BX19" s="26"/>
      <c r="BY19" s="26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26"/>
      <c r="CR19" s="26"/>
      <c r="CS19" s="26"/>
      <c r="CT19" s="26"/>
      <c r="CU19" s="26"/>
      <c r="CV19" s="26"/>
      <c r="CW19" s="26"/>
      <c r="CX19" s="26"/>
      <c r="CY19" s="26"/>
      <c r="CZ19" s="27"/>
      <c r="DA19" s="5"/>
      <c r="DB19" s="5"/>
      <c r="DC19" s="5"/>
      <c r="DD19" s="5"/>
      <c r="DE19" s="5"/>
      <c r="DF19" s="5"/>
      <c r="DG19" s="5"/>
    </row>
    <row r="20" spans="2:111" ht="24.9" customHeight="1" x14ac:dyDescent="0.4">
      <c r="B20" s="169"/>
      <c r="C20" s="170"/>
      <c r="D20" s="170"/>
      <c r="E20" s="170"/>
      <c r="F20" s="170"/>
      <c r="G20" s="170"/>
      <c r="H20" s="170"/>
      <c r="I20" s="171"/>
      <c r="J20" s="172"/>
      <c r="K20" s="170"/>
      <c r="L20" s="170"/>
      <c r="M20" s="170"/>
      <c r="N20" s="170"/>
      <c r="O20" s="170"/>
      <c r="P20" s="170"/>
      <c r="Q20" s="170"/>
      <c r="R20" s="171"/>
      <c r="S20" s="173"/>
      <c r="T20" s="174"/>
      <c r="U20" s="174"/>
      <c r="V20" s="174"/>
      <c r="W20" s="174"/>
      <c r="X20" s="174"/>
      <c r="Y20" s="174"/>
      <c r="Z20" s="174"/>
      <c r="AA20" s="175"/>
      <c r="AB20" s="176"/>
      <c r="AC20" s="170"/>
      <c r="AD20" s="170"/>
      <c r="AE20" s="170"/>
      <c r="AF20" s="170"/>
      <c r="AG20" s="170"/>
      <c r="AH20" s="170"/>
      <c r="AI20" s="177"/>
      <c r="AM20" s="4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9"/>
      <c r="BF20" s="179"/>
      <c r="BG20" s="179"/>
      <c r="BH20" s="179"/>
      <c r="BI20" s="179"/>
      <c r="BJ20" s="179"/>
      <c r="BK20" s="179"/>
      <c r="BL20" s="179"/>
      <c r="BM20" s="179"/>
      <c r="BN20" s="180"/>
      <c r="BO20" s="178"/>
      <c r="BP20" s="178"/>
      <c r="BQ20" s="178"/>
      <c r="BR20" s="178"/>
      <c r="BS20" s="178"/>
      <c r="BT20" s="178"/>
      <c r="BU20" s="178"/>
      <c r="BV20" s="26"/>
      <c r="BW20" s="26"/>
      <c r="BX20" s="26"/>
      <c r="BY20" s="2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26"/>
      <c r="CR20" s="26"/>
      <c r="CS20" s="26"/>
      <c r="CT20" s="26"/>
      <c r="CU20" s="26"/>
      <c r="CV20" s="26"/>
      <c r="CW20" s="26"/>
      <c r="CX20" s="26"/>
      <c r="CY20" s="26"/>
      <c r="CZ20" s="27"/>
      <c r="DA20" s="5"/>
      <c r="DB20" s="5"/>
      <c r="DC20" s="5"/>
      <c r="DD20" s="5"/>
      <c r="DE20" s="5"/>
      <c r="DF20" s="5"/>
      <c r="DG20" s="5"/>
    </row>
    <row r="21" spans="2:111" ht="24.9" customHeight="1" x14ac:dyDescent="0.4">
      <c r="B21" s="169"/>
      <c r="C21" s="170"/>
      <c r="D21" s="170"/>
      <c r="E21" s="170"/>
      <c r="F21" s="170"/>
      <c r="G21" s="170"/>
      <c r="H21" s="170"/>
      <c r="I21" s="171"/>
      <c r="J21" s="172"/>
      <c r="K21" s="170"/>
      <c r="L21" s="170"/>
      <c r="M21" s="170"/>
      <c r="N21" s="170"/>
      <c r="O21" s="170"/>
      <c r="P21" s="170"/>
      <c r="Q21" s="170"/>
      <c r="R21" s="171"/>
      <c r="S21" s="173"/>
      <c r="T21" s="174"/>
      <c r="U21" s="174"/>
      <c r="V21" s="174"/>
      <c r="W21" s="174"/>
      <c r="X21" s="174"/>
      <c r="Y21" s="174"/>
      <c r="Z21" s="174"/>
      <c r="AA21" s="175"/>
      <c r="AB21" s="176"/>
      <c r="AC21" s="170"/>
      <c r="AD21" s="170"/>
      <c r="AE21" s="170"/>
      <c r="AF21" s="170"/>
      <c r="AG21" s="170"/>
      <c r="AH21" s="170"/>
      <c r="AI21" s="177"/>
      <c r="AM21" s="4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9"/>
      <c r="BF21" s="179"/>
      <c r="BG21" s="179"/>
      <c r="BH21" s="179"/>
      <c r="BI21" s="179"/>
      <c r="BJ21" s="179"/>
      <c r="BK21" s="179"/>
      <c r="BL21" s="179"/>
      <c r="BM21" s="179"/>
      <c r="BN21" s="180"/>
      <c r="BO21" s="178"/>
      <c r="BP21" s="178"/>
      <c r="BQ21" s="178"/>
      <c r="BR21" s="178"/>
      <c r="BS21" s="178"/>
      <c r="BT21" s="178"/>
      <c r="BU21" s="178"/>
      <c r="BV21" s="26"/>
      <c r="BW21" s="26"/>
      <c r="BX21" s="26"/>
      <c r="BY21" s="26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26"/>
      <c r="CR21" s="26"/>
      <c r="CS21" s="26"/>
      <c r="CT21" s="26"/>
      <c r="CU21" s="26"/>
      <c r="CV21" s="26"/>
      <c r="CW21" s="26"/>
      <c r="CX21" s="26"/>
      <c r="CY21" s="26"/>
      <c r="CZ21" s="27"/>
      <c r="DA21" s="5"/>
      <c r="DB21" s="5"/>
      <c r="DC21" s="5"/>
      <c r="DD21" s="5"/>
      <c r="DE21" s="5"/>
      <c r="DF21" s="5"/>
      <c r="DG21" s="5"/>
    </row>
    <row r="22" spans="2:111" ht="24.9" customHeight="1" x14ac:dyDescent="0.4">
      <c r="B22" s="169"/>
      <c r="C22" s="170"/>
      <c r="D22" s="170"/>
      <c r="E22" s="170"/>
      <c r="F22" s="170"/>
      <c r="G22" s="170"/>
      <c r="H22" s="170"/>
      <c r="I22" s="171"/>
      <c r="J22" s="172"/>
      <c r="K22" s="170"/>
      <c r="L22" s="170"/>
      <c r="M22" s="170"/>
      <c r="N22" s="170"/>
      <c r="O22" s="170"/>
      <c r="P22" s="170"/>
      <c r="Q22" s="170"/>
      <c r="R22" s="171"/>
      <c r="S22" s="173"/>
      <c r="T22" s="174"/>
      <c r="U22" s="174"/>
      <c r="V22" s="174"/>
      <c r="W22" s="174"/>
      <c r="X22" s="174"/>
      <c r="Y22" s="174"/>
      <c r="Z22" s="174"/>
      <c r="AA22" s="175"/>
      <c r="AB22" s="176"/>
      <c r="AC22" s="170"/>
      <c r="AD22" s="170"/>
      <c r="AE22" s="170"/>
      <c r="AF22" s="170"/>
      <c r="AG22" s="170"/>
      <c r="AH22" s="170"/>
      <c r="AI22" s="177"/>
      <c r="AM22" s="4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9"/>
      <c r="BF22" s="179"/>
      <c r="BG22" s="179"/>
      <c r="BH22" s="179"/>
      <c r="BI22" s="179"/>
      <c r="BJ22" s="179"/>
      <c r="BK22" s="179"/>
      <c r="BL22" s="179"/>
      <c r="BM22" s="179"/>
      <c r="BN22" s="180"/>
      <c r="BO22" s="178"/>
      <c r="BP22" s="178"/>
      <c r="BQ22" s="178"/>
      <c r="BR22" s="178"/>
      <c r="BS22" s="178"/>
      <c r="BT22" s="178"/>
      <c r="BU22" s="178"/>
      <c r="BV22" s="26"/>
      <c r="BW22" s="26"/>
      <c r="BX22" s="26"/>
      <c r="BY22" s="26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26"/>
      <c r="CR22" s="26"/>
      <c r="CS22" s="26"/>
      <c r="CT22" s="26"/>
      <c r="CU22" s="26"/>
      <c r="CV22" s="26"/>
      <c r="CW22" s="26"/>
      <c r="CX22" s="26"/>
      <c r="CY22" s="26"/>
      <c r="CZ22" s="27"/>
      <c r="DA22" s="5"/>
      <c r="DB22" s="5"/>
      <c r="DC22" s="5"/>
      <c r="DD22" s="5"/>
      <c r="DE22" s="5"/>
      <c r="DF22" s="5"/>
      <c r="DG22" s="5"/>
    </row>
    <row r="23" spans="2:111" ht="24.9" customHeight="1" x14ac:dyDescent="0.4">
      <c r="B23" s="169"/>
      <c r="C23" s="170"/>
      <c r="D23" s="170"/>
      <c r="E23" s="170"/>
      <c r="F23" s="170"/>
      <c r="G23" s="170"/>
      <c r="H23" s="170"/>
      <c r="I23" s="171"/>
      <c r="J23" s="172"/>
      <c r="K23" s="170"/>
      <c r="L23" s="170"/>
      <c r="M23" s="170"/>
      <c r="N23" s="170"/>
      <c r="O23" s="170"/>
      <c r="P23" s="170"/>
      <c r="Q23" s="170"/>
      <c r="R23" s="171"/>
      <c r="S23" s="173"/>
      <c r="T23" s="174"/>
      <c r="U23" s="174"/>
      <c r="V23" s="174"/>
      <c r="W23" s="174"/>
      <c r="X23" s="174"/>
      <c r="Y23" s="174"/>
      <c r="Z23" s="174"/>
      <c r="AA23" s="175"/>
      <c r="AB23" s="172"/>
      <c r="AC23" s="170"/>
      <c r="AD23" s="170"/>
      <c r="AE23" s="170"/>
      <c r="AF23" s="170"/>
      <c r="AG23" s="170"/>
      <c r="AH23" s="170"/>
      <c r="AI23" s="177"/>
      <c r="AM23" s="4"/>
      <c r="AN23" s="178"/>
      <c r="AO23" s="178"/>
      <c r="AP23" s="178"/>
      <c r="AQ23" s="178"/>
      <c r="AR23" s="178"/>
      <c r="AS23" s="178"/>
      <c r="AT23" s="178"/>
      <c r="AU23" s="178"/>
      <c r="AV23" s="178"/>
      <c r="AW23" s="178"/>
      <c r="AX23" s="178"/>
      <c r="AY23" s="178"/>
      <c r="AZ23" s="178"/>
      <c r="BA23" s="178"/>
      <c r="BB23" s="178"/>
      <c r="BC23" s="178"/>
      <c r="BD23" s="178"/>
      <c r="BE23" s="179"/>
      <c r="BF23" s="179"/>
      <c r="BG23" s="179"/>
      <c r="BH23" s="179"/>
      <c r="BI23" s="179"/>
      <c r="BJ23" s="179"/>
      <c r="BK23" s="179"/>
      <c r="BL23" s="179"/>
      <c r="BM23" s="179"/>
      <c r="BN23" s="178"/>
      <c r="BO23" s="178"/>
      <c r="BP23" s="178"/>
      <c r="BQ23" s="178"/>
      <c r="BR23" s="178"/>
      <c r="BS23" s="178"/>
      <c r="BT23" s="178"/>
      <c r="BU23" s="178"/>
      <c r="BV23" s="26"/>
      <c r="BW23" s="26"/>
      <c r="BX23" s="26"/>
      <c r="BY23" s="26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26"/>
      <c r="CR23" s="26"/>
      <c r="CS23" s="26"/>
      <c r="CT23" s="26"/>
      <c r="CU23" s="26"/>
      <c r="CV23" s="26"/>
      <c r="CW23" s="26"/>
      <c r="CX23" s="26"/>
      <c r="CY23" s="26"/>
      <c r="CZ23" s="5"/>
      <c r="DA23" s="5"/>
      <c r="DB23" s="5"/>
      <c r="DC23" s="5"/>
      <c r="DD23" s="5"/>
      <c r="DE23" s="5"/>
      <c r="DF23" s="5"/>
      <c r="DG23" s="5"/>
    </row>
    <row r="24" spans="2:111" ht="24.9" customHeight="1" x14ac:dyDescent="0.4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23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26"/>
      <c r="BW24" s="26"/>
      <c r="BX24" s="26"/>
      <c r="BY24" s="26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</row>
    <row r="25" spans="2:111" ht="24.9" customHeight="1" x14ac:dyDescent="0.4">
      <c r="B25" s="188" t="s">
        <v>37</v>
      </c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89"/>
      <c r="AM25" s="4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26"/>
      <c r="BW25" s="26"/>
      <c r="BX25" s="26"/>
      <c r="BY25" s="26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</row>
    <row r="26" spans="2:111" ht="24.9" customHeight="1" x14ac:dyDescent="0.4">
      <c r="B26" s="2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26"/>
      <c r="BW26" s="26"/>
      <c r="BX26" s="26"/>
      <c r="BY26" s="26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</row>
    <row r="27" spans="2:111" ht="24.9" customHeight="1" x14ac:dyDescent="0.4">
      <c r="B27" s="190">
        <v>44351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91"/>
      <c r="AM27" s="4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  <c r="BV27" s="26"/>
      <c r="BW27" s="26"/>
      <c r="BX27" s="26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</row>
    <row r="28" spans="2:111" ht="24.9" customHeight="1" x14ac:dyDescent="0.4">
      <c r="B28" s="2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3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26"/>
      <c r="BW28" s="26"/>
      <c r="BX28" s="26"/>
      <c r="BY28" s="26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</row>
    <row r="29" spans="2:111" ht="24.9" customHeight="1" x14ac:dyDescent="0.4">
      <c r="B29" s="188" t="s">
        <v>38</v>
      </c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89"/>
      <c r="AM29" s="4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4"/>
      <c r="BW29" s="4"/>
      <c r="BX29" s="4"/>
      <c r="BY29" s="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</row>
    <row r="30" spans="2:111" ht="24.9" customHeight="1" thickBot="1" x14ac:dyDescent="0.45"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14"/>
      <c r="BW30" s="14"/>
      <c r="BX30" s="14"/>
      <c r="BY30" s="1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</row>
    <row r="31" spans="2:111" ht="20.100000000000001" customHeight="1" x14ac:dyDescent="0.4"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</row>
  </sheetData>
  <sheetProtection formatCells="0" formatColumns="0" formatRows="0" insertColumns="0" insertRows="0" insertHyperlinks="0" deleteColumns="0" deleteRows="0" sort="0" autoFilter="0" pivotTables="0"/>
  <dataConsolidate/>
  <mergeCells count="154">
    <mergeCell ref="B29:AI29"/>
    <mergeCell ref="AN29:BU29"/>
    <mergeCell ref="BE23:BM23"/>
    <mergeCell ref="BN23:BU23"/>
    <mergeCell ref="B25:AI25"/>
    <mergeCell ref="AN25:BU25"/>
    <mergeCell ref="B27:AI27"/>
    <mergeCell ref="AN27:BU27"/>
    <mergeCell ref="B23:I23"/>
    <mergeCell ref="J23:R23"/>
    <mergeCell ref="S23:AA23"/>
    <mergeCell ref="AB23:AI23"/>
    <mergeCell ref="AN23:AU23"/>
    <mergeCell ref="AV23:BD23"/>
    <mergeCell ref="BE21:BM21"/>
    <mergeCell ref="BN21:BU21"/>
    <mergeCell ref="B22:I22"/>
    <mergeCell ref="J22:R22"/>
    <mergeCell ref="S22:AA22"/>
    <mergeCell ref="AB22:AI22"/>
    <mergeCell ref="AN22:AU22"/>
    <mergeCell ref="AV22:BD22"/>
    <mergeCell ref="BE22:BM22"/>
    <mergeCell ref="BN22:BU22"/>
    <mergeCell ref="B21:I21"/>
    <mergeCell ref="J21:R21"/>
    <mergeCell ref="S21:AA21"/>
    <mergeCell ref="AB21:AI21"/>
    <mergeCell ref="AN21:AU21"/>
    <mergeCell ref="AV21:BD21"/>
    <mergeCell ref="BE19:BM19"/>
    <mergeCell ref="BN19:BU19"/>
    <mergeCell ref="B20:I20"/>
    <mergeCell ref="J20:R20"/>
    <mergeCell ref="S20:AA20"/>
    <mergeCell ref="AB20:AI20"/>
    <mergeCell ref="AN20:AU20"/>
    <mergeCell ref="AV20:BD20"/>
    <mergeCell ref="BE20:BM20"/>
    <mergeCell ref="BN20:BU20"/>
    <mergeCell ref="B19:I19"/>
    <mergeCell ref="J19:R19"/>
    <mergeCell ref="S19:AA19"/>
    <mergeCell ref="AB19:AI19"/>
    <mergeCell ref="AN19:AU19"/>
    <mergeCell ref="AV19:BD19"/>
    <mergeCell ref="BE17:BM17"/>
    <mergeCell ref="BN17:BU17"/>
    <mergeCell ref="B18:I18"/>
    <mergeCell ref="J18:R18"/>
    <mergeCell ref="S18:AA18"/>
    <mergeCell ref="AB18:AI18"/>
    <mergeCell ref="AN18:AU18"/>
    <mergeCell ref="AV18:BD18"/>
    <mergeCell ref="BE18:BM18"/>
    <mergeCell ref="BN18:BU18"/>
    <mergeCell ref="B17:I17"/>
    <mergeCell ref="J17:R17"/>
    <mergeCell ref="S17:AA17"/>
    <mergeCell ref="AB17:AI17"/>
    <mergeCell ref="AN17:AU17"/>
    <mergeCell ref="AV17:BD17"/>
    <mergeCell ref="BE15:BM15"/>
    <mergeCell ref="BN15:BU15"/>
    <mergeCell ref="B16:I16"/>
    <mergeCell ref="J16:R16"/>
    <mergeCell ref="S16:AA16"/>
    <mergeCell ref="AB16:AI16"/>
    <mergeCell ref="AN16:AU16"/>
    <mergeCell ref="AV16:BD16"/>
    <mergeCell ref="BE16:BM16"/>
    <mergeCell ref="BN16:BU16"/>
    <mergeCell ref="B15:I15"/>
    <mergeCell ref="J15:R15"/>
    <mergeCell ref="S15:AA15"/>
    <mergeCell ref="AB15:AI15"/>
    <mergeCell ref="AN15:AU15"/>
    <mergeCell ref="AV15:BD15"/>
    <mergeCell ref="BE13:BM13"/>
    <mergeCell ref="BN13:BU13"/>
    <mergeCell ref="B14:I14"/>
    <mergeCell ref="J14:R14"/>
    <mergeCell ref="S14:AA14"/>
    <mergeCell ref="AB14:AI14"/>
    <mergeCell ref="AN14:AU14"/>
    <mergeCell ref="AV14:BD14"/>
    <mergeCell ref="BE14:BM14"/>
    <mergeCell ref="BN14:BU14"/>
    <mergeCell ref="B13:I13"/>
    <mergeCell ref="J13:R13"/>
    <mergeCell ref="S13:AA13"/>
    <mergeCell ref="AB13:AI13"/>
    <mergeCell ref="AN13:AU13"/>
    <mergeCell ref="AV13:BD13"/>
    <mergeCell ref="B12:AI12"/>
    <mergeCell ref="AN12:BU12"/>
    <mergeCell ref="AQ10:BD10"/>
    <mergeCell ref="BE10:BF10"/>
    <mergeCell ref="BG10:BM10"/>
    <mergeCell ref="BN10:BU10"/>
    <mergeCell ref="B11:D11"/>
    <mergeCell ref="E11:R11"/>
    <mergeCell ref="S11:T11"/>
    <mergeCell ref="U11:AA11"/>
    <mergeCell ref="AB11:AI11"/>
    <mergeCell ref="AN11:AP11"/>
    <mergeCell ref="B10:D10"/>
    <mergeCell ref="E10:R10"/>
    <mergeCell ref="S10:T10"/>
    <mergeCell ref="U10:AA10"/>
    <mergeCell ref="AB10:AI10"/>
    <mergeCell ref="AN10:AP10"/>
    <mergeCell ref="B7:AI7"/>
    <mergeCell ref="AN7:BU7"/>
    <mergeCell ref="B8:D8"/>
    <mergeCell ref="E8:T8"/>
    <mergeCell ref="AA8:AH8"/>
    <mergeCell ref="AN8:AP8"/>
    <mergeCell ref="AQ8:BF8"/>
    <mergeCell ref="BM8:BT8"/>
    <mergeCell ref="AQ11:BD11"/>
    <mergeCell ref="BE11:BF11"/>
    <mergeCell ref="BG11:BM11"/>
    <mergeCell ref="BN11:BU11"/>
    <mergeCell ref="AN9:AP9"/>
    <mergeCell ref="AQ9:BD9"/>
    <mergeCell ref="BE9:BF9"/>
    <mergeCell ref="BG9:BM9"/>
    <mergeCell ref="BN9:BQ9"/>
    <mergeCell ref="BR9:BU9"/>
    <mergeCell ref="B9:D9"/>
    <mergeCell ref="E9:R9"/>
    <mergeCell ref="S9:T9"/>
    <mergeCell ref="U9:AA9"/>
    <mergeCell ref="AB9:AE9"/>
    <mergeCell ref="AF9:AI9"/>
    <mergeCell ref="S5:S6"/>
    <mergeCell ref="BF5:BI5"/>
    <mergeCell ref="BJ5:BM5"/>
    <mergeCell ref="BN5:BQ5"/>
    <mergeCell ref="BR5:BU5"/>
    <mergeCell ref="T6:W6"/>
    <mergeCell ref="X6:AA6"/>
    <mergeCell ref="AB6:AE6"/>
    <mergeCell ref="AF6:AI6"/>
    <mergeCell ref="BF6:BI6"/>
    <mergeCell ref="BJ6:BM6"/>
    <mergeCell ref="T5:W5"/>
    <mergeCell ref="X5:AA5"/>
    <mergeCell ref="AB5:AE5"/>
    <mergeCell ref="AF5:AI5"/>
    <mergeCell ref="BE5:BE6"/>
    <mergeCell ref="BN6:BQ6"/>
    <mergeCell ref="BR6:BU6"/>
  </mergeCells>
  <phoneticPr fontId="2" type="noConversion"/>
  <dataValidations count="2">
    <dataValidation type="list" allowBlank="1" showInputMessage="1" showErrorMessage="1" sqref="CH14:CH23 AV14:BD23 K14:R16 J14:J23 K18:R23">
      <formula1>$CG$4:$CO$4</formula1>
    </dataValidation>
    <dataValidation type="list" allowBlank="1" showInputMessage="1" showErrorMessage="1" sqref="BZ14:BZ23 AN14:AU23 C14:I16 C18:I23 B14:B23">
      <formula1>$CG$3:$CK$3</formula1>
    </dataValidation>
  </dataValidations>
  <printOptions horizontalCentered="1" verticalCentered="1"/>
  <pageMargins left="0.23622047244094491" right="0.23622047244094491" top="0.23622047244094491" bottom="0.23622047244094491" header="0" footer="0"/>
  <pageSetup paperSize="9" scale="69" fitToHeight="3" orientation="landscape" horizontalDpi="300" verticalDpi="300" r:id="rId1"/>
  <rowBreaks count="1" manualBreakCount="1">
    <brk id="9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9"/>
  <sheetViews>
    <sheetView tabSelected="1" topLeftCell="A256" zoomScale="85" zoomScaleNormal="85" workbookViewId="0">
      <selection activeCell="J265" sqref="J265"/>
    </sheetView>
  </sheetViews>
  <sheetFormatPr defaultColWidth="9" defaultRowHeight="17.399999999999999" x14ac:dyDescent="0.4"/>
  <cols>
    <col min="1" max="1" width="12.3984375" style="32" bestFit="1" customWidth="1"/>
    <col min="2" max="2" width="13" style="32" customWidth="1"/>
    <col min="3" max="6" width="10.3984375" style="32" customWidth="1"/>
    <col min="7" max="7" width="12.59765625" style="32" bestFit="1" customWidth="1"/>
    <col min="8" max="8" width="12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2" spans="1:12" ht="42.75" customHeight="1" x14ac:dyDescent="0.4">
      <c r="A2" s="192" t="s">
        <v>246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1:12" ht="34.799999999999997" x14ac:dyDescent="0.4">
      <c r="A3" s="74" t="s">
        <v>40</v>
      </c>
      <c r="B3" s="38" t="s">
        <v>41</v>
      </c>
      <c r="C3" s="38" t="s">
        <v>42</v>
      </c>
      <c r="D3" s="57" t="s">
        <v>43</v>
      </c>
      <c r="E3" s="57" t="s">
        <v>44</v>
      </c>
      <c r="F3" s="38" t="s">
        <v>45</v>
      </c>
      <c r="G3" s="75" t="s">
        <v>46</v>
      </c>
      <c r="H3" s="38" t="s">
        <v>41</v>
      </c>
      <c r="I3" s="38" t="s">
        <v>47</v>
      </c>
      <c r="J3" s="38" t="s">
        <v>48</v>
      </c>
      <c r="K3" s="38" t="s">
        <v>49</v>
      </c>
      <c r="L3" s="76" t="s">
        <v>74</v>
      </c>
    </row>
    <row r="4" spans="1:12" x14ac:dyDescent="0.4">
      <c r="A4" s="77">
        <f t="shared" ref="A4:A15" si="0">RANK(G4,$G$4:$G$16)</f>
        <v>1</v>
      </c>
      <c r="B4" s="64" t="s">
        <v>243</v>
      </c>
      <c r="C4" s="79">
        <v>243</v>
      </c>
      <c r="D4" s="58">
        <v>177</v>
      </c>
      <c r="E4" s="63">
        <v>209</v>
      </c>
      <c r="F4" s="80">
        <f t="shared" ref="F4:F15" si="1">SUM(C4:E4)</f>
        <v>629</v>
      </c>
      <c r="G4" s="87">
        <f t="shared" ref="G4:G15" si="2">F4/COUNTA(C4:E4)</f>
        <v>209.66666666666666</v>
      </c>
      <c r="H4" s="64" t="s">
        <v>243</v>
      </c>
      <c r="I4" s="70">
        <f>VLOOKUP(B4,'총에버 관리_2023'!$A$3:$Y$19,21,FALSE)</f>
        <v>484</v>
      </c>
      <c r="J4" s="70">
        <f>VLOOKUP(B4,'총에버 관리_2023'!$A$3:$Y$19,20,FALSE)</f>
        <v>674</v>
      </c>
      <c r="K4" s="83">
        <f>VLOOKUP(B4,'총에버 관리_2023'!$A$3:$Y$19,22,FALSE)</f>
        <v>0</v>
      </c>
      <c r="L4" s="84" t="e">
        <f>RANK(K4,'총에버 관리_2023'!$Y$3:$Y$19)</f>
        <v>#N/A</v>
      </c>
    </row>
    <row r="5" spans="1:12" x14ac:dyDescent="0.4">
      <c r="A5" s="77">
        <f t="shared" si="0"/>
        <v>2</v>
      </c>
      <c r="B5" s="61" t="s">
        <v>236</v>
      </c>
      <c r="C5" s="58">
        <v>196</v>
      </c>
      <c r="D5" s="64">
        <v>222</v>
      </c>
      <c r="E5" s="64">
        <v>194</v>
      </c>
      <c r="F5" s="63">
        <f t="shared" si="1"/>
        <v>612</v>
      </c>
      <c r="G5" s="87">
        <f t="shared" si="2"/>
        <v>204</v>
      </c>
      <c r="H5" s="61" t="s">
        <v>236</v>
      </c>
      <c r="I5" s="70">
        <f>VLOOKUP(B5,'총에버 관리_2023'!$A$3:$Y$19,21,FALSE)</f>
        <v>567</v>
      </c>
      <c r="J5" s="70" t="str">
        <f>VLOOKUP(B5,'총에버 관리_2023'!$A$3:$Y$19,20,FALSE)</f>
        <v/>
      </c>
      <c r="K5" s="83">
        <f>VLOOKUP(B5,'총에버 관리_2023'!$A$3:$Y$19,22,FALSE)</f>
        <v>0</v>
      </c>
      <c r="L5" s="84" t="e">
        <f>RANK(K5,'총에버 관리_2023'!$Y$3:$Y$19)</f>
        <v>#N/A</v>
      </c>
    </row>
    <row r="6" spans="1:12" x14ac:dyDescent="0.4">
      <c r="A6" s="77">
        <f t="shared" si="0"/>
        <v>3</v>
      </c>
      <c r="B6" s="72" t="s">
        <v>242</v>
      </c>
      <c r="C6" s="43">
        <v>194</v>
      </c>
      <c r="D6" s="58">
        <v>228</v>
      </c>
      <c r="E6" s="43">
        <v>176</v>
      </c>
      <c r="F6" s="69">
        <f t="shared" si="1"/>
        <v>598</v>
      </c>
      <c r="G6" s="87">
        <f t="shared" si="2"/>
        <v>199.33333333333334</v>
      </c>
      <c r="H6" s="72" t="s">
        <v>242</v>
      </c>
      <c r="I6" s="70">
        <f>VLOOKUP(B6,'총에버 관리_2023'!$A$3:$Y$19,21,FALSE)</f>
        <v>585</v>
      </c>
      <c r="J6" s="70">
        <f>VLOOKUP(B6,'총에버 관리_2023'!$A$3:$Y$19,20,FALSE)</f>
        <v>592</v>
      </c>
      <c r="K6" s="83">
        <f>VLOOKUP(B6,'총에버 관리_2023'!$A$3:$Y$19,22,FALSE)</f>
        <v>0</v>
      </c>
      <c r="L6" s="84" t="e">
        <f>RANK(K6,'총에버 관리_2023'!$Y$3:$Y$19)</f>
        <v>#N/A</v>
      </c>
    </row>
    <row r="7" spans="1:12" x14ac:dyDescent="0.4">
      <c r="A7" s="77">
        <f t="shared" si="0"/>
        <v>4</v>
      </c>
      <c r="B7" s="61" t="s">
        <v>234</v>
      </c>
      <c r="C7" s="71">
        <v>223</v>
      </c>
      <c r="D7" s="71">
        <v>174</v>
      </c>
      <c r="E7" s="71">
        <v>173</v>
      </c>
      <c r="F7" s="69">
        <f t="shared" si="1"/>
        <v>570</v>
      </c>
      <c r="G7" s="87">
        <f t="shared" si="2"/>
        <v>190</v>
      </c>
      <c r="H7" s="61" t="s">
        <v>234</v>
      </c>
      <c r="I7" s="70">
        <f>VLOOKUP(B7,'총에버 관리_2023'!$A$3:$Y$19,21,FALSE)</f>
        <v>629</v>
      </c>
      <c r="J7" s="70">
        <f>VLOOKUP(B7,'총에버 관리_2023'!$A$3:$Y$19,20,FALSE)</f>
        <v>556</v>
      </c>
      <c r="K7" s="83">
        <f>VLOOKUP(B7,'총에버 관리_2023'!$A$3:$Y$19,22,FALSE)</f>
        <v>0</v>
      </c>
      <c r="L7" s="84" t="e">
        <f>RANK(K7,'총에버 관리_2023'!$Y$3:$Y$19)</f>
        <v>#N/A</v>
      </c>
    </row>
    <row r="8" spans="1:12" x14ac:dyDescent="0.4">
      <c r="A8" s="77">
        <f t="shared" si="0"/>
        <v>5</v>
      </c>
      <c r="B8" s="61" t="s">
        <v>245</v>
      </c>
      <c r="C8" s="58">
        <v>181</v>
      </c>
      <c r="D8" s="58">
        <v>208</v>
      </c>
      <c r="E8" s="58">
        <v>169</v>
      </c>
      <c r="F8" s="63">
        <f t="shared" si="1"/>
        <v>558</v>
      </c>
      <c r="G8" s="87">
        <f t="shared" si="2"/>
        <v>186</v>
      </c>
      <c r="H8" s="61" t="s">
        <v>245</v>
      </c>
      <c r="I8" s="70" t="str">
        <f>VLOOKUP(B8,'총에버 관리_2023'!$A$3:$Y$19,21,FALSE)</f>
        <v/>
      </c>
      <c r="J8" s="70" t="str">
        <f>VLOOKUP(B8,'총에버 관리_2023'!$A$3:$Y$19,20,FALSE)</f>
        <v/>
      </c>
      <c r="K8" s="83">
        <f>VLOOKUP(B8,'총에버 관리_2023'!$A$3:$Y$19,22,FALSE)</f>
        <v>0</v>
      </c>
      <c r="L8" s="84" t="e">
        <f>RANK(K8,'총에버 관리_2023'!$Y$3:$Y$19)</f>
        <v>#N/A</v>
      </c>
    </row>
    <row r="9" spans="1:12" x14ac:dyDescent="0.4">
      <c r="A9" s="77">
        <f t="shared" si="0"/>
        <v>6</v>
      </c>
      <c r="B9" s="72" t="s">
        <v>239</v>
      </c>
      <c r="C9" s="70">
        <v>167</v>
      </c>
      <c r="D9" s="64">
        <v>130</v>
      </c>
      <c r="E9" s="70">
        <v>244</v>
      </c>
      <c r="F9" s="69">
        <f t="shared" si="1"/>
        <v>541</v>
      </c>
      <c r="G9" s="87">
        <f t="shared" si="2"/>
        <v>180.33333333333334</v>
      </c>
      <c r="H9" s="72" t="s">
        <v>239</v>
      </c>
      <c r="I9" s="70" t="str">
        <f>VLOOKUP(B9,'총에버 관리_2023'!$A$3:$Y$19,21,FALSE)</f>
        <v/>
      </c>
      <c r="J9" s="70">
        <f>VLOOKUP(B9,'총에버 관리_2023'!$A$3:$Y$19,20,FALSE)</f>
        <v>506</v>
      </c>
      <c r="K9" s="83">
        <f>VLOOKUP(B9,'총에버 관리_2023'!$A$3:$Y$19,22,FALSE)</f>
        <v>0</v>
      </c>
      <c r="L9" s="84" t="e">
        <f>RANK(K9,'총에버 관리_2023'!$Y$3:$Y$19)</f>
        <v>#N/A</v>
      </c>
    </row>
    <row r="10" spans="1:12" x14ac:dyDescent="0.4">
      <c r="A10" s="77">
        <f t="shared" si="0"/>
        <v>7</v>
      </c>
      <c r="B10" s="72" t="s">
        <v>238</v>
      </c>
      <c r="C10" s="70">
        <v>174</v>
      </c>
      <c r="D10" s="64">
        <v>180</v>
      </c>
      <c r="E10" s="70">
        <v>176</v>
      </c>
      <c r="F10" s="43">
        <f t="shared" si="1"/>
        <v>530</v>
      </c>
      <c r="G10" s="87">
        <f t="shared" si="2"/>
        <v>176.66666666666666</v>
      </c>
      <c r="H10" s="72" t="s">
        <v>238</v>
      </c>
      <c r="I10" s="70">
        <f>VLOOKUP(B10,'총에버 관리_2023'!$A$3:$Y$19,21,FALSE)</f>
        <v>698</v>
      </c>
      <c r="J10" s="70">
        <f>VLOOKUP(B10,'총에버 관리_2023'!$A$3:$Y$19,20,FALSE)</f>
        <v>653</v>
      </c>
      <c r="K10" s="83">
        <f>VLOOKUP(B10,'총에버 관리_2023'!$A$3:$Y$19,22,FALSE)</f>
        <v>0</v>
      </c>
      <c r="L10" s="84" t="e">
        <f>RANK(K10,'총에버 관리_2023'!$Y$3:$Y$19)</f>
        <v>#N/A</v>
      </c>
    </row>
    <row r="11" spans="1:12" x14ac:dyDescent="0.4">
      <c r="A11" s="77">
        <f t="shared" si="0"/>
        <v>8</v>
      </c>
      <c r="B11" s="65" t="s">
        <v>244</v>
      </c>
      <c r="C11" s="43">
        <v>189</v>
      </c>
      <c r="D11" s="43">
        <v>159</v>
      </c>
      <c r="E11" s="43">
        <v>168</v>
      </c>
      <c r="F11" s="43">
        <f t="shared" si="1"/>
        <v>516</v>
      </c>
      <c r="G11" s="87">
        <f t="shared" si="2"/>
        <v>172</v>
      </c>
      <c r="H11" s="65" t="s">
        <v>244</v>
      </c>
      <c r="I11" s="70">
        <f>VLOOKUP(B11,'총에버 관리_2023'!$A$3:$Y$19,21,FALSE)</f>
        <v>585</v>
      </c>
      <c r="J11" s="70">
        <f>VLOOKUP(B11,'총에버 관리_2023'!$A$3:$Y$19,20,FALSE)</f>
        <v>585</v>
      </c>
      <c r="K11" s="83">
        <f>VLOOKUP(B11,'총에버 관리_2023'!$A$3:$Y$19,22,FALSE)</f>
        <v>0</v>
      </c>
      <c r="L11" s="84" t="e">
        <f>RANK(K11,'총에버 관리_2023'!$Y$3:$Y$19)</f>
        <v>#N/A</v>
      </c>
    </row>
    <row r="12" spans="1:12" x14ac:dyDescent="0.4">
      <c r="A12" s="77">
        <f t="shared" si="0"/>
        <v>9</v>
      </c>
      <c r="B12" s="58" t="s">
        <v>240</v>
      </c>
      <c r="C12" s="58">
        <v>167</v>
      </c>
      <c r="D12" s="58">
        <v>145</v>
      </c>
      <c r="E12" s="58">
        <v>185</v>
      </c>
      <c r="F12" s="58">
        <f t="shared" si="1"/>
        <v>497</v>
      </c>
      <c r="G12" s="87">
        <f t="shared" si="2"/>
        <v>165.66666666666666</v>
      </c>
      <c r="H12" s="58" t="s">
        <v>240</v>
      </c>
      <c r="I12" s="70">
        <f>VLOOKUP(B12,'총에버 관리_2023'!$A$3:$Y$19,21,FALSE)</f>
        <v>507</v>
      </c>
      <c r="J12" s="70" t="str">
        <f>VLOOKUP(B12,'총에버 관리_2023'!$A$3:$Y$19,20,FALSE)</f>
        <v/>
      </c>
      <c r="K12" s="83">
        <f>VLOOKUP(B12,'총에버 관리_2023'!$A$3:$Y$19,22,FALSE)</f>
        <v>0</v>
      </c>
      <c r="L12" s="84" t="e">
        <f>RANK(K12,'총에버 관리_2023'!$Y$3:$Y$19)</f>
        <v>#N/A</v>
      </c>
    </row>
    <row r="13" spans="1:12" x14ac:dyDescent="0.4">
      <c r="A13" s="77">
        <f t="shared" si="0"/>
        <v>10</v>
      </c>
      <c r="B13" s="58" t="s">
        <v>235</v>
      </c>
      <c r="C13" s="58">
        <v>150</v>
      </c>
      <c r="D13" s="58">
        <v>159</v>
      </c>
      <c r="E13" s="58">
        <v>157</v>
      </c>
      <c r="F13" s="58">
        <f t="shared" si="1"/>
        <v>466</v>
      </c>
      <c r="G13" s="87">
        <f t="shared" si="2"/>
        <v>155.33333333333334</v>
      </c>
      <c r="H13" s="58" t="s">
        <v>235</v>
      </c>
      <c r="I13" s="70" t="str">
        <f>VLOOKUP(B13,'총에버 관리_2023'!$A$3:$Y$19,21,FALSE)</f>
        <v/>
      </c>
      <c r="J13" s="70">
        <f>VLOOKUP(B13,'총에버 관리_2023'!$A$3:$Y$19,20,FALSE)</f>
        <v>495</v>
      </c>
      <c r="K13" s="83">
        <f>VLOOKUP(B13,'총에버 관리_2023'!$A$3:$Y$19,22,FALSE)</f>
        <v>0</v>
      </c>
      <c r="L13" s="84" t="e">
        <f>RANK(K13,'총에버 관리_2023'!$Y$3:$Y$19)</f>
        <v>#N/A</v>
      </c>
    </row>
    <row r="14" spans="1:12" x14ac:dyDescent="0.4">
      <c r="A14" s="77">
        <f t="shared" si="0"/>
        <v>11</v>
      </c>
      <c r="B14" s="65" t="s">
        <v>237</v>
      </c>
      <c r="C14" s="43">
        <v>173</v>
      </c>
      <c r="D14" s="43">
        <v>122</v>
      </c>
      <c r="E14" s="43">
        <v>160</v>
      </c>
      <c r="F14" s="43">
        <f t="shared" si="1"/>
        <v>455</v>
      </c>
      <c r="G14" s="87">
        <f t="shared" si="2"/>
        <v>151.66666666666666</v>
      </c>
      <c r="H14" s="65" t="s">
        <v>237</v>
      </c>
      <c r="I14" s="70">
        <f>VLOOKUP(B14,'총에버 관리_2023'!$A$3:$Y$19,21,FALSE)</f>
        <v>458</v>
      </c>
      <c r="J14" s="70">
        <f>VLOOKUP(B14,'총에버 관리_2023'!$A$3:$Y$19,20,FALSE)</f>
        <v>602</v>
      </c>
      <c r="K14" s="83">
        <f>VLOOKUP(B14,'총에버 관리_2023'!$A$3:$Y$19,22,FALSE)</f>
        <v>0</v>
      </c>
      <c r="L14" s="84" t="e">
        <f>RANK(K14,'총에버 관리_2023'!$Y$3:$Y$19)</f>
        <v>#N/A</v>
      </c>
    </row>
    <row r="15" spans="1:12" x14ac:dyDescent="0.4">
      <c r="A15" s="77">
        <f t="shared" si="0"/>
        <v>12</v>
      </c>
      <c r="B15" s="65" t="s">
        <v>241</v>
      </c>
      <c r="C15" s="43">
        <v>135</v>
      </c>
      <c r="D15" s="43">
        <v>118</v>
      </c>
      <c r="E15" s="43">
        <v>132</v>
      </c>
      <c r="F15" s="43">
        <f t="shared" si="1"/>
        <v>385</v>
      </c>
      <c r="G15" s="87">
        <f t="shared" si="2"/>
        <v>128.33333333333334</v>
      </c>
      <c r="H15" s="65" t="s">
        <v>241</v>
      </c>
      <c r="I15" s="70">
        <f>VLOOKUP(B15,'총에버 관리_2023'!$A$3:$Y$19,21,FALSE)</f>
        <v>529</v>
      </c>
      <c r="J15" s="70">
        <f>VLOOKUP(B15,'총에버 관리_2023'!$A$3:$Y$19,20,FALSE)</f>
        <v>439</v>
      </c>
      <c r="K15" s="83">
        <f>VLOOKUP(B15,'총에버 관리_2023'!$A$3:$Y$19,22,FALSE)</f>
        <v>0</v>
      </c>
      <c r="L15" s="84" t="e">
        <f>RANK(K15,'총에버 관리_2023'!$Y$3:$Y$19)</f>
        <v>#N/A</v>
      </c>
    </row>
    <row r="19" spans="1:12" ht="42" customHeight="1" x14ac:dyDescent="0.4">
      <c r="A19" s="192" t="s">
        <v>250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</row>
    <row r="20" spans="1:12" ht="34.799999999999997" x14ac:dyDescent="0.4">
      <c r="A20" s="74" t="s">
        <v>40</v>
      </c>
      <c r="B20" s="38" t="s">
        <v>41</v>
      </c>
      <c r="C20" s="38" t="s">
        <v>42</v>
      </c>
      <c r="D20" s="57" t="s">
        <v>43</v>
      </c>
      <c r="E20" s="57" t="s">
        <v>44</v>
      </c>
      <c r="F20" s="38" t="s">
        <v>45</v>
      </c>
      <c r="G20" s="75" t="s">
        <v>46</v>
      </c>
      <c r="H20" s="38" t="s">
        <v>41</v>
      </c>
      <c r="I20" s="38" t="s">
        <v>47</v>
      </c>
      <c r="J20" s="38" t="s">
        <v>48</v>
      </c>
      <c r="K20" s="38" t="s">
        <v>49</v>
      </c>
      <c r="L20" s="76" t="s">
        <v>74</v>
      </c>
    </row>
    <row r="21" spans="1:12" x14ac:dyDescent="0.4">
      <c r="A21" s="77">
        <f t="shared" ref="A21:A30" si="3">RANK(G21,$G$21:$G$31)</f>
        <v>1</v>
      </c>
      <c r="B21" s="82" t="s">
        <v>239</v>
      </c>
      <c r="C21" s="94">
        <v>222</v>
      </c>
      <c r="D21" s="61">
        <v>199</v>
      </c>
      <c r="E21" s="43">
        <v>227</v>
      </c>
      <c r="F21" s="86">
        <f t="shared" ref="F21:F31" si="4">SUM(C21:E21)</f>
        <v>648</v>
      </c>
      <c r="G21" s="87">
        <f t="shared" ref="G21:G31" si="5">F21/COUNTA(C21:E21)</f>
        <v>216</v>
      </c>
      <c r="H21" s="82" t="s">
        <v>239</v>
      </c>
      <c r="I21" s="70" t="str">
        <f>VLOOKUP(B21,'총에버 관리_2023'!$A$3:$Y$19,21,FALSE)</f>
        <v/>
      </c>
      <c r="J21" s="70">
        <f>VLOOKUP(B21,'총에버 관리_2023'!$A$3:$Y$19,20,FALSE)</f>
        <v>506</v>
      </c>
      <c r="K21" s="83">
        <f>VLOOKUP(B21,'총에버 관리_2023'!$A$3:$Y$19,22,FALSE)</f>
        <v>0</v>
      </c>
      <c r="L21" s="84" t="e">
        <f>RANK(K21,'총에버 관리_2023'!$Y$3:$Y$19)</f>
        <v>#N/A</v>
      </c>
    </row>
    <row r="22" spans="1:12" x14ac:dyDescent="0.4">
      <c r="A22" s="77">
        <f t="shared" si="3"/>
        <v>2</v>
      </c>
      <c r="B22" s="61" t="s">
        <v>237</v>
      </c>
      <c r="C22" s="43">
        <v>185</v>
      </c>
      <c r="D22" s="111">
        <v>184</v>
      </c>
      <c r="E22" s="43">
        <v>223</v>
      </c>
      <c r="F22" s="69">
        <f t="shared" si="4"/>
        <v>592</v>
      </c>
      <c r="G22" s="87">
        <f t="shared" si="5"/>
        <v>197.33333333333334</v>
      </c>
      <c r="H22" s="61" t="s">
        <v>237</v>
      </c>
      <c r="I22" s="70">
        <f>VLOOKUP(B22,'총에버 관리_2023'!$A$3:$Y$19,21,FALSE)</f>
        <v>458</v>
      </c>
      <c r="J22" s="70">
        <f>VLOOKUP(B22,'총에버 관리_2023'!$A$3:$Y$19,20,FALSE)</f>
        <v>602</v>
      </c>
      <c r="K22" s="83">
        <f>VLOOKUP(B22,'총에버 관리_2023'!$A$3:$Y$19,22,FALSE)</f>
        <v>0</v>
      </c>
      <c r="L22" s="84" t="e">
        <f>RANK(K22,'총에버 관리_2023'!$Y$3:$Y$19)</f>
        <v>#N/A</v>
      </c>
    </row>
    <row r="23" spans="1:12" x14ac:dyDescent="0.4">
      <c r="A23" s="77">
        <f t="shared" si="3"/>
        <v>3</v>
      </c>
      <c r="B23" s="72" t="s">
        <v>243</v>
      </c>
      <c r="C23" s="43">
        <v>194</v>
      </c>
      <c r="D23" s="67">
        <v>242</v>
      </c>
      <c r="E23" s="43">
        <v>148</v>
      </c>
      <c r="F23" s="69">
        <f t="shared" si="4"/>
        <v>584</v>
      </c>
      <c r="G23" s="87">
        <f t="shared" si="5"/>
        <v>194.66666666666666</v>
      </c>
      <c r="H23" s="72" t="s">
        <v>243</v>
      </c>
      <c r="I23" s="70">
        <f>VLOOKUP(B23,'총에버 관리_2023'!$A$3:$Y$19,21,FALSE)</f>
        <v>484</v>
      </c>
      <c r="J23" s="70">
        <f>VLOOKUP(B23,'총에버 관리_2023'!$A$3:$Y$19,20,FALSE)</f>
        <v>674</v>
      </c>
      <c r="K23" s="83">
        <f>VLOOKUP(B23,'총에버 관리_2023'!$A$3:$Y$19,22,FALSE)</f>
        <v>0</v>
      </c>
      <c r="L23" s="84" t="e">
        <f>RANK(K23,'총에버 관리_2023'!$Y$3:$Y$19)</f>
        <v>#N/A</v>
      </c>
    </row>
    <row r="24" spans="1:12" x14ac:dyDescent="0.4">
      <c r="A24" s="77">
        <f t="shared" si="3"/>
        <v>4</v>
      </c>
      <c r="B24" s="61" t="s">
        <v>244</v>
      </c>
      <c r="C24" s="59">
        <v>192</v>
      </c>
      <c r="D24" s="95">
        <v>201</v>
      </c>
      <c r="E24" s="58">
        <v>173</v>
      </c>
      <c r="F24" s="63">
        <f t="shared" si="4"/>
        <v>566</v>
      </c>
      <c r="G24" s="87">
        <f t="shared" si="5"/>
        <v>188.66666666666666</v>
      </c>
      <c r="H24" s="61" t="s">
        <v>244</v>
      </c>
      <c r="I24" s="70">
        <f>VLOOKUP(B24,'총에버 관리_2023'!$A$3:$Y$19,21,FALSE)</f>
        <v>585</v>
      </c>
      <c r="J24" s="70">
        <f>VLOOKUP(B24,'총에버 관리_2023'!$A$3:$Y$19,20,FALSE)</f>
        <v>585</v>
      </c>
      <c r="K24" s="83">
        <f>VLOOKUP(B24,'총에버 관리_2023'!$A$3:$Y$19,22,FALSE)</f>
        <v>0</v>
      </c>
      <c r="L24" s="84" t="e">
        <f>RANK(K24,'총에버 관리_2023'!$Y$3:$Y$19)</f>
        <v>#N/A</v>
      </c>
    </row>
    <row r="25" spans="1:12" x14ac:dyDescent="0.4">
      <c r="A25" s="77">
        <f t="shared" si="3"/>
        <v>5</v>
      </c>
      <c r="B25" s="72" t="s">
        <v>247</v>
      </c>
      <c r="C25" s="43">
        <v>222</v>
      </c>
      <c r="D25" s="43">
        <v>139</v>
      </c>
      <c r="E25" s="70">
        <v>201</v>
      </c>
      <c r="F25" s="69">
        <f t="shared" si="4"/>
        <v>562</v>
      </c>
      <c r="G25" s="87">
        <f t="shared" si="5"/>
        <v>187.33333333333334</v>
      </c>
      <c r="H25" s="72" t="s">
        <v>247</v>
      </c>
      <c r="I25" s="70" t="str">
        <f>VLOOKUP(B25,'총에버 관리_2023'!$A$3:$Y$19,21,FALSE)</f>
        <v/>
      </c>
      <c r="J25" s="70" t="str">
        <f>VLOOKUP(B25,'총에버 관리_2023'!$A$3:$Y$19,20,FALSE)</f>
        <v/>
      </c>
      <c r="K25" s="83">
        <f>VLOOKUP(B25,'총에버 관리_2023'!$A$3:$Y$19,22,FALSE)</f>
        <v>0</v>
      </c>
      <c r="L25" s="84" t="e">
        <f>RANK(K25,'총에버 관리_2023'!$Y$3:$Y$19)</f>
        <v>#N/A</v>
      </c>
    </row>
    <row r="26" spans="1:12" x14ac:dyDescent="0.4">
      <c r="A26" s="77">
        <f t="shared" si="3"/>
        <v>6</v>
      </c>
      <c r="B26" s="61" t="s">
        <v>236</v>
      </c>
      <c r="C26" s="64">
        <v>187</v>
      </c>
      <c r="D26" s="64">
        <v>172</v>
      </c>
      <c r="E26" s="64">
        <v>176</v>
      </c>
      <c r="F26" s="63">
        <f t="shared" si="4"/>
        <v>535</v>
      </c>
      <c r="G26" s="87">
        <f t="shared" si="5"/>
        <v>178.33333333333334</v>
      </c>
      <c r="H26" s="61" t="s">
        <v>236</v>
      </c>
      <c r="I26" s="70">
        <f>VLOOKUP(B26,'총에버 관리_2023'!$A$3:$Y$19,21,FALSE)</f>
        <v>567</v>
      </c>
      <c r="J26" s="70" t="str">
        <f>VLOOKUP(B26,'총에버 관리_2023'!$A$3:$Y$19,20,FALSE)</f>
        <v/>
      </c>
      <c r="K26" s="83">
        <f>VLOOKUP(B26,'총에버 관리_2023'!$A$3:$Y$19,22,FALSE)</f>
        <v>0</v>
      </c>
      <c r="L26" s="84" t="e">
        <f>RANK(K26,'총에버 관리_2023'!$Y$3:$Y$19)</f>
        <v>#N/A</v>
      </c>
    </row>
    <row r="27" spans="1:12" x14ac:dyDescent="0.4">
      <c r="A27" s="77">
        <f t="shared" si="3"/>
        <v>7</v>
      </c>
      <c r="B27" s="61" t="s">
        <v>242</v>
      </c>
      <c r="C27" s="64">
        <v>173</v>
      </c>
      <c r="D27" s="64">
        <v>159</v>
      </c>
      <c r="E27" s="64">
        <v>194</v>
      </c>
      <c r="F27" s="58">
        <f t="shared" si="4"/>
        <v>526</v>
      </c>
      <c r="G27" s="87">
        <f t="shared" si="5"/>
        <v>175.33333333333334</v>
      </c>
      <c r="H27" s="61" t="s">
        <v>242</v>
      </c>
      <c r="I27" s="70">
        <f>VLOOKUP(B27,'총에버 관리_2023'!$A$3:$Y$19,21,FALSE)</f>
        <v>585</v>
      </c>
      <c r="J27" s="70">
        <f>VLOOKUP(B27,'총에버 관리_2023'!$A$3:$Y$19,20,FALSE)</f>
        <v>592</v>
      </c>
      <c r="K27" s="83">
        <f>VLOOKUP(B27,'총에버 관리_2023'!$A$3:$Y$19,22,FALSE)</f>
        <v>0</v>
      </c>
      <c r="L27" s="84" t="e">
        <f>RANK(K27,'총에버 관리_2023'!$Y$3:$Y$19)</f>
        <v>#N/A</v>
      </c>
    </row>
    <row r="28" spans="1:12" x14ac:dyDescent="0.4">
      <c r="A28" s="77">
        <f t="shared" si="3"/>
        <v>7</v>
      </c>
      <c r="B28" s="65" t="s">
        <v>238</v>
      </c>
      <c r="C28" s="43">
        <v>204</v>
      </c>
      <c r="D28" s="58">
        <v>146</v>
      </c>
      <c r="E28" s="43">
        <v>176</v>
      </c>
      <c r="F28" s="43">
        <f t="shared" si="4"/>
        <v>526</v>
      </c>
      <c r="G28" s="87">
        <f t="shared" si="5"/>
        <v>175.33333333333334</v>
      </c>
      <c r="H28" s="65" t="s">
        <v>238</v>
      </c>
      <c r="I28" s="70">
        <f>VLOOKUP(B28,'총에버 관리_2023'!$A$3:$Y$19,21,FALSE)</f>
        <v>698</v>
      </c>
      <c r="J28" s="70">
        <f>VLOOKUP(B28,'총에버 관리_2023'!$A$3:$Y$19,20,FALSE)</f>
        <v>653</v>
      </c>
      <c r="K28" s="83">
        <f>VLOOKUP(B28,'총에버 관리_2023'!$A$3:$Y$19,22,FALSE)</f>
        <v>0</v>
      </c>
      <c r="L28" s="84" t="e">
        <f>RANK(K28,'총에버 관리_2023'!$Y$3:$Y$19)</f>
        <v>#N/A</v>
      </c>
    </row>
    <row r="29" spans="1:12" x14ac:dyDescent="0.4">
      <c r="A29" s="77">
        <f t="shared" si="3"/>
        <v>9</v>
      </c>
      <c r="B29" s="58" t="s">
        <v>248</v>
      </c>
      <c r="C29" s="43">
        <v>182</v>
      </c>
      <c r="D29" s="43">
        <v>158</v>
      </c>
      <c r="E29" s="43">
        <v>139</v>
      </c>
      <c r="F29" s="43">
        <f t="shared" si="4"/>
        <v>479</v>
      </c>
      <c r="G29" s="87">
        <f t="shared" si="5"/>
        <v>159.66666666666666</v>
      </c>
      <c r="H29" s="58" t="s">
        <v>248</v>
      </c>
      <c r="I29" s="70">
        <f>VLOOKUP(B29,'총에버 관리_2023'!$A$3:$Y$19,21,FALSE)</f>
        <v>526</v>
      </c>
      <c r="J29" s="70">
        <f>VLOOKUP(B29,'총에버 관리_2023'!$A$3:$Y$19,20,FALSE)</f>
        <v>460</v>
      </c>
      <c r="K29" s="83">
        <f>VLOOKUP(B29,'총에버 관리_2023'!$A$3:$Y$19,22,FALSE)</f>
        <v>0</v>
      </c>
      <c r="L29" s="84" t="e">
        <f>RANK(K29,'총에버 관리_2023'!$Y$3:$Y$19)</f>
        <v>#N/A</v>
      </c>
    </row>
    <row r="30" spans="1:12" x14ac:dyDescent="0.4">
      <c r="A30" s="77">
        <f t="shared" si="3"/>
        <v>10</v>
      </c>
      <c r="B30" s="72" t="s">
        <v>241</v>
      </c>
      <c r="C30" s="70">
        <v>130</v>
      </c>
      <c r="D30" s="64">
        <v>122</v>
      </c>
      <c r="E30" s="70">
        <v>117</v>
      </c>
      <c r="F30" s="43">
        <f t="shared" si="4"/>
        <v>369</v>
      </c>
      <c r="G30" s="87">
        <f t="shared" si="5"/>
        <v>123</v>
      </c>
      <c r="H30" s="72" t="s">
        <v>241</v>
      </c>
      <c r="I30" s="70">
        <f>VLOOKUP(B30,'총에버 관리_2023'!$A$3:$Y$19,21,FALSE)</f>
        <v>529</v>
      </c>
      <c r="J30" s="70">
        <f>VLOOKUP(B30,'총에버 관리_2023'!$A$3:$Y$19,20,FALSE)</f>
        <v>439</v>
      </c>
      <c r="K30" s="83">
        <f>VLOOKUP(B30,'총에버 관리_2023'!$A$3:$Y$19,22,FALSE)</f>
        <v>0</v>
      </c>
      <c r="L30" s="84" t="e">
        <f>RANK(K30,'총에버 관리_2023'!$Y$3:$Y$19)</f>
        <v>#N/A</v>
      </c>
    </row>
    <row r="31" spans="1:12" x14ac:dyDescent="0.4">
      <c r="A31" s="77"/>
      <c r="B31" s="58" t="s">
        <v>249</v>
      </c>
      <c r="C31" s="58">
        <v>97</v>
      </c>
      <c r="D31" s="58">
        <v>100</v>
      </c>
      <c r="E31" s="58">
        <v>92</v>
      </c>
      <c r="F31" s="58">
        <f t="shared" si="4"/>
        <v>289</v>
      </c>
      <c r="G31" s="87">
        <f t="shared" si="5"/>
        <v>96.333333333333329</v>
      </c>
      <c r="H31" s="58" t="s">
        <v>249</v>
      </c>
      <c r="I31" s="70"/>
      <c r="J31" s="70"/>
      <c r="K31" s="83"/>
      <c r="L31" s="84"/>
    </row>
    <row r="34" spans="1:12" ht="36.75" customHeight="1" x14ac:dyDescent="0.4">
      <c r="A34" s="192" t="s">
        <v>251</v>
      </c>
      <c r="B34" s="193"/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ht="34.799999999999997" x14ac:dyDescent="0.4">
      <c r="A35" s="74" t="s">
        <v>40</v>
      </c>
      <c r="B35" s="38" t="s">
        <v>41</v>
      </c>
      <c r="C35" s="38" t="s">
        <v>42</v>
      </c>
      <c r="D35" s="57" t="s">
        <v>43</v>
      </c>
      <c r="E35" s="57" t="s">
        <v>44</v>
      </c>
      <c r="F35" s="38" t="s">
        <v>45</v>
      </c>
      <c r="G35" s="75" t="s">
        <v>46</v>
      </c>
      <c r="H35" s="38" t="s">
        <v>41</v>
      </c>
      <c r="I35" s="38" t="s">
        <v>47</v>
      </c>
      <c r="J35" s="38" t="s">
        <v>48</v>
      </c>
      <c r="K35" s="38" t="s">
        <v>49</v>
      </c>
      <c r="L35" s="76" t="s">
        <v>74</v>
      </c>
    </row>
    <row r="36" spans="1:12" x14ac:dyDescent="0.4">
      <c r="A36" s="77">
        <f>RANK(G36,$G$36:$G$45)</f>
        <v>1</v>
      </c>
      <c r="B36" s="82" t="s">
        <v>252</v>
      </c>
      <c r="C36" s="94">
        <v>211</v>
      </c>
      <c r="D36" s="61">
        <v>241</v>
      </c>
      <c r="E36" s="43">
        <v>233</v>
      </c>
      <c r="F36" s="86">
        <f t="shared" ref="F36:F45" si="6">SUM(C36:E36)</f>
        <v>685</v>
      </c>
      <c r="G36" s="87">
        <f t="shared" ref="G36:G45" si="7">F36/COUNTA(C36:E36)</f>
        <v>228.33333333333334</v>
      </c>
      <c r="H36" s="82" t="s">
        <v>252</v>
      </c>
      <c r="I36" s="70">
        <f>VLOOKUP(B36,'총에버 관리_2023'!$A$3:$Y$19,21,FALSE)</f>
        <v>567</v>
      </c>
      <c r="J36" s="70" t="str">
        <f>VLOOKUP(B36,'총에버 관리_2023'!$A$3:$Y$19,20,FALSE)</f>
        <v/>
      </c>
      <c r="K36" s="83">
        <f>VLOOKUP(B36,'총에버 관리_2023'!$A$3:$Y$19,22,FALSE)</f>
        <v>0</v>
      </c>
      <c r="L36" s="84" t="e">
        <f>RANK(K36,'총에버 관리_2023'!$Y$3:$Y$19)</f>
        <v>#N/A</v>
      </c>
    </row>
    <row r="37" spans="1:12" x14ac:dyDescent="0.4">
      <c r="A37" s="77">
        <f t="shared" ref="A37:A45" si="8">RANK(G37,$G$36:$G$45)</f>
        <v>2</v>
      </c>
      <c r="B37" s="61" t="s">
        <v>253</v>
      </c>
      <c r="C37" s="43">
        <v>206</v>
      </c>
      <c r="D37" s="111">
        <v>205</v>
      </c>
      <c r="E37" s="43">
        <v>191</v>
      </c>
      <c r="F37" s="69">
        <f t="shared" si="6"/>
        <v>602</v>
      </c>
      <c r="G37" s="87">
        <f t="shared" si="7"/>
        <v>200.66666666666666</v>
      </c>
      <c r="H37" s="61" t="s">
        <v>253</v>
      </c>
      <c r="I37" s="70">
        <f>VLOOKUP(B37,'총에버 관리_2023'!$A$3:$Y$19,21,FALSE)</f>
        <v>629</v>
      </c>
      <c r="J37" s="70">
        <f>VLOOKUP(B37,'총에버 관리_2023'!$A$3:$Y$19,20,FALSE)</f>
        <v>556</v>
      </c>
      <c r="K37" s="83">
        <f>VLOOKUP(B37,'총에버 관리_2023'!$A$3:$Y$19,22,FALSE)</f>
        <v>0</v>
      </c>
      <c r="L37" s="84" t="e">
        <f>RANK(K37,'총에버 관리_2023'!$Y$3:$Y$19)</f>
        <v>#N/A</v>
      </c>
    </row>
    <row r="38" spans="1:12" x14ac:dyDescent="0.4">
      <c r="A38" s="77">
        <f t="shared" si="8"/>
        <v>3</v>
      </c>
      <c r="B38" s="72" t="s">
        <v>254</v>
      </c>
      <c r="C38" s="43">
        <v>209</v>
      </c>
      <c r="D38" s="67">
        <v>211</v>
      </c>
      <c r="E38" s="43">
        <v>181</v>
      </c>
      <c r="F38" s="69">
        <f t="shared" si="6"/>
        <v>601</v>
      </c>
      <c r="G38" s="87">
        <f t="shared" si="7"/>
        <v>200.33333333333334</v>
      </c>
      <c r="H38" s="72" t="s">
        <v>254</v>
      </c>
      <c r="I38" s="70">
        <f>VLOOKUP(B38,'총에버 관리_2023'!$A$3:$Y$19,21,FALSE)</f>
        <v>458</v>
      </c>
      <c r="J38" s="70">
        <f>VLOOKUP(B38,'총에버 관리_2023'!$A$3:$Y$19,20,FALSE)</f>
        <v>602</v>
      </c>
      <c r="K38" s="83">
        <f>VLOOKUP(B38,'총에버 관리_2023'!$A$3:$Y$19,22,FALSE)</f>
        <v>0</v>
      </c>
      <c r="L38" s="84" t="e">
        <f>RANK(K38,'총에버 관리_2023'!$Y$3:$Y$19)</f>
        <v>#N/A</v>
      </c>
    </row>
    <row r="39" spans="1:12" x14ac:dyDescent="0.4">
      <c r="A39" s="77">
        <f t="shared" si="8"/>
        <v>4</v>
      </c>
      <c r="B39" s="61" t="s">
        <v>255</v>
      </c>
      <c r="C39" s="59">
        <v>205</v>
      </c>
      <c r="D39" s="95">
        <v>222</v>
      </c>
      <c r="E39" s="58">
        <v>151</v>
      </c>
      <c r="F39" s="63">
        <f t="shared" si="6"/>
        <v>578</v>
      </c>
      <c r="G39" s="87">
        <f t="shared" si="7"/>
        <v>192.66666666666666</v>
      </c>
      <c r="H39" s="61" t="s">
        <v>255</v>
      </c>
      <c r="I39" s="70">
        <f>VLOOKUP(B39,'총에버 관리_2023'!$A$3:$Y$19,21,FALSE)</f>
        <v>698</v>
      </c>
      <c r="J39" s="70">
        <f>VLOOKUP(B39,'총에버 관리_2023'!$A$3:$Y$19,20,FALSE)</f>
        <v>653</v>
      </c>
      <c r="K39" s="83">
        <f>VLOOKUP(B39,'총에버 관리_2023'!$A$3:$Y$19,22,FALSE)</f>
        <v>0</v>
      </c>
      <c r="L39" s="84" t="e">
        <f>RANK(K39,'총에버 관리_2023'!$Y$3:$Y$19)</f>
        <v>#N/A</v>
      </c>
    </row>
    <row r="40" spans="1:12" x14ac:dyDescent="0.4">
      <c r="A40" s="77">
        <f t="shared" si="8"/>
        <v>5</v>
      </c>
      <c r="B40" s="72" t="s">
        <v>256</v>
      </c>
      <c r="C40" s="43">
        <v>168</v>
      </c>
      <c r="D40" s="43">
        <v>205</v>
      </c>
      <c r="E40" s="70">
        <v>174</v>
      </c>
      <c r="F40" s="69">
        <f t="shared" si="6"/>
        <v>547</v>
      </c>
      <c r="G40" s="87">
        <f t="shared" si="7"/>
        <v>182.33333333333334</v>
      </c>
      <c r="H40" s="72" t="s">
        <v>256</v>
      </c>
      <c r="I40" s="70" t="str">
        <f>VLOOKUP(B40,'총에버 관리_2023'!$A$3:$Y$19,21,FALSE)</f>
        <v/>
      </c>
      <c r="J40" s="70">
        <f>VLOOKUP(B40,'총에버 관리_2023'!$A$3:$Y$19,20,FALSE)</f>
        <v>506</v>
      </c>
      <c r="K40" s="83">
        <f>VLOOKUP(B40,'총에버 관리_2023'!$A$3:$Y$19,22,FALSE)</f>
        <v>0</v>
      </c>
      <c r="L40" s="84" t="e">
        <f>RANK(K40,'총에버 관리_2023'!$Y$3:$Y$19)</f>
        <v>#N/A</v>
      </c>
    </row>
    <row r="41" spans="1:12" x14ac:dyDescent="0.4">
      <c r="A41" s="77">
        <f t="shared" si="8"/>
        <v>6</v>
      </c>
      <c r="B41" s="61" t="s">
        <v>257</v>
      </c>
      <c r="C41" s="64">
        <v>197</v>
      </c>
      <c r="D41" s="64">
        <v>162</v>
      </c>
      <c r="E41" s="64">
        <v>181</v>
      </c>
      <c r="F41" s="63">
        <f t="shared" si="6"/>
        <v>540</v>
      </c>
      <c r="G41" s="87">
        <f t="shared" si="7"/>
        <v>180</v>
      </c>
      <c r="H41" s="61" t="s">
        <v>257</v>
      </c>
      <c r="I41" s="70">
        <f>VLOOKUP(B41,'총에버 관리_2023'!$A$3:$Y$19,21,FALSE)</f>
        <v>484</v>
      </c>
      <c r="J41" s="70">
        <f>VLOOKUP(B41,'총에버 관리_2023'!$A$3:$Y$19,20,FALSE)</f>
        <v>674</v>
      </c>
      <c r="K41" s="83">
        <f>VLOOKUP(B41,'총에버 관리_2023'!$A$3:$Y$19,22,FALSE)</f>
        <v>0</v>
      </c>
      <c r="L41" s="84" t="e">
        <f>RANK(K41,'총에버 관리_2023'!$Y$3:$Y$19)</f>
        <v>#N/A</v>
      </c>
    </row>
    <row r="42" spans="1:12" x14ac:dyDescent="0.4">
      <c r="A42" s="77">
        <f t="shared" si="8"/>
        <v>7</v>
      </c>
      <c r="B42" s="61" t="s">
        <v>258</v>
      </c>
      <c r="C42" s="64">
        <v>179</v>
      </c>
      <c r="D42" s="64">
        <v>181</v>
      </c>
      <c r="E42" s="64">
        <v>150</v>
      </c>
      <c r="F42" s="58">
        <f t="shared" si="6"/>
        <v>510</v>
      </c>
      <c r="G42" s="87">
        <f t="shared" si="7"/>
        <v>170</v>
      </c>
      <c r="H42" s="61" t="s">
        <v>258</v>
      </c>
      <c r="I42" s="70">
        <f>VLOOKUP(B42,'총에버 관리_2023'!$A$3:$Y$19,21,FALSE)</f>
        <v>507</v>
      </c>
      <c r="J42" s="70" t="str">
        <f>VLOOKUP(B42,'총에버 관리_2023'!$A$3:$Y$19,20,FALSE)</f>
        <v/>
      </c>
      <c r="K42" s="83">
        <f>VLOOKUP(B42,'총에버 관리_2023'!$A$3:$Y$19,22,FALSE)</f>
        <v>0</v>
      </c>
      <c r="L42" s="84" t="e">
        <f>RANK(K42,'총에버 관리_2023'!$Y$3:$Y$19)</f>
        <v>#N/A</v>
      </c>
    </row>
    <row r="43" spans="1:12" x14ac:dyDescent="0.4">
      <c r="A43" s="77">
        <f t="shared" si="8"/>
        <v>8</v>
      </c>
      <c r="B43" s="65" t="s">
        <v>259</v>
      </c>
      <c r="C43" s="43">
        <v>199</v>
      </c>
      <c r="D43" s="58">
        <v>146</v>
      </c>
      <c r="E43" s="43">
        <v>160</v>
      </c>
      <c r="F43" s="43">
        <f t="shared" si="6"/>
        <v>505</v>
      </c>
      <c r="G43" s="87">
        <f t="shared" si="7"/>
        <v>168.33333333333334</v>
      </c>
      <c r="H43" s="65" t="s">
        <v>259</v>
      </c>
      <c r="I43" s="70" t="str">
        <f>VLOOKUP(B43,'총에버 관리_2023'!$A$3:$Y$19,21,FALSE)</f>
        <v/>
      </c>
      <c r="J43" s="70">
        <f>VLOOKUP(B43,'총에버 관리_2023'!$A$3:$Y$19,20,FALSE)</f>
        <v>495</v>
      </c>
      <c r="K43" s="83">
        <f>VLOOKUP(B43,'총에버 관리_2023'!$A$3:$Y$19,22,FALSE)</f>
        <v>0</v>
      </c>
      <c r="L43" s="84" t="e">
        <f>RANK(K43,'총에버 관리_2023'!$Y$3:$Y$19)</f>
        <v>#N/A</v>
      </c>
    </row>
    <row r="44" spans="1:12" x14ac:dyDescent="0.4">
      <c r="A44" s="77">
        <f t="shared" si="8"/>
        <v>9</v>
      </c>
      <c r="B44" s="58" t="s">
        <v>260</v>
      </c>
      <c r="C44" s="43">
        <v>114</v>
      </c>
      <c r="D44" s="43">
        <v>193</v>
      </c>
      <c r="E44" s="43">
        <v>176</v>
      </c>
      <c r="F44" s="43">
        <f t="shared" si="6"/>
        <v>483</v>
      </c>
      <c r="G44" s="87">
        <f t="shared" si="7"/>
        <v>161</v>
      </c>
      <c r="H44" s="58" t="s">
        <v>260</v>
      </c>
      <c r="I44" s="70">
        <f>VLOOKUP(B44,'총에버 관리_2023'!$A$3:$Y$19,21,FALSE)</f>
        <v>526</v>
      </c>
      <c r="J44" s="70">
        <f>VLOOKUP(B44,'총에버 관리_2023'!$A$3:$Y$19,20,FALSE)</f>
        <v>460</v>
      </c>
      <c r="K44" s="83">
        <f>VLOOKUP(B44,'총에버 관리_2023'!$A$3:$Y$19,22,FALSE)</f>
        <v>0</v>
      </c>
      <c r="L44" s="84" t="e">
        <f>RANK(K44,'총에버 관리_2023'!$Y$3:$Y$19)</f>
        <v>#N/A</v>
      </c>
    </row>
    <row r="45" spans="1:12" x14ac:dyDescent="0.4">
      <c r="A45" s="77">
        <f t="shared" si="8"/>
        <v>10</v>
      </c>
      <c r="B45" s="72" t="s">
        <v>261</v>
      </c>
      <c r="C45" s="70">
        <v>144</v>
      </c>
      <c r="D45" s="64">
        <v>142</v>
      </c>
      <c r="E45" s="70"/>
      <c r="F45" s="43">
        <f t="shared" si="6"/>
        <v>286</v>
      </c>
      <c r="G45" s="87">
        <f t="shared" si="7"/>
        <v>143</v>
      </c>
      <c r="H45" s="72" t="s">
        <v>261</v>
      </c>
      <c r="I45" s="70">
        <f>VLOOKUP(B45,'총에버 관리_2023'!$A$3:$Y$19,21,FALSE)</f>
        <v>585</v>
      </c>
      <c r="J45" s="70">
        <f>VLOOKUP(B45,'총에버 관리_2023'!$A$3:$Y$19,20,FALSE)</f>
        <v>592</v>
      </c>
      <c r="K45" s="83">
        <f>VLOOKUP(B45,'총에버 관리_2023'!$A$3:$Y$19,22,FALSE)</f>
        <v>0</v>
      </c>
      <c r="L45" s="84" t="e">
        <f>RANK(K45,'총에버 관리_2023'!$Y$3:$Y$19)</f>
        <v>#N/A</v>
      </c>
    </row>
    <row r="48" spans="1:12" ht="36.75" customHeight="1" x14ac:dyDescent="0.4">
      <c r="A48" s="192" t="s">
        <v>269</v>
      </c>
      <c r="B48" s="193"/>
      <c r="C48" s="193"/>
      <c r="D48" s="193"/>
      <c r="E48" s="193"/>
      <c r="F48" s="193"/>
      <c r="G48" s="193"/>
      <c r="H48" s="193"/>
      <c r="I48" s="193"/>
      <c r="J48" s="193"/>
      <c r="K48" s="193"/>
      <c r="L48" s="193"/>
    </row>
    <row r="49" spans="1:12" ht="34.799999999999997" x14ac:dyDescent="0.4">
      <c r="A49" s="74" t="s">
        <v>40</v>
      </c>
      <c r="B49" s="38" t="s">
        <v>41</v>
      </c>
      <c r="C49" s="38" t="s">
        <v>42</v>
      </c>
      <c r="D49" s="57" t="s">
        <v>43</v>
      </c>
      <c r="E49" s="57" t="s">
        <v>44</v>
      </c>
      <c r="F49" s="38" t="s">
        <v>45</v>
      </c>
      <c r="G49" s="75" t="s">
        <v>46</v>
      </c>
      <c r="H49" s="38" t="s">
        <v>41</v>
      </c>
      <c r="I49" s="38" t="s">
        <v>47</v>
      </c>
      <c r="J49" s="38" t="s">
        <v>48</v>
      </c>
      <c r="K49" s="38" t="s">
        <v>49</v>
      </c>
      <c r="L49" s="76" t="s">
        <v>74</v>
      </c>
    </row>
    <row r="50" spans="1:12" ht="18" thickBot="1" x14ac:dyDescent="0.45">
      <c r="A50" s="77">
        <f t="shared" ref="A50:A63" si="9">RANK(G50,$G$50:$G$63)</f>
        <v>1</v>
      </c>
      <c r="B50" s="82" t="s">
        <v>256</v>
      </c>
      <c r="C50" s="94">
        <v>180</v>
      </c>
      <c r="D50" s="61">
        <v>210</v>
      </c>
      <c r="E50" s="43">
        <v>223</v>
      </c>
      <c r="F50" s="86">
        <f t="shared" ref="F50:F63" si="10">SUM(C50:E50)</f>
        <v>613</v>
      </c>
      <c r="G50" s="87">
        <f t="shared" ref="G50:G63" si="11">F50/COUNTA(C50:E50)</f>
        <v>204.33333333333334</v>
      </c>
      <c r="H50" s="82" t="s">
        <v>256</v>
      </c>
      <c r="I50" s="70" t="str">
        <f>VLOOKUP(B50,'총에버 관리_2023'!$A$3:$Y$19,21,FALSE)</f>
        <v/>
      </c>
      <c r="J50" s="70">
        <f>VLOOKUP(B50,'총에버 관리_2023'!$A$3:$Y$19,20,FALSE)</f>
        <v>506</v>
      </c>
      <c r="K50" s="83">
        <f>VLOOKUP(B50,'총에버 관리_2023'!$A$3:$Y$19,22,FALSE)</f>
        <v>0</v>
      </c>
      <c r="L50" s="84" t="e">
        <f>RANK(K50,'총에버 관리_2023'!$Y$3:$Y$19)</f>
        <v>#N/A</v>
      </c>
    </row>
    <row r="51" spans="1:12" ht="18.600000000000001" thickTop="1" thickBot="1" x14ac:dyDescent="0.45">
      <c r="A51" s="77">
        <f t="shared" si="9"/>
        <v>2</v>
      </c>
      <c r="B51" s="61" t="s">
        <v>255</v>
      </c>
      <c r="C51" s="68">
        <v>224</v>
      </c>
      <c r="D51" s="121">
        <v>197</v>
      </c>
      <c r="E51" s="43">
        <v>180</v>
      </c>
      <c r="F51" s="69">
        <f t="shared" si="10"/>
        <v>601</v>
      </c>
      <c r="G51" s="87">
        <f t="shared" si="11"/>
        <v>200.33333333333334</v>
      </c>
      <c r="H51" s="61" t="s">
        <v>255</v>
      </c>
      <c r="I51" s="70">
        <f>VLOOKUP(B51,'총에버 관리_2023'!$A$3:$Y$19,21,FALSE)</f>
        <v>698</v>
      </c>
      <c r="J51" s="70">
        <f>VLOOKUP(B51,'총에버 관리_2023'!$A$3:$Y$19,20,FALSE)</f>
        <v>653</v>
      </c>
      <c r="K51" s="83">
        <f>VLOOKUP(B51,'총에버 관리_2023'!$A$3:$Y$19,22,FALSE)</f>
        <v>0</v>
      </c>
      <c r="L51" s="84" t="e">
        <f>RANK(K51,'총에버 관리_2023'!$Y$3:$Y$19)</f>
        <v>#N/A</v>
      </c>
    </row>
    <row r="52" spans="1:12" ht="18" thickTop="1" x14ac:dyDescent="0.4">
      <c r="A52" s="77">
        <f t="shared" si="9"/>
        <v>3</v>
      </c>
      <c r="B52" s="72" t="s">
        <v>252</v>
      </c>
      <c r="C52" s="70">
        <v>190</v>
      </c>
      <c r="D52" s="61">
        <v>195</v>
      </c>
      <c r="E52" s="43">
        <v>204</v>
      </c>
      <c r="F52" s="69">
        <f t="shared" si="10"/>
        <v>589</v>
      </c>
      <c r="G52" s="87">
        <f t="shared" si="11"/>
        <v>196.33333333333334</v>
      </c>
      <c r="H52" s="72" t="s">
        <v>252</v>
      </c>
      <c r="I52" s="70">
        <f>VLOOKUP(B52,'총에버 관리_2023'!$A$3:$Y$19,21,FALSE)</f>
        <v>567</v>
      </c>
      <c r="J52" s="70" t="str">
        <f>VLOOKUP(B52,'총에버 관리_2023'!$A$3:$Y$19,20,FALSE)</f>
        <v/>
      </c>
      <c r="K52" s="83">
        <f>VLOOKUP(B52,'총에버 관리_2023'!$A$3:$Y$19,22,FALSE)</f>
        <v>0</v>
      </c>
      <c r="L52" s="84" t="e">
        <f>RANK(K52,'총에버 관리_2023'!$Y$3:$Y$19)</f>
        <v>#N/A</v>
      </c>
    </row>
    <row r="53" spans="1:12" x14ac:dyDescent="0.4">
      <c r="A53" s="77">
        <f t="shared" si="9"/>
        <v>4</v>
      </c>
      <c r="B53" s="61" t="s">
        <v>264</v>
      </c>
      <c r="C53" s="59">
        <v>180</v>
      </c>
      <c r="D53" s="95">
        <v>169</v>
      </c>
      <c r="E53" s="58">
        <v>206</v>
      </c>
      <c r="F53" s="63">
        <f t="shared" si="10"/>
        <v>555</v>
      </c>
      <c r="G53" s="87">
        <f t="shared" si="11"/>
        <v>185</v>
      </c>
      <c r="H53" s="61" t="s">
        <v>264</v>
      </c>
      <c r="I53" s="70" t="str">
        <f>VLOOKUP(B53,'총에버 관리_2023'!$A$3:$Y$19,21,FALSE)</f>
        <v/>
      </c>
      <c r="J53" s="70" t="str">
        <f>VLOOKUP(B53,'총에버 관리_2023'!$A$3:$Y$19,20,FALSE)</f>
        <v/>
      </c>
      <c r="K53" s="83">
        <f>VLOOKUP(B53,'총에버 관리_2023'!$A$3:$Y$19,22,FALSE)</f>
        <v>0</v>
      </c>
      <c r="L53" s="84" t="e">
        <f>RANK(K53,'총에버 관리_2023'!$Y$3:$Y$19)</f>
        <v>#N/A</v>
      </c>
    </row>
    <row r="54" spans="1:12" x14ac:dyDescent="0.4">
      <c r="A54" s="77">
        <f t="shared" si="9"/>
        <v>5</v>
      </c>
      <c r="B54" s="61" t="s">
        <v>266</v>
      </c>
      <c r="C54" s="58">
        <v>160</v>
      </c>
      <c r="D54" s="58">
        <v>191</v>
      </c>
      <c r="E54" s="64">
        <v>196</v>
      </c>
      <c r="F54" s="63">
        <f t="shared" si="10"/>
        <v>547</v>
      </c>
      <c r="G54" s="87">
        <f t="shared" si="11"/>
        <v>182.33333333333334</v>
      </c>
      <c r="H54" s="61" t="s">
        <v>266</v>
      </c>
      <c r="I54" s="70">
        <f>VLOOKUP(B54,'총에버 관리_2023'!$A$3:$Y$19,21,FALSE)</f>
        <v>585</v>
      </c>
      <c r="J54" s="70">
        <f>VLOOKUP(B54,'총에버 관리_2023'!$A$3:$Y$19,20,FALSE)</f>
        <v>585</v>
      </c>
      <c r="K54" s="83">
        <f>VLOOKUP(B54,'총에버 관리_2023'!$A$3:$Y$19,22,FALSE)</f>
        <v>0</v>
      </c>
      <c r="L54" s="84" t="e">
        <f>RANK(K54,'총에버 관리_2023'!$Y$3:$Y$19)</f>
        <v>#N/A</v>
      </c>
    </row>
    <row r="55" spans="1:12" x14ac:dyDescent="0.4">
      <c r="A55" s="77">
        <f t="shared" si="9"/>
        <v>6</v>
      </c>
      <c r="B55" s="72" t="s">
        <v>265</v>
      </c>
      <c r="C55" s="70">
        <v>170</v>
      </c>
      <c r="D55" s="70">
        <v>206</v>
      </c>
      <c r="E55" s="70">
        <v>161</v>
      </c>
      <c r="F55" s="69">
        <f t="shared" si="10"/>
        <v>537</v>
      </c>
      <c r="G55" s="87">
        <f t="shared" si="11"/>
        <v>179</v>
      </c>
      <c r="H55" s="72" t="s">
        <v>265</v>
      </c>
      <c r="I55" s="70">
        <f>VLOOKUP(B55,'총에버 관리_2023'!$A$3:$Y$19,21,FALSE)</f>
        <v>629</v>
      </c>
      <c r="J55" s="70">
        <f>VLOOKUP(B55,'총에버 관리_2023'!$A$3:$Y$19,20,FALSE)</f>
        <v>556</v>
      </c>
      <c r="K55" s="83">
        <f>VLOOKUP(B55,'총에버 관리_2023'!$A$3:$Y$19,22,FALSE)</f>
        <v>0</v>
      </c>
      <c r="L55" s="84" t="e">
        <f>RANK(K55,'총에버 관리_2023'!$Y$3:$Y$19)</f>
        <v>#N/A</v>
      </c>
    </row>
    <row r="56" spans="1:12" x14ac:dyDescent="0.4">
      <c r="A56" s="77">
        <f t="shared" si="9"/>
        <v>7</v>
      </c>
      <c r="B56" s="72" t="s">
        <v>254</v>
      </c>
      <c r="C56" s="70">
        <v>141</v>
      </c>
      <c r="D56" s="64">
        <v>163</v>
      </c>
      <c r="E56" s="70">
        <v>217</v>
      </c>
      <c r="F56" s="43">
        <f t="shared" si="10"/>
        <v>521</v>
      </c>
      <c r="G56" s="87">
        <f t="shared" si="11"/>
        <v>173.66666666666666</v>
      </c>
      <c r="H56" s="72" t="s">
        <v>254</v>
      </c>
      <c r="I56" s="70">
        <f>VLOOKUP(B56,'총에버 관리_2023'!$A$3:$Y$19,21,FALSE)</f>
        <v>458</v>
      </c>
      <c r="J56" s="70">
        <f>VLOOKUP(B56,'총에버 관리_2023'!$A$3:$Y$19,20,FALSE)</f>
        <v>602</v>
      </c>
      <c r="K56" s="83">
        <f>VLOOKUP(B56,'총에버 관리_2023'!$A$3:$Y$19,22,FALSE)</f>
        <v>0</v>
      </c>
      <c r="L56" s="84" t="e">
        <f>RANK(K56,'총에버 관리_2023'!$Y$3:$Y$19)</f>
        <v>#N/A</v>
      </c>
    </row>
    <row r="57" spans="1:12" x14ac:dyDescent="0.4">
      <c r="A57" s="77">
        <f t="shared" si="9"/>
        <v>8</v>
      </c>
      <c r="B57" s="58" t="s">
        <v>261</v>
      </c>
      <c r="C57" s="43">
        <v>148</v>
      </c>
      <c r="D57" s="43">
        <v>177</v>
      </c>
      <c r="E57" s="43">
        <v>173</v>
      </c>
      <c r="F57" s="43">
        <f t="shared" si="10"/>
        <v>498</v>
      </c>
      <c r="G57" s="87">
        <f t="shared" si="11"/>
        <v>166</v>
      </c>
      <c r="H57" s="58" t="s">
        <v>261</v>
      </c>
      <c r="I57" s="70">
        <f>VLOOKUP(B57,'총에버 관리_2023'!$A$3:$Y$19,21,FALSE)</f>
        <v>585</v>
      </c>
      <c r="J57" s="70">
        <f>VLOOKUP(B57,'총에버 관리_2023'!$A$3:$Y$19,20,FALSE)</f>
        <v>592</v>
      </c>
      <c r="K57" s="83">
        <f>VLOOKUP(B57,'총에버 관리_2023'!$A$3:$Y$19,22,FALSE)</f>
        <v>0</v>
      </c>
      <c r="L57" s="84" t="e">
        <f>RANK(K57,'총에버 관리_2023'!$Y$3:$Y$19)</f>
        <v>#N/A</v>
      </c>
    </row>
    <row r="58" spans="1:12" x14ac:dyDescent="0.4">
      <c r="A58" s="77">
        <f t="shared" si="9"/>
        <v>9</v>
      </c>
      <c r="B58" s="58" t="s">
        <v>259</v>
      </c>
      <c r="C58" s="43">
        <v>141</v>
      </c>
      <c r="D58" s="43">
        <v>202</v>
      </c>
      <c r="E58" s="43">
        <v>154</v>
      </c>
      <c r="F58" s="43">
        <f t="shared" si="10"/>
        <v>497</v>
      </c>
      <c r="G58" s="87">
        <f t="shared" si="11"/>
        <v>165.66666666666666</v>
      </c>
      <c r="H58" s="58" t="s">
        <v>259</v>
      </c>
      <c r="I58" s="70" t="str">
        <f>VLOOKUP(B58,'총에버 관리_2023'!$A$3:$Y$19,21,FALSE)</f>
        <v/>
      </c>
      <c r="J58" s="70">
        <f>VLOOKUP(B58,'총에버 관리_2023'!$A$3:$Y$19,20,FALSE)</f>
        <v>495</v>
      </c>
      <c r="K58" s="83">
        <f>VLOOKUP(B58,'총에버 관리_2023'!$A$3:$Y$19,22,FALSE)</f>
        <v>0</v>
      </c>
      <c r="L58" s="84" t="e">
        <f>RANK(K58,'총에버 관리_2023'!$Y$3:$Y$19)</f>
        <v>#N/A</v>
      </c>
    </row>
    <row r="59" spans="1:12" x14ac:dyDescent="0.4">
      <c r="A59" s="77">
        <f t="shared" si="9"/>
        <v>10</v>
      </c>
      <c r="B59" s="61" t="s">
        <v>258</v>
      </c>
      <c r="C59" s="64">
        <v>156</v>
      </c>
      <c r="D59" s="64">
        <v>127</v>
      </c>
      <c r="E59" s="64">
        <v>194</v>
      </c>
      <c r="F59" s="58">
        <f t="shared" si="10"/>
        <v>477</v>
      </c>
      <c r="G59" s="87">
        <f t="shared" si="11"/>
        <v>159</v>
      </c>
      <c r="H59" s="61" t="s">
        <v>258</v>
      </c>
      <c r="I59" s="70">
        <f>VLOOKUP(B59,'총에버 관리_2023'!$A$3:$Y$19,21,FALSE)</f>
        <v>507</v>
      </c>
      <c r="J59" s="70" t="str">
        <f>VLOOKUP(B59,'총에버 관리_2023'!$A$3:$Y$19,20,FALSE)</f>
        <v/>
      </c>
      <c r="K59" s="83">
        <f>VLOOKUP(B59,'총에버 관리_2023'!$A$3:$Y$19,22,FALSE)</f>
        <v>0</v>
      </c>
      <c r="L59" s="84" t="e">
        <f>RANK(K59,'총에버 관리_2023'!$Y$3:$Y$19)</f>
        <v>#N/A</v>
      </c>
    </row>
    <row r="60" spans="1:12" x14ac:dyDescent="0.4">
      <c r="A60" s="77">
        <f t="shared" si="9"/>
        <v>11</v>
      </c>
      <c r="B60" s="65" t="s">
        <v>263</v>
      </c>
      <c r="C60" s="43">
        <v>147</v>
      </c>
      <c r="D60" s="43">
        <v>151</v>
      </c>
      <c r="E60" s="43">
        <v>149</v>
      </c>
      <c r="F60" s="43">
        <f t="shared" si="10"/>
        <v>447</v>
      </c>
      <c r="G60" s="87">
        <f t="shared" si="11"/>
        <v>149</v>
      </c>
      <c r="H60" s="65" t="s">
        <v>263</v>
      </c>
      <c r="I60" s="70" t="str">
        <f>VLOOKUP(B60,'총에버 관리_2023'!$A$3:$Y$19,21,FALSE)</f>
        <v/>
      </c>
      <c r="J60" s="70" t="str">
        <f>VLOOKUP(B60,'총에버 관리_2023'!$A$3:$Y$19,20,FALSE)</f>
        <v/>
      </c>
      <c r="K60" s="83">
        <f>VLOOKUP(B60,'총에버 관리_2023'!$A$3:$Y$19,22,FALSE)</f>
        <v>0</v>
      </c>
      <c r="L60" s="84" t="e">
        <f>RANK(K60,'총에버 관리_2023'!$Y$3:$Y$19)</f>
        <v>#N/A</v>
      </c>
    </row>
    <row r="61" spans="1:12" x14ac:dyDescent="0.4">
      <c r="A61" s="77">
        <f t="shared" si="9"/>
        <v>12</v>
      </c>
      <c r="B61" s="65" t="s">
        <v>262</v>
      </c>
      <c r="C61" s="43">
        <v>130</v>
      </c>
      <c r="D61" s="58">
        <v>190</v>
      </c>
      <c r="E61" s="43">
        <v>124</v>
      </c>
      <c r="F61" s="43">
        <f t="shared" si="10"/>
        <v>444</v>
      </c>
      <c r="G61" s="87">
        <f t="shared" si="11"/>
        <v>148</v>
      </c>
      <c r="H61" s="65" t="s">
        <v>262</v>
      </c>
      <c r="I61" s="70" t="str">
        <f>VLOOKUP(B61,'총에버 관리_2023'!$A$3:$Y$19,21,FALSE)</f>
        <v/>
      </c>
      <c r="J61" s="70" t="str">
        <f>VLOOKUP(B61,'총에버 관리_2023'!$A$3:$Y$19,20,FALSE)</f>
        <v/>
      </c>
      <c r="K61" s="83">
        <f>VLOOKUP(B61,'총에버 관리_2023'!$A$3:$Y$19,22,FALSE)</f>
        <v>0</v>
      </c>
      <c r="L61" s="84" t="e">
        <f>RANK(K61,'총에버 관리_2023'!$Y$3:$Y$19)</f>
        <v>#N/A</v>
      </c>
    </row>
    <row r="62" spans="1:12" x14ac:dyDescent="0.4">
      <c r="A62" s="77">
        <f t="shared" si="9"/>
        <v>13</v>
      </c>
      <c r="B62" s="72" t="s">
        <v>267</v>
      </c>
      <c r="C62" s="70">
        <v>146</v>
      </c>
      <c r="D62" s="64">
        <v>129</v>
      </c>
      <c r="E62" s="70">
        <v>150</v>
      </c>
      <c r="F62" s="43">
        <f t="shared" si="10"/>
        <v>425</v>
      </c>
      <c r="G62" s="87">
        <f t="shared" si="11"/>
        <v>141.66666666666666</v>
      </c>
      <c r="H62" s="72" t="s">
        <v>267</v>
      </c>
      <c r="I62" s="70">
        <f>VLOOKUP(B62,'총에버 관리_2023'!$A$3:$Y$19,21,FALSE)</f>
        <v>526</v>
      </c>
      <c r="J62" s="70">
        <f>VLOOKUP(B62,'총에버 관리_2023'!$A$3:$Y$19,20,FALSE)</f>
        <v>460</v>
      </c>
      <c r="K62" s="83">
        <f>VLOOKUP(B62,'총에버 관리_2023'!$A$3:$Y$19,22,FALSE)</f>
        <v>0</v>
      </c>
      <c r="L62" s="84" t="e">
        <f>RANK(K62,'총에버 관리_2023'!$Y$3:$Y$19)</f>
        <v>#N/A</v>
      </c>
    </row>
    <row r="63" spans="1:12" x14ac:dyDescent="0.4">
      <c r="A63" s="77">
        <f t="shared" si="9"/>
        <v>14</v>
      </c>
      <c r="B63" s="72" t="s">
        <v>268</v>
      </c>
      <c r="C63" s="70">
        <v>122</v>
      </c>
      <c r="D63" s="64">
        <v>114</v>
      </c>
      <c r="E63" s="70">
        <v>115</v>
      </c>
      <c r="F63" s="43">
        <f t="shared" si="10"/>
        <v>351</v>
      </c>
      <c r="G63" s="87">
        <f t="shared" si="11"/>
        <v>117</v>
      </c>
      <c r="H63" s="72" t="s">
        <v>268</v>
      </c>
      <c r="I63" s="70">
        <f>VLOOKUP(B63,'총에버 관리_2023'!$A$3:$Y$19,21,FALSE)</f>
        <v>529</v>
      </c>
      <c r="J63" s="70">
        <f>VLOOKUP(B63,'총에버 관리_2023'!$A$3:$Y$19,20,FALSE)</f>
        <v>439</v>
      </c>
      <c r="K63" s="83">
        <f>VLOOKUP(B63,'총에버 관리_2023'!$A$3:$Y$19,22,FALSE)</f>
        <v>0</v>
      </c>
      <c r="L63" s="84" t="e">
        <f>RANK(K63,'총에버 관리_2023'!$Y$3:$Y$19)</f>
        <v>#N/A</v>
      </c>
    </row>
    <row r="66" spans="1:12" ht="30.75" customHeight="1" x14ac:dyDescent="0.4">
      <c r="A66" s="192" t="s">
        <v>270</v>
      </c>
      <c r="B66" s="193"/>
      <c r="C66" s="193"/>
      <c r="D66" s="193"/>
      <c r="E66" s="193"/>
      <c r="F66" s="193"/>
      <c r="G66" s="193"/>
      <c r="H66" s="193"/>
      <c r="I66" s="193"/>
      <c r="J66" s="193"/>
      <c r="K66" s="193"/>
      <c r="L66" s="193"/>
    </row>
    <row r="67" spans="1:12" ht="35.4" thickBot="1" x14ac:dyDescent="0.45">
      <c r="A67" s="74" t="s">
        <v>40</v>
      </c>
      <c r="B67" s="38" t="s">
        <v>41</v>
      </c>
      <c r="C67" s="38" t="s">
        <v>42</v>
      </c>
      <c r="D67" s="57" t="s">
        <v>43</v>
      </c>
      <c r="E67" s="57" t="s">
        <v>44</v>
      </c>
      <c r="F67" s="38" t="s">
        <v>45</v>
      </c>
      <c r="G67" s="75" t="s">
        <v>46</v>
      </c>
      <c r="H67" s="38" t="s">
        <v>41</v>
      </c>
      <c r="I67" s="38" t="s">
        <v>47</v>
      </c>
      <c r="J67" s="38" t="s">
        <v>48</v>
      </c>
      <c r="K67" s="38" t="s">
        <v>49</v>
      </c>
      <c r="L67" s="76" t="s">
        <v>74</v>
      </c>
    </row>
    <row r="68" spans="1:12" ht="18.600000000000001" thickTop="1" thickBot="1" x14ac:dyDescent="0.45">
      <c r="A68" s="77">
        <f t="shared" ref="A68:A79" si="12">RANK(G68,$G$68:$G$79)</f>
        <v>1</v>
      </c>
      <c r="B68" s="64" t="s">
        <v>280</v>
      </c>
      <c r="C68" s="79">
        <v>179</v>
      </c>
      <c r="D68" s="62">
        <v>212</v>
      </c>
      <c r="E68" s="63">
        <v>182</v>
      </c>
      <c r="F68" s="80">
        <f t="shared" ref="F68:F79" si="13">SUM(C68:E68)</f>
        <v>573</v>
      </c>
      <c r="G68" s="87">
        <f t="shared" ref="G68:G79" si="14">F68/COUNTA(C68:E68)</f>
        <v>191</v>
      </c>
      <c r="H68" s="64" t="s">
        <v>280</v>
      </c>
      <c r="I68" s="70">
        <f>VLOOKUP(B68,'총에버 관리_2023'!$A$3:$Y$20,21,FALSE)</f>
        <v>567</v>
      </c>
      <c r="J68" s="70" t="str">
        <f>VLOOKUP(B68,'총에버 관리_2023'!$A$3:$Y$20,20,FALSE)</f>
        <v/>
      </c>
      <c r="K68" s="83">
        <f>VLOOKUP(B68,'총에버 관리_2023'!$A$3:$Y$20,22,FALSE)</f>
        <v>0</v>
      </c>
      <c r="L68" s="84" t="e">
        <f>RANK(K68,'총에버 관리_2023'!$Y$3:$Y$20)</f>
        <v>#N/A</v>
      </c>
    </row>
    <row r="69" spans="1:12" ht="18" thickTop="1" x14ac:dyDescent="0.4">
      <c r="A69" s="77">
        <f t="shared" si="12"/>
        <v>2</v>
      </c>
      <c r="B69" s="72" t="s">
        <v>281</v>
      </c>
      <c r="C69" s="43">
        <v>202</v>
      </c>
      <c r="D69" s="121">
        <v>177</v>
      </c>
      <c r="E69" s="43">
        <v>172</v>
      </c>
      <c r="F69" s="69">
        <f t="shared" si="13"/>
        <v>551</v>
      </c>
      <c r="G69" s="87">
        <f t="shared" si="14"/>
        <v>183.66666666666666</v>
      </c>
      <c r="H69" s="72" t="s">
        <v>281</v>
      </c>
      <c r="I69" s="70" t="str">
        <f>VLOOKUP(B69,'총에버 관리_2023'!$A$3:$Y$20,21,FALSE)</f>
        <v/>
      </c>
      <c r="J69" s="70" t="str">
        <f>VLOOKUP(B69,'총에버 관리_2023'!$A$3:$Y$20,20,FALSE)</f>
        <v/>
      </c>
      <c r="K69" s="83">
        <f>VLOOKUP(B69,'총에버 관리_2023'!$A$3:$Y$20,22,FALSE)</f>
        <v>0</v>
      </c>
      <c r="L69" s="84" t="e">
        <f>RANK(K69,'총에버 관리_2023'!$Y$3:$Y$20)</f>
        <v>#N/A</v>
      </c>
    </row>
    <row r="70" spans="1:12" x14ac:dyDescent="0.4">
      <c r="A70" s="77">
        <f t="shared" si="12"/>
        <v>3</v>
      </c>
      <c r="B70" s="72" t="s">
        <v>277</v>
      </c>
      <c r="C70" s="70">
        <v>178</v>
      </c>
      <c r="D70" s="61">
        <v>190</v>
      </c>
      <c r="E70" s="43">
        <v>148</v>
      </c>
      <c r="F70" s="69">
        <f t="shared" si="13"/>
        <v>516</v>
      </c>
      <c r="G70" s="87">
        <f t="shared" si="14"/>
        <v>172</v>
      </c>
      <c r="H70" s="72" t="s">
        <v>277</v>
      </c>
      <c r="I70" s="70" t="str">
        <f>VLOOKUP(B70,'총에버 관리_2023'!$A$3:$Y$20,21,FALSE)</f>
        <v/>
      </c>
      <c r="J70" s="70">
        <f>VLOOKUP(B70,'총에버 관리_2023'!$A$3:$Y$20,20,FALSE)</f>
        <v>506</v>
      </c>
      <c r="K70" s="83">
        <f>VLOOKUP(B70,'총에버 관리_2023'!$A$3:$Y$20,22,FALSE)</f>
        <v>0</v>
      </c>
      <c r="L70" s="84" t="e">
        <f>RANK(K70,'총에버 관리_2023'!$Y$3:$Y$20)</f>
        <v>#N/A</v>
      </c>
    </row>
    <row r="71" spans="1:12" x14ac:dyDescent="0.4">
      <c r="A71" s="77">
        <f t="shared" si="12"/>
        <v>4</v>
      </c>
      <c r="B71" s="61" t="s">
        <v>274</v>
      </c>
      <c r="C71" s="59">
        <v>169</v>
      </c>
      <c r="D71" s="95">
        <v>223</v>
      </c>
      <c r="E71" s="58">
        <v>118</v>
      </c>
      <c r="F71" s="63">
        <f t="shared" si="13"/>
        <v>510</v>
      </c>
      <c r="G71" s="87">
        <f t="shared" si="14"/>
        <v>170</v>
      </c>
      <c r="H71" s="61" t="s">
        <v>274</v>
      </c>
      <c r="I71" s="70">
        <f>VLOOKUP(B71,'총에버 관리_2023'!$A$3:$Y$20,21,FALSE)</f>
        <v>484</v>
      </c>
      <c r="J71" s="70">
        <f>VLOOKUP(B71,'총에버 관리_2023'!$A$3:$Y$20,20,FALSE)</f>
        <v>674</v>
      </c>
      <c r="K71" s="83">
        <f>VLOOKUP(B71,'총에버 관리_2023'!$A$3:$Y$20,22,FALSE)</f>
        <v>0</v>
      </c>
      <c r="L71" s="84" t="e">
        <f>RANK(K71,'총에버 관리_2023'!$Y$3:$Y$20)</f>
        <v>#N/A</v>
      </c>
    </row>
    <row r="72" spans="1:12" x14ac:dyDescent="0.4">
      <c r="A72" s="77">
        <f t="shared" si="12"/>
        <v>5</v>
      </c>
      <c r="B72" s="61" t="s">
        <v>275</v>
      </c>
      <c r="C72" s="58">
        <v>189</v>
      </c>
      <c r="D72" s="58">
        <v>152</v>
      </c>
      <c r="E72" s="64">
        <v>168</v>
      </c>
      <c r="F72" s="63">
        <f t="shared" si="13"/>
        <v>509</v>
      </c>
      <c r="G72" s="87">
        <f t="shared" si="14"/>
        <v>169.66666666666666</v>
      </c>
      <c r="H72" s="61" t="s">
        <v>275</v>
      </c>
      <c r="I72" s="70">
        <f>VLOOKUP(B72,'총에버 관리_2023'!$A$3:$Y$20,21,FALSE)</f>
        <v>585</v>
      </c>
      <c r="J72" s="70">
        <f>VLOOKUP(B72,'총에버 관리_2023'!$A$3:$Y$20,20,FALSE)</f>
        <v>585</v>
      </c>
      <c r="K72" s="83">
        <f>VLOOKUP(B72,'총에버 관리_2023'!$A$3:$Y$20,22,FALSE)</f>
        <v>0</v>
      </c>
      <c r="L72" s="84" t="e">
        <f>RANK(K72,'총에버 관리_2023'!$Y$3:$Y$20)</f>
        <v>#N/A</v>
      </c>
    </row>
    <row r="73" spans="1:12" x14ac:dyDescent="0.4">
      <c r="A73" s="77">
        <f t="shared" si="12"/>
        <v>6</v>
      </c>
      <c r="B73" s="61" t="s">
        <v>278</v>
      </c>
      <c r="C73" s="70">
        <v>152</v>
      </c>
      <c r="D73" s="70">
        <v>185</v>
      </c>
      <c r="E73" s="70">
        <v>126</v>
      </c>
      <c r="F73" s="69">
        <f t="shared" si="13"/>
        <v>463</v>
      </c>
      <c r="G73" s="87">
        <f t="shared" si="14"/>
        <v>154.33333333333334</v>
      </c>
      <c r="H73" s="61" t="s">
        <v>278</v>
      </c>
      <c r="I73" s="70">
        <f>VLOOKUP(B73,'총에버 관리_2023'!$A$3:$Y$20,21,FALSE)</f>
        <v>698</v>
      </c>
      <c r="J73" s="70">
        <f>VLOOKUP(B73,'총에버 관리_2023'!$A$3:$Y$20,20,FALSE)</f>
        <v>653</v>
      </c>
      <c r="K73" s="83">
        <f>VLOOKUP(B73,'총에버 관리_2023'!$A$3:$Y$20,22,FALSE)</f>
        <v>0</v>
      </c>
      <c r="L73" s="84" t="e">
        <f>RANK(K73,'총에버 관리_2023'!$Y$3:$Y$20)</f>
        <v>#N/A</v>
      </c>
    </row>
    <row r="74" spans="1:12" x14ac:dyDescent="0.4">
      <c r="A74" s="77">
        <f t="shared" si="12"/>
        <v>7</v>
      </c>
      <c r="B74" s="72" t="s">
        <v>271</v>
      </c>
      <c r="C74" s="70">
        <v>174</v>
      </c>
      <c r="D74" s="64">
        <v>144</v>
      </c>
      <c r="E74" s="70">
        <v>132</v>
      </c>
      <c r="F74" s="43">
        <f t="shared" si="13"/>
        <v>450</v>
      </c>
      <c r="G74" s="87">
        <f t="shared" si="14"/>
        <v>150</v>
      </c>
      <c r="H74" s="72" t="s">
        <v>271</v>
      </c>
      <c r="I74" s="70">
        <f>VLOOKUP(B74,'총에버 관리_2023'!$A$3:$Y$20,21,FALSE)</f>
        <v>629</v>
      </c>
      <c r="J74" s="70">
        <f>VLOOKUP(B74,'총에버 관리_2023'!$A$3:$Y$20,20,FALSE)</f>
        <v>556</v>
      </c>
      <c r="K74" s="83">
        <f>VLOOKUP(B74,'총에버 관리_2023'!$A$3:$Y$20,22,FALSE)</f>
        <v>0</v>
      </c>
      <c r="L74" s="84" t="e">
        <f>RANK(K74,'총에버 관리_2023'!$Y$3:$Y$20)</f>
        <v>#N/A</v>
      </c>
    </row>
    <row r="75" spans="1:12" x14ac:dyDescent="0.4">
      <c r="A75" s="77">
        <f t="shared" si="12"/>
        <v>8</v>
      </c>
      <c r="B75" s="58" t="s">
        <v>272</v>
      </c>
      <c r="C75" s="43">
        <v>134</v>
      </c>
      <c r="D75" s="43">
        <v>155</v>
      </c>
      <c r="E75" s="43">
        <v>160</v>
      </c>
      <c r="F75" s="43">
        <f t="shared" si="13"/>
        <v>449</v>
      </c>
      <c r="G75" s="87">
        <f t="shared" si="14"/>
        <v>149.66666666666666</v>
      </c>
      <c r="H75" s="58" t="s">
        <v>272</v>
      </c>
      <c r="I75" s="70">
        <f>VLOOKUP(B75,'총에버 관리_2023'!$A$3:$Y$20,21,FALSE)</f>
        <v>585</v>
      </c>
      <c r="J75" s="70">
        <f>VLOOKUP(B75,'총에버 관리_2023'!$A$3:$Y$20,20,FALSE)</f>
        <v>592</v>
      </c>
      <c r="K75" s="83">
        <f>VLOOKUP(B75,'총에버 관리_2023'!$A$3:$Y$20,22,FALSE)</f>
        <v>0</v>
      </c>
      <c r="L75" s="84" t="e">
        <f>RANK(K75,'총에버 관리_2023'!$Y$3:$Y$20)</f>
        <v>#N/A</v>
      </c>
    </row>
    <row r="76" spans="1:12" x14ac:dyDescent="0.4">
      <c r="A76" s="77">
        <f t="shared" si="12"/>
        <v>9</v>
      </c>
      <c r="B76" s="65" t="s">
        <v>276</v>
      </c>
      <c r="C76" s="43">
        <v>119</v>
      </c>
      <c r="D76" s="43">
        <v>159</v>
      </c>
      <c r="E76" s="43">
        <v>156</v>
      </c>
      <c r="F76" s="43">
        <f t="shared" si="13"/>
        <v>434</v>
      </c>
      <c r="G76" s="87">
        <f t="shared" si="14"/>
        <v>144.66666666666666</v>
      </c>
      <c r="H76" s="65" t="s">
        <v>276</v>
      </c>
      <c r="I76" s="70">
        <f>VLOOKUP(B76,'총에버 관리_2023'!$A$3:$Y$20,21,FALSE)</f>
        <v>526</v>
      </c>
      <c r="J76" s="70">
        <f>VLOOKUP(B76,'총에버 관리_2023'!$A$3:$Y$20,20,FALSE)</f>
        <v>460</v>
      </c>
      <c r="K76" s="83">
        <f>VLOOKUP(B76,'총에버 관리_2023'!$A$3:$Y$20,22,FALSE)</f>
        <v>0</v>
      </c>
      <c r="L76" s="84" t="e">
        <f>RANK(K76,'총에버 관리_2023'!$Y$3:$Y$20)</f>
        <v>#N/A</v>
      </c>
    </row>
    <row r="77" spans="1:12" x14ac:dyDescent="0.4">
      <c r="A77" s="77">
        <f t="shared" si="12"/>
        <v>10</v>
      </c>
      <c r="B77" s="61" t="s">
        <v>279</v>
      </c>
      <c r="C77" s="70">
        <v>127</v>
      </c>
      <c r="D77" s="70">
        <v>122</v>
      </c>
      <c r="E77" s="70">
        <v>173</v>
      </c>
      <c r="F77" s="43">
        <f t="shared" si="13"/>
        <v>422</v>
      </c>
      <c r="G77" s="87">
        <f t="shared" si="14"/>
        <v>140.66666666666666</v>
      </c>
      <c r="H77" s="61" t="s">
        <v>279</v>
      </c>
      <c r="I77" s="70" t="str">
        <f>VLOOKUP(B77,'총에버 관리_2023'!$A$3:$Y$20,21,FALSE)</f>
        <v/>
      </c>
      <c r="J77" s="70" t="str">
        <f>VLOOKUP(B77,'총에버 관리_2023'!$A$3:$Y$20,20,FALSE)</f>
        <v/>
      </c>
      <c r="K77" s="83">
        <f>VLOOKUP(B77,'총에버 관리_2023'!$A$3:$Y$20,22,FALSE)</f>
        <v>0</v>
      </c>
      <c r="L77" s="84" t="e">
        <f>RANK(K77,'총에버 관리_2023'!$Y$3:$Y$20)</f>
        <v>#N/A</v>
      </c>
    </row>
    <row r="78" spans="1:12" x14ac:dyDescent="0.4">
      <c r="A78" s="77">
        <f t="shared" si="12"/>
        <v>11</v>
      </c>
      <c r="B78" s="65" t="s">
        <v>273</v>
      </c>
      <c r="C78" s="43">
        <v>137</v>
      </c>
      <c r="D78" s="58">
        <v>117</v>
      </c>
      <c r="E78" s="43">
        <v>145</v>
      </c>
      <c r="F78" s="43">
        <f t="shared" si="13"/>
        <v>399</v>
      </c>
      <c r="G78" s="87">
        <f t="shared" si="14"/>
        <v>133</v>
      </c>
      <c r="H78" s="65" t="s">
        <v>273</v>
      </c>
      <c r="I78" s="70">
        <f>VLOOKUP(B78,'총에버 관리_2023'!$A$3:$Y$20,21,FALSE)</f>
        <v>529</v>
      </c>
      <c r="J78" s="70">
        <f>VLOOKUP(B78,'총에버 관리_2023'!$A$3:$Y$20,20,FALSE)</f>
        <v>439</v>
      </c>
      <c r="K78" s="83">
        <f>VLOOKUP(B78,'총에버 관리_2023'!$A$3:$Y$20,22,FALSE)</f>
        <v>0</v>
      </c>
      <c r="L78" s="84" t="e">
        <f>RANK(K78,'총에버 관리_2023'!$Y$3:$Y$20)</f>
        <v>#N/A</v>
      </c>
    </row>
    <row r="79" spans="1:12" x14ac:dyDescent="0.4">
      <c r="A79" s="77">
        <f t="shared" si="12"/>
        <v>12</v>
      </c>
      <c r="B79" s="65" t="s">
        <v>282</v>
      </c>
      <c r="C79" s="43">
        <v>104</v>
      </c>
      <c r="D79" s="58">
        <v>109</v>
      </c>
      <c r="E79" s="43">
        <v>165</v>
      </c>
      <c r="F79" s="43">
        <f t="shared" si="13"/>
        <v>378</v>
      </c>
      <c r="G79" s="87">
        <f t="shared" si="14"/>
        <v>126</v>
      </c>
      <c r="H79" s="65" t="s">
        <v>282</v>
      </c>
      <c r="I79" s="70">
        <f>VLOOKUP(B79,'총에버 관리_2023'!$A$3:$Y$20,21,FALSE)</f>
        <v>456</v>
      </c>
      <c r="J79" s="70" t="str">
        <f>VLOOKUP(B79,'총에버 관리_2023'!$A$3:$Y$20,20,FALSE)</f>
        <v/>
      </c>
      <c r="K79" s="83">
        <f>VLOOKUP(B79,'총에버 관리_2023'!$A$3:$Y$20,22,FALSE)</f>
        <v>0</v>
      </c>
      <c r="L79" s="84" t="e">
        <f>RANK(K79,'총에버 관리_2023'!$Y$3:$Y$20)</f>
        <v>#N/A</v>
      </c>
    </row>
    <row r="82" spans="1:12" ht="34.5" customHeight="1" x14ac:dyDescent="0.4">
      <c r="A82" s="192" t="s">
        <v>284</v>
      </c>
      <c r="B82" s="193"/>
      <c r="C82" s="193"/>
      <c r="D82" s="193"/>
      <c r="E82" s="193"/>
      <c r="F82" s="193"/>
      <c r="G82" s="193"/>
      <c r="H82" s="193"/>
      <c r="I82" s="193"/>
      <c r="J82" s="193"/>
      <c r="K82" s="193"/>
      <c r="L82" s="193"/>
    </row>
    <row r="83" spans="1:12" ht="35.4" thickBot="1" x14ac:dyDescent="0.45">
      <c r="A83" s="74" t="s">
        <v>40</v>
      </c>
      <c r="B83" s="38" t="s">
        <v>41</v>
      </c>
      <c r="C83" s="38" t="s">
        <v>42</v>
      </c>
      <c r="D83" s="57" t="s">
        <v>43</v>
      </c>
      <c r="E83" s="57" t="s">
        <v>44</v>
      </c>
      <c r="F83" s="38" t="s">
        <v>45</v>
      </c>
      <c r="G83" s="75" t="s">
        <v>46</v>
      </c>
      <c r="H83" s="38" t="s">
        <v>41</v>
      </c>
      <c r="I83" s="38" t="s">
        <v>47</v>
      </c>
      <c r="J83" s="38" t="s">
        <v>48</v>
      </c>
      <c r="K83" s="38" t="s">
        <v>49</v>
      </c>
      <c r="L83" s="76" t="s">
        <v>74</v>
      </c>
    </row>
    <row r="84" spans="1:12" ht="18.600000000000001" thickTop="1" thickBot="1" x14ac:dyDescent="0.45">
      <c r="A84" s="77">
        <f t="shared" ref="A84:A95" si="15">RANK(G84,$G$84:$G$95)</f>
        <v>1</v>
      </c>
      <c r="B84" s="64" t="s">
        <v>291</v>
      </c>
      <c r="C84" s="94">
        <v>224</v>
      </c>
      <c r="D84" s="68">
        <v>254</v>
      </c>
      <c r="E84" s="69">
        <v>194</v>
      </c>
      <c r="F84" s="86">
        <f t="shared" ref="F84:F95" si="16">SUM(C84:E84)</f>
        <v>672</v>
      </c>
      <c r="G84" s="87">
        <f t="shared" ref="G84:G95" si="17">F84/COUNTA(C84:E84)</f>
        <v>224</v>
      </c>
      <c r="H84" s="64" t="s">
        <v>291</v>
      </c>
      <c r="I84" s="70">
        <f>VLOOKUP(B84,'총에버 관리_2023'!$A$3:$Y$20,21,FALSE)</f>
        <v>567</v>
      </c>
      <c r="J84" s="70" t="str">
        <f>VLOOKUP(B84,'총에버 관리_2023'!$A$3:$Y$20,20,FALSE)</f>
        <v/>
      </c>
      <c r="K84" s="83">
        <f>VLOOKUP(B84,'총에버 관리_2023'!$A$3:$Y$20,22,FALSE)</f>
        <v>0</v>
      </c>
      <c r="L84" s="84" t="e">
        <f>RANK(K84,'총에버 관리_2023'!$Y$3:$Y$20)</f>
        <v>#N/A</v>
      </c>
    </row>
    <row r="85" spans="1:12" ht="18.600000000000001" thickTop="1" thickBot="1" x14ac:dyDescent="0.45">
      <c r="A85" s="77">
        <f t="shared" si="15"/>
        <v>2</v>
      </c>
      <c r="B85" s="61" t="s">
        <v>285</v>
      </c>
      <c r="C85" s="58">
        <v>226</v>
      </c>
      <c r="D85" s="122">
        <v>266</v>
      </c>
      <c r="E85" s="58">
        <v>173</v>
      </c>
      <c r="F85" s="63">
        <f t="shared" si="16"/>
        <v>665</v>
      </c>
      <c r="G85" s="87">
        <f t="shared" si="17"/>
        <v>221.66666666666666</v>
      </c>
      <c r="H85" s="61" t="s">
        <v>285</v>
      </c>
      <c r="I85" s="70" t="str">
        <f>VLOOKUP(B85,'총에버 관리_2023'!$A$3:$Y$20,21,FALSE)</f>
        <v/>
      </c>
      <c r="J85" s="70" t="str">
        <f>VLOOKUP(B85,'총에버 관리_2023'!$A$3:$Y$20,20,FALSE)</f>
        <v/>
      </c>
      <c r="K85" s="83">
        <f>VLOOKUP(B85,'총에버 관리_2023'!$A$3:$Y$20,22,FALSE)</f>
        <v>0</v>
      </c>
      <c r="L85" s="84" t="e">
        <f>RANK(K85,'총에버 관리_2023'!$Y$3:$Y$20)</f>
        <v>#N/A</v>
      </c>
    </row>
    <row r="86" spans="1:12" ht="18.600000000000001" thickTop="1" thickBot="1" x14ac:dyDescent="0.45">
      <c r="A86" s="77">
        <f t="shared" si="15"/>
        <v>3</v>
      </c>
      <c r="B86" s="61" t="s">
        <v>293</v>
      </c>
      <c r="C86" s="67">
        <v>181</v>
      </c>
      <c r="D86" s="68">
        <v>240</v>
      </c>
      <c r="E86" s="69">
        <v>225</v>
      </c>
      <c r="F86" s="69">
        <f t="shared" si="16"/>
        <v>646</v>
      </c>
      <c r="G86" s="87">
        <f t="shared" si="17"/>
        <v>215.33333333333334</v>
      </c>
      <c r="H86" s="61" t="s">
        <v>293</v>
      </c>
      <c r="I86" s="70">
        <f>VLOOKUP(B86,'총에버 관리_2023'!$A$3:$Y$20,21,FALSE)</f>
        <v>698</v>
      </c>
      <c r="J86" s="70">
        <f>VLOOKUP(B86,'총에버 관리_2023'!$A$3:$Y$20,20,FALSE)</f>
        <v>653</v>
      </c>
      <c r="K86" s="83">
        <f>VLOOKUP(B86,'총에버 관리_2023'!$A$3:$Y$20,22,FALSE)</f>
        <v>0</v>
      </c>
      <c r="L86" s="84" t="e">
        <f>RANK(K86,'총에버 관리_2023'!$Y$3:$Y$20)</f>
        <v>#N/A</v>
      </c>
    </row>
    <row r="87" spans="1:12" ht="18" thickTop="1" x14ac:dyDescent="0.4">
      <c r="A87" s="77">
        <f t="shared" si="15"/>
        <v>4</v>
      </c>
      <c r="B87" s="72" t="s">
        <v>286</v>
      </c>
      <c r="C87" s="43">
        <v>202</v>
      </c>
      <c r="D87" s="70">
        <v>203</v>
      </c>
      <c r="E87" s="43">
        <v>226</v>
      </c>
      <c r="F87" s="69">
        <f t="shared" si="16"/>
        <v>631</v>
      </c>
      <c r="G87" s="87">
        <f t="shared" si="17"/>
        <v>210.33333333333334</v>
      </c>
      <c r="H87" s="72" t="s">
        <v>286</v>
      </c>
      <c r="I87" s="70">
        <f>VLOOKUP(B87,'총에버 관리_2023'!$A$3:$Y$20,21,FALSE)</f>
        <v>585</v>
      </c>
      <c r="J87" s="70">
        <f>VLOOKUP(B87,'총에버 관리_2023'!$A$3:$Y$20,20,FALSE)</f>
        <v>585</v>
      </c>
      <c r="K87" s="83">
        <f>VLOOKUP(B87,'총에버 관리_2023'!$A$3:$Y$20,22,FALSE)</f>
        <v>0</v>
      </c>
      <c r="L87" s="84" t="e">
        <f>RANK(K87,'총에버 관리_2023'!$Y$3:$Y$20)</f>
        <v>#N/A</v>
      </c>
    </row>
    <row r="88" spans="1:12" x14ac:dyDescent="0.4">
      <c r="A88" s="77">
        <f t="shared" si="15"/>
        <v>5</v>
      </c>
      <c r="B88" s="61" t="s">
        <v>296</v>
      </c>
      <c r="C88" s="43">
        <v>224</v>
      </c>
      <c r="D88" s="58">
        <v>170</v>
      </c>
      <c r="E88" s="58">
        <v>211</v>
      </c>
      <c r="F88" s="63">
        <f t="shared" si="16"/>
        <v>605</v>
      </c>
      <c r="G88" s="87">
        <f t="shared" si="17"/>
        <v>201.66666666666666</v>
      </c>
      <c r="H88" s="61" t="s">
        <v>296</v>
      </c>
      <c r="I88" s="70"/>
      <c r="J88" s="70"/>
      <c r="K88" s="83"/>
      <c r="L88" s="84"/>
    </row>
    <row r="89" spans="1:12" ht="18" thickBot="1" x14ac:dyDescent="0.45">
      <c r="A89" s="77">
        <f t="shared" si="15"/>
        <v>6</v>
      </c>
      <c r="B89" s="72" t="s">
        <v>287</v>
      </c>
      <c r="C89" s="71">
        <v>188</v>
      </c>
      <c r="D89" s="58">
        <v>181</v>
      </c>
      <c r="E89" s="43">
        <v>213</v>
      </c>
      <c r="F89" s="69">
        <f t="shared" si="16"/>
        <v>582</v>
      </c>
      <c r="G89" s="87">
        <f t="shared" si="17"/>
        <v>194</v>
      </c>
      <c r="H89" s="72" t="s">
        <v>287</v>
      </c>
      <c r="I89" s="70">
        <f>VLOOKUP(B89,'총에버 관리_2023'!$A$3:$Y$20,21,FALSE)</f>
        <v>585</v>
      </c>
      <c r="J89" s="70">
        <f>VLOOKUP(B89,'총에버 관리_2023'!$A$3:$Y$20,20,FALSE)</f>
        <v>592</v>
      </c>
      <c r="K89" s="83">
        <f>VLOOKUP(B89,'총에버 관리_2023'!$A$3:$Y$20,22,FALSE)</f>
        <v>0</v>
      </c>
      <c r="L89" s="84" t="e">
        <f>RANK(K89,'총에버 관리_2023'!$Y$3:$Y$20)</f>
        <v>#N/A</v>
      </c>
    </row>
    <row r="90" spans="1:12" ht="18.600000000000001" thickTop="1" thickBot="1" x14ac:dyDescent="0.45">
      <c r="A90" s="77">
        <f t="shared" si="15"/>
        <v>7</v>
      </c>
      <c r="B90" s="61" t="s">
        <v>288</v>
      </c>
      <c r="C90" s="62">
        <v>226</v>
      </c>
      <c r="D90" s="63">
        <v>182</v>
      </c>
      <c r="E90" s="58">
        <v>173</v>
      </c>
      <c r="F90" s="58">
        <f t="shared" si="16"/>
        <v>581</v>
      </c>
      <c r="G90" s="87">
        <f t="shared" si="17"/>
        <v>193.66666666666666</v>
      </c>
      <c r="H90" s="61" t="s">
        <v>288</v>
      </c>
      <c r="I90" s="70" t="str">
        <f>VLOOKUP(B90,'총에버 관리_2023'!$A$3:$Y$20,21,FALSE)</f>
        <v/>
      </c>
      <c r="J90" s="70">
        <f>VLOOKUP(B90,'총에버 관리_2023'!$A$3:$Y$20,20,FALSE)</f>
        <v>506</v>
      </c>
      <c r="K90" s="83">
        <f>VLOOKUP(B90,'총에버 관리_2023'!$A$3:$Y$20,22,FALSE)</f>
        <v>0</v>
      </c>
      <c r="L90" s="84" t="e">
        <f>RANK(K90,'총에버 관리_2023'!$Y$3:$Y$20)</f>
        <v>#N/A</v>
      </c>
    </row>
    <row r="91" spans="1:12" ht="18" thickTop="1" x14ac:dyDescent="0.4">
      <c r="A91" s="77">
        <f t="shared" si="15"/>
        <v>8</v>
      </c>
      <c r="B91" s="65" t="s">
        <v>290</v>
      </c>
      <c r="C91" s="70">
        <v>170</v>
      </c>
      <c r="D91" s="43">
        <v>165</v>
      </c>
      <c r="E91" s="43">
        <v>208</v>
      </c>
      <c r="F91" s="43">
        <f t="shared" si="16"/>
        <v>543</v>
      </c>
      <c r="G91" s="87">
        <f t="shared" si="17"/>
        <v>181</v>
      </c>
      <c r="H91" s="65" t="s">
        <v>290</v>
      </c>
      <c r="I91" s="70">
        <f>VLOOKUP(B91,'총에버 관리_2023'!$A$3:$Y$20,21,FALSE)</f>
        <v>629</v>
      </c>
      <c r="J91" s="70">
        <f>VLOOKUP(B91,'총에버 관리_2023'!$A$3:$Y$20,20,FALSE)</f>
        <v>556</v>
      </c>
      <c r="K91" s="83">
        <f>VLOOKUP(B91,'총에버 관리_2023'!$A$3:$Y$20,22,FALSE)</f>
        <v>0</v>
      </c>
      <c r="L91" s="84" t="e">
        <f>RANK(K91,'총에버 관리_2023'!$Y$3:$Y$20)</f>
        <v>#N/A</v>
      </c>
    </row>
    <row r="92" spans="1:12" x14ac:dyDescent="0.4">
      <c r="A92" s="77">
        <f t="shared" si="15"/>
        <v>9</v>
      </c>
      <c r="B92" s="65" t="s">
        <v>294</v>
      </c>
      <c r="C92" s="43">
        <v>155</v>
      </c>
      <c r="D92" s="58">
        <v>203</v>
      </c>
      <c r="E92" s="43">
        <v>183</v>
      </c>
      <c r="F92" s="43">
        <f t="shared" si="16"/>
        <v>541</v>
      </c>
      <c r="G92" s="87">
        <f t="shared" si="17"/>
        <v>180.33333333333334</v>
      </c>
      <c r="H92" s="65" t="s">
        <v>294</v>
      </c>
      <c r="I92" s="70">
        <f>VLOOKUP(B92,'총에버 관리_2023'!$A$3:$Y$20,21,FALSE)</f>
        <v>458</v>
      </c>
      <c r="J92" s="70">
        <f>VLOOKUP(B92,'총에버 관리_2023'!$A$3:$Y$20,20,FALSE)</f>
        <v>602</v>
      </c>
      <c r="K92" s="83">
        <f>VLOOKUP(B92,'총에버 관리_2023'!$A$3:$Y$20,22,FALSE)</f>
        <v>0</v>
      </c>
      <c r="L92" s="84" t="e">
        <f>RANK(K92,'총에버 관리_2023'!$Y$3:$Y$20)</f>
        <v>#N/A</v>
      </c>
    </row>
    <row r="93" spans="1:12" x14ac:dyDescent="0.4">
      <c r="A93" s="77">
        <f t="shared" si="15"/>
        <v>10</v>
      </c>
      <c r="B93" s="72" t="s">
        <v>295</v>
      </c>
      <c r="C93" s="43">
        <v>149</v>
      </c>
      <c r="D93" s="43">
        <v>167</v>
      </c>
      <c r="E93" s="43">
        <v>133</v>
      </c>
      <c r="F93" s="43">
        <f t="shared" si="16"/>
        <v>449</v>
      </c>
      <c r="G93" s="87">
        <f t="shared" si="17"/>
        <v>149.66666666666666</v>
      </c>
      <c r="H93" s="72" t="s">
        <v>295</v>
      </c>
      <c r="I93" s="70" t="str">
        <f>VLOOKUP(B93,'총에버 관리_2023'!$A$3:$Y$20,21,FALSE)</f>
        <v/>
      </c>
      <c r="J93" s="70" t="str">
        <f>VLOOKUP(B93,'총에버 관리_2023'!$A$3:$Y$20,20,FALSE)</f>
        <v/>
      </c>
      <c r="K93" s="83">
        <f>VLOOKUP(B93,'총에버 관리_2023'!$A$3:$Y$20,22,FALSE)</f>
        <v>0</v>
      </c>
      <c r="L93" s="84" t="e">
        <f>RANK(K93,'총에버 관리_2023'!$Y$3:$Y$20)</f>
        <v>#N/A</v>
      </c>
    </row>
    <row r="94" spans="1:12" x14ac:dyDescent="0.4">
      <c r="A94" s="77">
        <f t="shared" si="15"/>
        <v>11</v>
      </c>
      <c r="B94" s="58" t="s">
        <v>289</v>
      </c>
      <c r="C94" s="43">
        <v>132</v>
      </c>
      <c r="D94" s="43">
        <v>142</v>
      </c>
      <c r="E94" s="43">
        <v>169</v>
      </c>
      <c r="F94" s="43">
        <f t="shared" si="16"/>
        <v>443</v>
      </c>
      <c r="G94" s="87">
        <f t="shared" si="17"/>
        <v>147.66666666666666</v>
      </c>
      <c r="H94" s="58" t="s">
        <v>289</v>
      </c>
      <c r="I94" s="70">
        <f>VLOOKUP(B94,'총에버 관리_2023'!$A$3:$Y$20,21,FALSE)</f>
        <v>456</v>
      </c>
      <c r="J94" s="70" t="str">
        <f>VLOOKUP(B94,'총에버 관리_2023'!$A$3:$Y$20,20,FALSE)</f>
        <v/>
      </c>
      <c r="K94" s="83">
        <f>VLOOKUP(B94,'총에버 관리_2023'!$A$3:$Y$20,22,FALSE)</f>
        <v>0</v>
      </c>
      <c r="L94" s="84" t="e">
        <f>RANK(K94,'총에버 관리_2023'!$Y$3:$Y$20)</f>
        <v>#N/A</v>
      </c>
    </row>
    <row r="95" spans="1:12" x14ac:dyDescent="0.4">
      <c r="A95" s="77">
        <f t="shared" si="15"/>
        <v>12</v>
      </c>
      <c r="B95" s="65" t="s">
        <v>292</v>
      </c>
      <c r="C95" s="43">
        <v>140</v>
      </c>
      <c r="D95" s="43">
        <v>118</v>
      </c>
      <c r="E95" s="43">
        <v>127</v>
      </c>
      <c r="F95" s="43">
        <f t="shared" si="16"/>
        <v>385</v>
      </c>
      <c r="G95" s="87">
        <f t="shared" si="17"/>
        <v>128.33333333333334</v>
      </c>
      <c r="H95" s="65" t="s">
        <v>292</v>
      </c>
      <c r="I95" s="70">
        <f>VLOOKUP(B95,'총에버 관리_2023'!$A$3:$Y$20,21,FALSE)</f>
        <v>526</v>
      </c>
      <c r="J95" s="70">
        <f>VLOOKUP(B95,'총에버 관리_2023'!$A$3:$Y$20,20,FALSE)</f>
        <v>460</v>
      </c>
      <c r="K95" s="83">
        <f>VLOOKUP(B95,'총에버 관리_2023'!$A$3:$Y$20,22,FALSE)</f>
        <v>0</v>
      </c>
      <c r="L95" s="84" t="e">
        <f>RANK(K95,'총에버 관리_2023'!$Y$3:$Y$20)</f>
        <v>#N/A</v>
      </c>
    </row>
    <row r="98" spans="1:12" ht="34.5" customHeight="1" x14ac:dyDescent="0.4">
      <c r="A98" s="192" t="s">
        <v>297</v>
      </c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</row>
    <row r="99" spans="1:12" ht="35.4" thickBot="1" x14ac:dyDescent="0.45">
      <c r="A99" s="74" t="s">
        <v>40</v>
      </c>
      <c r="B99" s="38" t="s">
        <v>41</v>
      </c>
      <c r="C99" s="57" t="s">
        <v>42</v>
      </c>
      <c r="D99" s="57" t="s">
        <v>43</v>
      </c>
      <c r="E99" s="57" t="s">
        <v>44</v>
      </c>
      <c r="F99" s="38" t="s">
        <v>45</v>
      </c>
      <c r="G99" s="75" t="s">
        <v>46</v>
      </c>
      <c r="H99" s="38" t="s">
        <v>41</v>
      </c>
      <c r="I99" s="38" t="s">
        <v>47</v>
      </c>
      <c r="J99" s="38" t="s">
        <v>48</v>
      </c>
      <c r="K99" s="38" t="s">
        <v>49</v>
      </c>
      <c r="L99" s="76" t="s">
        <v>74</v>
      </c>
    </row>
    <row r="100" spans="1:12" ht="18.600000000000001" thickTop="1" thickBot="1" x14ac:dyDescent="0.45">
      <c r="A100" s="77">
        <f t="shared" ref="A100:A117" si="18">RANK(G100,$G$100:$G$117)</f>
        <v>1</v>
      </c>
      <c r="B100" s="123" t="s">
        <v>308</v>
      </c>
      <c r="C100" s="67">
        <v>169</v>
      </c>
      <c r="D100" s="68">
        <v>209</v>
      </c>
      <c r="E100" s="69">
        <v>256</v>
      </c>
      <c r="F100" s="86">
        <f t="shared" ref="F100:F117" si="19">SUM(C100:E100)</f>
        <v>634</v>
      </c>
      <c r="G100" s="87">
        <f t="shared" ref="G100:G117" si="20">F100/COUNTA(C100:E100)</f>
        <v>211.33333333333334</v>
      </c>
      <c r="H100" s="123" t="s">
        <v>308</v>
      </c>
      <c r="I100" s="70">
        <f>VLOOKUP(B100,'총에버 관리_2023'!$A$3:$Y$20,21,FALSE)</f>
        <v>585</v>
      </c>
      <c r="J100" s="70">
        <f>VLOOKUP(B100,'총에버 관리_2023'!$A$3:$Y$20,20,FALSE)</f>
        <v>585</v>
      </c>
      <c r="K100" s="83">
        <f>VLOOKUP(B100,'총에버 관리_2023'!$A$3:$Y$20,22,FALSE)</f>
        <v>0</v>
      </c>
      <c r="L100" s="84" t="e">
        <f>RANK(K100,'총에버 관리_2023'!$Y$3:$Y$20)</f>
        <v>#N/A</v>
      </c>
    </row>
    <row r="101" spans="1:12" ht="18.600000000000001" thickTop="1" thickBot="1" x14ac:dyDescent="0.45">
      <c r="A101" s="77">
        <f t="shared" si="18"/>
        <v>2</v>
      </c>
      <c r="B101" s="61" t="s">
        <v>304</v>
      </c>
      <c r="C101" s="59">
        <v>195</v>
      </c>
      <c r="D101" s="64">
        <v>221</v>
      </c>
      <c r="E101" s="63">
        <v>182</v>
      </c>
      <c r="F101" s="63">
        <f t="shared" si="19"/>
        <v>598</v>
      </c>
      <c r="G101" s="87">
        <f t="shared" si="20"/>
        <v>199.33333333333334</v>
      </c>
      <c r="H101" s="61" t="s">
        <v>304</v>
      </c>
      <c r="I101" s="70" t="str">
        <f>VLOOKUP(B101,'총에버 관리_2023'!$A$3:$Y$20,21,FALSE)</f>
        <v/>
      </c>
      <c r="J101" s="70">
        <f>VLOOKUP(B101,'총에버 관리_2023'!$A$3:$Y$20,20,FALSE)</f>
        <v>506</v>
      </c>
      <c r="K101" s="83">
        <f>VLOOKUP(B101,'총에버 관리_2023'!$A$3:$Y$20,22,FALSE)</f>
        <v>0</v>
      </c>
      <c r="L101" s="84" t="e">
        <f>RANK(K101,'총에버 관리_2023'!$Y$3:$Y$20)</f>
        <v>#N/A</v>
      </c>
    </row>
    <row r="102" spans="1:12" ht="18.600000000000001" thickTop="1" thickBot="1" x14ac:dyDescent="0.45">
      <c r="A102" s="77">
        <f t="shared" si="18"/>
        <v>3</v>
      </c>
      <c r="B102" s="72" t="s">
        <v>303</v>
      </c>
      <c r="C102" s="68">
        <v>223</v>
      </c>
      <c r="D102" s="63">
        <v>183</v>
      </c>
      <c r="E102" s="69">
        <v>170</v>
      </c>
      <c r="F102" s="69">
        <f t="shared" si="19"/>
        <v>576</v>
      </c>
      <c r="G102" s="87">
        <f t="shared" si="20"/>
        <v>192</v>
      </c>
      <c r="H102" s="72" t="s">
        <v>303</v>
      </c>
      <c r="I102" s="70">
        <f>VLOOKUP(B102,'총에버 관리_2023'!$A$3:$Y$20,21,FALSE)</f>
        <v>567</v>
      </c>
      <c r="J102" s="70" t="str">
        <f>VLOOKUP(B102,'총에버 관리_2023'!$A$3:$Y$20,20,FALSE)</f>
        <v/>
      </c>
      <c r="K102" s="83">
        <f>VLOOKUP(B102,'총에버 관리_2023'!$A$3:$Y$20,22,FALSE)</f>
        <v>0</v>
      </c>
      <c r="L102" s="84" t="e">
        <f>RANK(K102,'총에버 관리_2023'!$Y$3:$Y$20)</f>
        <v>#N/A</v>
      </c>
    </row>
    <row r="103" spans="1:12" ht="18" thickTop="1" x14ac:dyDescent="0.4">
      <c r="A103" s="77">
        <f t="shared" si="18"/>
        <v>4</v>
      </c>
      <c r="B103" s="72" t="s">
        <v>311</v>
      </c>
      <c r="C103" s="70">
        <v>208</v>
      </c>
      <c r="D103" s="43">
        <v>216</v>
      </c>
      <c r="E103" s="69">
        <v>149</v>
      </c>
      <c r="F103" s="69">
        <f t="shared" si="19"/>
        <v>573</v>
      </c>
      <c r="G103" s="87">
        <f t="shared" si="20"/>
        <v>191</v>
      </c>
      <c r="H103" s="72" t="s">
        <v>311</v>
      </c>
      <c r="I103" s="70" t="str">
        <f>VLOOKUP(B103,'총에버 관리_2023'!$A$3:$Y$20,21,FALSE)</f>
        <v/>
      </c>
      <c r="J103" s="70" t="str">
        <f>VLOOKUP(B103,'총에버 관리_2023'!$A$3:$Y$20,20,FALSE)</f>
        <v/>
      </c>
      <c r="K103" s="83">
        <f>VLOOKUP(B103,'총에버 관리_2023'!$A$3:$Y$20,22,FALSE)</f>
        <v>0</v>
      </c>
      <c r="L103" s="84" t="e">
        <f>RANK(K103,'총에버 관리_2023'!$Y$3:$Y$20)</f>
        <v>#N/A</v>
      </c>
    </row>
    <row r="104" spans="1:12" x14ac:dyDescent="0.4">
      <c r="A104" s="77">
        <f t="shared" si="18"/>
        <v>5</v>
      </c>
      <c r="B104" s="61" t="s">
        <v>310</v>
      </c>
      <c r="C104" s="58">
        <v>179</v>
      </c>
      <c r="D104" s="58">
        <v>193</v>
      </c>
      <c r="E104" s="63">
        <v>199</v>
      </c>
      <c r="F104" s="63">
        <f t="shared" si="19"/>
        <v>571</v>
      </c>
      <c r="G104" s="87">
        <f t="shared" si="20"/>
        <v>190.33333333333334</v>
      </c>
      <c r="H104" s="61" t="s">
        <v>310</v>
      </c>
      <c r="I104" s="70" t="str">
        <f>VLOOKUP(B104,'총에버 관리_2023'!$A$3:$Y$20,21,FALSE)</f>
        <v/>
      </c>
      <c r="J104" s="70" t="str">
        <f>VLOOKUP(B104,'총에버 관리_2023'!$A$3:$Y$20,20,FALSE)</f>
        <v/>
      </c>
      <c r="K104" s="83">
        <f>VLOOKUP(B104,'총에버 관리_2023'!$A$3:$Y$20,22,FALSE)</f>
        <v>0</v>
      </c>
      <c r="L104" s="84" t="e">
        <f>RANK(K104,'총에버 관리_2023'!$Y$3:$Y$20)</f>
        <v>#N/A</v>
      </c>
    </row>
    <row r="105" spans="1:12" x14ac:dyDescent="0.4">
      <c r="A105" s="77">
        <f t="shared" si="18"/>
        <v>6</v>
      </c>
      <c r="B105" s="61" t="s">
        <v>299</v>
      </c>
      <c r="C105" s="58">
        <v>151</v>
      </c>
      <c r="D105" s="58">
        <v>215</v>
      </c>
      <c r="E105" s="63">
        <v>198</v>
      </c>
      <c r="F105" s="63">
        <f t="shared" si="19"/>
        <v>564</v>
      </c>
      <c r="G105" s="87">
        <f t="shared" si="20"/>
        <v>188</v>
      </c>
      <c r="H105" s="61" t="s">
        <v>299</v>
      </c>
      <c r="I105" s="70" t="str">
        <f>VLOOKUP(B105,'총에버 관리_2023'!$A$3:$Y$20,21,FALSE)</f>
        <v/>
      </c>
      <c r="J105" s="70">
        <f>VLOOKUP(B105,'총에버 관리_2023'!$A$3:$Y$20,20,FALSE)</f>
        <v>495</v>
      </c>
      <c r="K105" s="83">
        <f>VLOOKUP(B105,'총에버 관리_2023'!$A$3:$Y$20,22,FALSE)</f>
        <v>0</v>
      </c>
      <c r="L105" s="84" t="e">
        <f>RANK(K105,'총에버 관리_2023'!$Y$3:$Y$20)</f>
        <v>#N/A</v>
      </c>
    </row>
    <row r="106" spans="1:12" x14ac:dyDescent="0.4">
      <c r="A106" s="77">
        <f t="shared" si="18"/>
        <v>7</v>
      </c>
      <c r="B106" s="72" t="s">
        <v>307</v>
      </c>
      <c r="C106" s="43">
        <v>172</v>
      </c>
      <c r="D106" s="43">
        <v>225</v>
      </c>
      <c r="E106" s="69">
        <v>156</v>
      </c>
      <c r="F106" s="43">
        <f t="shared" si="19"/>
        <v>553</v>
      </c>
      <c r="G106" s="87">
        <f t="shared" si="20"/>
        <v>184.33333333333334</v>
      </c>
      <c r="H106" s="72" t="s">
        <v>307</v>
      </c>
      <c r="I106" s="70">
        <f>VLOOKUP(B106,'총에버 관리_2023'!$A$3:$Y$20,21,FALSE)</f>
        <v>629</v>
      </c>
      <c r="J106" s="70">
        <f>VLOOKUP(B106,'총에버 관리_2023'!$A$3:$Y$20,20,FALSE)</f>
        <v>556</v>
      </c>
      <c r="K106" s="83">
        <f>VLOOKUP(B106,'총에버 관리_2023'!$A$3:$Y$20,22,FALSE)</f>
        <v>0</v>
      </c>
      <c r="L106" s="84" t="e">
        <f>RANK(K106,'총에버 관리_2023'!$Y$3:$Y$20)</f>
        <v>#N/A</v>
      </c>
    </row>
    <row r="107" spans="1:12" x14ac:dyDescent="0.4">
      <c r="A107" s="77">
        <f t="shared" si="18"/>
        <v>7</v>
      </c>
      <c r="B107" s="61" t="s">
        <v>312</v>
      </c>
      <c r="C107" s="43">
        <v>189</v>
      </c>
      <c r="D107" s="43">
        <v>207</v>
      </c>
      <c r="E107" s="69">
        <v>157</v>
      </c>
      <c r="F107" s="43">
        <f t="shared" si="19"/>
        <v>553</v>
      </c>
      <c r="G107" s="87">
        <f t="shared" si="20"/>
        <v>184.33333333333334</v>
      </c>
      <c r="H107" s="61" t="s">
        <v>312</v>
      </c>
      <c r="I107" s="70">
        <f>VLOOKUP(B107,'총에버 관리_2023'!$A$3:$Y$20,21,FALSE)</f>
        <v>585</v>
      </c>
      <c r="J107" s="70">
        <f>VLOOKUP(B107,'총에버 관리_2023'!$A$3:$Y$20,20,FALSE)</f>
        <v>592</v>
      </c>
      <c r="K107" s="83">
        <f>VLOOKUP(B107,'총에버 관리_2023'!$A$3:$Y$20,22,FALSE)</f>
        <v>0</v>
      </c>
      <c r="L107" s="84" t="e">
        <f>RANK(K107,'총에버 관리_2023'!$Y$3:$Y$20)</f>
        <v>#N/A</v>
      </c>
    </row>
    <row r="108" spans="1:12" x14ac:dyDescent="0.4">
      <c r="A108" s="77">
        <f t="shared" si="18"/>
        <v>9</v>
      </c>
      <c r="B108" s="61" t="s">
        <v>300</v>
      </c>
      <c r="C108" s="43">
        <v>181</v>
      </c>
      <c r="D108" s="43">
        <v>173</v>
      </c>
      <c r="E108" s="69">
        <v>196</v>
      </c>
      <c r="F108" s="43">
        <f t="shared" si="19"/>
        <v>550</v>
      </c>
      <c r="G108" s="87">
        <f t="shared" si="20"/>
        <v>183.33333333333334</v>
      </c>
      <c r="H108" s="61" t="s">
        <v>300</v>
      </c>
      <c r="I108" s="70">
        <f>VLOOKUP(B108,'총에버 관리_2023'!$A$3:$Y$20,21,FALSE)</f>
        <v>484</v>
      </c>
      <c r="J108" s="70">
        <f>VLOOKUP(B108,'총에버 관리_2023'!$A$3:$Y$20,20,FALSE)</f>
        <v>674</v>
      </c>
      <c r="K108" s="83">
        <f>VLOOKUP(B108,'총에버 관리_2023'!$A$3:$Y$20,22,FALSE)</f>
        <v>0</v>
      </c>
      <c r="L108" s="84" t="e">
        <f>RANK(K108,'총에버 관리_2023'!$Y$3:$Y$20)</f>
        <v>#N/A</v>
      </c>
    </row>
    <row r="109" spans="1:12" x14ac:dyDescent="0.4">
      <c r="A109" s="77">
        <f t="shared" si="18"/>
        <v>10</v>
      </c>
      <c r="B109" s="72" t="s">
        <v>305</v>
      </c>
      <c r="C109" s="43">
        <v>166</v>
      </c>
      <c r="D109" s="43">
        <v>153</v>
      </c>
      <c r="E109" s="69">
        <v>224</v>
      </c>
      <c r="F109" s="43">
        <f t="shared" si="19"/>
        <v>543</v>
      </c>
      <c r="G109" s="87">
        <f t="shared" si="20"/>
        <v>181</v>
      </c>
      <c r="H109" s="72" t="s">
        <v>305</v>
      </c>
      <c r="I109" s="70">
        <f>VLOOKUP(B109,'총에버 관리_2023'!$A$3:$Y$20,21,FALSE)</f>
        <v>698</v>
      </c>
      <c r="J109" s="70">
        <f>VLOOKUP(B109,'총에버 관리_2023'!$A$3:$Y$20,20,FALSE)</f>
        <v>653</v>
      </c>
      <c r="K109" s="83">
        <f>VLOOKUP(B109,'총에버 관리_2023'!$A$3:$Y$20,22,FALSE)</f>
        <v>0</v>
      </c>
      <c r="L109" s="84" t="e">
        <f>RANK(K109,'총에버 관리_2023'!$Y$3:$Y$20)</f>
        <v>#N/A</v>
      </c>
    </row>
    <row r="110" spans="1:12" x14ac:dyDescent="0.4">
      <c r="A110" s="77">
        <f t="shared" si="18"/>
        <v>11</v>
      </c>
      <c r="B110" s="72" t="s">
        <v>306</v>
      </c>
      <c r="C110" s="43">
        <v>157</v>
      </c>
      <c r="D110" s="58">
        <v>175</v>
      </c>
      <c r="E110" s="69">
        <v>173</v>
      </c>
      <c r="F110" s="43">
        <f t="shared" si="19"/>
        <v>505</v>
      </c>
      <c r="G110" s="87">
        <f t="shared" si="20"/>
        <v>168.33333333333334</v>
      </c>
      <c r="H110" s="72" t="s">
        <v>306</v>
      </c>
      <c r="I110" s="70">
        <f>VLOOKUP(B110,'총에버 관리_2023'!$A$3:$Y$20,21,FALSE)</f>
        <v>458</v>
      </c>
      <c r="J110" s="70">
        <f>VLOOKUP(B110,'총에버 관리_2023'!$A$3:$Y$20,20,FALSE)</f>
        <v>602</v>
      </c>
      <c r="K110" s="83">
        <f>VLOOKUP(B110,'총에버 관리_2023'!$A$3:$Y$20,22,FALSE)</f>
        <v>0</v>
      </c>
      <c r="L110" s="84" t="e">
        <f>RANK(K110,'총에버 관리_2023'!$Y$3:$Y$20)</f>
        <v>#N/A</v>
      </c>
    </row>
    <row r="111" spans="1:12" x14ac:dyDescent="0.4">
      <c r="A111" s="77">
        <f t="shared" si="18"/>
        <v>12</v>
      </c>
      <c r="B111" s="61" t="s">
        <v>298</v>
      </c>
      <c r="C111" s="43">
        <v>187</v>
      </c>
      <c r="D111" s="43">
        <v>158</v>
      </c>
      <c r="E111" s="69">
        <v>158</v>
      </c>
      <c r="F111" s="43">
        <f t="shared" si="19"/>
        <v>503</v>
      </c>
      <c r="G111" s="87">
        <f t="shared" si="20"/>
        <v>167.66666666666666</v>
      </c>
      <c r="H111" s="61" t="s">
        <v>298</v>
      </c>
      <c r="I111" s="70">
        <f>VLOOKUP(B111,'총에버 관리_2023'!$A$3:$Y$20,21,FALSE)</f>
        <v>526</v>
      </c>
      <c r="J111" s="70">
        <f>VLOOKUP(B111,'총에버 관리_2023'!$A$3:$Y$20,20,FALSE)</f>
        <v>460</v>
      </c>
      <c r="K111" s="83">
        <f>VLOOKUP(B111,'총에버 관리_2023'!$A$3:$Y$20,22,FALSE)</f>
        <v>0</v>
      </c>
      <c r="L111" s="84" t="e">
        <f>RANK(K111,'총에버 관리_2023'!$Y$3:$Y$20)</f>
        <v>#N/A</v>
      </c>
    </row>
    <row r="112" spans="1:12" x14ac:dyDescent="0.4">
      <c r="A112" s="77">
        <f t="shared" si="18"/>
        <v>13</v>
      </c>
      <c r="B112" s="72" t="s">
        <v>314</v>
      </c>
      <c r="C112" s="43">
        <v>165</v>
      </c>
      <c r="D112" s="58">
        <v>166</v>
      </c>
      <c r="E112" s="69">
        <v>157</v>
      </c>
      <c r="F112" s="43">
        <f t="shared" si="19"/>
        <v>488</v>
      </c>
      <c r="G112" s="87">
        <f t="shared" si="20"/>
        <v>162.66666666666666</v>
      </c>
      <c r="H112" s="72" t="s">
        <v>314</v>
      </c>
      <c r="I112" s="70"/>
      <c r="J112" s="70"/>
      <c r="K112" s="83"/>
      <c r="L112" s="84"/>
    </row>
    <row r="113" spans="1:12" x14ac:dyDescent="0.4">
      <c r="A113" s="77">
        <f t="shared" si="18"/>
        <v>14</v>
      </c>
      <c r="B113" s="61" t="s">
        <v>302</v>
      </c>
      <c r="C113" s="43">
        <v>193</v>
      </c>
      <c r="D113" s="58">
        <v>168</v>
      </c>
      <c r="E113" s="63">
        <v>125</v>
      </c>
      <c r="F113" s="58">
        <f t="shared" si="19"/>
        <v>486</v>
      </c>
      <c r="G113" s="87">
        <f t="shared" si="20"/>
        <v>162</v>
      </c>
      <c r="H113" s="61" t="s">
        <v>302</v>
      </c>
      <c r="I113" s="70">
        <f>VLOOKUP(B113,'총에버 관리_2023'!$A$3:$Y$20,21,FALSE)</f>
        <v>507</v>
      </c>
      <c r="J113" s="70" t="str">
        <f>VLOOKUP(B113,'총에버 관리_2023'!$A$3:$Y$20,20,FALSE)</f>
        <v/>
      </c>
      <c r="K113" s="83">
        <f>VLOOKUP(B113,'총에버 관리_2023'!$A$3:$Y$20,22,FALSE)</f>
        <v>0</v>
      </c>
      <c r="L113" s="84" t="e">
        <f>RANK(K113,'총에버 관리_2023'!$Y$3:$Y$20)</f>
        <v>#N/A</v>
      </c>
    </row>
    <row r="114" spans="1:12" x14ac:dyDescent="0.4">
      <c r="A114" s="77">
        <f t="shared" si="18"/>
        <v>15</v>
      </c>
      <c r="B114" s="72" t="s">
        <v>309</v>
      </c>
      <c r="C114" s="43">
        <v>170</v>
      </c>
      <c r="D114" s="43">
        <v>128</v>
      </c>
      <c r="E114" s="69">
        <v>146</v>
      </c>
      <c r="F114" s="43">
        <f t="shared" si="19"/>
        <v>444</v>
      </c>
      <c r="G114" s="87">
        <f t="shared" si="20"/>
        <v>148</v>
      </c>
      <c r="H114" s="72" t="s">
        <v>309</v>
      </c>
      <c r="I114" s="70">
        <f>VLOOKUP(B114,'총에버 관리_2023'!$A$3:$Y$20,21,FALSE)</f>
        <v>456</v>
      </c>
      <c r="J114" s="70" t="str">
        <f>VLOOKUP(B114,'총에버 관리_2023'!$A$3:$Y$20,20,FALSE)</f>
        <v/>
      </c>
      <c r="K114" s="83">
        <f>VLOOKUP(B114,'총에버 관리_2023'!$A$3:$Y$20,22,FALSE)</f>
        <v>0</v>
      </c>
      <c r="L114" s="84" t="e">
        <f>RANK(K114,'총에버 관리_2023'!$Y$3:$Y$20)</f>
        <v>#N/A</v>
      </c>
    </row>
    <row r="115" spans="1:12" x14ac:dyDescent="0.4">
      <c r="A115" s="77">
        <f t="shared" si="18"/>
        <v>16</v>
      </c>
      <c r="B115" s="72" t="s">
        <v>313</v>
      </c>
      <c r="C115" s="43">
        <v>140</v>
      </c>
      <c r="D115" s="43">
        <v>176</v>
      </c>
      <c r="E115" s="69">
        <v>123</v>
      </c>
      <c r="F115" s="43">
        <f t="shared" si="19"/>
        <v>439</v>
      </c>
      <c r="G115" s="87">
        <f t="shared" si="20"/>
        <v>146.33333333333334</v>
      </c>
      <c r="H115" s="72" t="s">
        <v>313</v>
      </c>
      <c r="I115" s="70"/>
      <c r="J115" s="70"/>
      <c r="K115" s="83"/>
      <c r="L115" s="84"/>
    </row>
    <row r="116" spans="1:12" x14ac:dyDescent="0.4">
      <c r="A116" s="77">
        <f t="shared" si="18"/>
        <v>17</v>
      </c>
      <c r="B116" s="65" t="s">
        <v>301</v>
      </c>
      <c r="C116" s="43">
        <v>147</v>
      </c>
      <c r="D116" s="43">
        <v>108</v>
      </c>
      <c r="E116" s="43">
        <v>180</v>
      </c>
      <c r="F116" s="43">
        <f t="shared" si="19"/>
        <v>435</v>
      </c>
      <c r="G116" s="87">
        <f t="shared" si="20"/>
        <v>145</v>
      </c>
      <c r="H116" s="65" t="s">
        <v>301</v>
      </c>
      <c r="I116" s="70">
        <f>VLOOKUP(B116,'총에버 관리_2023'!$A$3:$Y$20,21,FALSE)</f>
        <v>529</v>
      </c>
      <c r="J116" s="70">
        <f>VLOOKUP(B116,'총에버 관리_2023'!$A$3:$Y$20,20,FALSE)</f>
        <v>439</v>
      </c>
      <c r="K116" s="83">
        <f>VLOOKUP(B116,'총에버 관리_2023'!$A$3:$Y$20,22,FALSE)</f>
        <v>0</v>
      </c>
      <c r="L116" s="84" t="e">
        <f>RANK(K116,'총에버 관리_2023'!$Y$3:$Y$20)</f>
        <v>#N/A</v>
      </c>
    </row>
    <row r="117" spans="1:12" x14ac:dyDescent="0.4">
      <c r="A117" s="77">
        <f t="shared" si="18"/>
        <v>18</v>
      </c>
      <c r="B117" s="65" t="s">
        <v>315</v>
      </c>
      <c r="C117" s="43">
        <v>137</v>
      </c>
      <c r="D117" s="43">
        <v>114</v>
      </c>
      <c r="E117" s="43">
        <v>113</v>
      </c>
      <c r="F117" s="43">
        <f t="shared" si="19"/>
        <v>364</v>
      </c>
      <c r="G117" s="87">
        <f t="shared" si="20"/>
        <v>121.33333333333333</v>
      </c>
      <c r="H117" s="65" t="s">
        <v>315</v>
      </c>
      <c r="I117" s="70" t="e">
        <f>VLOOKUP(B117,'총에버 관리_2023'!$A$3:$Y$20,21,FALSE)</f>
        <v>#N/A</v>
      </c>
      <c r="J117" s="70" t="e">
        <f>VLOOKUP(B117,'총에버 관리_2023'!$A$3:$Y$20,20,FALSE)</f>
        <v>#N/A</v>
      </c>
      <c r="K117" s="83" t="e">
        <f>VLOOKUP(B117,'총에버 관리_2023'!$A$3:$Y$20,22,FALSE)</f>
        <v>#N/A</v>
      </c>
      <c r="L117" s="84" t="e">
        <f>RANK(K117,'총에버 관리_2023'!$Y$3:$Y$20)</f>
        <v>#N/A</v>
      </c>
    </row>
    <row r="121" spans="1:12" ht="39" customHeight="1" x14ac:dyDescent="0.4">
      <c r="A121" s="192" t="s">
        <v>316</v>
      </c>
      <c r="B121" s="193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</row>
    <row r="122" spans="1:12" ht="35.4" thickBot="1" x14ac:dyDescent="0.45">
      <c r="A122" s="74" t="s">
        <v>40</v>
      </c>
      <c r="B122" s="38" t="s">
        <v>41</v>
      </c>
      <c r="C122" s="57" t="s">
        <v>42</v>
      </c>
      <c r="D122" s="57" t="s">
        <v>43</v>
      </c>
      <c r="E122" s="57" t="s">
        <v>44</v>
      </c>
      <c r="F122" s="38" t="s">
        <v>45</v>
      </c>
      <c r="G122" s="75" t="s">
        <v>46</v>
      </c>
      <c r="H122" s="38" t="s">
        <v>41</v>
      </c>
      <c r="I122" s="38" t="s">
        <v>47</v>
      </c>
      <c r="J122" s="38" t="s">
        <v>48</v>
      </c>
      <c r="K122" s="38" t="s">
        <v>49</v>
      </c>
      <c r="L122" s="76" t="s">
        <v>74</v>
      </c>
    </row>
    <row r="123" spans="1:12" ht="18.600000000000001" thickTop="1" thickBot="1" x14ac:dyDescent="0.45">
      <c r="A123" s="77">
        <f t="shared" ref="A123:A135" si="21">RANK(G123,$G$123:$G$135)</f>
        <v>1</v>
      </c>
      <c r="B123" s="123" t="s">
        <v>323</v>
      </c>
      <c r="C123" s="124">
        <v>208</v>
      </c>
      <c r="D123" s="68">
        <v>224</v>
      </c>
      <c r="E123" s="69">
        <v>213</v>
      </c>
      <c r="F123" s="86">
        <f t="shared" ref="F123:F135" si="22">SUM(C123:E123)</f>
        <v>645</v>
      </c>
      <c r="G123" s="87">
        <f t="shared" ref="G123:G135" si="23">F123/COUNTA(C123:E123)</f>
        <v>215</v>
      </c>
      <c r="H123" s="123" t="s">
        <v>323</v>
      </c>
      <c r="I123" s="70">
        <f>VLOOKUP(B123,'총에버 관리_2023'!$A$3:$Y$20,21,FALSE)</f>
        <v>484</v>
      </c>
      <c r="J123" s="70">
        <f>VLOOKUP(B123,'총에버 관리_2023'!$A$3:$Y$20,20,FALSE)</f>
        <v>674</v>
      </c>
      <c r="K123" s="83">
        <f>VLOOKUP(B123,'총에버 관리_2023'!$A$3:$Y$20,22,FALSE)</f>
        <v>0</v>
      </c>
      <c r="L123" s="84" t="e">
        <f>RANK(K123,'총에버 관리_2023'!$Y$3:$Y$20)</f>
        <v>#N/A</v>
      </c>
    </row>
    <row r="124" spans="1:12" ht="18.600000000000001" thickTop="1" thickBot="1" x14ac:dyDescent="0.45">
      <c r="A124" s="77">
        <f t="shared" si="21"/>
        <v>2</v>
      </c>
      <c r="B124" s="61" t="s">
        <v>318</v>
      </c>
      <c r="C124" s="62">
        <v>225</v>
      </c>
      <c r="D124" s="125">
        <v>194</v>
      </c>
      <c r="E124" s="63">
        <v>202</v>
      </c>
      <c r="F124" s="63">
        <f t="shared" si="22"/>
        <v>621</v>
      </c>
      <c r="G124" s="87">
        <f t="shared" si="23"/>
        <v>207</v>
      </c>
      <c r="H124" s="61" t="s">
        <v>318</v>
      </c>
      <c r="I124" s="70">
        <f>VLOOKUP(B124,'총에버 관리_2023'!$A$3:$Y$20,21,FALSE)</f>
        <v>567</v>
      </c>
      <c r="J124" s="70" t="str">
        <f>VLOOKUP(B124,'총에버 관리_2023'!$A$3:$Y$20,20,FALSE)</f>
        <v/>
      </c>
      <c r="K124" s="83">
        <f>VLOOKUP(B124,'총에버 관리_2023'!$A$3:$Y$20,22,FALSE)</f>
        <v>0</v>
      </c>
      <c r="L124" s="84" t="e">
        <f>RANK(K124,'총에버 관리_2023'!$Y$3:$Y$20)</f>
        <v>#N/A</v>
      </c>
    </row>
    <row r="125" spans="1:12" ht="18.600000000000001" thickTop="1" thickBot="1" x14ac:dyDescent="0.45">
      <c r="A125" s="77">
        <f t="shared" si="21"/>
        <v>3</v>
      </c>
      <c r="B125" s="72" t="s">
        <v>319</v>
      </c>
      <c r="C125" s="111">
        <v>198</v>
      </c>
      <c r="D125" s="62">
        <v>233</v>
      </c>
      <c r="E125" s="69">
        <v>172</v>
      </c>
      <c r="F125" s="69">
        <f t="shared" si="22"/>
        <v>603</v>
      </c>
      <c r="G125" s="87">
        <f t="shared" si="23"/>
        <v>201</v>
      </c>
      <c r="H125" s="72" t="s">
        <v>319</v>
      </c>
      <c r="I125" s="70" t="str">
        <f>VLOOKUP(B125,'총에버 관리_2023'!$A$3:$Y$20,21,FALSE)</f>
        <v/>
      </c>
      <c r="J125" s="70">
        <f>VLOOKUP(B125,'총에버 관리_2023'!$A$3:$Y$20,20,FALSE)</f>
        <v>495</v>
      </c>
      <c r="K125" s="83">
        <f>VLOOKUP(B125,'총에버 관리_2023'!$A$3:$Y$20,22,FALSE)</f>
        <v>0</v>
      </c>
      <c r="L125" s="84" t="e">
        <f>RANK(K125,'총에버 관리_2023'!$Y$3:$Y$20)</f>
        <v>#N/A</v>
      </c>
    </row>
    <row r="126" spans="1:12" ht="18" thickTop="1" x14ac:dyDescent="0.4">
      <c r="A126" s="77">
        <f t="shared" si="21"/>
        <v>4</v>
      </c>
      <c r="B126" s="61" t="s">
        <v>320</v>
      </c>
      <c r="C126" s="64">
        <v>208</v>
      </c>
      <c r="D126" s="64">
        <v>186</v>
      </c>
      <c r="E126" s="63">
        <v>207</v>
      </c>
      <c r="F126" s="63">
        <f t="shared" si="22"/>
        <v>601</v>
      </c>
      <c r="G126" s="87">
        <f t="shared" si="23"/>
        <v>200.33333333333334</v>
      </c>
      <c r="H126" s="61" t="s">
        <v>320</v>
      </c>
      <c r="I126" s="70">
        <f>VLOOKUP(B126,'총에버 관리_2023'!$A$3:$Y$20,21,FALSE)</f>
        <v>698</v>
      </c>
      <c r="J126" s="70">
        <f>VLOOKUP(B126,'총에버 관리_2023'!$A$3:$Y$20,20,FALSE)</f>
        <v>653</v>
      </c>
      <c r="K126" s="83">
        <f>VLOOKUP(B126,'총에버 관리_2023'!$A$3:$Y$20,22,FALSE)</f>
        <v>0</v>
      </c>
      <c r="L126" s="84" t="e">
        <f>RANK(K126,'총에버 관리_2023'!$Y$3:$Y$20)</f>
        <v>#N/A</v>
      </c>
    </row>
    <row r="127" spans="1:12" x14ac:dyDescent="0.4">
      <c r="A127" s="77">
        <f t="shared" si="21"/>
        <v>5</v>
      </c>
      <c r="B127" s="61" t="s">
        <v>324</v>
      </c>
      <c r="C127" s="43">
        <v>177</v>
      </c>
      <c r="D127" s="43">
        <v>204</v>
      </c>
      <c r="E127" s="69">
        <v>215</v>
      </c>
      <c r="F127" s="69">
        <f t="shared" si="22"/>
        <v>596</v>
      </c>
      <c r="G127" s="87">
        <f t="shared" si="23"/>
        <v>198.66666666666666</v>
      </c>
      <c r="H127" s="61" t="s">
        <v>324</v>
      </c>
      <c r="I127" s="70">
        <f>VLOOKUP(B127,'총에버 관리_2023'!$A$3:$Y$20,21,FALSE)</f>
        <v>585</v>
      </c>
      <c r="J127" s="70">
        <f>VLOOKUP(B127,'총에버 관리_2023'!$A$3:$Y$20,20,FALSE)</f>
        <v>592</v>
      </c>
      <c r="K127" s="83">
        <f>VLOOKUP(B127,'총에버 관리_2023'!$A$3:$Y$20,22,FALSE)</f>
        <v>0</v>
      </c>
      <c r="L127" s="84" t="e">
        <f>RANK(K127,'총에버 관리_2023'!$Y$3:$Y$20)</f>
        <v>#N/A</v>
      </c>
    </row>
    <row r="128" spans="1:12" x14ac:dyDescent="0.4">
      <c r="A128" s="77">
        <f t="shared" si="21"/>
        <v>6</v>
      </c>
      <c r="B128" s="61" t="s">
        <v>317</v>
      </c>
      <c r="C128" s="43">
        <v>200</v>
      </c>
      <c r="D128" s="43">
        <v>202</v>
      </c>
      <c r="E128" s="69">
        <v>193</v>
      </c>
      <c r="F128" s="69">
        <f t="shared" si="22"/>
        <v>595</v>
      </c>
      <c r="G128" s="87">
        <f t="shared" si="23"/>
        <v>198.33333333333334</v>
      </c>
      <c r="H128" s="61" t="s">
        <v>317</v>
      </c>
      <c r="I128" s="70">
        <f>VLOOKUP(B128,'총에버 관리_2023'!$A$3:$Y$20,21,FALSE)</f>
        <v>458</v>
      </c>
      <c r="J128" s="70">
        <f>VLOOKUP(B128,'총에버 관리_2023'!$A$3:$Y$20,20,FALSE)</f>
        <v>602</v>
      </c>
      <c r="K128" s="83">
        <f>VLOOKUP(B128,'총에버 관리_2023'!$A$3:$Y$20,22,FALSE)</f>
        <v>0</v>
      </c>
      <c r="L128" s="84" t="e">
        <f>RANK(K128,'총에버 관리_2023'!$Y$3:$Y$20)</f>
        <v>#N/A</v>
      </c>
    </row>
    <row r="129" spans="1:12" x14ac:dyDescent="0.4">
      <c r="A129" s="77">
        <f t="shared" si="21"/>
        <v>7</v>
      </c>
      <c r="B129" s="72" t="s">
        <v>325</v>
      </c>
      <c r="C129" s="43">
        <v>201</v>
      </c>
      <c r="D129" s="43">
        <v>187</v>
      </c>
      <c r="E129" s="69">
        <v>166</v>
      </c>
      <c r="F129" s="43">
        <f t="shared" si="22"/>
        <v>554</v>
      </c>
      <c r="G129" s="87">
        <f t="shared" si="23"/>
        <v>184.66666666666666</v>
      </c>
      <c r="H129" s="72" t="s">
        <v>325</v>
      </c>
      <c r="I129" s="70">
        <f>VLOOKUP(B129,'총에버 관리_2023'!$A$3:$Y$20,21,FALSE)</f>
        <v>507</v>
      </c>
      <c r="J129" s="70" t="str">
        <f>VLOOKUP(B129,'총에버 관리_2023'!$A$3:$Y$20,20,FALSE)</f>
        <v/>
      </c>
      <c r="K129" s="83">
        <f>VLOOKUP(B129,'총에버 관리_2023'!$A$3:$Y$20,22,FALSE)</f>
        <v>0</v>
      </c>
      <c r="L129" s="84" t="e">
        <f>RANK(K129,'총에버 관리_2023'!$Y$3:$Y$20)</f>
        <v>#N/A</v>
      </c>
    </row>
    <row r="130" spans="1:12" x14ac:dyDescent="0.4">
      <c r="A130" s="77">
        <f t="shared" si="21"/>
        <v>8</v>
      </c>
      <c r="B130" s="72" t="s">
        <v>328</v>
      </c>
      <c r="C130" s="43">
        <v>177</v>
      </c>
      <c r="D130" s="58">
        <v>202</v>
      </c>
      <c r="E130" s="69">
        <v>152</v>
      </c>
      <c r="F130" s="43">
        <f t="shared" si="22"/>
        <v>531</v>
      </c>
      <c r="G130" s="87">
        <f t="shared" si="23"/>
        <v>177</v>
      </c>
      <c r="H130" s="72" t="s">
        <v>328</v>
      </c>
      <c r="I130" s="70"/>
      <c r="J130" s="70"/>
      <c r="K130" s="83"/>
      <c r="L130" s="84"/>
    </row>
    <row r="131" spans="1:12" x14ac:dyDescent="0.4">
      <c r="A131" s="77">
        <f t="shared" si="21"/>
        <v>9</v>
      </c>
      <c r="B131" s="61" t="s">
        <v>327</v>
      </c>
      <c r="C131" s="43">
        <v>148</v>
      </c>
      <c r="D131" s="43">
        <v>182</v>
      </c>
      <c r="E131" s="69">
        <v>179</v>
      </c>
      <c r="F131" s="43">
        <f t="shared" si="22"/>
        <v>509</v>
      </c>
      <c r="G131" s="87">
        <f t="shared" si="23"/>
        <v>169.66666666666666</v>
      </c>
      <c r="H131" s="61" t="s">
        <v>327</v>
      </c>
      <c r="I131" s="70" t="str">
        <f>VLOOKUP(B131,'총에버 관리_2023'!$A$3:$Y$20,21,FALSE)</f>
        <v/>
      </c>
      <c r="J131" s="70" t="str">
        <f>VLOOKUP(B131,'총에버 관리_2023'!$A$3:$Y$20,20,FALSE)</f>
        <v/>
      </c>
      <c r="K131" s="83">
        <f>VLOOKUP(B131,'총에버 관리_2023'!$A$3:$Y$20,22,FALSE)</f>
        <v>0</v>
      </c>
      <c r="L131" s="84" t="e">
        <f>RANK(K131,'총에버 관리_2023'!$Y$3:$Y$20)</f>
        <v>#N/A</v>
      </c>
    </row>
    <row r="132" spans="1:12" x14ac:dyDescent="0.4">
      <c r="A132" s="77">
        <f t="shared" si="21"/>
        <v>10</v>
      </c>
      <c r="B132" s="72" t="s">
        <v>326</v>
      </c>
      <c r="C132" s="43">
        <v>177</v>
      </c>
      <c r="D132" s="58">
        <v>159</v>
      </c>
      <c r="E132" s="69">
        <v>169</v>
      </c>
      <c r="F132" s="43">
        <f t="shared" si="22"/>
        <v>505</v>
      </c>
      <c r="G132" s="87">
        <f t="shared" si="23"/>
        <v>168.33333333333334</v>
      </c>
      <c r="H132" s="72" t="s">
        <v>326</v>
      </c>
      <c r="I132" s="70">
        <f>VLOOKUP(B132,'총에버 관리_2023'!$A$3:$Y$20,21,FALSE)</f>
        <v>629</v>
      </c>
      <c r="J132" s="70">
        <f>VLOOKUP(B132,'총에버 관리_2023'!$A$3:$Y$20,20,FALSE)</f>
        <v>556</v>
      </c>
      <c r="K132" s="83">
        <f>VLOOKUP(B132,'총에버 관리_2023'!$A$3:$Y$20,22,FALSE)</f>
        <v>0</v>
      </c>
      <c r="L132" s="84" t="e">
        <f>RANK(K132,'총에버 관리_2023'!$Y$3:$Y$20)</f>
        <v>#N/A</v>
      </c>
    </row>
    <row r="133" spans="1:12" x14ac:dyDescent="0.4">
      <c r="A133" s="77">
        <f t="shared" si="21"/>
        <v>11</v>
      </c>
      <c r="B133" s="61" t="s">
        <v>321</v>
      </c>
      <c r="C133" s="58">
        <v>159</v>
      </c>
      <c r="D133" s="58">
        <v>140</v>
      </c>
      <c r="E133" s="63">
        <v>155</v>
      </c>
      <c r="F133" s="58">
        <f t="shared" si="22"/>
        <v>454</v>
      </c>
      <c r="G133" s="87">
        <f t="shared" si="23"/>
        <v>151.33333333333334</v>
      </c>
      <c r="H133" s="61" t="s">
        <v>321</v>
      </c>
      <c r="I133" s="70">
        <f>VLOOKUP(B133,'총에버 관리_2023'!$A$3:$Y$20,21,FALSE)</f>
        <v>526</v>
      </c>
      <c r="J133" s="70">
        <f>VLOOKUP(B133,'총에버 관리_2023'!$A$3:$Y$20,20,FALSE)</f>
        <v>460</v>
      </c>
      <c r="K133" s="83">
        <f>VLOOKUP(B133,'총에버 관리_2023'!$A$3:$Y$20,22,FALSE)</f>
        <v>0</v>
      </c>
      <c r="L133" s="84" t="e">
        <f>RANK(K133,'총에버 관리_2023'!$Y$3:$Y$20)</f>
        <v>#N/A</v>
      </c>
    </row>
    <row r="134" spans="1:12" x14ac:dyDescent="0.4">
      <c r="A134" s="77">
        <f t="shared" si="21"/>
        <v>12</v>
      </c>
      <c r="B134" s="72" t="s">
        <v>329</v>
      </c>
      <c r="C134" s="43">
        <v>130</v>
      </c>
      <c r="D134" s="43">
        <v>147</v>
      </c>
      <c r="E134" s="69">
        <v>136</v>
      </c>
      <c r="F134" s="43">
        <f t="shared" si="22"/>
        <v>413</v>
      </c>
      <c r="G134" s="87">
        <f t="shared" si="23"/>
        <v>137.66666666666666</v>
      </c>
      <c r="H134" s="72" t="s">
        <v>329</v>
      </c>
      <c r="I134" s="70"/>
      <c r="J134" s="70"/>
      <c r="K134" s="83"/>
      <c r="L134" s="84"/>
    </row>
    <row r="135" spans="1:12" x14ac:dyDescent="0.4">
      <c r="A135" s="77">
        <f t="shared" si="21"/>
        <v>13</v>
      </c>
      <c r="B135" s="72" t="s">
        <v>322</v>
      </c>
      <c r="C135" s="43">
        <v>140</v>
      </c>
      <c r="D135" s="43">
        <v>139</v>
      </c>
      <c r="E135" s="69">
        <v>100</v>
      </c>
      <c r="F135" s="43">
        <f t="shared" si="22"/>
        <v>379</v>
      </c>
      <c r="G135" s="87">
        <f t="shared" si="23"/>
        <v>126.33333333333333</v>
      </c>
      <c r="H135" s="72" t="s">
        <v>322</v>
      </c>
      <c r="I135" s="70">
        <f>VLOOKUP(B135,'총에버 관리_2023'!$A$3:$Y$20,21,FALSE)</f>
        <v>529</v>
      </c>
      <c r="J135" s="70">
        <f>VLOOKUP(B135,'총에버 관리_2023'!$A$3:$Y$20,20,FALSE)</f>
        <v>439</v>
      </c>
      <c r="K135" s="83">
        <f>VLOOKUP(B135,'총에버 관리_2023'!$A$3:$Y$20,22,FALSE)</f>
        <v>0</v>
      </c>
      <c r="L135" s="84" t="e">
        <f>RANK(K135,'총에버 관리_2023'!$Y$3:$Y$20)</f>
        <v>#N/A</v>
      </c>
    </row>
    <row r="138" spans="1:12" ht="36.6" customHeight="1" x14ac:dyDescent="0.4">
      <c r="A138" s="192" t="s">
        <v>330</v>
      </c>
      <c r="B138" s="193"/>
      <c r="C138" s="193"/>
      <c r="D138" s="193"/>
      <c r="E138" s="193"/>
      <c r="F138" s="193"/>
      <c r="G138" s="193"/>
      <c r="H138" s="193"/>
      <c r="I138" s="193"/>
      <c r="J138" s="193"/>
      <c r="K138" s="193"/>
      <c r="L138" s="193"/>
    </row>
    <row r="139" spans="1:12" ht="34.799999999999997" x14ac:dyDescent="0.4">
      <c r="A139" s="74" t="s">
        <v>40</v>
      </c>
      <c r="B139" s="38" t="s">
        <v>41</v>
      </c>
      <c r="C139" s="57" t="s">
        <v>42</v>
      </c>
      <c r="D139" s="57" t="s">
        <v>43</v>
      </c>
      <c r="E139" s="57" t="s">
        <v>44</v>
      </c>
      <c r="F139" s="38" t="s">
        <v>45</v>
      </c>
      <c r="G139" s="75" t="s">
        <v>46</v>
      </c>
      <c r="H139" s="38" t="s">
        <v>41</v>
      </c>
      <c r="I139" s="38" t="s">
        <v>47</v>
      </c>
      <c r="J139" s="38" t="s">
        <v>48</v>
      </c>
      <c r="K139" s="38" t="s">
        <v>49</v>
      </c>
      <c r="L139" s="76" t="s">
        <v>74</v>
      </c>
    </row>
    <row r="140" spans="1:12" ht="18" thickBot="1" x14ac:dyDescent="0.45">
      <c r="A140" s="77">
        <f t="shared" ref="A140:A151" si="24">RANK(G140,$G$140:$G$151)</f>
        <v>1</v>
      </c>
      <c r="B140" s="126" t="s">
        <v>338</v>
      </c>
      <c r="C140" s="43">
        <v>269</v>
      </c>
      <c r="D140" s="59">
        <v>278</v>
      </c>
      <c r="E140" s="69">
        <v>198</v>
      </c>
      <c r="F140" s="86">
        <f t="shared" ref="F140:F151" si="25">SUM(C140:E140)</f>
        <v>745</v>
      </c>
      <c r="G140" s="87">
        <f t="shared" ref="G140:G151" si="26">F140/COUNTA(C140:E140)</f>
        <v>248.33333333333334</v>
      </c>
      <c r="H140" s="126" t="s">
        <v>338</v>
      </c>
      <c r="I140" s="70"/>
      <c r="J140" s="70"/>
      <c r="K140" s="83"/>
      <c r="L140" s="84"/>
    </row>
    <row r="141" spans="1:12" ht="18.600000000000001" thickTop="1" thickBot="1" x14ac:dyDescent="0.45">
      <c r="A141" s="77">
        <f t="shared" si="24"/>
        <v>2</v>
      </c>
      <c r="B141" s="72" t="s">
        <v>337</v>
      </c>
      <c r="C141" s="67">
        <v>237</v>
      </c>
      <c r="D141" s="68">
        <v>269</v>
      </c>
      <c r="E141" s="69">
        <v>201</v>
      </c>
      <c r="F141" s="69">
        <f t="shared" si="25"/>
        <v>707</v>
      </c>
      <c r="G141" s="87">
        <f t="shared" si="26"/>
        <v>235.66666666666666</v>
      </c>
      <c r="H141" s="72" t="s">
        <v>337</v>
      </c>
      <c r="I141" s="70">
        <f>VLOOKUP(B141,'총에버 관리_2023'!$A$3:$Y$20,21,FALSE)</f>
        <v>585</v>
      </c>
      <c r="J141" s="70">
        <f>VLOOKUP(B141,'총에버 관리_2023'!$A$3:$Y$20,20,FALSE)</f>
        <v>585</v>
      </c>
      <c r="K141" s="83">
        <f>VLOOKUP(B141,'총에버 관리_2023'!$A$3:$Y$20,22,FALSE)</f>
        <v>0</v>
      </c>
      <c r="L141" s="84" t="e">
        <f>RANK(K141,'총에버 관리_2023'!$Y$3:$Y$20)</f>
        <v>#N/A</v>
      </c>
    </row>
    <row r="142" spans="1:12" ht="18" thickTop="1" x14ac:dyDescent="0.4">
      <c r="A142" s="77">
        <f t="shared" si="24"/>
        <v>3</v>
      </c>
      <c r="B142" s="61" t="s">
        <v>339</v>
      </c>
      <c r="C142" s="43">
        <v>206</v>
      </c>
      <c r="D142" s="70">
        <v>217</v>
      </c>
      <c r="E142" s="69">
        <v>246</v>
      </c>
      <c r="F142" s="69">
        <f t="shared" si="25"/>
        <v>669</v>
      </c>
      <c r="G142" s="87">
        <f t="shared" si="26"/>
        <v>223</v>
      </c>
      <c r="H142" s="61" t="s">
        <v>339</v>
      </c>
      <c r="I142" s="70">
        <f>VLOOKUP(B142,'총에버 관리_2023'!$A$3:$Y$20,21,FALSE)</f>
        <v>698</v>
      </c>
      <c r="J142" s="70">
        <f>VLOOKUP(B142,'총에버 관리_2023'!$A$3:$Y$20,20,FALSE)</f>
        <v>653</v>
      </c>
      <c r="K142" s="83">
        <f>VLOOKUP(B142,'총에버 관리_2023'!$A$3:$Y$20,22,FALSE)</f>
        <v>0</v>
      </c>
      <c r="L142" s="84" t="e">
        <f>RANK(K142,'총에버 관리_2023'!$Y$3:$Y$20)</f>
        <v>#N/A</v>
      </c>
    </row>
    <row r="143" spans="1:12" x14ac:dyDescent="0.4">
      <c r="A143" s="77">
        <f t="shared" si="24"/>
        <v>4</v>
      </c>
      <c r="B143" s="61" t="s">
        <v>334</v>
      </c>
      <c r="C143" s="58">
        <v>246</v>
      </c>
      <c r="D143" s="58">
        <v>223</v>
      </c>
      <c r="E143" s="63">
        <v>180</v>
      </c>
      <c r="F143" s="63">
        <f t="shared" si="25"/>
        <v>649</v>
      </c>
      <c r="G143" s="87">
        <f t="shared" si="26"/>
        <v>216.33333333333334</v>
      </c>
      <c r="H143" s="61" t="s">
        <v>334</v>
      </c>
      <c r="I143" s="70"/>
      <c r="J143" s="70"/>
      <c r="K143" s="83"/>
      <c r="L143" s="84"/>
    </row>
    <row r="144" spans="1:12" ht="18" thickBot="1" x14ac:dyDescent="0.45">
      <c r="A144" s="77">
        <f t="shared" si="24"/>
        <v>5</v>
      </c>
      <c r="B144" s="61" t="s">
        <v>332</v>
      </c>
      <c r="C144" s="59">
        <v>196</v>
      </c>
      <c r="D144" s="58">
        <v>240</v>
      </c>
      <c r="E144" s="63">
        <v>198</v>
      </c>
      <c r="F144" s="63">
        <f t="shared" si="25"/>
        <v>634</v>
      </c>
      <c r="G144" s="87">
        <f t="shared" si="26"/>
        <v>211.33333333333334</v>
      </c>
      <c r="H144" s="61" t="s">
        <v>332</v>
      </c>
      <c r="I144" s="70">
        <f>VLOOKUP(B144,'총에버 관리_2023'!$A$3:$Y$20,21,FALSE)</f>
        <v>585</v>
      </c>
      <c r="J144" s="70">
        <f>VLOOKUP(B144,'총에버 관리_2023'!$A$3:$Y$20,20,FALSE)</f>
        <v>592</v>
      </c>
      <c r="K144" s="83">
        <f>VLOOKUP(B144,'총에버 관리_2023'!$A$3:$Y$20,22,FALSE)</f>
        <v>0</v>
      </c>
      <c r="L144" s="84" t="e">
        <f>RANK(K144,'총에버 관리_2023'!$Y$3:$Y$20)</f>
        <v>#N/A</v>
      </c>
    </row>
    <row r="145" spans="1:12" ht="18.600000000000001" thickTop="1" thickBot="1" x14ac:dyDescent="0.45">
      <c r="A145" s="77">
        <f t="shared" si="24"/>
        <v>6</v>
      </c>
      <c r="B145" s="61" t="s">
        <v>341</v>
      </c>
      <c r="C145" s="62">
        <v>248</v>
      </c>
      <c r="D145" s="63">
        <v>187</v>
      </c>
      <c r="E145" s="63">
        <v>184</v>
      </c>
      <c r="F145" s="63">
        <f t="shared" si="25"/>
        <v>619</v>
      </c>
      <c r="G145" s="87">
        <f t="shared" si="26"/>
        <v>206.33333333333334</v>
      </c>
      <c r="H145" s="61" t="s">
        <v>341</v>
      </c>
      <c r="I145" s="70">
        <f>VLOOKUP(B145,'총에버 관리_2023'!$A$3:$Y$20,21,FALSE)</f>
        <v>567</v>
      </c>
      <c r="J145" s="70" t="str">
        <f>VLOOKUP(B145,'총에버 관리_2023'!$A$3:$Y$20,20,FALSE)</f>
        <v/>
      </c>
      <c r="K145" s="83">
        <f>VLOOKUP(B145,'총에버 관리_2023'!$A$3:$Y$20,22,FALSE)</f>
        <v>0</v>
      </c>
      <c r="L145" s="84" t="e">
        <f>RANK(K145,'총에버 관리_2023'!$Y$3:$Y$20)</f>
        <v>#N/A</v>
      </c>
    </row>
    <row r="146" spans="1:12" ht="18" thickTop="1" x14ac:dyDescent="0.4">
      <c r="A146" s="77">
        <f t="shared" si="24"/>
        <v>7</v>
      </c>
      <c r="B146" s="61" t="s">
        <v>331</v>
      </c>
      <c r="C146" s="70">
        <v>158</v>
      </c>
      <c r="D146" s="43">
        <v>178</v>
      </c>
      <c r="E146" s="69">
        <v>218</v>
      </c>
      <c r="F146" s="43">
        <f t="shared" si="25"/>
        <v>554</v>
      </c>
      <c r="G146" s="87">
        <f t="shared" si="26"/>
        <v>184.66666666666666</v>
      </c>
      <c r="H146" s="61" t="s">
        <v>331</v>
      </c>
      <c r="I146" s="70" t="str">
        <f>VLOOKUP(B146,'총에버 관리_2023'!$A$3:$Y$20,21,FALSE)</f>
        <v/>
      </c>
      <c r="J146" s="70">
        <f>VLOOKUP(B146,'총에버 관리_2023'!$A$3:$Y$20,20,FALSE)</f>
        <v>506</v>
      </c>
      <c r="K146" s="83">
        <f>VLOOKUP(B146,'총에버 관리_2023'!$A$3:$Y$20,22,FALSE)</f>
        <v>0</v>
      </c>
      <c r="L146" s="84" t="e">
        <f>RANK(K146,'총에버 관리_2023'!$Y$3:$Y$20)</f>
        <v>#N/A</v>
      </c>
    </row>
    <row r="147" spans="1:12" x14ac:dyDescent="0.4">
      <c r="A147" s="77">
        <f t="shared" si="24"/>
        <v>8</v>
      </c>
      <c r="B147" s="72" t="s">
        <v>342</v>
      </c>
      <c r="C147" s="43">
        <v>166</v>
      </c>
      <c r="D147" s="43">
        <v>181</v>
      </c>
      <c r="E147" s="69">
        <v>142</v>
      </c>
      <c r="F147" s="43">
        <f t="shared" si="25"/>
        <v>489</v>
      </c>
      <c r="G147" s="87">
        <f t="shared" si="26"/>
        <v>163</v>
      </c>
      <c r="H147" s="72" t="s">
        <v>342</v>
      </c>
      <c r="I147" s="70">
        <f>VLOOKUP(B147,'총에버 관리_2023'!$A$3:$Y$20,21,FALSE)</f>
        <v>629</v>
      </c>
      <c r="J147" s="70">
        <f>VLOOKUP(B147,'총에버 관리_2023'!$A$3:$Y$20,20,FALSE)</f>
        <v>556</v>
      </c>
      <c r="K147" s="83">
        <f>VLOOKUP(B147,'총에버 관리_2023'!$A$3:$Y$20,22,FALSE)</f>
        <v>0</v>
      </c>
      <c r="L147" s="84" t="e">
        <f>RANK(K147,'총에버 관리_2023'!$Y$3:$Y$20)</f>
        <v>#N/A</v>
      </c>
    </row>
    <row r="148" spans="1:12" x14ac:dyDescent="0.4">
      <c r="A148" s="77">
        <f t="shared" si="24"/>
        <v>9</v>
      </c>
      <c r="B148" s="61" t="s">
        <v>335</v>
      </c>
      <c r="C148" s="43">
        <v>145</v>
      </c>
      <c r="D148" s="43">
        <v>192</v>
      </c>
      <c r="E148" s="69">
        <v>140</v>
      </c>
      <c r="F148" s="43">
        <f t="shared" si="25"/>
        <v>477</v>
      </c>
      <c r="G148" s="87">
        <f t="shared" si="26"/>
        <v>159</v>
      </c>
      <c r="H148" s="61" t="s">
        <v>335</v>
      </c>
      <c r="I148" s="70">
        <f>VLOOKUP(B148,'총에버 관리_2023'!$A$3:$Y$20,21,FALSE)</f>
        <v>458</v>
      </c>
      <c r="J148" s="70">
        <f>VLOOKUP(B148,'총에버 관리_2023'!$A$3:$Y$20,20,FALSE)</f>
        <v>602</v>
      </c>
      <c r="K148" s="83">
        <f>VLOOKUP(B148,'총에버 관리_2023'!$A$3:$Y$20,22,FALSE)</f>
        <v>0</v>
      </c>
      <c r="L148" s="84" t="e">
        <f>RANK(K148,'총에버 관리_2023'!$Y$3:$Y$20)</f>
        <v>#N/A</v>
      </c>
    </row>
    <row r="149" spans="1:12" x14ac:dyDescent="0.4">
      <c r="A149" s="77">
        <f t="shared" si="24"/>
        <v>10</v>
      </c>
      <c r="B149" s="72" t="s">
        <v>340</v>
      </c>
      <c r="C149" s="43">
        <v>166</v>
      </c>
      <c r="D149" s="58">
        <v>114</v>
      </c>
      <c r="E149" s="69">
        <v>150</v>
      </c>
      <c r="F149" s="43">
        <f t="shared" si="25"/>
        <v>430</v>
      </c>
      <c r="G149" s="87">
        <f t="shared" si="26"/>
        <v>143.33333333333334</v>
      </c>
      <c r="H149" s="72" t="s">
        <v>340</v>
      </c>
      <c r="I149" s="70">
        <f>VLOOKUP(B149,'총에버 관리_2023'!$A$3:$Y$20,21,FALSE)</f>
        <v>526</v>
      </c>
      <c r="J149" s="70">
        <f>VLOOKUP(B149,'총에버 관리_2023'!$A$3:$Y$20,20,FALSE)</f>
        <v>460</v>
      </c>
      <c r="K149" s="83">
        <f>VLOOKUP(B149,'총에버 관리_2023'!$A$3:$Y$20,22,FALSE)</f>
        <v>0</v>
      </c>
      <c r="L149" s="84" t="e">
        <f>RANK(K149,'총에버 관리_2023'!$Y$3:$Y$20)</f>
        <v>#N/A</v>
      </c>
    </row>
    <row r="150" spans="1:12" x14ac:dyDescent="0.4">
      <c r="A150" s="77">
        <f t="shared" si="24"/>
        <v>11</v>
      </c>
      <c r="B150" s="61" t="s">
        <v>336</v>
      </c>
      <c r="C150" s="43">
        <v>129</v>
      </c>
      <c r="D150" s="43">
        <v>145</v>
      </c>
      <c r="E150" s="69">
        <v>139</v>
      </c>
      <c r="F150" s="43">
        <f t="shared" si="25"/>
        <v>413</v>
      </c>
      <c r="G150" s="87">
        <f t="shared" si="26"/>
        <v>137.66666666666666</v>
      </c>
      <c r="H150" s="61" t="s">
        <v>336</v>
      </c>
      <c r="I150" s="70">
        <f>VLOOKUP(B150,'총에버 관리_2023'!$A$3:$Y$20,21,FALSE)</f>
        <v>529</v>
      </c>
      <c r="J150" s="70">
        <f>VLOOKUP(B150,'총에버 관리_2023'!$A$3:$Y$20,20,FALSE)</f>
        <v>439</v>
      </c>
      <c r="K150" s="83">
        <f>VLOOKUP(B150,'총에버 관리_2023'!$A$3:$Y$20,22,FALSE)</f>
        <v>0</v>
      </c>
      <c r="L150" s="84" t="e">
        <f>RANK(K150,'총에버 관리_2023'!$Y$3:$Y$20)</f>
        <v>#N/A</v>
      </c>
    </row>
    <row r="151" spans="1:12" x14ac:dyDescent="0.4">
      <c r="A151" s="77">
        <f t="shared" si="24"/>
        <v>12</v>
      </c>
      <c r="B151" s="72" t="s">
        <v>333</v>
      </c>
      <c r="C151" s="43">
        <v>164</v>
      </c>
      <c r="D151" s="58">
        <v>107</v>
      </c>
      <c r="E151" s="69">
        <v>139</v>
      </c>
      <c r="F151" s="43">
        <f t="shared" si="25"/>
        <v>410</v>
      </c>
      <c r="G151" s="87">
        <f t="shared" si="26"/>
        <v>136.66666666666666</v>
      </c>
      <c r="H151" s="72" t="s">
        <v>333</v>
      </c>
      <c r="I151" s="70" t="str">
        <f>VLOOKUP(B151,'총에버 관리_2023'!$A$3:$Y$20,21,FALSE)</f>
        <v/>
      </c>
      <c r="J151" s="70" t="str">
        <f>VLOOKUP(B151,'총에버 관리_2023'!$A$3:$Y$20,20,FALSE)</f>
        <v/>
      </c>
      <c r="K151" s="83">
        <f>VLOOKUP(B151,'총에버 관리_2023'!$A$3:$Y$20,22,FALSE)</f>
        <v>0</v>
      </c>
      <c r="L151" s="84" t="e">
        <f>RANK(K151,'총에버 관리_2023'!$Y$3:$Y$20)</f>
        <v>#N/A</v>
      </c>
    </row>
    <row r="154" spans="1:12" ht="36.75" customHeight="1" x14ac:dyDescent="0.4">
      <c r="A154" s="192" t="s">
        <v>343</v>
      </c>
      <c r="B154" s="193"/>
      <c r="C154" s="193"/>
      <c r="D154" s="193"/>
      <c r="E154" s="193"/>
      <c r="F154" s="193"/>
      <c r="G154" s="193"/>
      <c r="H154" s="193"/>
      <c r="I154" s="193"/>
      <c r="J154" s="193"/>
      <c r="K154" s="193"/>
      <c r="L154" s="193"/>
    </row>
    <row r="155" spans="1:12" ht="34.799999999999997" x14ac:dyDescent="0.4">
      <c r="A155" s="74" t="s">
        <v>40</v>
      </c>
      <c r="B155" s="38" t="s">
        <v>41</v>
      </c>
      <c r="C155" s="57" t="s">
        <v>42</v>
      </c>
      <c r="D155" s="57" t="s">
        <v>43</v>
      </c>
      <c r="E155" s="57" t="s">
        <v>44</v>
      </c>
      <c r="F155" s="38" t="s">
        <v>45</v>
      </c>
      <c r="G155" s="75" t="s">
        <v>46</v>
      </c>
      <c r="H155" s="38" t="s">
        <v>41</v>
      </c>
      <c r="I155" s="38" t="s">
        <v>47</v>
      </c>
      <c r="J155" s="38" t="s">
        <v>48</v>
      </c>
      <c r="K155" s="38" t="s">
        <v>49</v>
      </c>
      <c r="L155" s="76" t="s">
        <v>74</v>
      </c>
    </row>
    <row r="156" spans="1:12" ht="18" thickBot="1" x14ac:dyDescent="0.45">
      <c r="A156" s="77">
        <f t="shared" ref="A156:A167" si="27">RANK(G156,$G$156:$G$167)</f>
        <v>1</v>
      </c>
      <c r="B156" s="123" t="s">
        <v>349</v>
      </c>
      <c r="C156" s="59">
        <v>209</v>
      </c>
      <c r="D156" s="59">
        <v>225</v>
      </c>
      <c r="E156" s="127">
        <v>214</v>
      </c>
      <c r="F156" s="80">
        <f t="shared" ref="F156:F167" si="28">SUM(C156:E156)</f>
        <v>648</v>
      </c>
      <c r="G156" s="87">
        <f t="shared" ref="G156:G167" si="29">F156/COUNTA(C156:E156)</f>
        <v>216</v>
      </c>
      <c r="H156" s="123" t="s">
        <v>349</v>
      </c>
      <c r="I156" s="70">
        <f>VLOOKUP(B156,'총에버 관리_2023'!$A$3:$Y$20,21,FALSE)</f>
        <v>567</v>
      </c>
      <c r="J156" s="70" t="str">
        <f>VLOOKUP(B156,'총에버 관리_2023'!$A$3:$Y$20,20,FALSE)</f>
        <v/>
      </c>
      <c r="K156" s="83">
        <f>VLOOKUP(B156,'총에버 관리_2023'!$A$3:$Y$20,22,FALSE)</f>
        <v>0</v>
      </c>
      <c r="L156" s="84" t="e">
        <f>RANK(K156,'총에버 관리_2023'!$Y$3:$Y$20)</f>
        <v>#N/A</v>
      </c>
    </row>
    <row r="157" spans="1:12" ht="18.600000000000001" thickTop="1" thickBot="1" x14ac:dyDescent="0.45">
      <c r="A157" s="77">
        <f t="shared" si="27"/>
        <v>2</v>
      </c>
      <c r="B157" s="61" t="s">
        <v>350</v>
      </c>
      <c r="C157" s="62">
        <v>226</v>
      </c>
      <c r="D157" s="63">
        <v>181</v>
      </c>
      <c r="E157" s="58">
        <v>211</v>
      </c>
      <c r="F157" s="63">
        <f t="shared" si="28"/>
        <v>618</v>
      </c>
      <c r="G157" s="87">
        <f t="shared" si="29"/>
        <v>206</v>
      </c>
      <c r="H157" s="61" t="s">
        <v>350</v>
      </c>
      <c r="I157" s="70">
        <f>VLOOKUP(B157,'총에버 관리_2023'!$A$3:$Y$20,21,FALSE)</f>
        <v>484</v>
      </c>
      <c r="J157" s="70">
        <f>VLOOKUP(B157,'총에버 관리_2023'!$A$3:$Y$20,20,FALSE)</f>
        <v>674</v>
      </c>
      <c r="K157" s="83">
        <f>VLOOKUP(B157,'총에버 관리_2023'!$A$3:$Y$20,22,FALSE)</f>
        <v>0</v>
      </c>
      <c r="L157" s="84" t="e">
        <f>RANK(K157,'총에버 관리_2023'!$Y$3:$Y$20)</f>
        <v>#N/A</v>
      </c>
    </row>
    <row r="158" spans="1:12" ht="18" thickTop="1" x14ac:dyDescent="0.4">
      <c r="A158" s="77">
        <f t="shared" si="27"/>
        <v>3</v>
      </c>
      <c r="B158" s="72" t="s">
        <v>345</v>
      </c>
      <c r="C158" s="70">
        <v>217</v>
      </c>
      <c r="D158" s="58">
        <v>207</v>
      </c>
      <c r="E158" s="43">
        <v>178</v>
      </c>
      <c r="F158" s="69">
        <f t="shared" si="28"/>
        <v>602</v>
      </c>
      <c r="G158" s="87">
        <f t="shared" si="29"/>
        <v>200.66666666666666</v>
      </c>
      <c r="H158" s="72" t="s">
        <v>345</v>
      </c>
      <c r="I158" s="70">
        <f>VLOOKUP(B158,'총에버 관리_2023'!$A$3:$Y$20,21,FALSE)</f>
        <v>698</v>
      </c>
      <c r="J158" s="70">
        <f>VLOOKUP(B158,'총에버 관리_2023'!$A$3:$Y$20,20,FALSE)</f>
        <v>653</v>
      </c>
      <c r="K158" s="83">
        <f>VLOOKUP(B158,'총에버 관리_2023'!$A$3:$Y$20,22,FALSE)</f>
        <v>0</v>
      </c>
      <c r="L158" s="84" t="e">
        <f>RANK(K158,'총에버 관리_2023'!$Y$3:$Y$20)</f>
        <v>#N/A</v>
      </c>
    </row>
    <row r="159" spans="1:12" x14ac:dyDescent="0.4">
      <c r="A159" s="77">
        <f t="shared" si="27"/>
        <v>4</v>
      </c>
      <c r="B159" s="61" t="s">
        <v>355</v>
      </c>
      <c r="C159" s="43">
        <v>225</v>
      </c>
      <c r="D159" s="43">
        <v>169</v>
      </c>
      <c r="E159" s="43">
        <v>193</v>
      </c>
      <c r="F159" s="69">
        <f t="shared" si="28"/>
        <v>587</v>
      </c>
      <c r="G159" s="87">
        <f t="shared" si="29"/>
        <v>195.66666666666666</v>
      </c>
      <c r="H159" s="61" t="s">
        <v>355</v>
      </c>
      <c r="I159" s="70">
        <f>VLOOKUP(B159,'총에버 관리_2023'!$A$3:$Y$20,21,FALSE)</f>
        <v>458</v>
      </c>
      <c r="J159" s="70">
        <f>VLOOKUP(B159,'총에버 관리_2023'!$A$3:$Y$20,20,FALSE)</f>
        <v>602</v>
      </c>
      <c r="K159" s="83">
        <f>VLOOKUP(B159,'총에버 관리_2023'!$A$3:$Y$20,22,FALSE)</f>
        <v>0</v>
      </c>
      <c r="L159" s="84" t="e">
        <f>RANK(K159,'총에버 관리_2023'!$Y$3:$Y$20)</f>
        <v>#N/A</v>
      </c>
    </row>
    <row r="160" spans="1:12" x14ac:dyDescent="0.4">
      <c r="A160" s="77">
        <f t="shared" si="27"/>
        <v>5</v>
      </c>
      <c r="B160" s="61" t="s">
        <v>347</v>
      </c>
      <c r="C160" s="43">
        <v>212</v>
      </c>
      <c r="D160" s="43">
        <v>123</v>
      </c>
      <c r="E160" s="43">
        <v>223</v>
      </c>
      <c r="F160" s="69">
        <f t="shared" si="28"/>
        <v>558</v>
      </c>
      <c r="G160" s="87">
        <f t="shared" si="29"/>
        <v>186</v>
      </c>
      <c r="H160" s="61" t="s">
        <v>347</v>
      </c>
      <c r="I160" s="70" t="str">
        <f>VLOOKUP(B160,'총에버 관리_2023'!$A$3:$Y$20,21,FALSE)</f>
        <v/>
      </c>
      <c r="J160" s="70" t="str">
        <f>VLOOKUP(B160,'총에버 관리_2023'!$A$3:$Y$20,20,FALSE)</f>
        <v/>
      </c>
      <c r="K160" s="83">
        <f>VLOOKUP(B160,'총에버 관리_2023'!$A$3:$Y$20,22,FALSE)</f>
        <v>0</v>
      </c>
      <c r="L160" s="84" t="e">
        <f>RANK(K160,'총에버 관리_2023'!$Y$3:$Y$20)</f>
        <v>#N/A</v>
      </c>
    </row>
    <row r="161" spans="1:12" x14ac:dyDescent="0.4">
      <c r="A161" s="77">
        <f t="shared" si="27"/>
        <v>6</v>
      </c>
      <c r="B161" s="61" t="s">
        <v>353</v>
      </c>
      <c r="C161" s="43">
        <v>167</v>
      </c>
      <c r="D161" s="43">
        <v>215</v>
      </c>
      <c r="E161" s="43">
        <v>159</v>
      </c>
      <c r="F161" s="69">
        <f t="shared" si="28"/>
        <v>541</v>
      </c>
      <c r="G161" s="87">
        <f t="shared" si="29"/>
        <v>180.33333333333334</v>
      </c>
      <c r="H161" s="61" t="s">
        <v>353</v>
      </c>
      <c r="I161" s="70">
        <f>VLOOKUP(B161,'총에버 관리_2023'!$A$3:$Y$20,21,FALSE)</f>
        <v>585</v>
      </c>
      <c r="J161" s="70">
        <f>VLOOKUP(B161,'총에버 관리_2023'!$A$3:$Y$20,20,FALSE)</f>
        <v>592</v>
      </c>
      <c r="K161" s="83">
        <f>VLOOKUP(B161,'총에버 관리_2023'!$A$3:$Y$20,22,FALSE)</f>
        <v>0</v>
      </c>
      <c r="L161" s="84" t="e">
        <f>RANK(K161,'총에버 관리_2023'!$Y$3:$Y$20)</f>
        <v>#N/A</v>
      </c>
    </row>
    <row r="162" spans="1:12" ht="18" thickBot="1" x14ac:dyDescent="0.45">
      <c r="A162" s="77">
        <f t="shared" si="27"/>
        <v>7</v>
      </c>
      <c r="B162" s="61" t="s">
        <v>351</v>
      </c>
      <c r="C162" s="43">
        <v>132</v>
      </c>
      <c r="D162" s="71">
        <v>189</v>
      </c>
      <c r="E162" s="43">
        <v>198</v>
      </c>
      <c r="F162" s="43">
        <f t="shared" si="28"/>
        <v>519</v>
      </c>
      <c r="G162" s="87">
        <f t="shared" si="29"/>
        <v>173</v>
      </c>
      <c r="H162" s="61" t="s">
        <v>351</v>
      </c>
      <c r="I162" s="70">
        <f>VLOOKUP(B162,'총에버 관리_2023'!$A$3:$Y$20,21,FALSE)</f>
        <v>526</v>
      </c>
      <c r="J162" s="70">
        <f>VLOOKUP(B162,'총에버 관리_2023'!$A$3:$Y$20,20,FALSE)</f>
        <v>460</v>
      </c>
      <c r="K162" s="83">
        <f>VLOOKUP(B162,'총에버 관리_2023'!$A$3:$Y$20,22,FALSE)</f>
        <v>0</v>
      </c>
      <c r="L162" s="84" t="e">
        <f>RANK(K162,'총에버 관리_2023'!$Y$3:$Y$20)</f>
        <v>#N/A</v>
      </c>
    </row>
    <row r="163" spans="1:12" ht="18.600000000000001" thickTop="1" thickBot="1" x14ac:dyDescent="0.45">
      <c r="A163" s="77">
        <f t="shared" si="27"/>
        <v>8</v>
      </c>
      <c r="B163" s="72" t="s">
        <v>352</v>
      </c>
      <c r="C163" s="67">
        <v>150</v>
      </c>
      <c r="D163" s="68">
        <v>194</v>
      </c>
      <c r="E163" s="69">
        <v>166</v>
      </c>
      <c r="F163" s="43">
        <f t="shared" si="28"/>
        <v>510</v>
      </c>
      <c r="G163" s="87">
        <f t="shared" si="29"/>
        <v>170</v>
      </c>
      <c r="H163" s="72" t="s">
        <v>352</v>
      </c>
      <c r="I163" s="70">
        <f>VLOOKUP(B163,'총에버 관리_2023'!$A$3:$Y$20,21,FALSE)</f>
        <v>507</v>
      </c>
      <c r="J163" s="70" t="str">
        <f>VLOOKUP(B163,'총에버 관리_2023'!$A$3:$Y$20,20,FALSE)</f>
        <v/>
      </c>
      <c r="K163" s="83">
        <f>VLOOKUP(B163,'총에버 관리_2023'!$A$3:$Y$20,22,FALSE)</f>
        <v>0</v>
      </c>
      <c r="L163" s="84" t="e">
        <f>RANK(K163,'총에버 관리_2023'!$Y$3:$Y$20)</f>
        <v>#N/A</v>
      </c>
    </row>
    <row r="164" spans="1:12" ht="18" thickTop="1" x14ac:dyDescent="0.4">
      <c r="A164" s="77">
        <f t="shared" si="27"/>
        <v>9</v>
      </c>
      <c r="B164" s="61" t="s">
        <v>348</v>
      </c>
      <c r="C164" s="58">
        <v>129</v>
      </c>
      <c r="D164" s="64">
        <v>219</v>
      </c>
      <c r="E164" s="63">
        <v>160</v>
      </c>
      <c r="F164" s="58">
        <f t="shared" si="28"/>
        <v>508</v>
      </c>
      <c r="G164" s="87">
        <f t="shared" si="29"/>
        <v>169.33333333333334</v>
      </c>
      <c r="H164" s="61" t="s">
        <v>348</v>
      </c>
      <c r="I164" s="70" t="str">
        <f>VLOOKUP(B164,'총에버 관리_2023'!$A$3:$Y$20,21,FALSE)</f>
        <v/>
      </c>
      <c r="J164" s="70" t="str">
        <f>VLOOKUP(B164,'총에버 관리_2023'!$A$3:$Y$20,20,FALSE)</f>
        <v/>
      </c>
      <c r="K164" s="83">
        <f>VLOOKUP(B164,'총에버 관리_2023'!$A$3:$Y$20,22,FALSE)</f>
        <v>0</v>
      </c>
      <c r="L164" s="84" t="e">
        <f>RANK(K164,'총에버 관리_2023'!$Y$3:$Y$20)</f>
        <v>#N/A</v>
      </c>
    </row>
    <row r="165" spans="1:12" x14ac:dyDescent="0.4">
      <c r="A165" s="77">
        <f t="shared" si="27"/>
        <v>10</v>
      </c>
      <c r="B165" s="72" t="s">
        <v>354</v>
      </c>
      <c r="C165" s="43">
        <v>172</v>
      </c>
      <c r="D165" s="58">
        <v>212</v>
      </c>
      <c r="E165" s="69">
        <v>116</v>
      </c>
      <c r="F165" s="43">
        <f t="shared" si="28"/>
        <v>500</v>
      </c>
      <c r="G165" s="87">
        <f t="shared" si="29"/>
        <v>166.66666666666666</v>
      </c>
      <c r="H165" s="72" t="s">
        <v>354</v>
      </c>
      <c r="I165" s="70"/>
      <c r="J165" s="70"/>
      <c r="K165" s="83"/>
      <c r="L165" s="84"/>
    </row>
    <row r="166" spans="1:12" x14ac:dyDescent="0.4">
      <c r="A166" s="77">
        <f t="shared" si="27"/>
        <v>11</v>
      </c>
      <c r="B166" s="72" t="s">
        <v>346</v>
      </c>
      <c r="C166" s="43">
        <v>155</v>
      </c>
      <c r="D166" s="43">
        <v>172</v>
      </c>
      <c r="E166" s="69">
        <v>170</v>
      </c>
      <c r="F166" s="43">
        <f t="shared" si="28"/>
        <v>497</v>
      </c>
      <c r="G166" s="87">
        <f t="shared" si="29"/>
        <v>165.66666666666666</v>
      </c>
      <c r="H166" s="72" t="s">
        <v>346</v>
      </c>
      <c r="I166" s="70">
        <f>VLOOKUP(B166,'총에버 관리_2023'!$A$3:$Y$20,21,FALSE)</f>
        <v>629</v>
      </c>
      <c r="J166" s="70">
        <f>VLOOKUP(B166,'총에버 관리_2023'!$A$3:$Y$20,20,FALSE)</f>
        <v>556</v>
      </c>
      <c r="K166" s="83">
        <f>VLOOKUP(B166,'총에버 관리_2023'!$A$3:$Y$20,22,FALSE)</f>
        <v>0</v>
      </c>
      <c r="L166" s="84" t="e">
        <f>RANK(K166,'총에버 관리_2023'!$Y$3:$Y$20)</f>
        <v>#N/A</v>
      </c>
    </row>
    <row r="167" spans="1:12" x14ac:dyDescent="0.4">
      <c r="A167" s="77">
        <f t="shared" si="27"/>
        <v>12</v>
      </c>
      <c r="B167" s="72" t="s">
        <v>356</v>
      </c>
      <c r="C167" s="43">
        <v>119</v>
      </c>
      <c r="D167" s="58">
        <v>103</v>
      </c>
      <c r="E167" s="69">
        <v>143</v>
      </c>
      <c r="F167" s="43">
        <f t="shared" si="28"/>
        <v>365</v>
      </c>
      <c r="G167" s="87">
        <f t="shared" si="29"/>
        <v>121.66666666666667</v>
      </c>
      <c r="H167" s="72" t="s">
        <v>356</v>
      </c>
      <c r="I167" s="70">
        <f>VLOOKUP(B167,'총에버 관리_2023'!$A$3:$Y$20,21,FALSE)</f>
        <v>529</v>
      </c>
      <c r="J167" s="70">
        <f>VLOOKUP(B167,'총에버 관리_2023'!$A$3:$Y$20,20,FALSE)</f>
        <v>439</v>
      </c>
      <c r="K167" s="83">
        <f>VLOOKUP(B167,'총에버 관리_2023'!$A$3:$Y$20,22,FALSE)</f>
        <v>0</v>
      </c>
      <c r="L167" s="84" t="e">
        <f>RANK(K167,'총에버 관리_2023'!$Y$3:$Y$20)</f>
        <v>#N/A</v>
      </c>
    </row>
    <row r="170" spans="1:12" ht="36" customHeight="1" x14ac:dyDescent="0.4">
      <c r="A170" s="192" t="s">
        <v>359</v>
      </c>
      <c r="B170" s="193"/>
      <c r="C170" s="193"/>
      <c r="D170" s="193"/>
      <c r="E170" s="193"/>
      <c r="F170" s="193"/>
      <c r="G170" s="193"/>
      <c r="H170" s="193"/>
      <c r="I170" s="193"/>
      <c r="J170" s="193"/>
      <c r="K170" s="193"/>
      <c r="L170" s="193"/>
    </row>
    <row r="171" spans="1:12" ht="34.799999999999997" x14ac:dyDescent="0.4">
      <c r="A171" s="74" t="s">
        <v>40</v>
      </c>
      <c r="B171" s="38" t="s">
        <v>41</v>
      </c>
      <c r="C171" s="57" t="s">
        <v>42</v>
      </c>
      <c r="D171" s="57" t="s">
        <v>43</v>
      </c>
      <c r="E171" s="57" t="s">
        <v>44</v>
      </c>
      <c r="F171" s="38" t="s">
        <v>45</v>
      </c>
      <c r="G171" s="75" t="s">
        <v>46</v>
      </c>
      <c r="H171" s="38" t="s">
        <v>41</v>
      </c>
      <c r="I171" s="38" t="s">
        <v>47</v>
      </c>
      <c r="J171" s="38" t="s">
        <v>48</v>
      </c>
      <c r="K171" s="38" t="s">
        <v>49</v>
      </c>
      <c r="L171" s="76" t="s">
        <v>74</v>
      </c>
    </row>
    <row r="172" spans="1:12" x14ac:dyDescent="0.4">
      <c r="A172" s="77">
        <f t="shared" ref="A172:A188" si="30">RANK(G172,$G$172:$G$188)</f>
        <v>1</v>
      </c>
      <c r="B172" s="123" t="s">
        <v>361</v>
      </c>
      <c r="C172" s="59">
        <v>215</v>
      </c>
      <c r="D172" s="59">
        <v>229</v>
      </c>
      <c r="E172" s="127">
        <v>226</v>
      </c>
      <c r="F172" s="80">
        <f t="shared" ref="F172:F188" si="31">SUM(C172:E172)</f>
        <v>670</v>
      </c>
      <c r="G172" s="87">
        <f t="shared" ref="G172:G188" si="32">F172/COUNTA(C172:E172)</f>
        <v>223.33333333333334</v>
      </c>
      <c r="H172" s="123" t="s">
        <v>361</v>
      </c>
      <c r="I172" s="70">
        <f>VLOOKUP(B172,'총에버 관리_2023'!$A$3:$Y$21,21,FALSE)</f>
        <v>629</v>
      </c>
      <c r="J172" s="70">
        <f>VLOOKUP(B172,'총에버 관리_2023'!$A$3:$Y$21,20,FALSE)</f>
        <v>556</v>
      </c>
      <c r="K172" s="83">
        <f>VLOOKUP(B172,'총에버 관리_2023'!$A$3:$Y$21,22,FALSE)</f>
        <v>0</v>
      </c>
      <c r="L172" s="84" t="e">
        <f>RANK(K172,'총에버 관리_2023'!$Y$3:$Y$21)</f>
        <v>#N/A</v>
      </c>
    </row>
    <row r="173" spans="1:12" x14ac:dyDescent="0.4">
      <c r="A173" s="77">
        <f t="shared" si="30"/>
        <v>2</v>
      </c>
      <c r="B173" s="72" t="s">
        <v>375</v>
      </c>
      <c r="C173" s="43">
        <v>205</v>
      </c>
      <c r="D173" s="58">
        <v>247</v>
      </c>
      <c r="E173" s="69">
        <v>194</v>
      </c>
      <c r="F173" s="69">
        <f t="shared" si="31"/>
        <v>646</v>
      </c>
      <c r="G173" s="87">
        <f t="shared" si="32"/>
        <v>215.33333333333334</v>
      </c>
      <c r="H173" s="72" t="s">
        <v>375</v>
      </c>
      <c r="I173" s="70"/>
      <c r="J173" s="70"/>
      <c r="K173" s="83"/>
      <c r="L173" s="84"/>
    </row>
    <row r="174" spans="1:12" ht="18" thickBot="1" x14ac:dyDescent="0.45">
      <c r="A174" s="77">
        <f t="shared" si="30"/>
        <v>3</v>
      </c>
      <c r="B174" s="61" t="s">
        <v>363</v>
      </c>
      <c r="C174" s="71">
        <v>237</v>
      </c>
      <c r="D174" s="43">
        <v>207</v>
      </c>
      <c r="E174" s="69">
        <v>169</v>
      </c>
      <c r="F174" s="69">
        <f t="shared" si="31"/>
        <v>613</v>
      </c>
      <c r="G174" s="87">
        <f t="shared" si="32"/>
        <v>204.33333333333334</v>
      </c>
      <c r="H174" s="61" t="s">
        <v>363</v>
      </c>
      <c r="I174" s="70">
        <f>VLOOKUP(B174,'총에버 관리_2023'!$A$3:$Y$21,21,FALSE)</f>
        <v>585</v>
      </c>
      <c r="J174" s="70">
        <f>VLOOKUP(B174,'총에버 관리_2023'!$A$3:$Y$21,20,FALSE)</f>
        <v>585</v>
      </c>
      <c r="K174" s="83">
        <f>VLOOKUP(B174,'총에버 관리_2023'!$A$3:$Y$21,22,FALSE)</f>
        <v>0</v>
      </c>
      <c r="L174" s="84" t="e">
        <f>RANK(K174,'총에버 관리_2023'!$Y$3:$Y$21)</f>
        <v>#N/A</v>
      </c>
    </row>
    <row r="175" spans="1:12" ht="18.600000000000001" thickTop="1" thickBot="1" x14ac:dyDescent="0.45">
      <c r="A175" s="77">
        <f t="shared" si="30"/>
        <v>4</v>
      </c>
      <c r="B175" s="61" t="s">
        <v>364</v>
      </c>
      <c r="C175" s="68">
        <v>217</v>
      </c>
      <c r="D175" s="69">
        <v>200</v>
      </c>
      <c r="E175" s="69">
        <v>187</v>
      </c>
      <c r="F175" s="69">
        <f t="shared" si="31"/>
        <v>604</v>
      </c>
      <c r="G175" s="87">
        <f t="shared" si="32"/>
        <v>201.33333333333334</v>
      </c>
      <c r="H175" s="61" t="s">
        <v>364</v>
      </c>
      <c r="I175" s="70"/>
      <c r="J175" s="70"/>
      <c r="K175" s="83"/>
      <c r="L175" s="84"/>
    </row>
    <row r="176" spans="1:12" ht="18" thickTop="1" x14ac:dyDescent="0.4">
      <c r="A176" s="77">
        <f t="shared" si="30"/>
        <v>5</v>
      </c>
      <c r="B176" s="72" t="s">
        <v>367</v>
      </c>
      <c r="C176" s="70">
        <v>226</v>
      </c>
      <c r="D176" s="43">
        <v>181</v>
      </c>
      <c r="E176" s="69">
        <v>183</v>
      </c>
      <c r="F176" s="69">
        <f t="shared" si="31"/>
        <v>590</v>
      </c>
      <c r="G176" s="87">
        <f t="shared" si="32"/>
        <v>196.66666666666666</v>
      </c>
      <c r="H176" s="72" t="s">
        <v>367</v>
      </c>
      <c r="I176" s="70">
        <f>VLOOKUP(B176,'총에버 관리_2023'!$A$3:$Y$21,21,FALSE)</f>
        <v>585</v>
      </c>
      <c r="J176" s="70">
        <f>VLOOKUP(B176,'총에버 관리_2023'!$A$3:$Y$21,20,FALSE)</f>
        <v>592</v>
      </c>
      <c r="K176" s="83">
        <f>VLOOKUP(B176,'총에버 관리_2023'!$A$3:$Y$21,22,FALSE)</f>
        <v>0</v>
      </c>
      <c r="L176" s="84" t="e">
        <f>RANK(K176,'총에버 관리_2023'!$Y$3:$Y$21)</f>
        <v>#N/A</v>
      </c>
    </row>
    <row r="177" spans="1:12" x14ac:dyDescent="0.4">
      <c r="A177" s="77">
        <f t="shared" si="30"/>
        <v>6</v>
      </c>
      <c r="B177" s="72" t="s">
        <v>370</v>
      </c>
      <c r="C177" s="43">
        <v>176</v>
      </c>
      <c r="D177" s="43">
        <v>226</v>
      </c>
      <c r="E177" s="69">
        <v>178</v>
      </c>
      <c r="F177" s="69">
        <f t="shared" si="31"/>
        <v>580</v>
      </c>
      <c r="G177" s="87">
        <f t="shared" si="32"/>
        <v>193.33333333333334</v>
      </c>
      <c r="H177" s="72" t="s">
        <v>370</v>
      </c>
      <c r="I177" s="70"/>
      <c r="J177" s="70"/>
      <c r="K177" s="83"/>
      <c r="L177" s="84"/>
    </row>
    <row r="178" spans="1:12" x14ac:dyDescent="0.4">
      <c r="A178" s="77">
        <f t="shared" si="30"/>
        <v>7</v>
      </c>
      <c r="B178" s="72" t="s">
        <v>372</v>
      </c>
      <c r="C178" s="43">
        <v>180</v>
      </c>
      <c r="D178" s="43">
        <v>171</v>
      </c>
      <c r="E178" s="69">
        <v>217</v>
      </c>
      <c r="F178" s="43">
        <f t="shared" si="31"/>
        <v>568</v>
      </c>
      <c r="G178" s="87">
        <f t="shared" si="32"/>
        <v>189.33333333333334</v>
      </c>
      <c r="H178" s="72" t="s">
        <v>372</v>
      </c>
      <c r="I178" s="70">
        <f>VLOOKUP(B178,'총에버 관리_2023'!$A$3:$Y$21,21,FALSE)</f>
        <v>698</v>
      </c>
      <c r="J178" s="70">
        <f>VLOOKUP(B178,'총에버 관리_2023'!$A$3:$Y$21,20,FALSE)</f>
        <v>653</v>
      </c>
      <c r="K178" s="83">
        <f>VLOOKUP(B178,'총에버 관리_2023'!$A$3:$Y$21,22,FALSE)</f>
        <v>0</v>
      </c>
      <c r="L178" s="84" t="e">
        <f>RANK(K178,'총에버 관리_2023'!$Y$3:$Y$21)</f>
        <v>#N/A</v>
      </c>
    </row>
    <row r="179" spans="1:12" x14ac:dyDescent="0.4">
      <c r="A179" s="77">
        <f t="shared" si="30"/>
        <v>8</v>
      </c>
      <c r="B179" s="61" t="s">
        <v>376</v>
      </c>
      <c r="C179" s="58">
        <v>190</v>
      </c>
      <c r="D179" s="58">
        <v>205</v>
      </c>
      <c r="E179" s="63">
        <v>172</v>
      </c>
      <c r="F179" s="58">
        <f t="shared" si="31"/>
        <v>567</v>
      </c>
      <c r="G179" s="87">
        <f t="shared" si="32"/>
        <v>189</v>
      </c>
      <c r="H179" s="61" t="s">
        <v>376</v>
      </c>
      <c r="I179" s="70"/>
      <c r="J179" s="70"/>
      <c r="K179" s="83"/>
      <c r="L179" s="84"/>
    </row>
    <row r="180" spans="1:12" x14ac:dyDescent="0.4">
      <c r="A180" s="77">
        <f t="shared" si="30"/>
        <v>9</v>
      </c>
      <c r="B180" s="72" t="s">
        <v>369</v>
      </c>
      <c r="C180" s="43">
        <v>160</v>
      </c>
      <c r="D180" s="58">
        <v>205</v>
      </c>
      <c r="E180" s="69">
        <v>194</v>
      </c>
      <c r="F180" s="43">
        <f t="shared" si="31"/>
        <v>559</v>
      </c>
      <c r="G180" s="87">
        <f t="shared" si="32"/>
        <v>186.33333333333334</v>
      </c>
      <c r="H180" s="72" t="s">
        <v>369</v>
      </c>
      <c r="I180" s="70">
        <f>VLOOKUP(B180,'총에버 관리_2023'!$A$3:$Y$21,21,FALSE)</f>
        <v>484</v>
      </c>
      <c r="J180" s="70">
        <f>VLOOKUP(B180,'총에버 관리_2023'!$A$3:$Y$21,20,FALSE)</f>
        <v>674</v>
      </c>
      <c r="K180" s="83">
        <f>VLOOKUP(B180,'총에버 관리_2023'!$A$3:$Y$21,22,FALSE)</f>
        <v>0</v>
      </c>
      <c r="L180" s="84" t="e">
        <f>RANK(K180,'총에버 관리_2023'!$Y$3:$Y$21)</f>
        <v>#N/A</v>
      </c>
    </row>
    <row r="181" spans="1:12" x14ac:dyDescent="0.4">
      <c r="A181" s="77">
        <f t="shared" si="30"/>
        <v>10</v>
      </c>
      <c r="B181" s="61" t="s">
        <v>366</v>
      </c>
      <c r="C181" s="43">
        <v>178</v>
      </c>
      <c r="D181" s="43">
        <v>197</v>
      </c>
      <c r="E181" s="69">
        <v>179</v>
      </c>
      <c r="F181" s="43">
        <f t="shared" si="31"/>
        <v>554</v>
      </c>
      <c r="G181" s="87">
        <f t="shared" si="32"/>
        <v>184.66666666666666</v>
      </c>
      <c r="H181" s="61" t="s">
        <v>366</v>
      </c>
      <c r="I181" s="70">
        <f>VLOOKUP(B181,'총에버 관리_2023'!$A$3:$Y$21,21,FALSE)</f>
        <v>458</v>
      </c>
      <c r="J181" s="70">
        <f>VLOOKUP(B181,'총에버 관리_2023'!$A$3:$Y$21,20,FALSE)</f>
        <v>602</v>
      </c>
      <c r="K181" s="83">
        <f>VLOOKUP(B181,'총에버 관리_2023'!$A$3:$Y$21,22,FALSE)</f>
        <v>0</v>
      </c>
      <c r="L181" s="84" t="e">
        <f>RANK(K181,'총에버 관리_2023'!$Y$3:$Y$21)</f>
        <v>#N/A</v>
      </c>
    </row>
    <row r="182" spans="1:12" x14ac:dyDescent="0.4">
      <c r="A182" s="77">
        <f t="shared" si="30"/>
        <v>11</v>
      </c>
      <c r="B182" s="72" t="s">
        <v>371</v>
      </c>
      <c r="C182" s="43">
        <v>192</v>
      </c>
      <c r="D182" s="58">
        <v>191</v>
      </c>
      <c r="E182" s="69">
        <v>167</v>
      </c>
      <c r="F182" s="43">
        <f t="shared" si="31"/>
        <v>550</v>
      </c>
      <c r="G182" s="87">
        <f t="shared" si="32"/>
        <v>183.33333333333334</v>
      </c>
      <c r="H182" s="72" t="s">
        <v>371</v>
      </c>
      <c r="I182" s="70">
        <f>VLOOKUP(B182,'총에버 관리_2023'!$A$3:$Y$21,21,FALSE)</f>
        <v>671</v>
      </c>
      <c r="J182" s="70">
        <f>VLOOKUP(B182,'총에버 관리_2023'!$A$3:$Y$21,20,FALSE)</f>
        <v>566</v>
      </c>
      <c r="K182" s="83">
        <f>VLOOKUP(B182,'총에버 관리_2023'!$A$3:$Y$21,22,FALSE)</f>
        <v>0</v>
      </c>
      <c r="L182" s="84" t="e">
        <f>RANK(K182,'총에버 관리_2023'!$Y$3:$Y$21)</f>
        <v>#N/A</v>
      </c>
    </row>
    <row r="183" spans="1:12" x14ac:dyDescent="0.4">
      <c r="A183" s="77">
        <f t="shared" si="30"/>
        <v>12</v>
      </c>
      <c r="B183" s="72" t="s">
        <v>373</v>
      </c>
      <c r="C183" s="43">
        <v>145</v>
      </c>
      <c r="D183" s="58">
        <v>209</v>
      </c>
      <c r="E183" s="69">
        <v>195</v>
      </c>
      <c r="F183" s="43">
        <f t="shared" si="31"/>
        <v>549</v>
      </c>
      <c r="G183" s="87">
        <f t="shared" si="32"/>
        <v>183</v>
      </c>
      <c r="H183" s="72" t="s">
        <v>373</v>
      </c>
      <c r="I183" s="70">
        <f>VLOOKUP(B183,'총에버 관리_2023'!$A$3:$Y$21,21,FALSE)</f>
        <v>567</v>
      </c>
      <c r="J183" s="70" t="str">
        <f>VLOOKUP(B183,'총에버 관리_2023'!$A$3:$Y$21,20,FALSE)</f>
        <v/>
      </c>
      <c r="K183" s="83">
        <f>VLOOKUP(B183,'총에버 관리_2023'!$A$3:$Y$21,22,FALSE)</f>
        <v>0</v>
      </c>
      <c r="L183" s="84" t="e">
        <f>RANK(K183,'총에버 관리_2023'!$Y$3:$Y$21)</f>
        <v>#N/A</v>
      </c>
    </row>
    <row r="184" spans="1:12" x14ac:dyDescent="0.4">
      <c r="A184" s="77">
        <f t="shared" si="30"/>
        <v>13</v>
      </c>
      <c r="B184" s="61" t="s">
        <v>368</v>
      </c>
      <c r="C184" s="58">
        <v>194</v>
      </c>
      <c r="D184" s="58">
        <v>139</v>
      </c>
      <c r="E184" s="63">
        <v>202</v>
      </c>
      <c r="F184" s="58">
        <f t="shared" si="31"/>
        <v>535</v>
      </c>
      <c r="G184" s="87">
        <f t="shared" si="32"/>
        <v>178.33333333333334</v>
      </c>
      <c r="H184" s="61" t="s">
        <v>368</v>
      </c>
      <c r="I184" s="70">
        <f>VLOOKUP(B184,'총에버 관리_2023'!$A$3:$Y$21,21,FALSE)</f>
        <v>507</v>
      </c>
      <c r="J184" s="70" t="str">
        <f>VLOOKUP(B184,'총에버 관리_2023'!$A$3:$Y$21,20,FALSE)</f>
        <v/>
      </c>
      <c r="K184" s="83">
        <f>VLOOKUP(B184,'총에버 관리_2023'!$A$3:$Y$21,22,FALSE)</f>
        <v>0</v>
      </c>
      <c r="L184" s="84" t="e">
        <f>RANK(K184,'총에버 관리_2023'!$Y$3:$Y$21)</f>
        <v>#N/A</v>
      </c>
    </row>
    <row r="185" spans="1:12" x14ac:dyDescent="0.4">
      <c r="A185" s="77">
        <f t="shared" si="30"/>
        <v>14</v>
      </c>
      <c r="B185" s="72" t="s">
        <v>374</v>
      </c>
      <c r="C185" s="70">
        <v>141</v>
      </c>
      <c r="D185" s="70">
        <v>156</v>
      </c>
      <c r="E185" s="69">
        <v>189</v>
      </c>
      <c r="F185" s="43">
        <f t="shared" si="31"/>
        <v>486</v>
      </c>
      <c r="G185" s="87">
        <f t="shared" si="32"/>
        <v>162</v>
      </c>
      <c r="H185" s="72" t="s">
        <v>374</v>
      </c>
      <c r="I185" s="70" t="str">
        <f>VLOOKUP(B185,'총에버 관리_2023'!$A$3:$Y$21,21,FALSE)</f>
        <v/>
      </c>
      <c r="J185" s="70">
        <f>VLOOKUP(B185,'총에버 관리_2023'!$A$3:$Y$21,20,FALSE)</f>
        <v>495</v>
      </c>
      <c r="K185" s="83">
        <f>VLOOKUP(B185,'총에버 관리_2023'!$A$3:$Y$21,22,FALSE)</f>
        <v>0</v>
      </c>
      <c r="L185" s="84" t="e">
        <f>RANK(K185,'총에버 관리_2023'!$Y$3:$Y$21)</f>
        <v>#N/A</v>
      </c>
    </row>
    <row r="186" spans="1:12" x14ac:dyDescent="0.4">
      <c r="A186" s="77">
        <f t="shared" si="30"/>
        <v>15</v>
      </c>
      <c r="B186" s="72" t="s">
        <v>362</v>
      </c>
      <c r="C186" s="43">
        <v>143</v>
      </c>
      <c r="D186" s="58">
        <v>177</v>
      </c>
      <c r="E186" s="69">
        <v>163</v>
      </c>
      <c r="F186" s="43">
        <f t="shared" si="31"/>
        <v>483</v>
      </c>
      <c r="G186" s="87">
        <f t="shared" si="32"/>
        <v>161</v>
      </c>
      <c r="H186" s="72" t="s">
        <v>362</v>
      </c>
      <c r="I186" s="70"/>
      <c r="J186" s="70"/>
      <c r="K186" s="83"/>
      <c r="L186" s="84"/>
    </row>
    <row r="187" spans="1:12" x14ac:dyDescent="0.4">
      <c r="A187" s="77">
        <f t="shared" si="30"/>
        <v>16</v>
      </c>
      <c r="B187" s="61" t="s">
        <v>365</v>
      </c>
      <c r="C187" s="43">
        <v>162</v>
      </c>
      <c r="D187" s="43">
        <v>165</v>
      </c>
      <c r="E187" s="69">
        <v>137</v>
      </c>
      <c r="F187" s="43">
        <f t="shared" si="31"/>
        <v>464</v>
      </c>
      <c r="G187" s="87">
        <f t="shared" si="32"/>
        <v>154.66666666666666</v>
      </c>
      <c r="H187" s="61" t="s">
        <v>365</v>
      </c>
      <c r="I187" s="70">
        <f>VLOOKUP(B187,'총에버 관리_2023'!$A$3:$Y$21,21,FALSE)</f>
        <v>526</v>
      </c>
      <c r="J187" s="70">
        <f>VLOOKUP(B187,'총에버 관리_2023'!$A$3:$Y$21,20,FALSE)</f>
        <v>460</v>
      </c>
      <c r="K187" s="83">
        <f>VLOOKUP(B187,'총에버 관리_2023'!$A$3:$Y$21,22,FALSE)</f>
        <v>0</v>
      </c>
      <c r="L187" s="84" t="e">
        <f>RANK(K187,'총에버 관리_2023'!$Y$3:$Y$21)</f>
        <v>#N/A</v>
      </c>
    </row>
    <row r="188" spans="1:12" x14ac:dyDescent="0.4">
      <c r="A188" s="77">
        <f t="shared" si="30"/>
        <v>17</v>
      </c>
      <c r="B188" s="61" t="s">
        <v>360</v>
      </c>
      <c r="C188" s="58">
        <v>161</v>
      </c>
      <c r="D188" s="58">
        <v>156</v>
      </c>
      <c r="E188" s="63">
        <v>124</v>
      </c>
      <c r="F188" s="58">
        <f t="shared" si="31"/>
        <v>441</v>
      </c>
      <c r="G188" s="87">
        <f t="shared" si="32"/>
        <v>147</v>
      </c>
      <c r="H188" s="61" t="s">
        <v>360</v>
      </c>
      <c r="I188" s="70">
        <f>VLOOKUP(B188,'총에버 관리_2023'!$A$3:$Y$21,21,FALSE)</f>
        <v>529</v>
      </c>
      <c r="J188" s="70">
        <f>VLOOKUP(B188,'총에버 관리_2023'!$A$3:$Y$21,20,FALSE)</f>
        <v>439</v>
      </c>
      <c r="K188" s="83">
        <f>VLOOKUP(B188,'총에버 관리_2023'!$A$3:$Y$21,22,FALSE)</f>
        <v>0</v>
      </c>
      <c r="L188" s="84" t="e">
        <f>RANK(K188,'총에버 관리_2023'!$Y$3:$Y$21)</f>
        <v>#N/A</v>
      </c>
    </row>
    <row r="191" spans="1:12" ht="34.5" customHeight="1" x14ac:dyDescent="0.4">
      <c r="A191" s="192" t="s">
        <v>377</v>
      </c>
      <c r="B191" s="193"/>
      <c r="C191" s="193"/>
      <c r="D191" s="193"/>
      <c r="E191" s="193"/>
      <c r="F191" s="193"/>
      <c r="G191" s="193"/>
      <c r="H191" s="193"/>
      <c r="I191" s="193"/>
      <c r="J191" s="193"/>
      <c r="K191" s="193"/>
      <c r="L191" s="193"/>
    </row>
    <row r="192" spans="1:12" ht="35.4" thickBot="1" x14ac:dyDescent="0.45">
      <c r="A192" s="74" t="s">
        <v>40</v>
      </c>
      <c r="B192" s="38" t="s">
        <v>41</v>
      </c>
      <c r="C192" s="57" t="s">
        <v>42</v>
      </c>
      <c r="D192" s="57" t="s">
        <v>43</v>
      </c>
      <c r="E192" s="57" t="s">
        <v>44</v>
      </c>
      <c r="F192" s="38" t="s">
        <v>45</v>
      </c>
      <c r="G192" s="75" t="s">
        <v>46</v>
      </c>
      <c r="H192" s="38" t="s">
        <v>41</v>
      </c>
      <c r="I192" s="38" t="s">
        <v>47</v>
      </c>
      <c r="J192" s="38" t="s">
        <v>48</v>
      </c>
      <c r="K192" s="38" t="s">
        <v>49</v>
      </c>
      <c r="L192" s="76" t="s">
        <v>74</v>
      </c>
    </row>
    <row r="193" spans="1:12" ht="18.600000000000001" thickTop="1" thickBot="1" x14ac:dyDescent="0.45">
      <c r="A193" s="77">
        <f t="shared" ref="A193:A208" si="33">RANK(G193,$G$193:$G$208)</f>
        <v>1</v>
      </c>
      <c r="B193" s="126" t="s">
        <v>389</v>
      </c>
      <c r="C193" s="124">
        <v>271</v>
      </c>
      <c r="D193" s="62">
        <v>252</v>
      </c>
      <c r="E193" s="128">
        <v>226</v>
      </c>
      <c r="F193" s="86">
        <f t="shared" ref="F193:F208" si="34">SUM(C193:E193)</f>
        <v>749</v>
      </c>
      <c r="G193" s="87">
        <f t="shared" ref="G193:G208" si="35">F193/COUNTA(C193:E193)</f>
        <v>249.66666666666666</v>
      </c>
      <c r="H193" s="126" t="s">
        <v>389</v>
      </c>
      <c r="I193" s="70">
        <f>VLOOKUP(B193,'총에버 관리_2023'!$A$3:$Y$21,21,FALSE)</f>
        <v>698</v>
      </c>
      <c r="J193" s="70">
        <f>VLOOKUP(B193,'총에버 관리_2023'!$A$3:$Y$21,20,FALSE)</f>
        <v>653</v>
      </c>
      <c r="K193" s="83">
        <f>VLOOKUP(B193,'총에버 관리_2023'!$A$3:$Y$21,22,FALSE)</f>
        <v>0</v>
      </c>
      <c r="L193" s="84" t="e">
        <f>RANK(K193,'총에버 관리_2023'!$Y$3:$Y$21)</f>
        <v>#N/A</v>
      </c>
    </row>
    <row r="194" spans="1:12" ht="18.600000000000001" thickTop="1" thickBot="1" x14ac:dyDescent="0.45">
      <c r="A194" s="77">
        <f t="shared" si="33"/>
        <v>2</v>
      </c>
      <c r="B194" s="61" t="s">
        <v>378</v>
      </c>
      <c r="C194" s="58">
        <v>181</v>
      </c>
      <c r="D194" s="123">
        <v>213</v>
      </c>
      <c r="E194" s="62">
        <v>257</v>
      </c>
      <c r="F194" s="63">
        <f t="shared" si="34"/>
        <v>651</v>
      </c>
      <c r="G194" s="87">
        <f t="shared" si="35"/>
        <v>217</v>
      </c>
      <c r="H194" s="61" t="s">
        <v>378</v>
      </c>
      <c r="I194" s="70">
        <f>VLOOKUP(B194,'총에버 관리_2023'!$A$3:$Y$21,21,FALSE)</f>
        <v>585</v>
      </c>
      <c r="J194" s="70">
        <f>VLOOKUP(B194,'총에버 관리_2023'!$A$3:$Y$21,20,FALSE)</f>
        <v>585</v>
      </c>
      <c r="K194" s="83">
        <f>VLOOKUP(B194,'총에버 관리_2023'!$A$3:$Y$21,22,FALSE)</f>
        <v>0</v>
      </c>
      <c r="L194" s="84" t="e">
        <f>RANK(K194,'총에버 관리_2023'!$Y$3:$Y$21)</f>
        <v>#N/A</v>
      </c>
    </row>
    <row r="195" spans="1:12" ht="18" thickTop="1" x14ac:dyDescent="0.4">
      <c r="A195" s="77">
        <f t="shared" si="33"/>
        <v>3</v>
      </c>
      <c r="B195" s="58" t="s">
        <v>381</v>
      </c>
      <c r="C195" s="43">
        <v>221</v>
      </c>
      <c r="D195" s="43">
        <v>191</v>
      </c>
      <c r="E195" s="86">
        <v>234</v>
      </c>
      <c r="F195" s="69">
        <f t="shared" si="34"/>
        <v>646</v>
      </c>
      <c r="G195" s="87">
        <f t="shared" si="35"/>
        <v>215.33333333333334</v>
      </c>
      <c r="H195" s="58" t="s">
        <v>381</v>
      </c>
      <c r="I195" s="70">
        <f>VLOOKUP(B195,'총에버 관리_2023'!$A$3:$Y$21,21,FALSE)</f>
        <v>567</v>
      </c>
      <c r="J195" s="70" t="str">
        <f>VLOOKUP(B195,'총에버 관리_2023'!$A$3:$Y$21,20,FALSE)</f>
        <v/>
      </c>
      <c r="K195" s="83">
        <f>VLOOKUP(B195,'총에버 관리_2023'!$A$3:$Y$21,22,FALSE)</f>
        <v>0</v>
      </c>
      <c r="L195" s="84" t="e">
        <f>RANK(K195,'총에버 관리_2023'!$Y$3:$Y$21)</f>
        <v>#N/A</v>
      </c>
    </row>
    <row r="196" spans="1:12" ht="18" thickBot="1" x14ac:dyDescent="0.45">
      <c r="A196" s="77">
        <f t="shared" si="33"/>
        <v>4</v>
      </c>
      <c r="B196" s="58" t="s">
        <v>393</v>
      </c>
      <c r="C196" s="43">
        <v>241</v>
      </c>
      <c r="D196" s="43">
        <v>186</v>
      </c>
      <c r="E196" s="128">
        <v>167</v>
      </c>
      <c r="F196" s="69">
        <f t="shared" si="34"/>
        <v>594</v>
      </c>
      <c r="G196" s="87">
        <f t="shared" si="35"/>
        <v>198</v>
      </c>
      <c r="H196" s="58" t="s">
        <v>393</v>
      </c>
      <c r="I196" s="70">
        <f>VLOOKUP(B196,'총에버 관리_2023'!$A$3:$Y$21,21,FALSE)</f>
        <v>484</v>
      </c>
      <c r="J196" s="70">
        <f>VLOOKUP(B196,'총에버 관리_2023'!$A$3:$Y$21,20,FALSE)</f>
        <v>674</v>
      </c>
      <c r="K196" s="83">
        <f>VLOOKUP(B196,'총에버 관리_2023'!$A$3:$Y$21,22,FALSE)</f>
        <v>0</v>
      </c>
      <c r="L196" s="84" t="e">
        <f>RANK(K196,'총에버 관리_2023'!$Y$3:$Y$21)</f>
        <v>#N/A</v>
      </c>
    </row>
    <row r="197" spans="1:12" ht="18.600000000000001" thickTop="1" thickBot="1" x14ac:dyDescent="0.45">
      <c r="A197" s="77">
        <f t="shared" si="33"/>
        <v>5</v>
      </c>
      <c r="B197" s="58" t="s">
        <v>385</v>
      </c>
      <c r="C197" s="58">
        <v>193</v>
      </c>
      <c r="D197" s="61">
        <v>182</v>
      </c>
      <c r="E197" s="62">
        <v>215</v>
      </c>
      <c r="F197" s="63">
        <f t="shared" si="34"/>
        <v>590</v>
      </c>
      <c r="G197" s="87">
        <f t="shared" si="35"/>
        <v>196.66666666666666</v>
      </c>
      <c r="H197" s="58" t="s">
        <v>385</v>
      </c>
      <c r="I197" s="70" t="str">
        <f>VLOOKUP(B197,'총에버 관리_2023'!$A$3:$Y$21,21,FALSE)</f>
        <v/>
      </c>
      <c r="J197" s="70" t="str">
        <f>VLOOKUP(B197,'총에버 관리_2023'!$A$3:$Y$21,20,FALSE)</f>
        <v/>
      </c>
      <c r="K197" s="83">
        <f>VLOOKUP(B197,'총에버 관리_2023'!$A$3:$Y$21,22,FALSE)</f>
        <v>0</v>
      </c>
      <c r="L197" s="84" t="e">
        <f>RANK(K197,'총에버 관리_2023'!$Y$3:$Y$21)</f>
        <v>#N/A</v>
      </c>
    </row>
    <row r="198" spans="1:12" ht="18.600000000000001" thickTop="1" thickBot="1" x14ac:dyDescent="0.45">
      <c r="A198" s="77">
        <f t="shared" si="33"/>
        <v>6</v>
      </c>
      <c r="B198" s="58" t="s">
        <v>390</v>
      </c>
      <c r="C198" s="58">
        <v>193</v>
      </c>
      <c r="D198" s="58">
        <v>225</v>
      </c>
      <c r="E198" s="125">
        <v>169</v>
      </c>
      <c r="F198" s="63">
        <f t="shared" si="34"/>
        <v>587</v>
      </c>
      <c r="G198" s="87">
        <f t="shared" si="35"/>
        <v>195.66666666666666</v>
      </c>
      <c r="H198" s="58" t="s">
        <v>390</v>
      </c>
      <c r="I198" s="70">
        <f>VLOOKUP(B198,'총에버 관리_2023'!$A$3:$Y$21,21,FALSE)</f>
        <v>466</v>
      </c>
      <c r="J198" s="70" t="str">
        <f>VLOOKUP(B198,'총에버 관리_2023'!$A$3:$Y$21,20,FALSE)</f>
        <v/>
      </c>
      <c r="K198" s="83">
        <f>VLOOKUP(B198,'총에버 관리_2023'!$A$3:$Y$21,22,FALSE)</f>
        <v>0</v>
      </c>
      <c r="L198" s="84" t="e">
        <f>RANK(K198,'총에버 관리_2023'!$Y$3:$Y$21)</f>
        <v>#N/A</v>
      </c>
    </row>
    <row r="199" spans="1:12" ht="18.600000000000001" thickTop="1" thickBot="1" x14ac:dyDescent="0.45">
      <c r="A199" s="77">
        <f t="shared" si="33"/>
        <v>7</v>
      </c>
      <c r="B199" s="72" t="s">
        <v>383</v>
      </c>
      <c r="C199" s="43">
        <v>189</v>
      </c>
      <c r="D199" s="67">
        <v>166</v>
      </c>
      <c r="E199" s="68">
        <v>201</v>
      </c>
      <c r="F199" s="69">
        <f t="shared" si="34"/>
        <v>556</v>
      </c>
      <c r="G199" s="87">
        <f t="shared" si="35"/>
        <v>185.33333333333334</v>
      </c>
      <c r="H199" s="72" t="s">
        <v>383</v>
      </c>
      <c r="I199" s="70">
        <f>VLOOKUP(B199,'총에버 관리_2023'!$A$3:$Y$21,21,FALSE)</f>
        <v>526</v>
      </c>
      <c r="J199" s="70">
        <f>VLOOKUP(B199,'총에버 관리_2023'!$A$3:$Y$21,20,FALSE)</f>
        <v>460</v>
      </c>
      <c r="K199" s="83">
        <f>VLOOKUP(B199,'총에버 관리_2023'!$A$3:$Y$21,22,FALSE)</f>
        <v>0</v>
      </c>
      <c r="L199" s="84" t="e">
        <f>RANK(K199,'총에버 관리_2023'!$Y$3:$Y$21)</f>
        <v>#N/A</v>
      </c>
    </row>
    <row r="200" spans="1:12" ht="18" thickTop="1" x14ac:dyDescent="0.4">
      <c r="A200" s="77">
        <f t="shared" si="33"/>
        <v>8</v>
      </c>
      <c r="B200" s="72" t="s">
        <v>392</v>
      </c>
      <c r="C200" s="43">
        <v>184</v>
      </c>
      <c r="D200" s="58">
        <v>170</v>
      </c>
      <c r="E200" s="86">
        <v>183</v>
      </c>
      <c r="F200" s="43">
        <f t="shared" si="34"/>
        <v>537</v>
      </c>
      <c r="G200" s="87">
        <f t="shared" si="35"/>
        <v>179</v>
      </c>
      <c r="H200" s="72" t="s">
        <v>392</v>
      </c>
      <c r="I200" s="70">
        <f>VLOOKUP(B200,'총에버 관리_2023'!$A$3:$Y$21,21,FALSE)</f>
        <v>629</v>
      </c>
      <c r="J200" s="70">
        <f>VLOOKUP(B200,'총에버 관리_2023'!$A$3:$Y$21,20,FALSE)</f>
        <v>556</v>
      </c>
      <c r="K200" s="83">
        <f>VLOOKUP(B200,'총에버 관리_2023'!$A$3:$Y$21,22,FALSE)</f>
        <v>0</v>
      </c>
      <c r="L200" s="84" t="e">
        <f>RANK(K200,'총에버 관리_2023'!$Y$3:$Y$21)</f>
        <v>#N/A</v>
      </c>
    </row>
    <row r="201" spans="1:12" x14ac:dyDescent="0.4">
      <c r="A201" s="77">
        <f t="shared" si="33"/>
        <v>9</v>
      </c>
      <c r="B201" s="72" t="s">
        <v>386</v>
      </c>
      <c r="C201" s="43">
        <v>159</v>
      </c>
      <c r="D201" s="58">
        <v>174</v>
      </c>
      <c r="E201" s="69">
        <v>192</v>
      </c>
      <c r="F201" s="43">
        <f t="shared" si="34"/>
        <v>525</v>
      </c>
      <c r="G201" s="87">
        <f t="shared" si="35"/>
        <v>175</v>
      </c>
      <c r="H201" s="72" t="s">
        <v>386</v>
      </c>
      <c r="I201" s="70">
        <f>VLOOKUP(B201,'총에버 관리_2023'!$A$3:$Y$21,21,FALSE)</f>
        <v>585</v>
      </c>
      <c r="J201" s="70">
        <f>VLOOKUP(B201,'총에버 관리_2023'!$A$3:$Y$21,20,FALSE)</f>
        <v>592</v>
      </c>
      <c r="K201" s="83">
        <f>VLOOKUP(B201,'총에버 관리_2023'!$A$3:$Y$21,22,FALSE)</f>
        <v>0</v>
      </c>
      <c r="L201" s="84" t="e">
        <f>RANK(K201,'총에버 관리_2023'!$Y$3:$Y$21)</f>
        <v>#N/A</v>
      </c>
    </row>
    <row r="202" spans="1:12" x14ac:dyDescent="0.4">
      <c r="A202" s="77">
        <f t="shared" si="33"/>
        <v>10</v>
      </c>
      <c r="B202" s="72" t="s">
        <v>391</v>
      </c>
      <c r="C202" s="43">
        <v>165</v>
      </c>
      <c r="D202" s="43">
        <v>170</v>
      </c>
      <c r="E202" s="69">
        <v>186</v>
      </c>
      <c r="F202" s="43">
        <f t="shared" si="34"/>
        <v>521</v>
      </c>
      <c r="G202" s="87">
        <f t="shared" si="35"/>
        <v>173.66666666666666</v>
      </c>
      <c r="H202" s="72" t="s">
        <v>391</v>
      </c>
      <c r="I202" s="70" t="str">
        <f>VLOOKUP(B202,'총에버 관리_2023'!$A$3:$Y$21,21,FALSE)</f>
        <v/>
      </c>
      <c r="J202" s="70">
        <f>VLOOKUP(B202,'총에버 관리_2023'!$A$3:$Y$21,20,FALSE)</f>
        <v>495</v>
      </c>
      <c r="K202" s="83">
        <f>VLOOKUP(B202,'총에버 관리_2023'!$A$3:$Y$21,22,FALSE)</f>
        <v>0</v>
      </c>
      <c r="L202" s="84" t="e">
        <f>RANK(K202,'총에버 관리_2023'!$Y$3:$Y$21)</f>
        <v>#N/A</v>
      </c>
    </row>
    <row r="203" spans="1:12" x14ac:dyDescent="0.4">
      <c r="A203" s="77">
        <f t="shared" si="33"/>
        <v>11</v>
      </c>
      <c r="B203" s="72" t="s">
        <v>382</v>
      </c>
      <c r="C203" s="43">
        <v>198</v>
      </c>
      <c r="D203" s="43">
        <v>144</v>
      </c>
      <c r="E203" s="69">
        <v>175</v>
      </c>
      <c r="F203" s="43">
        <f t="shared" si="34"/>
        <v>517</v>
      </c>
      <c r="G203" s="87">
        <f t="shared" si="35"/>
        <v>172.33333333333334</v>
      </c>
      <c r="H203" s="72" t="s">
        <v>382</v>
      </c>
      <c r="I203" s="70">
        <f>VLOOKUP(B203,'총에버 관리_2023'!$A$3:$Y$21,21,FALSE)</f>
        <v>458</v>
      </c>
      <c r="J203" s="70">
        <f>VLOOKUP(B203,'총에버 관리_2023'!$A$3:$Y$21,20,FALSE)</f>
        <v>602</v>
      </c>
      <c r="K203" s="83">
        <f>VLOOKUP(B203,'총에버 관리_2023'!$A$3:$Y$21,22,FALSE)</f>
        <v>0</v>
      </c>
      <c r="L203" s="84" t="e">
        <f>RANK(K203,'총에버 관리_2023'!$Y$3:$Y$21)</f>
        <v>#N/A</v>
      </c>
    </row>
    <row r="204" spans="1:12" x14ac:dyDescent="0.4">
      <c r="A204" s="77">
        <f t="shared" si="33"/>
        <v>12</v>
      </c>
      <c r="B204" s="72" t="s">
        <v>388</v>
      </c>
      <c r="C204" s="43">
        <v>190</v>
      </c>
      <c r="D204" s="58">
        <v>176</v>
      </c>
      <c r="E204" s="69">
        <v>139</v>
      </c>
      <c r="F204" s="43">
        <f t="shared" si="34"/>
        <v>505</v>
      </c>
      <c r="G204" s="87">
        <f t="shared" si="35"/>
        <v>168.33333333333334</v>
      </c>
      <c r="H204" s="72" t="s">
        <v>388</v>
      </c>
      <c r="I204" s="70" t="str">
        <f>VLOOKUP(B204,'총에버 관리_2023'!$A$3:$Y$21,21,FALSE)</f>
        <v/>
      </c>
      <c r="J204" s="70" t="str">
        <f>VLOOKUP(B204,'총에버 관리_2023'!$A$3:$Y$21,20,FALSE)</f>
        <v/>
      </c>
      <c r="K204" s="83">
        <f>VLOOKUP(B204,'총에버 관리_2023'!$A$3:$Y$21,22,FALSE)</f>
        <v>0</v>
      </c>
      <c r="L204" s="84" t="e">
        <f>RANK(K204,'총에버 관리_2023'!$Y$3:$Y$21)</f>
        <v>#N/A</v>
      </c>
    </row>
    <row r="205" spans="1:12" x14ac:dyDescent="0.4">
      <c r="A205" s="77">
        <f t="shared" si="33"/>
        <v>13</v>
      </c>
      <c r="B205" s="61" t="s">
        <v>387</v>
      </c>
      <c r="C205" s="43">
        <v>160</v>
      </c>
      <c r="D205" s="43">
        <v>215</v>
      </c>
      <c r="E205" s="69">
        <v>128</v>
      </c>
      <c r="F205" s="43">
        <f t="shared" si="34"/>
        <v>503</v>
      </c>
      <c r="G205" s="87">
        <f t="shared" si="35"/>
        <v>167.66666666666666</v>
      </c>
      <c r="H205" s="61" t="s">
        <v>387</v>
      </c>
      <c r="I205" s="70">
        <f>VLOOKUP(B205,'총에버 관리_2023'!$A$3:$Y$21,21,FALSE)</f>
        <v>671</v>
      </c>
      <c r="J205" s="70">
        <f>VLOOKUP(B205,'총에버 관리_2023'!$A$3:$Y$21,20,FALSE)</f>
        <v>566</v>
      </c>
      <c r="K205" s="83">
        <f>VLOOKUP(B205,'총에버 관리_2023'!$A$3:$Y$21,22,FALSE)</f>
        <v>0</v>
      </c>
      <c r="L205" s="84" t="e">
        <f>RANK(K205,'총에버 관리_2023'!$Y$3:$Y$21)</f>
        <v>#N/A</v>
      </c>
    </row>
    <row r="206" spans="1:12" x14ac:dyDescent="0.4">
      <c r="A206" s="77">
        <f t="shared" si="33"/>
        <v>14</v>
      </c>
      <c r="B206" s="72" t="s">
        <v>379</v>
      </c>
      <c r="C206" s="70">
        <v>213</v>
      </c>
      <c r="D206" s="64">
        <v>161</v>
      </c>
      <c r="E206" s="69">
        <v>125</v>
      </c>
      <c r="F206" s="43">
        <f t="shared" si="34"/>
        <v>499</v>
      </c>
      <c r="G206" s="87">
        <f t="shared" si="35"/>
        <v>166.33333333333334</v>
      </c>
      <c r="H206" s="72" t="s">
        <v>379</v>
      </c>
      <c r="I206" s="70">
        <f>VLOOKUP(B206,'총에버 관리_2023'!$A$3:$Y$21,21,FALSE)</f>
        <v>507</v>
      </c>
      <c r="J206" s="70" t="str">
        <f>VLOOKUP(B206,'총에버 관리_2023'!$A$3:$Y$21,20,FALSE)</f>
        <v/>
      </c>
      <c r="K206" s="83">
        <f>VLOOKUP(B206,'총에버 관리_2023'!$A$3:$Y$21,22,FALSE)</f>
        <v>0</v>
      </c>
      <c r="L206" s="84" t="e">
        <f>RANK(K206,'총에버 관리_2023'!$Y$3:$Y$21)</f>
        <v>#N/A</v>
      </c>
    </row>
    <row r="207" spans="1:12" x14ac:dyDescent="0.4">
      <c r="A207" s="77">
        <f t="shared" si="33"/>
        <v>15</v>
      </c>
      <c r="B207" s="61" t="s">
        <v>380</v>
      </c>
      <c r="C207" s="43">
        <v>191</v>
      </c>
      <c r="D207" s="43">
        <v>137</v>
      </c>
      <c r="E207" s="69">
        <v>157</v>
      </c>
      <c r="F207" s="43">
        <f t="shared" si="34"/>
        <v>485</v>
      </c>
      <c r="G207" s="87">
        <f t="shared" si="35"/>
        <v>161.66666666666666</v>
      </c>
      <c r="H207" s="61" t="s">
        <v>380</v>
      </c>
      <c r="I207" s="70">
        <f>VLOOKUP(B207,'총에버 관리_2023'!$A$3:$Y$21,21,FALSE)</f>
        <v>456</v>
      </c>
      <c r="J207" s="70" t="str">
        <f>VLOOKUP(B207,'총에버 관리_2023'!$A$3:$Y$21,20,FALSE)</f>
        <v/>
      </c>
      <c r="K207" s="83">
        <f>VLOOKUP(B207,'총에버 관리_2023'!$A$3:$Y$21,22,FALSE)</f>
        <v>0</v>
      </c>
      <c r="L207" s="84" t="e">
        <f>RANK(K207,'총에버 관리_2023'!$Y$3:$Y$21)</f>
        <v>#N/A</v>
      </c>
    </row>
    <row r="208" spans="1:12" x14ac:dyDescent="0.4">
      <c r="A208" s="77">
        <f t="shared" si="33"/>
        <v>16</v>
      </c>
      <c r="B208" s="72" t="s">
        <v>384</v>
      </c>
      <c r="C208" s="43">
        <v>128</v>
      </c>
      <c r="D208" s="43">
        <v>174</v>
      </c>
      <c r="E208" s="69">
        <v>131</v>
      </c>
      <c r="F208" s="43">
        <f t="shared" si="34"/>
        <v>433</v>
      </c>
      <c r="G208" s="87">
        <f t="shared" si="35"/>
        <v>144.33333333333334</v>
      </c>
      <c r="H208" s="72" t="s">
        <v>384</v>
      </c>
      <c r="I208" s="70">
        <f>VLOOKUP(B208,'총에버 관리_2023'!$A$3:$Y$21,21,FALSE)</f>
        <v>529</v>
      </c>
      <c r="J208" s="70">
        <f>VLOOKUP(B208,'총에버 관리_2023'!$A$3:$Y$21,20,FALSE)</f>
        <v>439</v>
      </c>
      <c r="K208" s="83">
        <f>VLOOKUP(B208,'총에버 관리_2023'!$A$3:$Y$21,22,FALSE)</f>
        <v>0</v>
      </c>
      <c r="L208" s="84" t="e">
        <f>RANK(K208,'총에버 관리_2023'!$Y$3:$Y$21)</f>
        <v>#N/A</v>
      </c>
    </row>
    <row r="211" spans="1:12" ht="36.75" customHeight="1" x14ac:dyDescent="0.4">
      <c r="A211" s="194" t="s">
        <v>394</v>
      </c>
      <c r="B211" s="194"/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</row>
    <row r="212" spans="1:12" ht="34.799999999999997" x14ac:dyDescent="0.4">
      <c r="A212" s="74" t="s">
        <v>40</v>
      </c>
      <c r="B212" s="57" t="s">
        <v>41</v>
      </c>
      <c r="C212" s="57" t="s">
        <v>42</v>
      </c>
      <c r="D212" s="57" t="s">
        <v>43</v>
      </c>
      <c r="E212" s="57" t="s">
        <v>44</v>
      </c>
      <c r="F212" s="38" t="s">
        <v>45</v>
      </c>
      <c r="G212" s="75" t="s">
        <v>46</v>
      </c>
      <c r="H212" s="38" t="s">
        <v>41</v>
      </c>
      <c r="I212" s="38" t="s">
        <v>47</v>
      </c>
      <c r="J212" s="38" t="s">
        <v>48</v>
      </c>
      <c r="K212" s="38" t="s">
        <v>49</v>
      </c>
      <c r="L212" s="76" t="s">
        <v>74</v>
      </c>
    </row>
    <row r="213" spans="1:12" x14ac:dyDescent="0.4">
      <c r="A213" s="77">
        <f t="shared" ref="A213:A227" si="36">RANK(G213,$G$213:$G$227)</f>
        <v>1</v>
      </c>
      <c r="B213" s="65" t="s">
        <v>403</v>
      </c>
      <c r="C213" s="43">
        <v>226</v>
      </c>
      <c r="D213" s="58">
        <v>200</v>
      </c>
      <c r="E213" s="43">
        <v>237</v>
      </c>
      <c r="F213" s="86">
        <f t="shared" ref="F213:F227" si="37">SUM(C213:E213)</f>
        <v>663</v>
      </c>
      <c r="G213" s="87">
        <f t="shared" ref="G213:G227" si="38">F213/COUNTA(C213:E213)</f>
        <v>221</v>
      </c>
      <c r="H213" s="65" t="s">
        <v>403</v>
      </c>
      <c r="I213" s="70">
        <f>VLOOKUP(B213,'총에버 관리_2023'!$A$3:$Y$22,21,FALSE)</f>
        <v>585</v>
      </c>
      <c r="J213" s="70">
        <f>VLOOKUP(B213,'총에버 관리_2023'!$A$3:$Y$22,20,FALSE)</f>
        <v>585</v>
      </c>
      <c r="K213" s="83">
        <f>VLOOKUP(B213,'총에버 관리_2023'!$A$3:$Y$22,22,FALSE)</f>
        <v>0</v>
      </c>
      <c r="L213" s="84" t="e">
        <f>RANK(K213,'총에버 관리_2023'!$Y$3:$Y$22)</f>
        <v>#N/A</v>
      </c>
    </row>
    <row r="214" spans="1:12" x14ac:dyDescent="0.4">
      <c r="A214" s="77">
        <f t="shared" si="36"/>
        <v>2</v>
      </c>
      <c r="B214" s="65" t="s">
        <v>405</v>
      </c>
      <c r="C214" s="43">
        <v>239</v>
      </c>
      <c r="D214" s="43">
        <v>202</v>
      </c>
      <c r="E214" s="43">
        <v>215</v>
      </c>
      <c r="F214" s="69">
        <f t="shared" si="37"/>
        <v>656</v>
      </c>
      <c r="G214" s="87">
        <f t="shared" si="38"/>
        <v>218.66666666666666</v>
      </c>
      <c r="H214" s="65" t="s">
        <v>405</v>
      </c>
      <c r="I214" s="70">
        <f>VLOOKUP(B214,'총에버 관리_2023'!$A$3:$Y$22,21,FALSE)</f>
        <v>698</v>
      </c>
      <c r="J214" s="70">
        <f>VLOOKUP(B214,'총에버 관리_2023'!$A$3:$Y$22,20,FALSE)</f>
        <v>653</v>
      </c>
      <c r="K214" s="83">
        <f>VLOOKUP(B214,'총에버 관리_2023'!$A$3:$Y$22,22,FALSE)</f>
        <v>0</v>
      </c>
      <c r="L214" s="84" t="e">
        <f>RANK(K214,'총에버 관리_2023'!$Y$3:$Y$22)</f>
        <v>#N/A</v>
      </c>
    </row>
    <row r="215" spans="1:12" x14ac:dyDescent="0.4">
      <c r="A215" s="77">
        <f t="shared" si="36"/>
        <v>3</v>
      </c>
      <c r="B215" s="65" t="s">
        <v>404</v>
      </c>
      <c r="C215" s="43">
        <v>194</v>
      </c>
      <c r="D215" s="43">
        <v>228</v>
      </c>
      <c r="E215" s="43">
        <v>215</v>
      </c>
      <c r="F215" s="69">
        <f t="shared" si="37"/>
        <v>637</v>
      </c>
      <c r="G215" s="87">
        <f t="shared" si="38"/>
        <v>212.33333333333334</v>
      </c>
      <c r="H215" s="65" t="s">
        <v>404</v>
      </c>
      <c r="I215" s="70">
        <f>VLOOKUP(B215,'총에버 관리_2023'!$A$3:$Y$22,21,FALSE)</f>
        <v>671</v>
      </c>
      <c r="J215" s="70">
        <f>VLOOKUP(B215,'총에버 관리_2023'!$A$3:$Y$22,20,FALSE)</f>
        <v>566</v>
      </c>
      <c r="K215" s="83">
        <f>VLOOKUP(B215,'총에버 관리_2023'!$A$3:$Y$22,22,FALSE)</f>
        <v>0</v>
      </c>
      <c r="L215" s="84" t="e">
        <f>RANK(K215,'총에버 관리_2023'!$Y$3:$Y$22)</f>
        <v>#N/A</v>
      </c>
    </row>
    <row r="216" spans="1:12" x14ac:dyDescent="0.4">
      <c r="A216" s="77">
        <f t="shared" si="36"/>
        <v>4</v>
      </c>
      <c r="B216" s="65" t="s">
        <v>395</v>
      </c>
      <c r="C216" s="43">
        <v>181</v>
      </c>
      <c r="D216" s="58">
        <v>212</v>
      </c>
      <c r="E216" s="43">
        <v>223</v>
      </c>
      <c r="F216" s="69">
        <f t="shared" si="37"/>
        <v>616</v>
      </c>
      <c r="G216" s="87">
        <f t="shared" si="38"/>
        <v>205.33333333333334</v>
      </c>
      <c r="H216" s="65" t="s">
        <v>395</v>
      </c>
      <c r="I216" s="70">
        <f>VLOOKUP(B216,'총에버 관리_2023'!$A$3:$Y$22,21,FALSE)</f>
        <v>458</v>
      </c>
      <c r="J216" s="70">
        <f>VLOOKUP(B216,'총에버 관리_2023'!$A$3:$Y$22,20,FALSE)</f>
        <v>602</v>
      </c>
      <c r="K216" s="83">
        <f>VLOOKUP(B216,'총에버 관리_2023'!$A$3:$Y$22,22,FALSE)</f>
        <v>0</v>
      </c>
      <c r="L216" s="84" t="e">
        <f>RANK(K216,'총에버 관리_2023'!$Y$3:$Y$22)</f>
        <v>#N/A</v>
      </c>
    </row>
    <row r="217" spans="1:12" x14ac:dyDescent="0.4">
      <c r="A217" s="77">
        <f t="shared" si="36"/>
        <v>5</v>
      </c>
      <c r="B217" s="58" t="s">
        <v>397</v>
      </c>
      <c r="C217" s="43">
        <v>212</v>
      </c>
      <c r="D217" s="43">
        <v>173</v>
      </c>
      <c r="E217" s="43">
        <v>210</v>
      </c>
      <c r="F217" s="69">
        <f t="shared" si="37"/>
        <v>595</v>
      </c>
      <c r="G217" s="87">
        <f t="shared" si="38"/>
        <v>198.33333333333334</v>
      </c>
      <c r="H217" s="58" t="s">
        <v>397</v>
      </c>
      <c r="I217" s="70">
        <f>VLOOKUP(B217,'총에버 관리_2023'!$A$3:$Y$22,21,FALSE)</f>
        <v>484</v>
      </c>
      <c r="J217" s="70">
        <f>VLOOKUP(B217,'총에버 관리_2023'!$A$3:$Y$22,20,FALSE)</f>
        <v>674</v>
      </c>
      <c r="K217" s="83">
        <f>VLOOKUP(B217,'총에버 관리_2023'!$A$3:$Y$22,22,FALSE)</f>
        <v>0</v>
      </c>
      <c r="L217" s="84" t="e">
        <f>RANK(K217,'총에버 관리_2023'!$Y$3:$Y$22)</f>
        <v>#N/A</v>
      </c>
    </row>
    <row r="218" spans="1:12" ht="18" thickBot="1" x14ac:dyDescent="0.45">
      <c r="A218" s="77">
        <f t="shared" si="36"/>
        <v>6</v>
      </c>
      <c r="B218" s="58" t="s">
        <v>399</v>
      </c>
      <c r="C218" s="58">
        <v>203</v>
      </c>
      <c r="D218" s="58">
        <v>192</v>
      </c>
      <c r="E218" s="59">
        <v>190</v>
      </c>
      <c r="F218" s="63">
        <f t="shared" si="37"/>
        <v>585</v>
      </c>
      <c r="G218" s="87">
        <f t="shared" si="38"/>
        <v>195</v>
      </c>
      <c r="H218" s="58" t="s">
        <v>399</v>
      </c>
      <c r="I218" s="70" t="str">
        <f>VLOOKUP(B218,'총에버 관리_2023'!$A$3:$Y$22,21,FALSE)</f>
        <v/>
      </c>
      <c r="J218" s="70">
        <f>VLOOKUP(B218,'총에버 관리_2023'!$A$3:$Y$22,20,FALSE)</f>
        <v>495</v>
      </c>
      <c r="K218" s="83">
        <f>VLOOKUP(B218,'총에버 관리_2023'!$A$3:$Y$22,22,FALSE)</f>
        <v>0</v>
      </c>
      <c r="L218" s="84" t="e">
        <f>RANK(K218,'총에버 관리_2023'!$Y$3:$Y$22)</f>
        <v>#N/A</v>
      </c>
    </row>
    <row r="219" spans="1:12" ht="18.600000000000001" thickTop="1" thickBot="1" x14ac:dyDescent="0.45">
      <c r="A219" s="77">
        <f t="shared" si="36"/>
        <v>7</v>
      </c>
      <c r="B219" s="65" t="s">
        <v>408</v>
      </c>
      <c r="C219" s="43">
        <v>183</v>
      </c>
      <c r="D219" s="61">
        <v>188</v>
      </c>
      <c r="E219" s="68">
        <v>201</v>
      </c>
      <c r="F219" s="69">
        <f t="shared" si="37"/>
        <v>572</v>
      </c>
      <c r="G219" s="87">
        <f t="shared" si="38"/>
        <v>190.66666666666666</v>
      </c>
      <c r="H219" s="65" t="s">
        <v>408</v>
      </c>
      <c r="I219" s="70">
        <f>VLOOKUP(B219,'총에버 관리_2023'!$A$3:$Y$22,21,FALSE)</f>
        <v>567</v>
      </c>
      <c r="J219" s="70" t="str">
        <f>VLOOKUP(B219,'총에버 관리_2023'!$A$3:$Y$22,20,FALSE)</f>
        <v/>
      </c>
      <c r="K219" s="83">
        <f>VLOOKUP(B219,'총에버 관리_2023'!$A$3:$Y$22,22,FALSE)</f>
        <v>0</v>
      </c>
      <c r="L219" s="84" t="e">
        <f>RANK(K219,'총에버 관리_2023'!$Y$3:$Y$22)</f>
        <v>#N/A</v>
      </c>
    </row>
    <row r="220" spans="1:12" ht="18" thickTop="1" x14ac:dyDescent="0.4">
      <c r="A220" s="77">
        <f t="shared" si="36"/>
        <v>8</v>
      </c>
      <c r="B220" s="58" t="s">
        <v>396</v>
      </c>
      <c r="C220" s="58">
        <v>194</v>
      </c>
      <c r="D220" s="58">
        <v>168</v>
      </c>
      <c r="E220" s="64">
        <v>206</v>
      </c>
      <c r="F220" s="63">
        <f t="shared" si="37"/>
        <v>568</v>
      </c>
      <c r="G220" s="87">
        <f t="shared" si="38"/>
        <v>189.33333333333334</v>
      </c>
      <c r="H220" s="58" t="s">
        <v>396</v>
      </c>
      <c r="I220" s="70" t="str">
        <f>VLOOKUP(B220,'총에버 관리_2023'!$A$3:$Y$22,21,FALSE)</f>
        <v/>
      </c>
      <c r="J220" s="70" t="str">
        <f>VLOOKUP(B220,'총에버 관리_2023'!$A$3:$Y$22,20,FALSE)</f>
        <v/>
      </c>
      <c r="K220" s="83">
        <f>VLOOKUP(B220,'총에버 관리_2023'!$A$3:$Y$22,22,FALSE)</f>
        <v>0</v>
      </c>
      <c r="L220" s="84" t="e">
        <f>RANK(K220,'총에버 관리_2023'!$Y$3:$Y$22)</f>
        <v>#N/A</v>
      </c>
    </row>
    <row r="221" spans="1:12" x14ac:dyDescent="0.4">
      <c r="A221" s="77">
        <f t="shared" si="36"/>
        <v>9</v>
      </c>
      <c r="B221" s="58" t="s">
        <v>407</v>
      </c>
      <c r="C221" s="43">
        <v>175</v>
      </c>
      <c r="D221" s="43">
        <v>210</v>
      </c>
      <c r="E221" s="43">
        <v>176</v>
      </c>
      <c r="F221" s="69">
        <f t="shared" si="37"/>
        <v>561</v>
      </c>
      <c r="G221" s="87">
        <f t="shared" si="38"/>
        <v>187</v>
      </c>
      <c r="H221" s="58" t="s">
        <v>407</v>
      </c>
      <c r="I221" s="70">
        <f>VLOOKUP(B221,'총에버 관리_2023'!$A$3:$Y$22,21,FALSE)</f>
        <v>629</v>
      </c>
      <c r="J221" s="70">
        <f>VLOOKUP(B221,'총에버 관리_2023'!$A$3:$Y$22,20,FALSE)</f>
        <v>556</v>
      </c>
      <c r="K221" s="83">
        <f>VLOOKUP(B221,'총에버 관리_2023'!$A$3:$Y$22,22,FALSE)</f>
        <v>0</v>
      </c>
      <c r="L221" s="84" t="e">
        <f>RANK(K221,'총에버 관리_2023'!$Y$3:$Y$22)</f>
        <v>#N/A</v>
      </c>
    </row>
    <row r="222" spans="1:12" x14ac:dyDescent="0.4">
      <c r="A222" s="77">
        <f t="shared" si="36"/>
        <v>10</v>
      </c>
      <c r="B222" s="65" t="s">
        <v>401</v>
      </c>
      <c r="C222" s="43">
        <v>173</v>
      </c>
      <c r="D222" s="43">
        <v>198</v>
      </c>
      <c r="E222" s="43">
        <v>179</v>
      </c>
      <c r="F222" s="69">
        <f t="shared" si="37"/>
        <v>550</v>
      </c>
      <c r="G222" s="87">
        <f t="shared" si="38"/>
        <v>183.33333333333334</v>
      </c>
      <c r="H222" s="65" t="s">
        <v>401</v>
      </c>
      <c r="I222" s="70">
        <f>VLOOKUP(B222,'총에버 관리_2023'!$A$3:$Y$22,21,FALSE)</f>
        <v>466</v>
      </c>
      <c r="J222" s="70" t="str">
        <f>VLOOKUP(B222,'총에버 관리_2023'!$A$3:$Y$22,20,FALSE)</f>
        <v/>
      </c>
      <c r="K222" s="83">
        <f>VLOOKUP(B222,'총에버 관리_2023'!$A$3:$Y$22,22,FALSE)</f>
        <v>0</v>
      </c>
      <c r="L222" s="84" t="e">
        <f>RANK(K222,'총에버 관리_2023'!$Y$3:$Y$22)</f>
        <v>#N/A</v>
      </c>
    </row>
    <row r="223" spans="1:12" ht="18" thickBot="1" x14ac:dyDescent="0.45">
      <c r="A223" s="77">
        <f t="shared" si="36"/>
        <v>11</v>
      </c>
      <c r="B223" s="58" t="s">
        <v>398</v>
      </c>
      <c r="C223" s="71">
        <v>175</v>
      </c>
      <c r="D223" s="43">
        <v>177</v>
      </c>
      <c r="E223" s="43">
        <v>194</v>
      </c>
      <c r="F223" s="69">
        <f t="shared" si="37"/>
        <v>546</v>
      </c>
      <c r="G223" s="87">
        <f t="shared" si="38"/>
        <v>182</v>
      </c>
      <c r="H223" s="58" t="s">
        <v>398</v>
      </c>
      <c r="I223" s="70">
        <f>VLOOKUP(B223,'총에버 관리_2023'!$A$3:$Y$22,21,FALSE)</f>
        <v>585</v>
      </c>
      <c r="J223" s="70">
        <f>VLOOKUP(B223,'총에버 관리_2023'!$A$3:$Y$22,20,FALSE)</f>
        <v>592</v>
      </c>
      <c r="K223" s="83">
        <f>VLOOKUP(B223,'총에버 관리_2023'!$A$3:$Y$22,22,FALSE)</f>
        <v>0</v>
      </c>
      <c r="L223" s="84" t="e">
        <f>RANK(K223,'총에버 관리_2023'!$Y$3:$Y$22)</f>
        <v>#N/A</v>
      </c>
    </row>
    <row r="224" spans="1:12" ht="18.600000000000001" thickTop="1" thickBot="1" x14ac:dyDescent="0.45">
      <c r="A224" s="77">
        <f t="shared" si="36"/>
        <v>12</v>
      </c>
      <c r="B224" s="61" t="s">
        <v>400</v>
      </c>
      <c r="C224" s="62">
        <v>227</v>
      </c>
      <c r="D224" s="63">
        <v>151</v>
      </c>
      <c r="E224" s="58">
        <v>164</v>
      </c>
      <c r="F224" s="63">
        <f t="shared" si="37"/>
        <v>542</v>
      </c>
      <c r="G224" s="87">
        <f t="shared" si="38"/>
        <v>180.66666666666666</v>
      </c>
      <c r="H224" s="58" t="s">
        <v>400</v>
      </c>
      <c r="I224" s="70">
        <f>VLOOKUP(B224,'총에버 관리_2023'!$A$3:$Y$22,21,FALSE)</f>
        <v>526</v>
      </c>
      <c r="J224" s="70">
        <f>VLOOKUP(B224,'총에버 관리_2023'!$A$3:$Y$22,20,FALSE)</f>
        <v>460</v>
      </c>
      <c r="K224" s="83">
        <f>VLOOKUP(B224,'총에버 관리_2023'!$A$3:$Y$22,22,FALSE)</f>
        <v>0</v>
      </c>
      <c r="L224" s="84" t="e">
        <f>RANK(K224,'총에버 관리_2023'!$Y$3:$Y$22)</f>
        <v>#N/A</v>
      </c>
    </row>
    <row r="225" spans="1:12" ht="18" thickTop="1" x14ac:dyDescent="0.4">
      <c r="A225" s="77">
        <f t="shared" si="36"/>
        <v>13</v>
      </c>
      <c r="B225" s="58" t="s">
        <v>409</v>
      </c>
      <c r="C225" s="70">
        <v>164</v>
      </c>
      <c r="D225" s="43">
        <v>185</v>
      </c>
      <c r="E225" s="43">
        <v>166</v>
      </c>
      <c r="F225" s="69">
        <f t="shared" si="37"/>
        <v>515</v>
      </c>
      <c r="G225" s="87">
        <f t="shared" si="38"/>
        <v>171.66666666666666</v>
      </c>
      <c r="H225" s="58" t="s">
        <v>409</v>
      </c>
      <c r="I225" s="70" t="str">
        <f>VLOOKUP(B225,'총에버 관리_2023'!$A$3:$Y$22,21,FALSE)</f>
        <v/>
      </c>
      <c r="J225" s="70">
        <f>VLOOKUP(B225,'총에버 관리_2023'!$A$3:$Y$22,20,FALSE)</f>
        <v>555</v>
      </c>
      <c r="K225" s="83">
        <f>VLOOKUP(B225,'총에버 관리_2023'!$A$3:$Y$22,22,FALSE)</f>
        <v>0</v>
      </c>
      <c r="L225" s="84" t="e">
        <f>RANK(K225,'총에버 관리_2023'!$Y$3:$Y$22)</f>
        <v>#N/A</v>
      </c>
    </row>
    <row r="226" spans="1:12" x14ac:dyDescent="0.4">
      <c r="A226" s="77">
        <f t="shared" si="36"/>
        <v>14</v>
      </c>
      <c r="B226" s="65" t="s">
        <v>406</v>
      </c>
      <c r="C226" s="43">
        <v>166</v>
      </c>
      <c r="D226" s="58">
        <v>149</v>
      </c>
      <c r="E226" s="43">
        <v>187</v>
      </c>
      <c r="F226" s="69">
        <f t="shared" si="37"/>
        <v>502</v>
      </c>
      <c r="G226" s="87">
        <f t="shared" si="38"/>
        <v>167.33333333333334</v>
      </c>
      <c r="H226" s="65" t="s">
        <v>406</v>
      </c>
      <c r="I226" s="70">
        <f>VLOOKUP(B226,'총에버 관리_2023'!$A$3:$Y$22,21,FALSE)</f>
        <v>529</v>
      </c>
      <c r="J226" s="70">
        <f>VLOOKUP(B226,'총에버 관리_2023'!$A$3:$Y$22,20,FALSE)</f>
        <v>439</v>
      </c>
      <c r="K226" s="83">
        <f>VLOOKUP(B226,'총에버 관리_2023'!$A$3:$Y$22,22,FALSE)</f>
        <v>0</v>
      </c>
      <c r="L226" s="84" t="e">
        <f>RANK(K226,'총에버 관리_2023'!$Y$3:$Y$22)</f>
        <v>#N/A</v>
      </c>
    </row>
    <row r="227" spans="1:12" x14ac:dyDescent="0.4">
      <c r="A227" s="77">
        <f t="shared" si="36"/>
        <v>15</v>
      </c>
      <c r="B227" s="65" t="s">
        <v>402</v>
      </c>
      <c r="C227" s="43">
        <v>134</v>
      </c>
      <c r="D227" s="58">
        <v>122</v>
      </c>
      <c r="E227" s="43">
        <v>149</v>
      </c>
      <c r="F227" s="69">
        <f t="shared" si="37"/>
        <v>405</v>
      </c>
      <c r="G227" s="87">
        <f t="shared" si="38"/>
        <v>135</v>
      </c>
      <c r="H227" s="65" t="s">
        <v>402</v>
      </c>
      <c r="I227" s="70">
        <f>VLOOKUP(B227,'총에버 관리_2023'!$A$3:$Y$22,21,FALSE)</f>
        <v>456</v>
      </c>
      <c r="J227" s="70" t="str">
        <f>VLOOKUP(B227,'총에버 관리_2023'!$A$3:$Y$22,20,FALSE)</f>
        <v/>
      </c>
      <c r="K227" s="83">
        <f>VLOOKUP(B227,'총에버 관리_2023'!$A$3:$Y$22,22,FALSE)</f>
        <v>0</v>
      </c>
      <c r="L227" s="84" t="e">
        <f>RANK(K227,'총에버 관리_2023'!$Y$3:$Y$22)</f>
        <v>#N/A</v>
      </c>
    </row>
    <row r="230" spans="1:12" ht="25.8" x14ac:dyDescent="0.4">
      <c r="A230" s="194" t="s">
        <v>411</v>
      </c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</row>
    <row r="231" spans="1:12" ht="35.4" thickBot="1" x14ac:dyDescent="0.45">
      <c r="A231" s="74" t="s">
        <v>40</v>
      </c>
      <c r="B231" s="57" t="s">
        <v>41</v>
      </c>
      <c r="C231" s="57" t="s">
        <v>42</v>
      </c>
      <c r="D231" s="57" t="s">
        <v>43</v>
      </c>
      <c r="E231" s="57" t="s">
        <v>44</v>
      </c>
      <c r="F231" s="38" t="s">
        <v>45</v>
      </c>
      <c r="G231" s="75" t="s">
        <v>46</v>
      </c>
      <c r="H231" s="38" t="s">
        <v>41</v>
      </c>
      <c r="I231" s="38" t="s">
        <v>47</v>
      </c>
      <c r="J231" s="38" t="s">
        <v>48</v>
      </c>
      <c r="K231" s="38" t="s">
        <v>49</v>
      </c>
      <c r="L231" s="76" t="s">
        <v>74</v>
      </c>
    </row>
    <row r="232" spans="1:12" ht="18.600000000000001" thickTop="1" thickBot="1" x14ac:dyDescent="0.45">
      <c r="A232" s="77">
        <f t="shared" ref="A232:A244" si="39">RANK(G232,$G$232:$G$244)</f>
        <v>1</v>
      </c>
      <c r="B232" s="58" t="s">
        <v>416</v>
      </c>
      <c r="C232" s="124">
        <v>221</v>
      </c>
      <c r="D232" s="68">
        <v>227</v>
      </c>
      <c r="E232" s="69">
        <v>226</v>
      </c>
      <c r="F232" s="86">
        <f t="shared" ref="F232:F244" si="40">SUM(C232:E232)</f>
        <v>674</v>
      </c>
      <c r="G232" s="87">
        <f t="shared" ref="G232:G244" si="41">F232/COUNTA(C232:E232)</f>
        <v>224.66666666666666</v>
      </c>
      <c r="H232" s="58" t="s">
        <v>416</v>
      </c>
      <c r="I232" s="70">
        <f>VLOOKUP(B232,'총에버 관리_2023'!$A$3:$Y$22,24,FALSE)</f>
        <v>36</v>
      </c>
      <c r="J232" s="70">
        <f>VLOOKUP(B232,'총에버 관리_2023'!$A$3:$Y$22,23,FALSE)</f>
        <v>6982</v>
      </c>
      <c r="K232" s="83">
        <f>VLOOKUP(B232,'총에버 관리_2023'!$A$3:$Y$22,25,FALSE)</f>
        <v>193.94444444444446</v>
      </c>
      <c r="L232" s="84">
        <f>RANK(K232,'총에버 관리_2023'!$Y$3:$Y$22)</f>
        <v>5</v>
      </c>
    </row>
    <row r="233" spans="1:12" ht="18.600000000000001" thickTop="1" thickBot="1" x14ac:dyDescent="0.45">
      <c r="A233" s="77">
        <f t="shared" si="39"/>
        <v>2</v>
      </c>
      <c r="B233" s="61" t="s">
        <v>422</v>
      </c>
      <c r="C233" s="62">
        <v>251</v>
      </c>
      <c r="D233" s="80">
        <v>199</v>
      </c>
      <c r="E233" s="58">
        <v>203</v>
      </c>
      <c r="F233" s="63">
        <f t="shared" si="40"/>
        <v>653</v>
      </c>
      <c r="G233" s="87">
        <f t="shared" si="41"/>
        <v>217.66666666666666</v>
      </c>
      <c r="H233" s="58" t="s">
        <v>422</v>
      </c>
      <c r="I233" s="70">
        <f>VLOOKUP(B233,'총에버 관리_2023'!$A$3:$Y$22,24,FALSE)</f>
        <v>45</v>
      </c>
      <c r="J233" s="70">
        <f>VLOOKUP(B233,'총에버 관리_2023'!$A$3:$Y$22,23,FALSE)</f>
        <v>9083</v>
      </c>
      <c r="K233" s="83">
        <f>VLOOKUP(B233,'총에버 관리_2023'!$A$3:$Y$22,25,FALSE)</f>
        <v>201.84444444444443</v>
      </c>
      <c r="L233" s="84">
        <f>RANK(K233,'총에버 관리_2023'!$Y$3:$Y$22)</f>
        <v>1</v>
      </c>
    </row>
    <row r="234" spans="1:12" ht="18" thickTop="1" x14ac:dyDescent="0.4">
      <c r="A234" s="77">
        <f t="shared" si="39"/>
        <v>3</v>
      </c>
      <c r="B234" s="65" t="s">
        <v>414</v>
      </c>
      <c r="C234" s="70">
        <v>156</v>
      </c>
      <c r="D234" s="43">
        <v>199</v>
      </c>
      <c r="E234" s="43">
        <v>247</v>
      </c>
      <c r="F234" s="69">
        <f t="shared" si="40"/>
        <v>602</v>
      </c>
      <c r="G234" s="87">
        <f t="shared" si="41"/>
        <v>200.66666666666666</v>
      </c>
      <c r="H234" s="65" t="s">
        <v>414</v>
      </c>
      <c r="I234" s="70">
        <f>VLOOKUP(B234,'총에버 관리_2023'!$A$3:$Y$22,24,FALSE)</f>
        <v>42</v>
      </c>
      <c r="J234" s="70">
        <f>VLOOKUP(B234,'총에버 관리_2023'!$A$3:$Y$22,23,FALSE)</f>
        <v>7621</v>
      </c>
      <c r="K234" s="83">
        <f>VLOOKUP(B234,'총에버 관리_2023'!$A$3:$Y$22,25,FALSE)</f>
        <v>181.45238095238096</v>
      </c>
      <c r="L234" s="84">
        <f>RANK(K234,'총에버 관리_2023'!$Y$3:$Y$22)</f>
        <v>10</v>
      </c>
    </row>
    <row r="235" spans="1:12" x14ac:dyDescent="0.4">
      <c r="A235" s="77">
        <f t="shared" si="39"/>
        <v>4</v>
      </c>
      <c r="B235" s="65" t="s">
        <v>415</v>
      </c>
      <c r="C235" s="43">
        <v>176</v>
      </c>
      <c r="D235" s="58">
        <v>208</v>
      </c>
      <c r="E235" s="43">
        <v>208</v>
      </c>
      <c r="F235" s="69">
        <f t="shared" si="40"/>
        <v>592</v>
      </c>
      <c r="G235" s="87">
        <f t="shared" si="41"/>
        <v>197.33333333333334</v>
      </c>
      <c r="H235" s="65" t="s">
        <v>415</v>
      </c>
      <c r="I235" s="70">
        <f>VLOOKUP(B235,'총에버 관리_2023'!$A$3:$Y$22,24,FALSE)</f>
        <v>45</v>
      </c>
      <c r="J235" s="70">
        <f>VLOOKUP(B235,'총에버 관리_2023'!$A$3:$Y$22,23,FALSE)</f>
        <v>8101</v>
      </c>
      <c r="K235" s="83">
        <f>VLOOKUP(B235,'총에버 관리_2023'!$A$3:$Y$22,25,FALSE)</f>
        <v>180.02222222222221</v>
      </c>
      <c r="L235" s="84">
        <f>RANK(K235,'총에버 관리_2023'!$Y$3:$Y$22)</f>
        <v>11</v>
      </c>
    </row>
    <row r="236" spans="1:12" x14ac:dyDescent="0.4">
      <c r="A236" s="77">
        <f t="shared" si="39"/>
        <v>5</v>
      </c>
      <c r="B236" s="65" t="s">
        <v>413</v>
      </c>
      <c r="C236" s="43">
        <v>197</v>
      </c>
      <c r="D236" s="43">
        <v>221</v>
      </c>
      <c r="E236" s="43">
        <v>167</v>
      </c>
      <c r="F236" s="69">
        <f t="shared" si="40"/>
        <v>585</v>
      </c>
      <c r="G236" s="87">
        <f t="shared" si="41"/>
        <v>195</v>
      </c>
      <c r="H236" s="65" t="s">
        <v>413</v>
      </c>
      <c r="I236" s="70">
        <f>VLOOKUP(B236,'총에버 관리_2023'!$A$3:$Y$22,24,FALSE)</f>
        <v>36</v>
      </c>
      <c r="J236" s="70">
        <f>VLOOKUP(B236,'총에버 관리_2023'!$A$3:$Y$22,23,FALSE)</f>
        <v>7207</v>
      </c>
      <c r="K236" s="83">
        <f>VLOOKUP(B236,'총에버 관리_2023'!$A$3:$Y$22,25,FALSE)</f>
        <v>200.19444444444446</v>
      </c>
      <c r="L236" s="84">
        <f>RANK(K236,'총에버 관리_2023'!$Y$3:$Y$22)</f>
        <v>3</v>
      </c>
    </row>
    <row r="237" spans="1:12" x14ac:dyDescent="0.4">
      <c r="A237" s="77">
        <f t="shared" si="39"/>
        <v>6</v>
      </c>
      <c r="B237" s="58" t="s">
        <v>417</v>
      </c>
      <c r="C237" s="58">
        <v>194</v>
      </c>
      <c r="D237" s="58">
        <v>153</v>
      </c>
      <c r="E237" s="59">
        <v>219</v>
      </c>
      <c r="F237" s="63">
        <f t="shared" si="40"/>
        <v>566</v>
      </c>
      <c r="G237" s="87">
        <f t="shared" si="41"/>
        <v>188.66666666666666</v>
      </c>
      <c r="H237" s="58" t="s">
        <v>417</v>
      </c>
      <c r="I237" s="70">
        <f>VLOOKUP(B237,'총에버 관리_2023'!$A$3:$Y$22,24,FALSE)</f>
        <v>15</v>
      </c>
      <c r="J237" s="70">
        <f>VLOOKUP(B237,'총에버 관리_2023'!$A$3:$Y$22,23,FALSE)</f>
        <v>2927</v>
      </c>
      <c r="K237" s="83">
        <f>VLOOKUP(B237,'총에버 관리_2023'!$A$3:$Y$22,25,FALSE)</f>
        <v>195.13333333333333</v>
      </c>
      <c r="L237" s="84">
        <f>RANK(K237,'총에버 관리_2023'!$Y$3:$Y$22)</f>
        <v>4</v>
      </c>
    </row>
    <row r="238" spans="1:12" x14ac:dyDescent="0.4">
      <c r="A238" s="77">
        <f t="shared" si="39"/>
        <v>7</v>
      </c>
      <c r="B238" s="65" t="s">
        <v>420</v>
      </c>
      <c r="C238" s="43">
        <v>169</v>
      </c>
      <c r="D238" s="67">
        <v>193</v>
      </c>
      <c r="E238" s="129">
        <v>194</v>
      </c>
      <c r="F238" s="69">
        <f t="shared" si="40"/>
        <v>556</v>
      </c>
      <c r="G238" s="87">
        <f t="shared" si="41"/>
        <v>185.33333333333334</v>
      </c>
      <c r="H238" s="65" t="s">
        <v>420</v>
      </c>
      <c r="I238" s="70">
        <f>VLOOKUP(B238,'총에버 관리_2023'!$A$3:$Y$22,24,FALSE)</f>
        <v>42</v>
      </c>
      <c r="J238" s="70">
        <f>VLOOKUP(B238,'총에버 관리_2023'!$A$3:$Y$22,23,FALSE)</f>
        <v>7699</v>
      </c>
      <c r="K238" s="83">
        <f>VLOOKUP(B238,'총에버 관리_2023'!$A$3:$Y$22,25,FALSE)</f>
        <v>183.3095238095238</v>
      </c>
      <c r="L238" s="84">
        <f>RANK(K238,'총에버 관리_2023'!$Y$3:$Y$22)</f>
        <v>8</v>
      </c>
    </row>
    <row r="239" spans="1:12" x14ac:dyDescent="0.4">
      <c r="A239" s="77">
        <f t="shared" si="39"/>
        <v>8</v>
      </c>
      <c r="B239" s="58" t="s">
        <v>421</v>
      </c>
      <c r="C239" s="43">
        <v>157</v>
      </c>
      <c r="D239" s="43">
        <v>223</v>
      </c>
      <c r="E239" s="70">
        <v>175</v>
      </c>
      <c r="F239" s="69">
        <f t="shared" si="40"/>
        <v>555</v>
      </c>
      <c r="G239" s="87">
        <f t="shared" si="41"/>
        <v>185</v>
      </c>
      <c r="H239" s="58" t="s">
        <v>421</v>
      </c>
      <c r="I239" s="70">
        <f>VLOOKUP(B239,'총에버 관리_2023'!$A$3:$Y$22,24,FALSE)</f>
        <v>6</v>
      </c>
      <c r="J239" s="70">
        <f>VLOOKUP(B239,'총에버 관리_2023'!$A$3:$Y$22,23,FALSE)</f>
        <v>1070</v>
      </c>
      <c r="K239" s="83">
        <f>VLOOKUP(B239,'총에버 관리_2023'!$A$3:$Y$22,25,FALSE)</f>
        <v>178.33333333333334</v>
      </c>
      <c r="L239" s="84">
        <f>RANK(K239,'총에버 관리_2023'!$Y$3:$Y$22)</f>
        <v>12</v>
      </c>
    </row>
    <row r="240" spans="1:12" x14ac:dyDescent="0.4">
      <c r="A240" s="77">
        <f t="shared" si="39"/>
        <v>9</v>
      </c>
      <c r="B240" s="58" t="s">
        <v>424</v>
      </c>
      <c r="C240" s="58">
        <v>180</v>
      </c>
      <c r="D240" s="58">
        <v>169</v>
      </c>
      <c r="E240" s="58">
        <v>166</v>
      </c>
      <c r="F240" s="63">
        <f t="shared" si="40"/>
        <v>515</v>
      </c>
      <c r="G240" s="87">
        <f t="shared" si="41"/>
        <v>171.66666666666666</v>
      </c>
      <c r="H240" s="58" t="s">
        <v>424</v>
      </c>
      <c r="I240" s="70" t="e">
        <f>VLOOKUP(B240,'총에버 관리_2023'!$A$3:$Y$22,24,FALSE)</f>
        <v>#N/A</v>
      </c>
      <c r="J240" s="70" t="e">
        <f>VLOOKUP(B240,'총에버 관리_2023'!$A$3:$Y$22,23,FALSE)</f>
        <v>#N/A</v>
      </c>
      <c r="K240" s="83" t="e">
        <f>VLOOKUP(B240,'총에버 관리_2023'!$A$3:$Y$22,25,FALSE)</f>
        <v>#N/A</v>
      </c>
      <c r="L240" s="84" t="e">
        <f>RANK(K240,'총에버 관리_2023'!$Y$3:$Y$22)</f>
        <v>#N/A</v>
      </c>
    </row>
    <row r="241" spans="1:12" x14ac:dyDescent="0.4">
      <c r="A241" s="77">
        <f t="shared" si="39"/>
        <v>10</v>
      </c>
      <c r="B241" s="65" t="s">
        <v>418</v>
      </c>
      <c r="C241" s="43">
        <v>204</v>
      </c>
      <c r="D241" s="58">
        <v>181</v>
      </c>
      <c r="E241" s="43">
        <v>121</v>
      </c>
      <c r="F241" s="69">
        <f t="shared" si="40"/>
        <v>506</v>
      </c>
      <c r="G241" s="87">
        <f t="shared" si="41"/>
        <v>168.66666666666666</v>
      </c>
      <c r="H241" s="65" t="s">
        <v>418</v>
      </c>
      <c r="I241" s="70">
        <f>VLOOKUP(B241,'총에버 관리_2023'!$A$3:$Y$22,24,FALSE)</f>
        <v>27</v>
      </c>
      <c r="J241" s="70">
        <f>VLOOKUP(B241,'총에버 관리_2023'!$A$3:$Y$22,23,FALSE)</f>
        <v>5104</v>
      </c>
      <c r="K241" s="83">
        <f>VLOOKUP(B241,'총에버 관리_2023'!$A$3:$Y$22,25,FALSE)</f>
        <v>189.03703703703704</v>
      </c>
      <c r="L241" s="84">
        <f>RANK(K241,'총에버 관리_2023'!$Y$3:$Y$22)</f>
        <v>7</v>
      </c>
    </row>
    <row r="242" spans="1:12" x14ac:dyDescent="0.4">
      <c r="A242" s="77">
        <f t="shared" si="39"/>
        <v>11</v>
      </c>
      <c r="B242" s="65" t="s">
        <v>412</v>
      </c>
      <c r="C242" s="71">
        <v>127</v>
      </c>
      <c r="D242" s="58">
        <v>180</v>
      </c>
      <c r="E242" s="43">
        <v>188</v>
      </c>
      <c r="F242" s="69">
        <f t="shared" si="40"/>
        <v>495</v>
      </c>
      <c r="G242" s="87">
        <f t="shared" si="41"/>
        <v>165</v>
      </c>
      <c r="H242" s="65" t="s">
        <v>412</v>
      </c>
      <c r="I242" s="70">
        <f>VLOOKUP(B242,'총에버 관리_2023'!$A$3:$Y$22,24,FALSE)</f>
        <v>27</v>
      </c>
      <c r="J242" s="70">
        <f>VLOOKUP(B242,'총에버 관리_2023'!$A$3:$Y$22,23,FALSE)</f>
        <v>4722</v>
      </c>
      <c r="K242" s="83">
        <f>VLOOKUP(B242,'총에버 관리_2023'!$A$3:$Y$22,25,FALSE)</f>
        <v>174.88888888888889</v>
      </c>
      <c r="L242" s="84">
        <f>RANK(K242,'총에버 관리_2023'!$Y$3:$Y$22)</f>
        <v>14</v>
      </c>
    </row>
    <row r="243" spans="1:12" x14ac:dyDescent="0.4">
      <c r="A243" s="77">
        <f t="shared" si="39"/>
        <v>12</v>
      </c>
      <c r="B243" s="61" t="s">
        <v>423</v>
      </c>
      <c r="C243" s="129">
        <v>148</v>
      </c>
      <c r="D243" s="69">
        <v>134</v>
      </c>
      <c r="E243" s="43">
        <v>178</v>
      </c>
      <c r="F243" s="69">
        <f t="shared" si="40"/>
        <v>460</v>
      </c>
      <c r="G243" s="87">
        <f t="shared" si="41"/>
        <v>153.33333333333334</v>
      </c>
      <c r="H243" s="61" t="s">
        <v>423</v>
      </c>
      <c r="I243" s="70">
        <f>VLOOKUP(B243,'총에버 관리_2023'!$A$3:$Y$22,24,FALSE)</f>
        <v>42</v>
      </c>
      <c r="J243" s="70">
        <f>VLOOKUP(B243,'총에버 관리_2023'!$A$3:$Y$22,23,FALSE)</f>
        <v>6660</v>
      </c>
      <c r="K243" s="83">
        <f>VLOOKUP(B243,'총에버 관리_2023'!$A$3:$Y$22,25,FALSE)</f>
        <v>158.57142857142858</v>
      </c>
      <c r="L243" s="84">
        <f>RANK(K243,'총에버 관리_2023'!$Y$3:$Y$22)</f>
        <v>18</v>
      </c>
    </row>
    <row r="244" spans="1:12" x14ac:dyDescent="0.4">
      <c r="A244" s="77">
        <f t="shared" si="39"/>
        <v>13</v>
      </c>
      <c r="B244" s="58" t="s">
        <v>419</v>
      </c>
      <c r="C244" s="70">
        <v>131</v>
      </c>
      <c r="D244" s="43">
        <v>154</v>
      </c>
      <c r="E244" s="43">
        <v>154</v>
      </c>
      <c r="F244" s="69">
        <f t="shared" si="40"/>
        <v>439</v>
      </c>
      <c r="G244" s="87">
        <f t="shared" si="41"/>
        <v>146.33333333333334</v>
      </c>
      <c r="H244" s="58" t="s">
        <v>419</v>
      </c>
      <c r="I244" s="70">
        <f>VLOOKUP(B244,'총에버 관리_2023'!$A$3:$Y$22,24,FALSE)</f>
        <v>36</v>
      </c>
      <c r="J244" s="70">
        <f>VLOOKUP(B244,'총에버 관리_2023'!$A$3:$Y$22,23,FALSE)</f>
        <v>5061</v>
      </c>
      <c r="K244" s="83">
        <f>VLOOKUP(B244,'총에버 관리_2023'!$A$3:$Y$22,25,FALSE)</f>
        <v>140.58333333333334</v>
      </c>
      <c r="L244" s="84">
        <f>RANK(K244,'총에버 관리_2023'!$Y$3:$Y$22)</f>
        <v>20</v>
      </c>
    </row>
    <row r="247" spans="1:12" ht="30.75" customHeight="1" x14ac:dyDescent="0.4">
      <c r="A247" s="194" t="s">
        <v>426</v>
      </c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</row>
    <row r="248" spans="1:12" ht="34.799999999999997" x14ac:dyDescent="0.4">
      <c r="A248" s="74" t="s">
        <v>40</v>
      </c>
      <c r="B248" s="57" t="s">
        <v>41</v>
      </c>
      <c r="C248" s="57" t="s">
        <v>42</v>
      </c>
      <c r="D248" s="57" t="s">
        <v>43</v>
      </c>
      <c r="E248" s="57" t="s">
        <v>44</v>
      </c>
      <c r="F248" s="38" t="s">
        <v>45</v>
      </c>
      <c r="G248" s="75" t="s">
        <v>46</v>
      </c>
      <c r="H248" s="38" t="s">
        <v>41</v>
      </c>
      <c r="I248" s="38" t="s">
        <v>47</v>
      </c>
      <c r="J248" s="38" t="s">
        <v>48</v>
      </c>
      <c r="K248" s="38" t="s">
        <v>49</v>
      </c>
      <c r="L248" s="76" t="s">
        <v>74</v>
      </c>
    </row>
    <row r="249" spans="1:12" ht="18" thickBot="1" x14ac:dyDescent="0.45">
      <c r="A249" s="77">
        <f t="shared" ref="A249:A261" si="42">RANK(G249,$G$249:$G$261)</f>
        <v>1</v>
      </c>
      <c r="B249" s="61" t="s">
        <v>435</v>
      </c>
      <c r="C249" s="58">
        <v>239</v>
      </c>
      <c r="D249" s="59">
        <v>223</v>
      </c>
      <c r="E249" s="63">
        <v>236</v>
      </c>
      <c r="F249" s="80">
        <f t="shared" ref="F249:F261" si="43">SUM(C249:E249)</f>
        <v>698</v>
      </c>
      <c r="G249" s="87">
        <f t="shared" ref="G249:G261" si="44">F249/COUNTA(C249:E249)</f>
        <v>232.66666666666666</v>
      </c>
      <c r="H249" s="61" t="s">
        <v>435</v>
      </c>
      <c r="I249" s="70">
        <f>VLOOKUP(B249,'총에버 관리_2023'!$A$3:$Y$22,24,FALSE)</f>
        <v>45</v>
      </c>
      <c r="J249" s="70">
        <f>VLOOKUP(B249,'총에버 관리_2023'!$A$3:$Y$22,23,FALSE)</f>
        <v>9083</v>
      </c>
      <c r="K249" s="83">
        <f>VLOOKUP(B249,'총에버 관리_2023'!$A$3:$Y$22,25,FALSE)</f>
        <v>201.84444444444443</v>
      </c>
      <c r="L249" s="84">
        <f>RANK(K249,'총에버 관리_2023'!$Y$3:$Y$22)</f>
        <v>1</v>
      </c>
    </row>
    <row r="250" spans="1:12" ht="18.600000000000001" thickTop="1" thickBot="1" x14ac:dyDescent="0.45">
      <c r="A250" s="77">
        <f t="shared" si="42"/>
        <v>2</v>
      </c>
      <c r="B250" s="61" t="s">
        <v>427</v>
      </c>
      <c r="C250" s="67">
        <v>232</v>
      </c>
      <c r="D250" s="68">
        <v>225</v>
      </c>
      <c r="E250" s="69">
        <v>214</v>
      </c>
      <c r="F250" s="69">
        <f t="shared" si="43"/>
        <v>671</v>
      </c>
      <c r="G250" s="87">
        <f t="shared" si="44"/>
        <v>223.66666666666666</v>
      </c>
      <c r="H250" s="61" t="s">
        <v>427</v>
      </c>
      <c r="I250" s="70">
        <f>VLOOKUP(B250,'총에버 관리_2023'!$A$3:$Y$22,24,FALSE)</f>
        <v>15</v>
      </c>
      <c r="J250" s="70">
        <f>VLOOKUP(B250,'총에버 관리_2023'!$A$3:$Y$22,23,FALSE)</f>
        <v>2927</v>
      </c>
      <c r="K250" s="83">
        <f>VLOOKUP(B250,'총에버 관리_2023'!$A$3:$Y$22,25,FALSE)</f>
        <v>195.13333333333333</v>
      </c>
      <c r="L250" s="84">
        <f>RANK(K250,'총에버 관리_2023'!$Y$3:$Y$22)</f>
        <v>4</v>
      </c>
    </row>
    <row r="251" spans="1:12" ht="18" thickTop="1" x14ac:dyDescent="0.4">
      <c r="A251" s="77">
        <f t="shared" si="42"/>
        <v>3</v>
      </c>
      <c r="B251" s="58" t="s">
        <v>432</v>
      </c>
      <c r="C251" s="64">
        <v>180</v>
      </c>
      <c r="D251" s="64">
        <v>216</v>
      </c>
      <c r="E251" s="58">
        <v>233</v>
      </c>
      <c r="F251" s="63">
        <f t="shared" si="43"/>
        <v>629</v>
      </c>
      <c r="G251" s="87">
        <f t="shared" si="44"/>
        <v>209.66666666666666</v>
      </c>
      <c r="H251" s="58" t="s">
        <v>432</v>
      </c>
      <c r="I251" s="70">
        <f>VLOOKUP(B251,'총에버 관리_2023'!$A$3:$Y$22,24,FALSE)</f>
        <v>42</v>
      </c>
      <c r="J251" s="70">
        <f>VLOOKUP(B251,'총에버 관리_2023'!$A$3:$Y$22,23,FALSE)</f>
        <v>7699</v>
      </c>
      <c r="K251" s="83">
        <f>VLOOKUP(B251,'총에버 관리_2023'!$A$3:$Y$22,25,FALSE)</f>
        <v>183.3095238095238</v>
      </c>
      <c r="L251" s="84">
        <f>RANK(K251,'총에버 관리_2023'!$Y$3:$Y$22)</f>
        <v>8</v>
      </c>
    </row>
    <row r="252" spans="1:12" x14ac:dyDescent="0.4">
      <c r="A252" s="77">
        <f t="shared" si="42"/>
        <v>4</v>
      </c>
      <c r="B252" s="58" t="s">
        <v>428</v>
      </c>
      <c r="C252" s="58">
        <v>232</v>
      </c>
      <c r="D252" s="58">
        <v>172</v>
      </c>
      <c r="E252" s="58">
        <v>181</v>
      </c>
      <c r="F252" s="63">
        <f t="shared" si="43"/>
        <v>585</v>
      </c>
      <c r="G252" s="87">
        <f t="shared" si="44"/>
        <v>195</v>
      </c>
      <c r="H252" s="58" t="s">
        <v>428</v>
      </c>
      <c r="I252" s="70">
        <f>VLOOKUP(B252,'총에버 관리_2023'!$A$3:$Y$22,24,FALSE)</f>
        <v>45</v>
      </c>
      <c r="J252" s="70">
        <f>VLOOKUP(B252,'총에버 관리_2023'!$A$3:$Y$22,23,FALSE)</f>
        <v>8101</v>
      </c>
      <c r="K252" s="83">
        <f>VLOOKUP(B252,'총에버 관리_2023'!$A$3:$Y$22,25,FALSE)</f>
        <v>180.02222222222221</v>
      </c>
      <c r="L252" s="84">
        <f>RANK(K252,'총에버 관리_2023'!$Y$3:$Y$22)</f>
        <v>11</v>
      </c>
    </row>
    <row r="253" spans="1:12" x14ac:dyDescent="0.4">
      <c r="A253" s="77">
        <f t="shared" si="42"/>
        <v>4</v>
      </c>
      <c r="B253" s="58" t="s">
        <v>438</v>
      </c>
      <c r="C253" s="43">
        <v>228</v>
      </c>
      <c r="D253" s="43">
        <v>178</v>
      </c>
      <c r="E253" s="43">
        <v>179</v>
      </c>
      <c r="F253" s="69">
        <f t="shared" si="43"/>
        <v>585</v>
      </c>
      <c r="G253" s="87">
        <f t="shared" si="44"/>
        <v>195</v>
      </c>
      <c r="H253" s="58" t="s">
        <v>438</v>
      </c>
      <c r="I253" s="70">
        <f>VLOOKUP(B253,'총에버 관리_2023'!$A$3:$Y$22,24,FALSE)</f>
        <v>36</v>
      </c>
      <c r="J253" s="70">
        <f>VLOOKUP(B253,'총에버 관리_2023'!$A$3:$Y$22,23,FALSE)</f>
        <v>7207</v>
      </c>
      <c r="K253" s="83">
        <f>VLOOKUP(B253,'총에버 관리_2023'!$A$3:$Y$22,25,FALSE)</f>
        <v>200.19444444444446</v>
      </c>
      <c r="L253" s="84">
        <f>RANK(K253,'총에버 관리_2023'!$Y$3:$Y$22)</f>
        <v>3</v>
      </c>
    </row>
    <row r="254" spans="1:12" ht="18" thickBot="1" x14ac:dyDescent="0.45">
      <c r="A254" s="77">
        <f t="shared" si="42"/>
        <v>6</v>
      </c>
      <c r="B254" s="65" t="s">
        <v>429</v>
      </c>
      <c r="C254" s="71">
        <v>193</v>
      </c>
      <c r="D254" s="43">
        <v>215</v>
      </c>
      <c r="E254" s="71">
        <v>159</v>
      </c>
      <c r="F254" s="69">
        <f t="shared" si="43"/>
        <v>567</v>
      </c>
      <c r="G254" s="87">
        <f t="shared" si="44"/>
        <v>189</v>
      </c>
      <c r="H254" s="65" t="s">
        <v>429</v>
      </c>
      <c r="I254" s="70">
        <f>VLOOKUP(B254,'총에버 관리_2023'!$A$3:$Y$22,24,FALSE)</f>
        <v>42</v>
      </c>
      <c r="J254" s="70">
        <f>VLOOKUP(B254,'총에버 관리_2023'!$A$3:$Y$22,23,FALSE)</f>
        <v>8464</v>
      </c>
      <c r="K254" s="83">
        <f>VLOOKUP(B254,'총에버 관리_2023'!$A$3:$Y$22,25,FALSE)</f>
        <v>201.52380952380952</v>
      </c>
      <c r="L254" s="84">
        <f>RANK(K254,'총에버 관리_2023'!$Y$3:$Y$22)</f>
        <v>2</v>
      </c>
    </row>
    <row r="255" spans="1:12" ht="18.600000000000001" thickTop="1" thickBot="1" x14ac:dyDescent="0.45">
      <c r="A255" s="77">
        <f t="shared" si="42"/>
        <v>7</v>
      </c>
      <c r="B255" s="72" t="s">
        <v>433</v>
      </c>
      <c r="C255" s="68">
        <v>204</v>
      </c>
      <c r="D255" s="130">
        <v>155</v>
      </c>
      <c r="E255" s="129">
        <v>170</v>
      </c>
      <c r="F255" s="69">
        <f t="shared" si="43"/>
        <v>529</v>
      </c>
      <c r="G255" s="87">
        <f t="shared" si="44"/>
        <v>176.33333333333334</v>
      </c>
      <c r="H255" s="65" t="s">
        <v>433</v>
      </c>
      <c r="I255" s="70">
        <f>VLOOKUP(B255,'총에버 관리_2023'!$A$3:$Y$22,24,FALSE)</f>
        <v>36</v>
      </c>
      <c r="J255" s="70">
        <f>VLOOKUP(B255,'총에버 관리_2023'!$A$3:$Y$22,23,FALSE)</f>
        <v>5061</v>
      </c>
      <c r="K255" s="83">
        <f>VLOOKUP(B255,'총에버 관리_2023'!$A$3:$Y$22,25,FALSE)</f>
        <v>140.58333333333334</v>
      </c>
      <c r="L255" s="84">
        <f>RANK(K255,'총에버 관리_2023'!$Y$3:$Y$22)</f>
        <v>20</v>
      </c>
    </row>
    <row r="256" spans="1:12" ht="18" thickTop="1" x14ac:dyDescent="0.4">
      <c r="A256" s="77">
        <f t="shared" si="42"/>
        <v>8</v>
      </c>
      <c r="B256" s="58" t="s">
        <v>439</v>
      </c>
      <c r="C256" s="70">
        <v>168</v>
      </c>
      <c r="D256" s="43">
        <v>170</v>
      </c>
      <c r="E256" s="70">
        <v>188</v>
      </c>
      <c r="F256" s="69">
        <f t="shared" si="43"/>
        <v>526</v>
      </c>
      <c r="G256" s="87">
        <f t="shared" si="44"/>
        <v>175.33333333333334</v>
      </c>
      <c r="H256" s="58" t="s">
        <v>439</v>
      </c>
      <c r="I256" s="70">
        <f>VLOOKUP(B256,'총에버 관리_2023'!$A$3:$Y$22,24,FALSE)</f>
        <v>42</v>
      </c>
      <c r="J256" s="70">
        <f>VLOOKUP(B256,'총에버 관리_2023'!$A$3:$Y$22,23,FALSE)</f>
        <v>6660</v>
      </c>
      <c r="K256" s="83">
        <f>VLOOKUP(B256,'총에버 관리_2023'!$A$3:$Y$22,25,FALSE)</f>
        <v>158.57142857142858</v>
      </c>
      <c r="L256" s="84">
        <f>RANK(K256,'총에버 관리_2023'!$Y$3:$Y$22)</f>
        <v>18</v>
      </c>
    </row>
    <row r="257" spans="1:12" x14ac:dyDescent="0.4">
      <c r="A257" s="77">
        <f t="shared" si="42"/>
        <v>9</v>
      </c>
      <c r="B257" s="65" t="s">
        <v>437</v>
      </c>
      <c r="C257" s="43">
        <v>171</v>
      </c>
      <c r="D257" s="58">
        <v>138</v>
      </c>
      <c r="E257" s="43">
        <v>198</v>
      </c>
      <c r="F257" s="69">
        <f t="shared" si="43"/>
        <v>507</v>
      </c>
      <c r="G257" s="87">
        <f t="shared" si="44"/>
        <v>169</v>
      </c>
      <c r="H257" s="65" t="s">
        <v>437</v>
      </c>
      <c r="I257" s="70">
        <f>VLOOKUP(B257,'총에버 관리_2023'!$A$3:$Y$22,24,FALSE)</f>
        <v>27</v>
      </c>
      <c r="J257" s="70">
        <f>VLOOKUP(B257,'총에버 관리_2023'!$A$3:$Y$22,23,FALSE)</f>
        <v>4575</v>
      </c>
      <c r="K257" s="83">
        <f>VLOOKUP(B257,'총에버 관리_2023'!$A$3:$Y$22,25,FALSE)</f>
        <v>169.44444444444446</v>
      </c>
      <c r="L257" s="84">
        <f>RANK(K257,'총에버 관리_2023'!$Y$3:$Y$22)</f>
        <v>15</v>
      </c>
    </row>
    <row r="258" spans="1:12" x14ac:dyDescent="0.4">
      <c r="A258" s="77">
        <f t="shared" si="42"/>
        <v>10</v>
      </c>
      <c r="B258" s="65" t="s">
        <v>436</v>
      </c>
      <c r="C258" s="43">
        <v>182</v>
      </c>
      <c r="D258" s="58">
        <v>150</v>
      </c>
      <c r="E258" s="43">
        <v>152</v>
      </c>
      <c r="F258" s="69">
        <f t="shared" si="43"/>
        <v>484</v>
      </c>
      <c r="G258" s="87">
        <f t="shared" si="44"/>
        <v>161.33333333333334</v>
      </c>
      <c r="H258" s="65" t="s">
        <v>436</v>
      </c>
      <c r="I258" s="70">
        <f>VLOOKUP(B258,'총에버 관리_2023'!$A$3:$Y$22,24,FALSE)</f>
        <v>36</v>
      </c>
      <c r="J258" s="70">
        <f>VLOOKUP(B258,'총에버 관리_2023'!$A$3:$Y$22,23,FALSE)</f>
        <v>6982</v>
      </c>
      <c r="K258" s="83">
        <f>VLOOKUP(B258,'총에버 관리_2023'!$A$3:$Y$22,25,FALSE)</f>
        <v>193.94444444444446</v>
      </c>
      <c r="L258" s="84">
        <f>RANK(K258,'총에버 관리_2023'!$Y$3:$Y$22)</f>
        <v>5</v>
      </c>
    </row>
    <row r="259" spans="1:12" x14ac:dyDescent="0.4">
      <c r="A259" s="77">
        <f t="shared" si="42"/>
        <v>11</v>
      </c>
      <c r="B259" s="65" t="s">
        <v>431</v>
      </c>
      <c r="C259" s="71">
        <v>145</v>
      </c>
      <c r="D259" s="43">
        <v>171</v>
      </c>
      <c r="E259" s="43">
        <v>150</v>
      </c>
      <c r="F259" s="69">
        <f t="shared" si="43"/>
        <v>466</v>
      </c>
      <c r="G259" s="87">
        <f t="shared" si="44"/>
        <v>155.33333333333334</v>
      </c>
      <c r="H259" s="65" t="s">
        <v>431</v>
      </c>
      <c r="I259" s="70">
        <f>VLOOKUP(B259,'총에버 관리_2023'!$A$3:$Y$22,24,FALSE)</f>
        <v>9</v>
      </c>
      <c r="J259" s="70">
        <f>VLOOKUP(B259,'총에버 관리_2023'!$A$3:$Y$22,23,FALSE)</f>
        <v>1603</v>
      </c>
      <c r="K259" s="83">
        <f>VLOOKUP(B259,'총에버 관리_2023'!$A$3:$Y$22,25,FALSE)</f>
        <v>178.11111111111111</v>
      </c>
      <c r="L259" s="84">
        <f>RANK(K259,'총에버 관리_2023'!$Y$3:$Y$22)</f>
        <v>13</v>
      </c>
    </row>
    <row r="260" spans="1:12" x14ac:dyDescent="0.4">
      <c r="A260" s="77">
        <f t="shared" si="42"/>
        <v>12</v>
      </c>
      <c r="B260" s="61" t="s">
        <v>434</v>
      </c>
      <c r="C260" s="129">
        <v>169</v>
      </c>
      <c r="D260" s="69">
        <v>151</v>
      </c>
      <c r="E260" s="43">
        <v>138</v>
      </c>
      <c r="F260" s="69">
        <f t="shared" si="43"/>
        <v>458</v>
      </c>
      <c r="G260" s="87">
        <f t="shared" si="44"/>
        <v>152.66666666666666</v>
      </c>
      <c r="H260" s="61" t="s">
        <v>434</v>
      </c>
      <c r="I260" s="70">
        <f>VLOOKUP(B260,'총에버 관리_2023'!$A$3:$Y$22,24,FALSE)</f>
        <v>42</v>
      </c>
      <c r="J260" s="70">
        <f>VLOOKUP(B260,'총에버 관리_2023'!$A$3:$Y$22,23,FALSE)</f>
        <v>7621</v>
      </c>
      <c r="K260" s="83">
        <f>VLOOKUP(B260,'총에버 관리_2023'!$A$3:$Y$22,25,FALSE)</f>
        <v>181.45238095238096</v>
      </c>
      <c r="L260" s="84">
        <f>RANK(K260,'총에버 관리_2023'!$Y$3:$Y$22)</f>
        <v>10</v>
      </c>
    </row>
    <row r="261" spans="1:12" x14ac:dyDescent="0.4">
      <c r="A261" s="77">
        <f t="shared" si="42"/>
        <v>13</v>
      </c>
      <c r="B261" s="65" t="s">
        <v>430</v>
      </c>
      <c r="C261" s="70">
        <v>153</v>
      </c>
      <c r="D261" s="58">
        <v>122</v>
      </c>
      <c r="E261" s="43">
        <v>181</v>
      </c>
      <c r="F261" s="69">
        <f t="shared" si="43"/>
        <v>456</v>
      </c>
      <c r="G261" s="87">
        <f t="shared" si="44"/>
        <v>152</v>
      </c>
      <c r="H261" s="65" t="s">
        <v>430</v>
      </c>
      <c r="I261" s="70">
        <f>VLOOKUP(B261,'총에버 관리_2023'!$A$3:$Y$22,24,FALSE)</f>
        <v>18</v>
      </c>
      <c r="J261" s="70">
        <f>VLOOKUP(B261,'총에버 관리_2023'!$A$3:$Y$22,23,FALSE)</f>
        <v>2611</v>
      </c>
      <c r="K261" s="83">
        <f>VLOOKUP(B261,'총에버 관리_2023'!$A$3:$Y$22,25,FALSE)</f>
        <v>145.05555555555554</v>
      </c>
      <c r="L261" s="84">
        <f>RANK(K261,'총에버 관리_2023'!$Y$3:$Y$22)</f>
        <v>19</v>
      </c>
    </row>
    <row r="264" spans="1:12" ht="25.8" x14ac:dyDescent="0.4">
      <c r="A264" s="194" t="s">
        <v>442</v>
      </c>
      <c r="B264" s="194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</row>
    <row r="265" spans="1:12" ht="34.799999999999997" x14ac:dyDescent="0.4">
      <c r="A265" s="74" t="s">
        <v>40</v>
      </c>
      <c r="B265" s="57" t="s">
        <v>41</v>
      </c>
      <c r="C265" s="57" t="s">
        <v>42</v>
      </c>
      <c r="D265" s="57" t="s">
        <v>43</v>
      </c>
      <c r="E265" s="57" t="s">
        <v>44</v>
      </c>
      <c r="F265" s="38" t="s">
        <v>45</v>
      </c>
      <c r="G265" s="75" t="s">
        <v>46</v>
      </c>
      <c r="H265" s="38" t="s">
        <v>41</v>
      </c>
      <c r="I265" s="38" t="s">
        <v>47</v>
      </c>
      <c r="J265" s="38" t="s">
        <v>48</v>
      </c>
      <c r="K265" s="38" t="s">
        <v>49</v>
      </c>
      <c r="L265" s="76" t="s">
        <v>74</v>
      </c>
    </row>
    <row r="266" spans="1:12" x14ac:dyDescent="0.4">
      <c r="A266" s="77">
        <f>RANK(G266,$G$266:$G$279)</f>
        <v>1</v>
      </c>
      <c r="B266" s="61" t="s">
        <v>447</v>
      </c>
      <c r="C266" s="43">
        <v>178</v>
      </c>
      <c r="D266" s="43">
        <v>231</v>
      </c>
      <c r="E266" s="43">
        <v>236</v>
      </c>
      <c r="F266" s="86">
        <f>SUM(C266:E266)</f>
        <v>645</v>
      </c>
      <c r="G266" s="87">
        <f>F266/COUNTA(C266:E266)</f>
        <v>215</v>
      </c>
      <c r="H266" s="61" t="s">
        <v>447</v>
      </c>
      <c r="I266" s="70">
        <f>VLOOKUP(B266,'총에버 관리_2023'!$A$3:$Y$22,24,FALSE)</f>
        <v>42</v>
      </c>
      <c r="J266" s="70">
        <f>VLOOKUP(B266,'총에버 관리_2023'!$A$3:$Y$22,23,FALSE)</f>
        <v>8464</v>
      </c>
      <c r="K266" s="83">
        <f>VLOOKUP(B266,'총에버 관리_2023'!$A$3:$Y$22,25,FALSE)</f>
        <v>201.52380952380952</v>
      </c>
      <c r="L266" s="84">
        <f>RANK(K266,'총에버 관리_2023'!$Y$3:$Y$22)</f>
        <v>2</v>
      </c>
    </row>
    <row r="267" spans="1:12" x14ac:dyDescent="0.4">
      <c r="A267" s="77">
        <f>RANK(G267,$G$266:$G$279)</f>
        <v>2</v>
      </c>
      <c r="B267" s="61" t="s">
        <v>454</v>
      </c>
      <c r="C267" s="43">
        <v>205</v>
      </c>
      <c r="D267" s="43">
        <v>228</v>
      </c>
      <c r="E267" s="43">
        <v>193</v>
      </c>
      <c r="F267" s="69">
        <f>SUM(C267:E267)</f>
        <v>626</v>
      </c>
      <c r="G267" s="87">
        <f>F267/COUNTA(C267:E267)</f>
        <v>208.66666666666666</v>
      </c>
      <c r="H267" s="61" t="s">
        <v>454</v>
      </c>
      <c r="I267" s="70">
        <f>VLOOKUP(B267,'총에버 관리_2023'!$A$3:$Y$22,24,FALSE)</f>
        <v>27</v>
      </c>
      <c r="J267" s="70">
        <f>VLOOKUP(B267,'총에버 관리_2023'!$A$3:$Y$22,23,FALSE)</f>
        <v>5104</v>
      </c>
      <c r="K267" s="83">
        <f>VLOOKUP(B267,'총에버 관리_2023'!$A$3:$Y$22,25,FALSE)</f>
        <v>189.03703703703704</v>
      </c>
      <c r="L267" s="84">
        <f>RANK(K267,'총에버 관리_2023'!$Y$3:$Y$22)</f>
        <v>7</v>
      </c>
    </row>
    <row r="268" spans="1:12" x14ac:dyDescent="0.4">
      <c r="A268" s="77">
        <f>RANK(G268,$G$266:$G$279)</f>
        <v>3</v>
      </c>
      <c r="B268" s="72" t="s">
        <v>453</v>
      </c>
      <c r="C268" s="43">
        <v>198</v>
      </c>
      <c r="D268" s="43">
        <v>216</v>
      </c>
      <c r="E268" s="43">
        <v>185</v>
      </c>
      <c r="F268" s="69">
        <f>SUM(C268:E268)</f>
        <v>599</v>
      </c>
      <c r="G268" s="87">
        <f>F268/COUNTA(C268:E268)</f>
        <v>199.66666666666666</v>
      </c>
      <c r="H268" s="65" t="s">
        <v>453</v>
      </c>
      <c r="I268" s="70">
        <f>VLOOKUP(B268,'총에버 관리_2023'!$A$3:$Y$22,24,FALSE)</f>
        <v>45</v>
      </c>
      <c r="J268" s="70">
        <f>VLOOKUP(B268,'총에버 관리_2023'!$A$3:$Y$22,23,FALSE)</f>
        <v>9083</v>
      </c>
      <c r="K268" s="83">
        <f>VLOOKUP(B268,'총에버 관리_2023'!$A$3:$Y$22,25,FALSE)</f>
        <v>201.84444444444443</v>
      </c>
      <c r="L268" s="84">
        <f>RANK(K268,'총에버 관리_2023'!$Y$3:$Y$22)</f>
        <v>1</v>
      </c>
    </row>
    <row r="269" spans="1:12" x14ac:dyDescent="0.4">
      <c r="A269" s="77">
        <f>RANK(G269,$G$266:$G$279)</f>
        <v>4</v>
      </c>
      <c r="B269" s="72" t="s">
        <v>449</v>
      </c>
      <c r="C269" s="43">
        <v>201</v>
      </c>
      <c r="D269" s="43">
        <v>179</v>
      </c>
      <c r="E269" s="43">
        <v>202</v>
      </c>
      <c r="F269" s="69">
        <f>SUM(C269:E269)</f>
        <v>582</v>
      </c>
      <c r="G269" s="87">
        <f>F269/COUNTA(C269:E269)</f>
        <v>194</v>
      </c>
      <c r="H269" s="65" t="s">
        <v>449</v>
      </c>
      <c r="I269" s="70">
        <f>VLOOKUP(B269,'총에버 관리_2023'!$A$3:$Y$22,24,FALSE)</f>
        <v>42</v>
      </c>
      <c r="J269" s="70">
        <f>VLOOKUP(B269,'총에버 관리_2023'!$A$3:$Y$22,23,FALSE)</f>
        <v>7699</v>
      </c>
      <c r="K269" s="83">
        <f>VLOOKUP(B269,'총에버 관리_2023'!$A$3:$Y$22,25,FALSE)</f>
        <v>183.3095238095238</v>
      </c>
      <c r="L269" s="84">
        <f>RANK(K269,'총에버 관리_2023'!$Y$3:$Y$22)</f>
        <v>8</v>
      </c>
    </row>
    <row r="270" spans="1:12" x14ac:dyDescent="0.4">
      <c r="A270" s="77">
        <f>RANK(G270,$G$266:$G$279)</f>
        <v>5</v>
      </c>
      <c r="B270" s="61" t="s">
        <v>444</v>
      </c>
      <c r="C270" s="43">
        <v>188</v>
      </c>
      <c r="D270" s="43">
        <v>192</v>
      </c>
      <c r="E270" s="43">
        <v>166</v>
      </c>
      <c r="F270" s="69">
        <f>SUM(C270:E270)</f>
        <v>546</v>
      </c>
      <c r="G270" s="87">
        <f>F270/COUNTA(C270:E270)</f>
        <v>182</v>
      </c>
      <c r="H270" s="58" t="s">
        <v>444</v>
      </c>
      <c r="I270" s="70">
        <f>VLOOKUP(B270,'총에버 관리_2023'!$A$3:$Y$22,24,FALSE)</f>
        <v>45</v>
      </c>
      <c r="J270" s="70">
        <f>VLOOKUP(B270,'총에버 관리_2023'!$A$3:$Y$22,23,FALSE)</f>
        <v>8101</v>
      </c>
      <c r="K270" s="83">
        <f>VLOOKUP(B270,'총에버 관리_2023'!$A$3:$Y$22,25,FALSE)</f>
        <v>180.02222222222221</v>
      </c>
      <c r="L270" s="84">
        <f>RANK(K270,'총에버 관리_2023'!$Y$3:$Y$22)</f>
        <v>11</v>
      </c>
    </row>
    <row r="271" spans="1:12" x14ac:dyDescent="0.4">
      <c r="A271" s="77">
        <f>RANK(G271,$G$266:$G$279)</f>
        <v>6</v>
      </c>
      <c r="B271" s="72" t="s">
        <v>456</v>
      </c>
      <c r="C271" s="43">
        <v>196</v>
      </c>
      <c r="D271" s="58">
        <v>182</v>
      </c>
      <c r="E271" s="43">
        <v>157</v>
      </c>
      <c r="F271" s="69">
        <f>SUM(C271:E271)</f>
        <v>535</v>
      </c>
      <c r="G271" s="87">
        <f>F271/COUNTA(C271:E271)</f>
        <v>178.33333333333334</v>
      </c>
      <c r="H271" s="65" t="s">
        <v>456</v>
      </c>
      <c r="I271" s="70">
        <f>VLOOKUP(B271,'총에버 관리_2023'!$A$3:$Y$22,24,FALSE)</f>
        <v>9</v>
      </c>
      <c r="J271" s="70">
        <f>VLOOKUP(B271,'총에버 관리_2023'!$A$3:$Y$22,23,FALSE)</f>
        <v>1603</v>
      </c>
      <c r="K271" s="83">
        <f>VLOOKUP(B271,'총에버 관리_2023'!$A$3:$Y$22,25,FALSE)</f>
        <v>178.11111111111111</v>
      </c>
      <c r="L271" s="84">
        <f>RANK(K271,'총에버 관리_2023'!$Y$3:$Y$22)</f>
        <v>13</v>
      </c>
    </row>
    <row r="272" spans="1:12" x14ac:dyDescent="0.4">
      <c r="A272" s="77">
        <f>RANK(G272,$G$266:$G$279)</f>
        <v>7</v>
      </c>
      <c r="B272" s="72" t="s">
        <v>448</v>
      </c>
      <c r="C272" s="43">
        <v>167</v>
      </c>
      <c r="D272" s="43">
        <v>163</v>
      </c>
      <c r="E272" s="43">
        <v>190</v>
      </c>
      <c r="F272" s="69">
        <f>SUM(C272:E272)</f>
        <v>520</v>
      </c>
      <c r="G272" s="87">
        <f>F272/COUNTA(C272:E272)</f>
        <v>173.33333333333334</v>
      </c>
      <c r="H272" s="72" t="s">
        <v>448</v>
      </c>
      <c r="I272" s="70">
        <f>VLOOKUP(B272,'총에버 관리_2023'!$A$3:$Y$22,24,FALSE)</f>
        <v>15</v>
      </c>
      <c r="J272" s="70">
        <f>VLOOKUP(B272,'총에버 관리_2023'!$A$3:$Y$22,23,FALSE)</f>
        <v>2927</v>
      </c>
      <c r="K272" s="83">
        <f>VLOOKUP(B272,'총에버 관리_2023'!$A$3:$Y$22,25,FALSE)</f>
        <v>195.13333333333333</v>
      </c>
      <c r="L272" s="84">
        <f>RANK(K272,'총에버 관리_2023'!$Y$3:$Y$22)</f>
        <v>4</v>
      </c>
    </row>
    <row r="273" spans="1:12" x14ac:dyDescent="0.4">
      <c r="A273" s="77">
        <f>RANK(G273,$G$266:$G$279)</f>
        <v>8</v>
      </c>
      <c r="B273" s="72" t="s">
        <v>452</v>
      </c>
      <c r="C273" s="43">
        <v>173</v>
      </c>
      <c r="D273" s="58">
        <v>160</v>
      </c>
      <c r="E273" s="43">
        <v>179</v>
      </c>
      <c r="F273" s="69">
        <f>SUM(C273:E273)</f>
        <v>512</v>
      </c>
      <c r="G273" s="87">
        <f>F273/COUNTA(C273:E273)</f>
        <v>170.66666666666666</v>
      </c>
      <c r="H273" s="65" t="s">
        <v>452</v>
      </c>
      <c r="I273" s="70">
        <f>VLOOKUP(B273,'총에버 관리_2023'!$A$3:$Y$22,24,FALSE)</f>
        <v>36</v>
      </c>
      <c r="J273" s="70">
        <f>VLOOKUP(B273,'총에버 관리_2023'!$A$3:$Y$22,23,FALSE)</f>
        <v>7207</v>
      </c>
      <c r="K273" s="83">
        <f>VLOOKUP(B273,'총에버 관리_2023'!$A$3:$Y$22,25,FALSE)</f>
        <v>200.19444444444446</v>
      </c>
      <c r="L273" s="84">
        <f>RANK(K273,'총에버 관리_2023'!$Y$3:$Y$22)</f>
        <v>3</v>
      </c>
    </row>
    <row r="274" spans="1:12" x14ac:dyDescent="0.4">
      <c r="A274" s="77">
        <f>RANK(G274,$G$266:$G$279)</f>
        <v>9</v>
      </c>
      <c r="B274" s="61" t="s">
        <v>450</v>
      </c>
      <c r="C274" s="43">
        <v>144</v>
      </c>
      <c r="D274" s="43">
        <v>150</v>
      </c>
      <c r="E274" s="43">
        <v>180</v>
      </c>
      <c r="F274" s="69">
        <f>SUM(C274:E274)</f>
        <v>474</v>
      </c>
      <c r="G274" s="87">
        <f>F274/COUNTA(C274:E274)</f>
        <v>158</v>
      </c>
      <c r="H274" s="58" t="s">
        <v>450</v>
      </c>
      <c r="I274" s="70">
        <f>VLOOKUP(B274,'총에버 관리_2023'!$A$3:$Y$22,24,FALSE)</f>
        <v>36</v>
      </c>
      <c r="J274" s="70">
        <f>VLOOKUP(B274,'총에버 관리_2023'!$A$3:$Y$22,23,FALSE)</f>
        <v>5061</v>
      </c>
      <c r="K274" s="83">
        <f>VLOOKUP(B274,'총에버 관리_2023'!$A$3:$Y$22,25,FALSE)</f>
        <v>140.58333333333334</v>
      </c>
      <c r="L274" s="84">
        <f>RANK(K274,'총에버 관리_2023'!$Y$3:$Y$22)</f>
        <v>20</v>
      </c>
    </row>
    <row r="275" spans="1:12" x14ac:dyDescent="0.4">
      <c r="A275" s="77">
        <f>RANK(G275,$G$266:$G$279)</f>
        <v>10</v>
      </c>
      <c r="B275" s="61" t="s">
        <v>446</v>
      </c>
      <c r="C275" s="58">
        <v>155</v>
      </c>
      <c r="D275" s="58">
        <v>167</v>
      </c>
      <c r="E275" s="58">
        <v>144</v>
      </c>
      <c r="F275" s="63">
        <f>SUM(C275:E275)</f>
        <v>466</v>
      </c>
      <c r="G275" s="87">
        <f>F275/COUNTA(C275:E275)</f>
        <v>155.33333333333334</v>
      </c>
      <c r="H275" s="58" t="s">
        <v>446</v>
      </c>
      <c r="I275" s="70">
        <f>VLOOKUP(B275,'총에버 관리_2023'!$A$3:$Y$22,24,FALSE)</f>
        <v>18</v>
      </c>
      <c r="J275" s="70">
        <f>VLOOKUP(B275,'총에버 관리_2023'!$A$3:$Y$22,23,FALSE)</f>
        <v>2611</v>
      </c>
      <c r="K275" s="83">
        <f>VLOOKUP(B275,'총에버 관리_2023'!$A$3:$Y$22,25,FALSE)</f>
        <v>145.05555555555554</v>
      </c>
      <c r="L275" s="84">
        <f>RANK(K275,'총에버 관리_2023'!$Y$3:$Y$22)</f>
        <v>19</v>
      </c>
    </row>
    <row r="276" spans="1:12" x14ac:dyDescent="0.4">
      <c r="A276" s="77">
        <f>RANK(G276,$G$266:$G$279)</f>
        <v>11</v>
      </c>
      <c r="B276" s="58" t="s">
        <v>443</v>
      </c>
      <c r="C276" s="59">
        <v>145</v>
      </c>
      <c r="D276" s="58">
        <v>144</v>
      </c>
      <c r="E276" s="58">
        <v>163</v>
      </c>
      <c r="F276" s="63">
        <f>SUM(C276:E276)</f>
        <v>452</v>
      </c>
      <c r="G276" s="87">
        <f>F276/COUNTA(C276:E276)</f>
        <v>150.66666666666666</v>
      </c>
      <c r="H276" s="58" t="s">
        <v>443</v>
      </c>
      <c r="I276" s="70">
        <f>VLOOKUP(B276,'총에버 관리_2023'!$A$3:$Y$22,24,FALSE)</f>
        <v>42</v>
      </c>
      <c r="J276" s="70">
        <f>VLOOKUP(B276,'총에버 관리_2023'!$A$3:$Y$22,23,FALSE)</f>
        <v>7621</v>
      </c>
      <c r="K276" s="83">
        <f>VLOOKUP(B276,'총에버 관리_2023'!$A$3:$Y$22,25,FALSE)</f>
        <v>181.45238095238096</v>
      </c>
      <c r="L276" s="84">
        <f>RANK(K276,'총에버 관리_2023'!$Y$3:$Y$22)</f>
        <v>10</v>
      </c>
    </row>
    <row r="277" spans="1:12" x14ac:dyDescent="0.4">
      <c r="A277" s="77">
        <f>RANK(G277,$G$266:$G$279)</f>
        <v>12</v>
      </c>
      <c r="B277" s="61" t="s">
        <v>445</v>
      </c>
      <c r="C277" s="206">
        <v>136</v>
      </c>
      <c r="D277" s="63">
        <v>163</v>
      </c>
      <c r="E277" s="58">
        <v>132</v>
      </c>
      <c r="F277" s="63">
        <f>SUM(C277:E277)</f>
        <v>431</v>
      </c>
      <c r="G277" s="87">
        <f>F277/COUNTA(C277:E277)</f>
        <v>143.66666666666666</v>
      </c>
      <c r="H277" s="61" t="s">
        <v>445</v>
      </c>
      <c r="I277" s="70">
        <f>VLOOKUP(B277,'총에버 관리_2023'!$A$3:$Y$22,24,FALSE)</f>
        <v>24</v>
      </c>
      <c r="J277" s="70">
        <f>VLOOKUP(B277,'총에버 관리_2023'!$A$3:$Y$22,23,FALSE)</f>
        <v>4394</v>
      </c>
      <c r="K277" s="83">
        <f>VLOOKUP(B277,'총에버 관리_2023'!$A$3:$Y$22,25,FALSE)</f>
        <v>183.08333333333334</v>
      </c>
      <c r="L277" s="84">
        <f>RANK(K277,'총에버 관리_2023'!$Y$3:$Y$22)</f>
        <v>9</v>
      </c>
    </row>
    <row r="278" spans="1:12" x14ac:dyDescent="0.4">
      <c r="A278" s="77">
        <f>RANK(G278,$G$266:$G$279)</f>
        <v>13</v>
      </c>
      <c r="B278" s="65" t="s">
        <v>451</v>
      </c>
      <c r="C278" s="70">
        <v>110</v>
      </c>
      <c r="D278" s="58">
        <v>158</v>
      </c>
      <c r="E278" s="43">
        <v>139</v>
      </c>
      <c r="F278" s="69">
        <f>SUM(C278:E278)</f>
        <v>407</v>
      </c>
      <c r="G278" s="87">
        <f>F278/COUNTA(C278:E278)</f>
        <v>135.66666666666666</v>
      </c>
      <c r="H278" s="65" t="s">
        <v>451</v>
      </c>
      <c r="I278" s="70">
        <f>VLOOKUP(B278,'총에버 관리_2023'!$A$3:$Y$22,24,FALSE)</f>
        <v>42</v>
      </c>
      <c r="J278" s="70">
        <f>VLOOKUP(B278,'총에버 관리_2023'!$A$3:$Y$22,23,FALSE)</f>
        <v>6660</v>
      </c>
      <c r="K278" s="83">
        <f>VLOOKUP(B278,'총에버 관리_2023'!$A$3:$Y$22,25,FALSE)</f>
        <v>158.57142857142858</v>
      </c>
      <c r="L278" s="84">
        <f>RANK(K278,'총에버 관리_2023'!$Y$3:$Y$22)</f>
        <v>18</v>
      </c>
    </row>
    <row r="279" spans="1:12" x14ac:dyDescent="0.4">
      <c r="A279" s="77">
        <f>RANK(G279,$G$266:$G$279)</f>
        <v>14</v>
      </c>
      <c r="B279" s="65" t="s">
        <v>455</v>
      </c>
      <c r="C279" s="70">
        <v>102</v>
      </c>
      <c r="D279" s="58">
        <v>151</v>
      </c>
      <c r="E279" s="43">
        <v>142</v>
      </c>
      <c r="F279" s="69">
        <f>SUM(C279:E279)</f>
        <v>395</v>
      </c>
      <c r="G279" s="87">
        <f>F279/COUNTA(C279:E279)</f>
        <v>131.66666666666666</v>
      </c>
      <c r="H279" s="65" t="s">
        <v>455</v>
      </c>
      <c r="I279" s="70">
        <f>VLOOKUP(B279,'총에버 관리_2023'!$A$3:$Y$22,24,FALSE)</f>
        <v>36</v>
      </c>
      <c r="J279" s="70">
        <f>VLOOKUP(B279,'총에버 관리_2023'!$A$3:$Y$22,23,FALSE)</f>
        <v>6982</v>
      </c>
      <c r="K279" s="83">
        <f>VLOOKUP(B279,'총에버 관리_2023'!$A$3:$Y$22,25,FALSE)</f>
        <v>193.94444444444446</v>
      </c>
      <c r="L279" s="84">
        <f>RANK(K279,'총에버 관리_2023'!$Y$3:$Y$22)</f>
        <v>5</v>
      </c>
    </row>
  </sheetData>
  <sortState ref="A266:L279">
    <sortCondition ref="A265"/>
  </sortState>
  <mergeCells count="16">
    <mergeCell ref="A264:L264"/>
    <mergeCell ref="A247:L247"/>
    <mergeCell ref="A230:L230"/>
    <mergeCell ref="A211:L211"/>
    <mergeCell ref="A191:L191"/>
    <mergeCell ref="A170:L170"/>
    <mergeCell ref="A2:L2"/>
    <mergeCell ref="A19:L19"/>
    <mergeCell ref="A34:L34"/>
    <mergeCell ref="A48:L48"/>
    <mergeCell ref="A66:L66"/>
    <mergeCell ref="A154:L154"/>
    <mergeCell ref="A138:L138"/>
    <mergeCell ref="A121:L121"/>
    <mergeCell ref="A98:L98"/>
    <mergeCell ref="A82:L82"/>
  </mergeCells>
  <phoneticPr fontId="2" type="noConversion"/>
  <conditionalFormatting sqref="C4:E15 C21:E31 C36:E45 C50:E63 C68:E79 C84:E95 C100:E117 C123:E135 C140:E151 C156:E167 C172:E188 C193:E208 C213:E227">
    <cfRule type="cellIs" dxfId="62" priority="387" operator="greaterThan">
      <formula>199</formula>
    </cfRule>
  </conditionalFormatting>
  <conditionalFormatting sqref="F4:F15 F21:F31 F36:F45 F50:F63 F68:F79 F84:F95 F100:F117 F123:F135 F140:F151 F156:F167 F172:F188 F193:F208 F213:F227">
    <cfRule type="cellIs" dxfId="61" priority="386" operator="greaterThan">
      <formula>599</formula>
    </cfRule>
  </conditionalFormatting>
  <conditionalFormatting sqref="G4:G15 G21:G31 G36:G45 G50:G63 G68:G79 G84:G95 G100:G117 G123:G135 G140:G151 G156:G167 G172:G188 G193:G208 G213:G227">
    <cfRule type="cellIs" dxfId="60" priority="385" operator="greaterThan">
      <formula>199.999</formula>
    </cfRule>
  </conditionalFormatting>
  <conditionalFormatting sqref="K4:K15 K21:K31 K36:K45 K50:K63 K68:K79 K84:K95 K100:K117 K123:K135 K140:K151 K156:K167 K172:K188 K193:K208 K213:K227">
    <cfRule type="cellIs" dxfId="59" priority="384" operator="greaterThan">
      <formula>199.99</formula>
    </cfRule>
  </conditionalFormatting>
  <conditionalFormatting sqref="C232:E244">
    <cfRule type="cellIs" dxfId="58" priority="20" operator="greaterThan">
      <formula>199</formula>
    </cfRule>
  </conditionalFormatting>
  <conditionalFormatting sqref="F232:F244">
    <cfRule type="cellIs" dxfId="57" priority="19" operator="greaterThan">
      <formula>599</formula>
    </cfRule>
  </conditionalFormatting>
  <conditionalFormatting sqref="G232:G244">
    <cfRule type="cellIs" dxfId="56" priority="18" operator="greaterThan">
      <formula>199.999</formula>
    </cfRule>
  </conditionalFormatting>
  <conditionalFormatting sqref="K232:K244">
    <cfRule type="cellIs" dxfId="55" priority="17" operator="greaterThan">
      <formula>199.99</formula>
    </cfRule>
  </conditionalFormatting>
  <conditionalFormatting sqref="C249:E261">
    <cfRule type="cellIs" dxfId="54" priority="16" operator="greaterThan">
      <formula>199</formula>
    </cfRule>
  </conditionalFormatting>
  <conditionalFormatting sqref="F249:F261">
    <cfRule type="cellIs" dxfId="53" priority="15" operator="greaterThan">
      <formula>599</formula>
    </cfRule>
  </conditionalFormatting>
  <conditionalFormatting sqref="G249:G261">
    <cfRule type="cellIs" dxfId="52" priority="14" operator="greaterThan">
      <formula>199.999</formula>
    </cfRule>
  </conditionalFormatting>
  <conditionalFormatting sqref="K249:K261">
    <cfRule type="cellIs" dxfId="51" priority="13" operator="greaterThan">
      <formula>199.99</formula>
    </cfRule>
  </conditionalFormatting>
  <conditionalFormatting sqref="K232:K244">
    <cfRule type="cellIs" dxfId="50" priority="12" operator="greaterThan">
      <formula>199.99</formula>
    </cfRule>
  </conditionalFormatting>
  <conditionalFormatting sqref="C266:E278">
    <cfRule type="cellIs" dxfId="21" priority="11" operator="greaterThan">
      <formula>199</formula>
    </cfRule>
  </conditionalFormatting>
  <conditionalFormatting sqref="F266:F278">
    <cfRule type="cellIs" dxfId="19" priority="10" operator="greaterThan">
      <formula>599</formula>
    </cfRule>
  </conditionalFormatting>
  <conditionalFormatting sqref="G266:G278">
    <cfRule type="cellIs" dxfId="17" priority="9" operator="greaterThan">
      <formula>199.999</formula>
    </cfRule>
  </conditionalFormatting>
  <conditionalFormatting sqref="K266:K278">
    <cfRule type="cellIs" dxfId="15" priority="8" operator="greaterThan">
      <formula>199.99</formula>
    </cfRule>
  </conditionalFormatting>
  <conditionalFormatting sqref="C279:E279">
    <cfRule type="cellIs" dxfId="13" priority="7" operator="greaterThan">
      <formula>199</formula>
    </cfRule>
  </conditionalFormatting>
  <conditionalFormatting sqref="F279">
    <cfRule type="cellIs" dxfId="5" priority="3" operator="greaterThan">
      <formula>599</formula>
    </cfRule>
  </conditionalFormatting>
  <conditionalFormatting sqref="G279">
    <cfRule type="cellIs" dxfId="3" priority="2" operator="greaterThan">
      <formula>199.999</formula>
    </cfRule>
  </conditionalFormatting>
  <conditionalFormatting sqref="K279">
    <cfRule type="cellIs" dxfId="1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97" workbookViewId="0">
      <selection activeCell="A108" sqref="A108:L108"/>
    </sheetView>
  </sheetViews>
  <sheetFormatPr defaultColWidth="9" defaultRowHeight="17.399999999999999" x14ac:dyDescent="0.4"/>
  <cols>
    <col min="1" max="6" width="10.3984375" style="32" customWidth="1"/>
    <col min="7" max="7" width="12.59765625" style="32" bestFit="1" customWidth="1"/>
    <col min="8" max="8" width="10.3984375" style="32" customWidth="1"/>
    <col min="9" max="10" width="12.09765625" style="32" bestFit="1" customWidth="1"/>
    <col min="11" max="11" width="13.19921875" style="32" bestFit="1" customWidth="1"/>
    <col min="12" max="12" width="12.3984375" style="32" bestFit="1" customWidth="1"/>
    <col min="13" max="16384" width="9" style="32"/>
  </cols>
  <sheetData>
    <row r="1" spans="1:11" ht="49.95" customHeight="1" x14ac:dyDescent="0.4">
      <c r="A1" s="195" t="s">
        <v>39</v>
      </c>
      <c r="B1" s="196"/>
      <c r="C1" s="196"/>
      <c r="D1" s="196"/>
      <c r="E1" s="196"/>
      <c r="F1" s="196"/>
      <c r="G1" s="196"/>
      <c r="H1" s="196"/>
      <c r="I1" s="196"/>
      <c r="J1" s="196"/>
      <c r="K1" s="197"/>
    </row>
    <row r="2" spans="1:11" ht="27.6" customHeight="1" x14ac:dyDescent="0.4">
      <c r="A2" s="33" t="s">
        <v>40</v>
      </c>
      <c r="B2" s="34" t="s">
        <v>41</v>
      </c>
      <c r="C2" s="35" t="s">
        <v>42</v>
      </c>
      <c r="D2" s="36" t="s">
        <v>43</v>
      </c>
      <c r="E2" s="36" t="s">
        <v>44</v>
      </c>
      <c r="F2" s="36" t="s">
        <v>45</v>
      </c>
      <c r="G2" s="37" t="s">
        <v>46</v>
      </c>
      <c r="H2" s="34" t="s">
        <v>41</v>
      </c>
      <c r="I2" s="38" t="s">
        <v>47</v>
      </c>
      <c r="J2" s="38" t="s">
        <v>48</v>
      </c>
      <c r="K2" s="38" t="s">
        <v>49</v>
      </c>
    </row>
    <row r="3" spans="1:11" x14ac:dyDescent="0.4">
      <c r="A3" s="33">
        <f t="shared" ref="A3:A13" si="0">RANK(G3,$G$3:$G$13)</f>
        <v>1</v>
      </c>
      <c r="B3" s="39" t="s">
        <v>50</v>
      </c>
      <c r="C3" s="40">
        <v>246</v>
      </c>
      <c r="D3" s="41">
        <v>236</v>
      </c>
      <c r="E3" s="41">
        <v>203</v>
      </c>
      <c r="F3" s="41">
        <f t="shared" ref="F3:F13" si="1">SUM(C3:E3)</f>
        <v>685</v>
      </c>
      <c r="G3" s="42">
        <f t="shared" ref="G3:G13" si="2">F3/3</f>
        <v>228.33333333333334</v>
      </c>
      <c r="H3" s="39" t="s">
        <v>50</v>
      </c>
      <c r="I3" s="43">
        <f>VLOOKUP(B3,'총에버 관리_2021'!$A$3:$O$28,11,FALSE)</f>
        <v>0</v>
      </c>
      <c r="J3" s="43">
        <f>VLOOKUP(B3,'총에버 관리_2021'!$A$3:$O$28,10,FALSE)</f>
        <v>0</v>
      </c>
      <c r="K3" s="44">
        <f>VLOOKUP(B3,'총에버 관리_2021'!$A$3:$O$28,12,FALSE)</f>
        <v>0</v>
      </c>
    </row>
    <row r="4" spans="1:11" x14ac:dyDescent="0.4">
      <c r="A4" s="33">
        <f t="shared" si="0"/>
        <v>2</v>
      </c>
      <c r="B4" s="39" t="s">
        <v>51</v>
      </c>
      <c r="C4" s="40">
        <v>217</v>
      </c>
      <c r="D4" s="41">
        <v>221</v>
      </c>
      <c r="E4" s="41">
        <v>186</v>
      </c>
      <c r="F4" s="41">
        <f t="shared" si="1"/>
        <v>624</v>
      </c>
      <c r="G4" s="42">
        <f t="shared" si="2"/>
        <v>208</v>
      </c>
      <c r="H4" s="39" t="s">
        <v>51</v>
      </c>
      <c r="I4" s="43">
        <f>VLOOKUP(B4,'총에버 관리_2021'!$A$3:$O$28,11,FALSE)</f>
        <v>0</v>
      </c>
      <c r="J4" s="43">
        <f>VLOOKUP(B4,'총에버 관리_2021'!$A$3:$O$28,10,FALSE)</f>
        <v>0</v>
      </c>
      <c r="K4" s="44">
        <f>VLOOKUP(B4,'총에버 관리_2021'!$A$3:$O$28,12,FALSE)</f>
        <v>0</v>
      </c>
    </row>
    <row r="5" spans="1:11" x14ac:dyDescent="0.4">
      <c r="A5" s="33">
        <f t="shared" si="0"/>
        <v>3</v>
      </c>
      <c r="B5" s="39" t="s">
        <v>52</v>
      </c>
      <c r="C5" s="40">
        <v>168</v>
      </c>
      <c r="D5" s="41">
        <v>209</v>
      </c>
      <c r="E5" s="41">
        <v>210</v>
      </c>
      <c r="F5" s="41">
        <f t="shared" si="1"/>
        <v>587</v>
      </c>
      <c r="G5" s="42">
        <f t="shared" si="2"/>
        <v>195.66666666666666</v>
      </c>
      <c r="H5" s="39" t="s">
        <v>52</v>
      </c>
      <c r="I5" s="43">
        <f>VLOOKUP(B5,'총에버 관리_2021'!$A$3:$O$28,11,FALSE)</f>
        <v>590</v>
      </c>
      <c r="J5" s="43">
        <f>VLOOKUP(B5,'총에버 관리_2021'!$A$3:$O$28,10,FALSE)</f>
        <v>611</v>
      </c>
      <c r="K5" s="44">
        <f>VLOOKUP(B5,'총에버 관리_2021'!$A$3:$O$28,12,FALSE)</f>
        <v>515</v>
      </c>
    </row>
    <row r="6" spans="1:11" x14ac:dyDescent="0.4">
      <c r="A6" s="33">
        <f t="shared" si="0"/>
        <v>4</v>
      </c>
      <c r="B6" s="45" t="s">
        <v>53</v>
      </c>
      <c r="C6" s="46">
        <v>199</v>
      </c>
      <c r="D6" s="47">
        <v>197</v>
      </c>
      <c r="E6" s="47">
        <v>178</v>
      </c>
      <c r="F6" s="47">
        <f t="shared" si="1"/>
        <v>574</v>
      </c>
      <c r="G6" s="48">
        <f t="shared" si="2"/>
        <v>191.33333333333334</v>
      </c>
      <c r="H6" s="45" t="s">
        <v>53</v>
      </c>
      <c r="I6" s="43">
        <f>VLOOKUP(B6,'총에버 관리_2021'!$A$3:$O$28,11,FALSE)</f>
        <v>604</v>
      </c>
      <c r="J6" s="43">
        <f>VLOOKUP(B6,'총에버 관리_2021'!$A$3:$O$28,10,FALSE)</f>
        <v>615</v>
      </c>
      <c r="K6" s="44">
        <f>VLOOKUP(B6,'총에버 관리_2021'!$A$3:$O$28,12,FALSE)</f>
        <v>522</v>
      </c>
    </row>
    <row r="7" spans="1:11" x14ac:dyDescent="0.4">
      <c r="A7" s="33">
        <f t="shared" si="0"/>
        <v>5</v>
      </c>
      <c r="B7" s="45" t="s">
        <v>54</v>
      </c>
      <c r="C7" s="46">
        <v>211</v>
      </c>
      <c r="D7" s="47">
        <v>181</v>
      </c>
      <c r="E7" s="47">
        <v>180</v>
      </c>
      <c r="F7" s="47">
        <f t="shared" si="1"/>
        <v>572</v>
      </c>
      <c r="G7" s="48">
        <f t="shared" si="2"/>
        <v>190.66666666666666</v>
      </c>
      <c r="H7" s="45" t="s">
        <v>54</v>
      </c>
      <c r="I7" s="43">
        <f>VLOOKUP(B7,'총에버 관리_2021'!$A$3:$O$28,11,FALSE)</f>
        <v>564</v>
      </c>
      <c r="J7" s="43">
        <f>VLOOKUP(B7,'총에버 관리_2021'!$A$3:$O$28,10,FALSE)</f>
        <v>555</v>
      </c>
      <c r="K7" s="44">
        <f>VLOOKUP(B7,'총에버 관리_2021'!$A$3:$O$28,12,FALSE)</f>
        <v>639</v>
      </c>
    </row>
    <row r="8" spans="1:11" x14ac:dyDescent="0.4">
      <c r="A8" s="33">
        <f t="shared" si="0"/>
        <v>6</v>
      </c>
      <c r="B8" s="45" t="s">
        <v>55</v>
      </c>
      <c r="C8" s="46">
        <v>196</v>
      </c>
      <c r="D8" s="47">
        <v>212</v>
      </c>
      <c r="E8" s="47">
        <v>158</v>
      </c>
      <c r="F8" s="47">
        <f t="shared" si="1"/>
        <v>566</v>
      </c>
      <c r="G8" s="48">
        <f t="shared" si="2"/>
        <v>188.66666666666666</v>
      </c>
      <c r="H8" s="45" t="s">
        <v>55</v>
      </c>
      <c r="I8" s="43">
        <f>VLOOKUP(B8,'총에버 관리_2021'!$A$3:$O$28,11,FALSE)</f>
        <v>577</v>
      </c>
      <c r="J8" s="43">
        <f>VLOOKUP(B8,'총에버 관리_2021'!$A$3:$O$28,10,FALSE)</f>
        <v>517</v>
      </c>
      <c r="K8" s="44">
        <f>VLOOKUP(B8,'총에버 관리_2021'!$A$3:$O$28,12,FALSE)</f>
        <v>579</v>
      </c>
    </row>
    <row r="9" spans="1:11" x14ac:dyDescent="0.4">
      <c r="A9" s="33">
        <f t="shared" si="0"/>
        <v>7</v>
      </c>
      <c r="B9" s="49" t="s">
        <v>56</v>
      </c>
      <c r="C9" s="50">
        <v>188</v>
      </c>
      <c r="D9" s="51">
        <v>188</v>
      </c>
      <c r="E9" s="51">
        <v>185</v>
      </c>
      <c r="F9" s="51">
        <f t="shared" si="1"/>
        <v>561</v>
      </c>
      <c r="G9" s="52">
        <f t="shared" si="2"/>
        <v>187</v>
      </c>
      <c r="H9" s="49" t="s">
        <v>56</v>
      </c>
      <c r="I9" s="43">
        <f>VLOOKUP(B9,'총에버 관리_2021'!$A$3:$O$28,11,FALSE)</f>
        <v>527</v>
      </c>
      <c r="J9" s="43">
        <f>VLOOKUP(B9,'총에버 관리_2021'!$A$3:$O$28,10,FALSE)</f>
        <v>527</v>
      </c>
      <c r="K9" s="44">
        <f>VLOOKUP(B9,'총에버 관리_2021'!$A$3:$O$28,12,FALSE)</f>
        <v>357</v>
      </c>
    </row>
    <row r="10" spans="1:11" x14ac:dyDescent="0.4">
      <c r="A10" s="33">
        <f t="shared" si="0"/>
        <v>8</v>
      </c>
      <c r="B10" s="49" t="s">
        <v>57</v>
      </c>
      <c r="C10" s="50">
        <v>173</v>
      </c>
      <c r="D10" s="51">
        <v>184</v>
      </c>
      <c r="E10" s="51">
        <v>172</v>
      </c>
      <c r="F10" s="51">
        <f t="shared" si="1"/>
        <v>529</v>
      </c>
      <c r="G10" s="52">
        <f t="shared" si="2"/>
        <v>176.33333333333334</v>
      </c>
      <c r="H10" s="49" t="s">
        <v>57</v>
      </c>
      <c r="I10" s="43">
        <f>VLOOKUP(B10,'총에버 관리_2021'!$A$3:$O$28,11,FALSE)</f>
        <v>518</v>
      </c>
      <c r="J10" s="43">
        <f>VLOOKUP(B10,'총에버 관리_2021'!$A$3:$O$28,10,FALSE)</f>
        <v>510</v>
      </c>
      <c r="K10" s="44">
        <f>VLOOKUP(B10,'총에버 관리_2021'!$A$3:$O$28,12,FALSE)</f>
        <v>592</v>
      </c>
    </row>
    <row r="11" spans="1:11" x14ac:dyDescent="0.4">
      <c r="A11" s="33">
        <f t="shared" si="0"/>
        <v>9</v>
      </c>
      <c r="B11" s="49" t="s">
        <v>58</v>
      </c>
      <c r="C11" s="50">
        <v>172</v>
      </c>
      <c r="D11" s="51">
        <v>194</v>
      </c>
      <c r="E11" s="51">
        <v>155</v>
      </c>
      <c r="F11" s="51">
        <f t="shared" si="1"/>
        <v>521</v>
      </c>
      <c r="G11" s="52">
        <f t="shared" si="2"/>
        <v>173.66666666666666</v>
      </c>
      <c r="H11" s="49" t="s">
        <v>58</v>
      </c>
      <c r="I11" s="43">
        <f>VLOOKUP(B11,'총에버 관리_2021'!$A$3:$O$28,11,FALSE)</f>
        <v>506</v>
      </c>
      <c r="J11" s="43">
        <f>VLOOKUP(B11,'총에버 관리_2021'!$A$3:$O$28,10,FALSE)</f>
        <v>517</v>
      </c>
      <c r="K11" s="44">
        <f>VLOOKUP(B11,'총에버 관리_2021'!$A$3:$O$28,12,FALSE)</f>
        <v>452</v>
      </c>
    </row>
    <row r="12" spans="1:11" x14ac:dyDescent="0.4">
      <c r="A12" s="33">
        <f t="shared" si="0"/>
        <v>10</v>
      </c>
      <c r="B12" s="49" t="s">
        <v>59</v>
      </c>
      <c r="C12" s="50">
        <v>171</v>
      </c>
      <c r="D12" s="51">
        <v>186</v>
      </c>
      <c r="E12" s="51">
        <v>122</v>
      </c>
      <c r="F12" s="51">
        <f t="shared" si="1"/>
        <v>479</v>
      </c>
      <c r="G12" s="52">
        <f t="shared" si="2"/>
        <v>159.66666666666666</v>
      </c>
      <c r="H12" s="49" t="s">
        <v>59</v>
      </c>
      <c r="I12" s="43">
        <f>VLOOKUP(B12,'총에버 관리_2021'!$A$3:$O$28,11,FALSE)</f>
        <v>496</v>
      </c>
      <c r="J12" s="43">
        <f>VLOOKUP(B12,'총에버 관리_2021'!$A$3:$O$28,10,FALSE)</f>
        <v>439</v>
      </c>
      <c r="K12" s="44">
        <f>VLOOKUP(B12,'총에버 관리_2021'!$A$3:$O$28,12,FALSE)</f>
        <v>532</v>
      </c>
    </row>
    <row r="13" spans="1:11" x14ac:dyDescent="0.4">
      <c r="A13" s="33">
        <f t="shared" si="0"/>
        <v>11</v>
      </c>
      <c r="B13" s="49" t="s">
        <v>60</v>
      </c>
      <c r="C13" s="50">
        <v>134</v>
      </c>
      <c r="D13" s="51">
        <v>152</v>
      </c>
      <c r="E13" s="51">
        <v>147</v>
      </c>
      <c r="F13" s="51">
        <f t="shared" si="1"/>
        <v>433</v>
      </c>
      <c r="G13" s="52">
        <f t="shared" si="2"/>
        <v>144.33333333333334</v>
      </c>
      <c r="H13" s="49" t="s">
        <v>60</v>
      </c>
      <c r="I13" s="43">
        <f>VLOOKUP(B13,'총에버 관리_2021'!$A$3:$O$28,11,FALSE)</f>
        <v>467</v>
      </c>
      <c r="J13" s="43">
        <f>VLOOKUP(B13,'총에버 관리_2021'!$A$3:$O$28,10,FALSE)</f>
        <v>503</v>
      </c>
      <c r="K13" s="44">
        <f>VLOOKUP(B13,'총에버 관리_2021'!$A$3:$O$28,12,FALSE)</f>
        <v>0</v>
      </c>
    </row>
    <row r="17" spans="1:11" ht="49.5" customHeight="1" x14ac:dyDescent="0.4">
      <c r="A17" s="195" t="s">
        <v>61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7"/>
    </row>
    <row r="18" spans="1:11" x14ac:dyDescent="0.4">
      <c r="A18" s="33" t="s">
        <v>40</v>
      </c>
      <c r="B18" s="53" t="s">
        <v>41</v>
      </c>
      <c r="C18" s="54" t="s">
        <v>42</v>
      </c>
      <c r="D18" s="55" t="s">
        <v>43</v>
      </c>
      <c r="E18" s="55" t="s">
        <v>44</v>
      </c>
      <c r="F18" s="55" t="s">
        <v>45</v>
      </c>
      <c r="G18" s="56" t="s">
        <v>46</v>
      </c>
      <c r="H18" s="53" t="s">
        <v>41</v>
      </c>
      <c r="I18" s="57" t="s">
        <v>47</v>
      </c>
      <c r="J18" s="57" t="s">
        <v>48</v>
      </c>
      <c r="K18" s="57" t="s">
        <v>49</v>
      </c>
    </row>
    <row r="19" spans="1:11" ht="18" thickBot="1" x14ac:dyDescent="0.45">
      <c r="A19" s="33">
        <f t="shared" ref="A19:A32" si="3">RANK(G19,$G$19:$G$32)</f>
        <v>1</v>
      </c>
      <c r="B19" s="58" t="s">
        <v>50</v>
      </c>
      <c r="C19" s="59">
        <v>224</v>
      </c>
      <c r="D19" s="58">
        <v>204</v>
      </c>
      <c r="E19" s="58">
        <v>179</v>
      </c>
      <c r="F19" s="58">
        <f t="shared" ref="F19:F32" si="4">SUM(C19:E19)</f>
        <v>607</v>
      </c>
      <c r="G19" s="60">
        <f t="shared" ref="G19:G32" si="5">F19/3</f>
        <v>202.33333333333334</v>
      </c>
      <c r="H19" s="58" t="s">
        <v>50</v>
      </c>
      <c r="I19" s="43">
        <f>VLOOKUP(B19,'총에버 관리_2021'!$A$3:$O$28,11,FALSE)</f>
        <v>0</v>
      </c>
      <c r="J19" s="43">
        <f>VLOOKUP(B19,'총에버 관리_2021'!$A$3:$O$28,10,FALSE)</f>
        <v>0</v>
      </c>
      <c r="K19" s="44">
        <f>VLOOKUP(B19,'총에버 관리_2021'!$A$3:$O$28,12,FALSE)</f>
        <v>0</v>
      </c>
    </row>
    <row r="20" spans="1:11" ht="18.600000000000001" thickTop="1" thickBot="1" x14ac:dyDescent="0.45">
      <c r="A20" s="33">
        <f t="shared" si="3"/>
        <v>2</v>
      </c>
      <c r="B20" s="61" t="s">
        <v>55</v>
      </c>
      <c r="C20" s="62">
        <v>216</v>
      </c>
      <c r="D20" s="63">
        <v>169</v>
      </c>
      <c r="E20" s="58">
        <v>188</v>
      </c>
      <c r="F20" s="58">
        <f t="shared" si="4"/>
        <v>573</v>
      </c>
      <c r="G20" s="60">
        <f t="shared" si="5"/>
        <v>191</v>
      </c>
      <c r="H20" s="58" t="s">
        <v>55</v>
      </c>
      <c r="I20" s="43">
        <f>VLOOKUP(B20,'총에버 관리_2021'!$A$3:$O$28,11,FALSE)</f>
        <v>577</v>
      </c>
      <c r="J20" s="43">
        <f>VLOOKUP(B20,'총에버 관리_2021'!$A$3:$O$28,10,FALSE)</f>
        <v>517</v>
      </c>
      <c r="K20" s="44">
        <f>VLOOKUP(B20,'총에버 관리_2021'!$A$3:$O$28,12,FALSE)</f>
        <v>579</v>
      </c>
    </row>
    <row r="21" spans="1:11" ht="18" thickTop="1" x14ac:dyDescent="0.4">
      <c r="A21" s="33">
        <f t="shared" si="3"/>
        <v>3</v>
      </c>
      <c r="B21" s="58" t="s">
        <v>53</v>
      </c>
      <c r="C21" s="64">
        <v>191</v>
      </c>
      <c r="D21" s="58">
        <v>195</v>
      </c>
      <c r="E21" s="58">
        <v>170</v>
      </c>
      <c r="F21" s="58">
        <f t="shared" si="4"/>
        <v>556</v>
      </c>
      <c r="G21" s="60">
        <f t="shared" si="5"/>
        <v>185.33333333333334</v>
      </c>
      <c r="H21" s="58" t="s">
        <v>53</v>
      </c>
      <c r="I21" s="43">
        <f>VLOOKUP(B21,'총에버 관리_2021'!$A$3:$O$28,11,FALSE)</f>
        <v>604</v>
      </c>
      <c r="J21" s="43">
        <f>VLOOKUP(B21,'총에버 관리_2021'!$A$3:$O$28,10,FALSE)</f>
        <v>615</v>
      </c>
      <c r="K21" s="44">
        <f>VLOOKUP(B21,'총에버 관리_2021'!$A$3:$O$28,12,FALSE)</f>
        <v>522</v>
      </c>
    </row>
    <row r="22" spans="1:11" x14ac:dyDescent="0.4">
      <c r="A22" s="33">
        <f t="shared" si="3"/>
        <v>4</v>
      </c>
      <c r="B22" s="65" t="s">
        <v>62</v>
      </c>
      <c r="C22" s="43">
        <v>164</v>
      </c>
      <c r="D22" s="43">
        <v>214</v>
      </c>
      <c r="E22" s="43">
        <v>161</v>
      </c>
      <c r="F22" s="43">
        <f t="shared" si="4"/>
        <v>539</v>
      </c>
      <c r="G22" s="66">
        <f t="shared" si="5"/>
        <v>179.66666666666666</v>
      </c>
      <c r="H22" s="65" t="s">
        <v>62</v>
      </c>
      <c r="I22" s="43">
        <f>VLOOKUP(B22,'총에버 관리_2021'!$A$3:$O$28,11,FALSE)</f>
        <v>0</v>
      </c>
      <c r="J22" s="43">
        <f>VLOOKUP(B22,'총에버 관리_2021'!$A$3:$O$28,10,FALSE)</f>
        <v>0</v>
      </c>
      <c r="K22" s="44">
        <f>VLOOKUP(B22,'총에버 관리_2021'!$A$3:$O$28,12,FALSE)</f>
        <v>0</v>
      </c>
    </row>
    <row r="23" spans="1:11" ht="18" thickBot="1" x14ac:dyDescent="0.45">
      <c r="A23" s="33">
        <f t="shared" si="3"/>
        <v>5</v>
      </c>
      <c r="B23" s="58" t="s">
        <v>54</v>
      </c>
      <c r="C23" s="58">
        <v>191</v>
      </c>
      <c r="D23" s="58">
        <v>178</v>
      </c>
      <c r="E23" s="59">
        <v>166</v>
      </c>
      <c r="F23" s="58">
        <f t="shared" si="4"/>
        <v>535</v>
      </c>
      <c r="G23" s="60">
        <f t="shared" si="5"/>
        <v>178.33333333333334</v>
      </c>
      <c r="H23" s="58" t="s">
        <v>54</v>
      </c>
      <c r="I23" s="43">
        <f>VLOOKUP(B23,'총에버 관리_2021'!$A$3:$O$28,11,FALSE)</f>
        <v>564</v>
      </c>
      <c r="J23" s="43">
        <f>VLOOKUP(B23,'총에버 관리_2021'!$A$3:$O$28,10,FALSE)</f>
        <v>555</v>
      </c>
      <c r="K23" s="44">
        <f>VLOOKUP(B23,'총에버 관리_2021'!$A$3:$O$28,12,FALSE)</f>
        <v>639</v>
      </c>
    </row>
    <row r="24" spans="1:11" ht="18.600000000000001" thickTop="1" thickBot="1" x14ac:dyDescent="0.45">
      <c r="A24" s="33">
        <f t="shared" si="3"/>
        <v>5</v>
      </c>
      <c r="B24" s="65" t="s">
        <v>63</v>
      </c>
      <c r="C24" s="43">
        <v>155</v>
      </c>
      <c r="D24" s="67">
        <v>166</v>
      </c>
      <c r="E24" s="68">
        <v>214</v>
      </c>
      <c r="F24" s="69">
        <f t="shared" si="4"/>
        <v>535</v>
      </c>
      <c r="G24" s="66">
        <f t="shared" si="5"/>
        <v>178.33333333333334</v>
      </c>
      <c r="H24" s="65" t="s">
        <v>63</v>
      </c>
      <c r="I24" s="43">
        <f>VLOOKUP(B24,'총에버 관리_2021'!$A$3:$O$28,11,FALSE)</f>
        <v>0</v>
      </c>
      <c r="J24" s="43">
        <f>VLOOKUP(B24,'총에버 관리_2021'!$A$3:$O$28,10,FALSE)</f>
        <v>474</v>
      </c>
      <c r="K24" s="44">
        <f>VLOOKUP(B24,'총에버 관리_2021'!$A$3:$O$28,12,FALSE)</f>
        <v>0</v>
      </c>
    </row>
    <row r="25" spans="1:11" ht="18" thickTop="1" x14ac:dyDescent="0.4">
      <c r="A25" s="33">
        <f t="shared" si="3"/>
        <v>7</v>
      </c>
      <c r="B25" s="65" t="s">
        <v>64</v>
      </c>
      <c r="C25" s="43">
        <v>169</v>
      </c>
      <c r="D25" s="43">
        <v>186</v>
      </c>
      <c r="E25" s="70">
        <v>167</v>
      </c>
      <c r="F25" s="43">
        <f t="shared" si="4"/>
        <v>522</v>
      </c>
      <c r="G25" s="66">
        <f t="shared" si="5"/>
        <v>174</v>
      </c>
      <c r="H25" s="65" t="s">
        <v>64</v>
      </c>
      <c r="I25" s="43">
        <f>VLOOKUP(B25,'총에버 관리_2021'!$A$3:$O$28,11,FALSE)</f>
        <v>0</v>
      </c>
      <c r="J25" s="43">
        <f>VLOOKUP(B25,'총에버 관리_2021'!$A$3:$O$28,10,FALSE)</f>
        <v>0</v>
      </c>
      <c r="K25" s="44">
        <f>VLOOKUP(B25,'총에버 관리_2021'!$A$3:$O$28,12,FALSE)</f>
        <v>0</v>
      </c>
    </row>
    <row r="26" spans="1:11" x14ac:dyDescent="0.4">
      <c r="A26" s="33">
        <f t="shared" si="3"/>
        <v>8</v>
      </c>
      <c r="B26" s="58" t="s">
        <v>58</v>
      </c>
      <c r="C26" s="43">
        <v>190</v>
      </c>
      <c r="D26" s="43">
        <v>147</v>
      </c>
      <c r="E26" s="43">
        <v>169</v>
      </c>
      <c r="F26" s="43">
        <f t="shared" si="4"/>
        <v>506</v>
      </c>
      <c r="G26" s="66">
        <f t="shared" si="5"/>
        <v>168.66666666666666</v>
      </c>
      <c r="H26" s="58" t="s">
        <v>58</v>
      </c>
      <c r="I26" s="43">
        <f>VLOOKUP(B26,'총에버 관리_2021'!$A$3:$O$28,11,FALSE)</f>
        <v>506</v>
      </c>
      <c r="J26" s="43">
        <f>VLOOKUP(B26,'총에버 관리_2021'!$A$3:$O$28,10,FALSE)</f>
        <v>517</v>
      </c>
      <c r="K26" s="44">
        <f>VLOOKUP(B26,'총에버 관리_2021'!$A$3:$O$28,12,FALSE)</f>
        <v>452</v>
      </c>
    </row>
    <row r="27" spans="1:11" x14ac:dyDescent="0.4">
      <c r="A27" s="33">
        <f t="shared" si="3"/>
        <v>9</v>
      </c>
      <c r="B27" s="58" t="s">
        <v>57</v>
      </c>
      <c r="C27" s="58">
        <v>166</v>
      </c>
      <c r="D27" s="58">
        <v>172</v>
      </c>
      <c r="E27" s="58">
        <v>167</v>
      </c>
      <c r="F27" s="58">
        <f t="shared" si="4"/>
        <v>505</v>
      </c>
      <c r="G27" s="60">
        <f t="shared" si="5"/>
        <v>168.33333333333334</v>
      </c>
      <c r="H27" s="58" t="s">
        <v>57</v>
      </c>
      <c r="I27" s="43">
        <f>VLOOKUP(B27,'총에버 관리_2021'!$A$3:$O$28,11,FALSE)</f>
        <v>518</v>
      </c>
      <c r="J27" s="43">
        <f>VLOOKUP(B27,'총에버 관리_2021'!$A$3:$O$28,10,FALSE)</f>
        <v>510</v>
      </c>
      <c r="K27" s="44">
        <f>VLOOKUP(B27,'총에버 관리_2021'!$A$3:$O$28,12,FALSE)</f>
        <v>592</v>
      </c>
    </row>
    <row r="28" spans="1:11" x14ac:dyDescent="0.4">
      <c r="A28" s="33">
        <f t="shared" si="3"/>
        <v>10</v>
      </c>
      <c r="B28" s="65" t="s">
        <v>52</v>
      </c>
      <c r="C28" s="43">
        <v>177</v>
      </c>
      <c r="D28" s="43">
        <v>168</v>
      </c>
      <c r="E28" s="43">
        <v>155</v>
      </c>
      <c r="F28" s="43">
        <f t="shared" si="4"/>
        <v>500</v>
      </c>
      <c r="G28" s="66">
        <f t="shared" si="5"/>
        <v>166.66666666666666</v>
      </c>
      <c r="H28" s="65" t="s">
        <v>52</v>
      </c>
      <c r="I28" s="43">
        <f>VLOOKUP(B28,'총에버 관리_2021'!$A$3:$O$28,11,FALSE)</f>
        <v>590</v>
      </c>
      <c r="J28" s="43">
        <f>VLOOKUP(B28,'총에버 관리_2021'!$A$3:$O$28,10,FALSE)</f>
        <v>611</v>
      </c>
      <c r="K28" s="44">
        <f>VLOOKUP(B28,'총에버 관리_2021'!$A$3:$O$28,12,FALSE)</f>
        <v>515</v>
      </c>
    </row>
    <row r="29" spans="1:11" x14ac:dyDescent="0.4">
      <c r="A29" s="33">
        <f t="shared" si="3"/>
        <v>11</v>
      </c>
      <c r="B29" s="58" t="s">
        <v>56</v>
      </c>
      <c r="C29" s="58">
        <v>214</v>
      </c>
      <c r="D29" s="58">
        <v>134</v>
      </c>
      <c r="E29" s="58">
        <v>150</v>
      </c>
      <c r="F29" s="58">
        <f t="shared" si="4"/>
        <v>498</v>
      </c>
      <c r="G29" s="60">
        <f t="shared" si="5"/>
        <v>166</v>
      </c>
      <c r="H29" s="58" t="s">
        <v>56</v>
      </c>
      <c r="I29" s="43">
        <f>VLOOKUP(B29,'총에버 관리_2021'!$A$3:$O$28,11,FALSE)</f>
        <v>527</v>
      </c>
      <c r="J29" s="43">
        <f>VLOOKUP(B29,'총에버 관리_2021'!$A$3:$O$28,10,FALSE)</f>
        <v>527</v>
      </c>
      <c r="K29" s="44">
        <f>VLOOKUP(B29,'총에버 관리_2021'!$A$3:$O$28,12,FALSE)</f>
        <v>357</v>
      </c>
    </row>
    <row r="30" spans="1:11" x14ac:dyDescent="0.4">
      <c r="A30" s="33">
        <f t="shared" si="3"/>
        <v>12</v>
      </c>
      <c r="B30" s="65" t="s">
        <v>59</v>
      </c>
      <c r="C30" s="43">
        <v>159</v>
      </c>
      <c r="D30" s="43">
        <v>123</v>
      </c>
      <c r="E30" s="43">
        <v>174</v>
      </c>
      <c r="F30" s="43">
        <f t="shared" si="4"/>
        <v>456</v>
      </c>
      <c r="G30" s="66">
        <f t="shared" si="5"/>
        <v>152</v>
      </c>
      <c r="H30" s="65" t="s">
        <v>59</v>
      </c>
      <c r="I30" s="43">
        <f>VLOOKUP(B30,'총에버 관리_2021'!$A$3:$O$28,11,FALSE)</f>
        <v>496</v>
      </c>
      <c r="J30" s="43">
        <f>VLOOKUP(B30,'총에버 관리_2021'!$A$3:$O$28,10,FALSE)</f>
        <v>439</v>
      </c>
      <c r="K30" s="44">
        <f>VLOOKUP(B30,'총에버 관리_2021'!$A$3:$O$28,12,FALSE)</f>
        <v>532</v>
      </c>
    </row>
    <row r="31" spans="1:11" x14ac:dyDescent="0.4">
      <c r="A31" s="33">
        <f t="shared" si="3"/>
        <v>13</v>
      </c>
      <c r="B31" s="65" t="s">
        <v>60</v>
      </c>
      <c r="C31" s="43">
        <v>175</v>
      </c>
      <c r="D31" s="43">
        <v>144</v>
      </c>
      <c r="E31" s="43">
        <v>120</v>
      </c>
      <c r="F31" s="43">
        <f t="shared" si="4"/>
        <v>439</v>
      </c>
      <c r="G31" s="66">
        <f t="shared" si="5"/>
        <v>146.33333333333334</v>
      </c>
      <c r="H31" s="65" t="s">
        <v>60</v>
      </c>
      <c r="I31" s="43">
        <f>VLOOKUP(B31,'총에버 관리_2021'!$A$3:$O$28,11,FALSE)</f>
        <v>467</v>
      </c>
      <c r="J31" s="43">
        <f>VLOOKUP(B31,'총에버 관리_2021'!$A$3:$O$28,10,FALSE)</f>
        <v>503</v>
      </c>
      <c r="K31" s="44">
        <f>VLOOKUP(B31,'총에버 관리_2021'!$A$3:$O$28,12,FALSE)</f>
        <v>0</v>
      </c>
    </row>
    <row r="32" spans="1:11" x14ac:dyDescent="0.4">
      <c r="A32" s="33">
        <f t="shared" si="3"/>
        <v>14</v>
      </c>
      <c r="B32" s="65" t="s">
        <v>65</v>
      </c>
      <c r="C32" s="43">
        <v>138</v>
      </c>
      <c r="D32" s="43">
        <v>147</v>
      </c>
      <c r="E32" s="43">
        <v>137</v>
      </c>
      <c r="F32" s="43">
        <f t="shared" si="4"/>
        <v>422</v>
      </c>
      <c r="G32" s="66">
        <f t="shared" si="5"/>
        <v>140.66666666666666</v>
      </c>
      <c r="H32" s="65" t="s">
        <v>65</v>
      </c>
      <c r="I32" s="43">
        <f>VLOOKUP(B32,'총에버 관리_2021'!$A$3:$O$28,11,FALSE)</f>
        <v>0</v>
      </c>
      <c r="J32" s="43">
        <f>VLOOKUP(B32,'총에버 관리_2021'!$A$3:$O$28,10,FALSE)</f>
        <v>430</v>
      </c>
      <c r="K32" s="44">
        <f>VLOOKUP(B32,'총에버 관리_2021'!$A$3:$O$28,12,FALSE)</f>
        <v>442</v>
      </c>
    </row>
    <row r="34" spans="1:11" ht="36" customHeight="1" x14ac:dyDescent="0.4">
      <c r="A34" s="195" t="s">
        <v>66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7"/>
    </row>
    <row r="35" spans="1:11" x14ac:dyDescent="0.4">
      <c r="A35" s="33" t="s">
        <v>40</v>
      </c>
      <c r="B35" s="53" t="s">
        <v>41</v>
      </c>
      <c r="C35" s="54" t="s">
        <v>42</v>
      </c>
      <c r="D35" s="55" t="s">
        <v>43</v>
      </c>
      <c r="E35" s="55" t="s">
        <v>44</v>
      </c>
      <c r="F35" s="55" t="s">
        <v>45</v>
      </c>
      <c r="G35" s="56" t="s">
        <v>46</v>
      </c>
      <c r="H35" s="53" t="s">
        <v>41</v>
      </c>
      <c r="I35" s="57" t="s">
        <v>47</v>
      </c>
      <c r="J35" s="57" t="s">
        <v>48</v>
      </c>
      <c r="K35" s="57" t="s">
        <v>49</v>
      </c>
    </row>
    <row r="36" spans="1:11" x14ac:dyDescent="0.4">
      <c r="A36" s="33">
        <f t="shared" ref="A36:A46" si="6">RANK(G36,$G$36:$G$46)</f>
        <v>1</v>
      </c>
      <c r="B36" s="58" t="s">
        <v>59</v>
      </c>
      <c r="C36" s="71">
        <v>202</v>
      </c>
      <c r="D36" s="71">
        <v>244</v>
      </c>
      <c r="E36" s="71">
        <v>162</v>
      </c>
      <c r="F36" s="43">
        <f t="shared" ref="F36:F46" si="7">SUM(C36:E36)</f>
        <v>608</v>
      </c>
      <c r="G36" s="66">
        <f t="shared" ref="G36:G46" si="8">F36/3</f>
        <v>202.66666666666666</v>
      </c>
      <c r="H36" s="58" t="s">
        <v>59</v>
      </c>
      <c r="I36" s="43">
        <f>VLOOKUP(B36,'총에버 관리_2021'!$A$3:$O$29,11,FALSE)</f>
        <v>496</v>
      </c>
      <c r="J36" s="43">
        <f>VLOOKUP(B36,'총에버 관리_2021'!$A$3:$O$29,10,FALSE)</f>
        <v>439</v>
      </c>
      <c r="K36" s="44">
        <f>VLOOKUP(B36,'총에버 관리_2021'!$A$3:$O$29,12,FALSE)</f>
        <v>532</v>
      </c>
    </row>
    <row r="37" spans="1:11" x14ac:dyDescent="0.4">
      <c r="A37" s="33">
        <f t="shared" si="6"/>
        <v>2</v>
      </c>
      <c r="B37" s="61" t="s">
        <v>53</v>
      </c>
      <c r="C37" s="58">
        <v>162</v>
      </c>
      <c r="D37" s="58">
        <v>194</v>
      </c>
      <c r="E37" s="58">
        <v>192</v>
      </c>
      <c r="F37" s="63">
        <f t="shared" si="7"/>
        <v>548</v>
      </c>
      <c r="G37" s="60">
        <f t="shared" si="8"/>
        <v>182.66666666666666</v>
      </c>
      <c r="H37" s="61" t="s">
        <v>53</v>
      </c>
      <c r="I37" s="43">
        <f>VLOOKUP(B37,'총에버 관리_2021'!$A$3:$O$29,11,FALSE)</f>
        <v>604</v>
      </c>
      <c r="J37" s="43">
        <f>VLOOKUP(B37,'총에버 관리_2021'!$A$3:$O$29,10,FALSE)</f>
        <v>615</v>
      </c>
      <c r="K37" s="44">
        <f>VLOOKUP(B37,'총에버 관리_2021'!$A$3:$O$29,12,FALSE)</f>
        <v>522</v>
      </c>
    </row>
    <row r="38" spans="1:11" x14ac:dyDescent="0.4">
      <c r="A38" s="33">
        <f t="shared" si="6"/>
        <v>2</v>
      </c>
      <c r="B38" s="72" t="s">
        <v>56</v>
      </c>
      <c r="C38" s="43">
        <v>156</v>
      </c>
      <c r="D38" s="43">
        <v>220</v>
      </c>
      <c r="E38" s="43">
        <v>172</v>
      </c>
      <c r="F38" s="69">
        <f t="shared" si="7"/>
        <v>548</v>
      </c>
      <c r="G38" s="66">
        <f t="shared" si="8"/>
        <v>182.66666666666666</v>
      </c>
      <c r="H38" s="72" t="s">
        <v>56</v>
      </c>
      <c r="I38" s="43">
        <f>VLOOKUP(B38,'총에버 관리_2021'!$A$3:$O$29,11,FALSE)</f>
        <v>527</v>
      </c>
      <c r="J38" s="43">
        <f>VLOOKUP(B38,'총에버 관리_2021'!$A$3:$O$29,10,FALSE)</f>
        <v>527</v>
      </c>
      <c r="K38" s="44">
        <f>VLOOKUP(B38,'총에버 관리_2021'!$A$3:$O$29,12,FALSE)</f>
        <v>357</v>
      </c>
    </row>
    <row r="39" spans="1:11" x14ac:dyDescent="0.4">
      <c r="A39" s="33">
        <f t="shared" si="6"/>
        <v>4</v>
      </c>
      <c r="B39" s="61" t="s">
        <v>54</v>
      </c>
      <c r="C39" s="58">
        <v>174</v>
      </c>
      <c r="D39" s="58">
        <v>146</v>
      </c>
      <c r="E39" s="58">
        <v>194</v>
      </c>
      <c r="F39" s="63">
        <f t="shared" si="7"/>
        <v>514</v>
      </c>
      <c r="G39" s="60">
        <f t="shared" si="8"/>
        <v>171.33333333333334</v>
      </c>
      <c r="H39" s="61" t="s">
        <v>54</v>
      </c>
      <c r="I39" s="43">
        <f>VLOOKUP(B39,'총에버 관리_2021'!$A$3:$O$29,11,FALSE)</f>
        <v>564</v>
      </c>
      <c r="J39" s="43">
        <f>VLOOKUP(B39,'총에버 관리_2021'!$A$3:$O$29,10,FALSE)</f>
        <v>555</v>
      </c>
      <c r="K39" s="44">
        <f>VLOOKUP(B39,'총에버 관리_2021'!$A$3:$O$29,12,FALSE)</f>
        <v>639</v>
      </c>
    </row>
    <row r="40" spans="1:11" x14ac:dyDescent="0.4">
      <c r="A40" s="33">
        <f t="shared" si="6"/>
        <v>5</v>
      </c>
      <c r="B40" s="61" t="s">
        <v>63</v>
      </c>
      <c r="C40" s="58">
        <v>170</v>
      </c>
      <c r="D40" s="58">
        <v>189</v>
      </c>
      <c r="E40" s="58">
        <v>154</v>
      </c>
      <c r="F40" s="63">
        <f t="shared" si="7"/>
        <v>513</v>
      </c>
      <c r="G40" s="60">
        <f t="shared" si="8"/>
        <v>171</v>
      </c>
      <c r="H40" s="61" t="s">
        <v>63</v>
      </c>
      <c r="I40" s="43">
        <f>VLOOKUP(B40,'총에버 관리_2021'!$A$3:$O$29,11,FALSE)</f>
        <v>0</v>
      </c>
      <c r="J40" s="43">
        <f>VLOOKUP(B40,'총에버 관리_2021'!$A$3:$O$29,10,FALSE)</f>
        <v>474</v>
      </c>
      <c r="K40" s="44">
        <f>VLOOKUP(B40,'총에버 관리_2021'!$A$3:$O$29,12,FALSE)</f>
        <v>0</v>
      </c>
    </row>
    <row r="41" spans="1:11" x14ac:dyDescent="0.4">
      <c r="A41" s="33">
        <f t="shared" si="6"/>
        <v>6</v>
      </c>
      <c r="B41" s="61" t="s">
        <v>52</v>
      </c>
      <c r="C41" s="58">
        <v>171</v>
      </c>
      <c r="D41" s="58">
        <v>155</v>
      </c>
      <c r="E41" s="58">
        <v>178</v>
      </c>
      <c r="F41" s="63">
        <f t="shared" si="7"/>
        <v>504</v>
      </c>
      <c r="G41" s="60">
        <f t="shared" si="8"/>
        <v>168</v>
      </c>
      <c r="H41" s="61" t="s">
        <v>52</v>
      </c>
      <c r="I41" s="43">
        <f>VLOOKUP(B41,'총에버 관리_2021'!$A$3:$O$29,11,FALSE)</f>
        <v>590</v>
      </c>
      <c r="J41" s="43">
        <f>VLOOKUP(B41,'총에버 관리_2021'!$A$3:$O$29,10,FALSE)</f>
        <v>611</v>
      </c>
      <c r="K41" s="44">
        <f>VLOOKUP(B41,'총에버 관리_2021'!$A$3:$O$29,12,FALSE)</f>
        <v>515</v>
      </c>
    </row>
    <row r="42" spans="1:11" x14ac:dyDescent="0.4">
      <c r="A42" s="33">
        <f t="shared" si="6"/>
        <v>7</v>
      </c>
      <c r="B42" s="65" t="s">
        <v>60</v>
      </c>
      <c r="C42" s="70">
        <v>166</v>
      </c>
      <c r="D42" s="70">
        <v>136</v>
      </c>
      <c r="E42" s="70">
        <v>180</v>
      </c>
      <c r="F42" s="43">
        <f t="shared" si="7"/>
        <v>482</v>
      </c>
      <c r="G42" s="66">
        <f t="shared" si="8"/>
        <v>160.66666666666666</v>
      </c>
      <c r="H42" s="65" t="s">
        <v>60</v>
      </c>
      <c r="I42" s="43">
        <f>VLOOKUP(B42,'총에버 관리_2021'!$A$3:$O$29,11,FALSE)</f>
        <v>467</v>
      </c>
      <c r="J42" s="43">
        <f>VLOOKUP(B42,'총에버 관리_2021'!$A$3:$O$29,10,FALSE)</f>
        <v>503</v>
      </c>
      <c r="K42" s="44">
        <f>VLOOKUP(B42,'총에버 관리_2021'!$A$3:$O$29,12,FALSE)</f>
        <v>0</v>
      </c>
    </row>
    <row r="43" spans="1:11" x14ac:dyDescent="0.4">
      <c r="A43" s="33">
        <f t="shared" si="6"/>
        <v>8</v>
      </c>
      <c r="B43" s="65" t="s">
        <v>57</v>
      </c>
      <c r="C43" s="43">
        <v>161</v>
      </c>
      <c r="D43" s="43">
        <v>159</v>
      </c>
      <c r="E43" s="43">
        <v>153</v>
      </c>
      <c r="F43" s="43">
        <f t="shared" si="7"/>
        <v>473</v>
      </c>
      <c r="G43" s="66">
        <f t="shared" si="8"/>
        <v>157.66666666666666</v>
      </c>
      <c r="H43" s="65" t="s">
        <v>57</v>
      </c>
      <c r="I43" s="43">
        <f>VLOOKUP(B43,'총에버 관리_2021'!$A$3:$O$29,11,FALSE)</f>
        <v>518</v>
      </c>
      <c r="J43" s="43">
        <f>VLOOKUP(B43,'총에버 관리_2021'!$A$3:$O$29,10,FALSE)</f>
        <v>510</v>
      </c>
      <c r="K43" s="44">
        <f>VLOOKUP(B43,'총에버 관리_2021'!$A$3:$O$29,12,FALSE)</f>
        <v>592</v>
      </c>
    </row>
    <row r="44" spans="1:11" x14ac:dyDescent="0.4">
      <c r="A44" s="33">
        <f t="shared" si="6"/>
        <v>9</v>
      </c>
      <c r="B44" s="58" t="s">
        <v>65</v>
      </c>
      <c r="C44" s="58">
        <v>114</v>
      </c>
      <c r="D44" s="58">
        <v>161</v>
      </c>
      <c r="E44" s="58">
        <v>145</v>
      </c>
      <c r="F44" s="58">
        <f t="shared" si="7"/>
        <v>420</v>
      </c>
      <c r="G44" s="60">
        <f t="shared" si="8"/>
        <v>140</v>
      </c>
      <c r="H44" s="58" t="s">
        <v>65</v>
      </c>
      <c r="I44" s="43">
        <f>VLOOKUP(B44,'총에버 관리_2021'!$A$3:$O$29,11,FALSE)</f>
        <v>0</v>
      </c>
      <c r="J44" s="43">
        <f>VLOOKUP(B44,'총에버 관리_2021'!$A$3:$O$29,10,FALSE)</f>
        <v>430</v>
      </c>
      <c r="K44" s="44">
        <f>VLOOKUP(B44,'총에버 관리_2021'!$A$3:$O$29,12,FALSE)</f>
        <v>442</v>
      </c>
    </row>
    <row r="45" spans="1:11" x14ac:dyDescent="0.4">
      <c r="A45" s="33">
        <f t="shared" si="6"/>
        <v>10</v>
      </c>
      <c r="B45" s="65" t="s">
        <v>67</v>
      </c>
      <c r="C45" s="43">
        <v>157</v>
      </c>
      <c r="D45" s="43">
        <v>131</v>
      </c>
      <c r="E45" s="43">
        <v>130</v>
      </c>
      <c r="F45" s="43">
        <f t="shared" si="7"/>
        <v>418</v>
      </c>
      <c r="G45" s="66">
        <f t="shared" si="8"/>
        <v>139.33333333333334</v>
      </c>
      <c r="H45" s="65" t="s">
        <v>67</v>
      </c>
      <c r="I45" s="43">
        <f>VLOOKUP(B45,'총에버 관리_2021'!$A$3:$O$29,11,FALSE)</f>
        <v>0</v>
      </c>
      <c r="J45" s="43">
        <f>VLOOKUP(B45,'총에버 관리_2021'!$A$3:$O$29,10,FALSE)</f>
        <v>0</v>
      </c>
      <c r="K45" s="44">
        <f>VLOOKUP(B45,'총에버 관리_2021'!$A$3:$O$29,12,FALSE)</f>
        <v>0</v>
      </c>
    </row>
    <row r="46" spans="1:11" x14ac:dyDescent="0.4">
      <c r="A46" s="33">
        <f t="shared" si="6"/>
        <v>11</v>
      </c>
      <c r="B46" s="58" t="s">
        <v>68</v>
      </c>
      <c r="C46" s="58">
        <v>136</v>
      </c>
      <c r="D46" s="58">
        <v>140</v>
      </c>
      <c r="E46" s="58">
        <v>125</v>
      </c>
      <c r="F46" s="58">
        <f t="shared" si="7"/>
        <v>401</v>
      </c>
      <c r="G46" s="60">
        <f t="shared" si="8"/>
        <v>133.66666666666666</v>
      </c>
      <c r="H46" s="58" t="s">
        <v>68</v>
      </c>
      <c r="I46" s="43">
        <f>VLOOKUP(B46,'총에버 관리_2021'!$A$3:$O$29,11,FALSE)</f>
        <v>0</v>
      </c>
      <c r="J46" s="43">
        <f>VLOOKUP(B46,'총에버 관리_2021'!$A$3:$O$29,10,FALSE)</f>
        <v>0</v>
      </c>
      <c r="K46" s="44">
        <f>VLOOKUP(B46,'총에버 관리_2021'!$A$3:$O$29,12,FALSE)</f>
        <v>0</v>
      </c>
    </row>
    <row r="48" spans="1:11" ht="44.25" customHeight="1" x14ac:dyDescent="0.4">
      <c r="A48" s="195" t="s">
        <v>69</v>
      </c>
      <c r="B48" s="196"/>
      <c r="C48" s="196"/>
      <c r="D48" s="196"/>
      <c r="E48" s="196"/>
      <c r="F48" s="196"/>
      <c r="G48" s="196"/>
      <c r="H48" s="196"/>
      <c r="I48" s="196"/>
      <c r="J48" s="196"/>
      <c r="K48" s="197"/>
    </row>
    <row r="49" spans="1:11" x14ac:dyDescent="0.4">
      <c r="A49" s="33" t="s">
        <v>40</v>
      </c>
      <c r="B49" s="53" t="s">
        <v>41</v>
      </c>
      <c r="C49" s="54" t="s">
        <v>42</v>
      </c>
      <c r="D49" s="55" t="s">
        <v>43</v>
      </c>
      <c r="E49" s="55" t="s">
        <v>44</v>
      </c>
      <c r="F49" s="55" t="s">
        <v>45</v>
      </c>
      <c r="G49" s="56" t="s">
        <v>46</v>
      </c>
      <c r="H49" s="53" t="s">
        <v>41</v>
      </c>
      <c r="I49" s="57" t="s">
        <v>47</v>
      </c>
      <c r="J49" s="57" t="s">
        <v>48</v>
      </c>
      <c r="K49" s="57" t="s">
        <v>49</v>
      </c>
    </row>
    <row r="50" spans="1:11" x14ac:dyDescent="0.4">
      <c r="A50" s="33">
        <f t="shared" ref="A50:A59" si="9">RANK(G50,$G$50:$G$59)</f>
        <v>1</v>
      </c>
      <c r="B50" s="58" t="s">
        <v>57</v>
      </c>
      <c r="C50" s="71">
        <v>224</v>
      </c>
      <c r="D50" s="71">
        <v>204</v>
      </c>
      <c r="E50" s="71">
        <v>244</v>
      </c>
      <c r="F50" s="43">
        <f t="shared" ref="F50:F59" si="10">SUM(C50:E50)</f>
        <v>672</v>
      </c>
      <c r="G50" s="66">
        <f t="shared" ref="G50:G59" si="11">F50/3</f>
        <v>224</v>
      </c>
      <c r="H50" s="58" t="s">
        <v>57</v>
      </c>
      <c r="I50" s="43">
        <f>VLOOKUP(B50,'총에버 관리_2021'!$A$3:$O$29,11,FALSE)</f>
        <v>518</v>
      </c>
      <c r="J50" s="43">
        <f>VLOOKUP(B50,'총에버 관리_2021'!$A$3:$O$29,10,FALSE)</f>
        <v>510</v>
      </c>
      <c r="K50" s="44">
        <f>VLOOKUP(B50,'총에버 관리_2021'!$A$3:$O$29,12,FALSE)</f>
        <v>592</v>
      </c>
    </row>
    <row r="51" spans="1:11" x14ac:dyDescent="0.4">
      <c r="A51" s="33">
        <f t="shared" si="9"/>
        <v>2</v>
      </c>
      <c r="B51" s="72" t="s">
        <v>54</v>
      </c>
      <c r="C51" s="43">
        <v>210</v>
      </c>
      <c r="D51" s="43">
        <v>193</v>
      </c>
      <c r="E51" s="43">
        <v>192</v>
      </c>
      <c r="F51" s="69">
        <f t="shared" si="10"/>
        <v>595</v>
      </c>
      <c r="G51" s="66">
        <f t="shared" si="11"/>
        <v>198.33333333333334</v>
      </c>
      <c r="H51" s="72" t="s">
        <v>54</v>
      </c>
      <c r="I51" s="43">
        <f>VLOOKUP(B51,'총에버 관리_2021'!$A$3:$O$29,11,FALSE)</f>
        <v>564</v>
      </c>
      <c r="J51" s="43">
        <f>VLOOKUP(B51,'총에버 관리_2021'!$A$3:$O$29,10,FALSE)</f>
        <v>555</v>
      </c>
      <c r="K51" s="44">
        <f>VLOOKUP(B51,'총에버 관리_2021'!$A$3:$O$29,12,FALSE)</f>
        <v>639</v>
      </c>
    </row>
    <row r="52" spans="1:11" x14ac:dyDescent="0.4">
      <c r="A52" s="33">
        <f t="shared" si="9"/>
        <v>3</v>
      </c>
      <c r="B52" s="61" t="s">
        <v>55</v>
      </c>
      <c r="C52" s="58">
        <v>207</v>
      </c>
      <c r="D52" s="58">
        <v>203</v>
      </c>
      <c r="E52" s="58">
        <v>168</v>
      </c>
      <c r="F52" s="63">
        <f t="shared" si="10"/>
        <v>578</v>
      </c>
      <c r="G52" s="60">
        <f t="shared" si="11"/>
        <v>192.66666666666666</v>
      </c>
      <c r="H52" s="61" t="s">
        <v>55</v>
      </c>
      <c r="I52" s="43">
        <f>VLOOKUP(B52,'총에버 관리_2021'!$A$3:$O$29,11,FALSE)</f>
        <v>577</v>
      </c>
      <c r="J52" s="43">
        <f>VLOOKUP(B52,'총에버 관리_2021'!$A$3:$O$29,10,FALSE)</f>
        <v>517</v>
      </c>
      <c r="K52" s="44">
        <f>VLOOKUP(B52,'총에버 관리_2021'!$A$3:$O$29,12,FALSE)</f>
        <v>579</v>
      </c>
    </row>
    <row r="53" spans="1:11" ht="18" thickBot="1" x14ac:dyDescent="0.45">
      <c r="A53" s="33">
        <f t="shared" si="9"/>
        <v>4</v>
      </c>
      <c r="B53" s="61" t="s">
        <v>52</v>
      </c>
      <c r="C53" s="58">
        <v>167</v>
      </c>
      <c r="D53" s="59">
        <v>214</v>
      </c>
      <c r="E53" s="58">
        <v>191</v>
      </c>
      <c r="F53" s="63">
        <f t="shared" si="10"/>
        <v>572</v>
      </c>
      <c r="G53" s="60">
        <f t="shared" si="11"/>
        <v>190.66666666666666</v>
      </c>
      <c r="H53" s="61" t="s">
        <v>52</v>
      </c>
      <c r="I53" s="43">
        <f>VLOOKUP(B53,'총에버 관리_2021'!$A$3:$O$29,11,FALSE)</f>
        <v>590</v>
      </c>
      <c r="J53" s="43">
        <f>VLOOKUP(B53,'총에버 관리_2021'!$A$3:$O$29,10,FALSE)</f>
        <v>611</v>
      </c>
      <c r="K53" s="44">
        <f>VLOOKUP(B53,'총에버 관리_2021'!$A$3:$O$29,12,FALSE)</f>
        <v>515</v>
      </c>
    </row>
    <row r="54" spans="1:11" ht="18" thickBot="1" x14ac:dyDescent="0.45">
      <c r="A54" s="33">
        <f t="shared" si="9"/>
        <v>5</v>
      </c>
      <c r="B54" s="72" t="s">
        <v>53</v>
      </c>
      <c r="C54" s="67">
        <v>199</v>
      </c>
      <c r="D54" s="73">
        <v>202</v>
      </c>
      <c r="E54" s="69">
        <v>154</v>
      </c>
      <c r="F54" s="69">
        <f t="shared" si="10"/>
        <v>555</v>
      </c>
      <c r="G54" s="66">
        <f t="shared" si="11"/>
        <v>185</v>
      </c>
      <c r="H54" s="72" t="s">
        <v>53</v>
      </c>
      <c r="I54" s="43">
        <f>VLOOKUP(B54,'총에버 관리_2021'!$A$3:$O$29,11,FALSE)</f>
        <v>604</v>
      </c>
      <c r="J54" s="43">
        <f>VLOOKUP(B54,'총에버 관리_2021'!$A$3:$O$29,10,FALSE)</f>
        <v>615</v>
      </c>
      <c r="K54" s="44">
        <f>VLOOKUP(B54,'총에버 관리_2021'!$A$3:$O$29,12,FALSE)</f>
        <v>522</v>
      </c>
    </row>
    <row r="55" spans="1:11" x14ac:dyDescent="0.4">
      <c r="A55" s="33">
        <f t="shared" si="9"/>
        <v>6</v>
      </c>
      <c r="B55" s="72" t="s">
        <v>56</v>
      </c>
      <c r="C55" s="43">
        <v>164</v>
      </c>
      <c r="D55" s="70">
        <v>165</v>
      </c>
      <c r="E55" s="43">
        <v>198</v>
      </c>
      <c r="F55" s="69">
        <f t="shared" si="10"/>
        <v>527</v>
      </c>
      <c r="G55" s="66">
        <f t="shared" si="11"/>
        <v>175.66666666666666</v>
      </c>
      <c r="H55" s="72" t="s">
        <v>56</v>
      </c>
      <c r="I55" s="43">
        <f>VLOOKUP(B55,'총에버 관리_2021'!$A$3:$O$29,11,FALSE)</f>
        <v>527</v>
      </c>
      <c r="J55" s="43">
        <f>VLOOKUP(B55,'총에버 관리_2021'!$A$3:$O$29,10,FALSE)</f>
        <v>527</v>
      </c>
      <c r="K55" s="44">
        <f>VLOOKUP(B55,'총에버 관리_2021'!$A$3:$O$29,12,FALSE)</f>
        <v>357</v>
      </c>
    </row>
    <row r="56" spans="1:11" x14ac:dyDescent="0.4">
      <c r="A56" s="33">
        <f t="shared" si="9"/>
        <v>7</v>
      </c>
      <c r="B56" s="65" t="s">
        <v>59</v>
      </c>
      <c r="C56" s="70">
        <v>156</v>
      </c>
      <c r="D56" s="70">
        <v>158</v>
      </c>
      <c r="E56" s="70">
        <v>191</v>
      </c>
      <c r="F56" s="43">
        <f t="shared" si="10"/>
        <v>505</v>
      </c>
      <c r="G56" s="66">
        <f t="shared" si="11"/>
        <v>168.33333333333334</v>
      </c>
      <c r="H56" s="65" t="s">
        <v>59</v>
      </c>
      <c r="I56" s="43">
        <f>VLOOKUP(B56,'총에버 관리_2021'!$A$3:$O$29,11,FALSE)</f>
        <v>496</v>
      </c>
      <c r="J56" s="43">
        <f>VLOOKUP(B56,'총에버 관리_2021'!$A$3:$O$29,10,FALSE)</f>
        <v>439</v>
      </c>
      <c r="K56" s="44">
        <f>VLOOKUP(B56,'총에버 관리_2021'!$A$3:$O$29,12,FALSE)</f>
        <v>532</v>
      </c>
    </row>
    <row r="57" spans="1:11" x14ac:dyDescent="0.4">
      <c r="A57" s="33">
        <f t="shared" si="9"/>
        <v>8</v>
      </c>
      <c r="B57" s="58" t="s">
        <v>60</v>
      </c>
      <c r="C57" s="58">
        <v>175</v>
      </c>
      <c r="D57" s="58">
        <v>158</v>
      </c>
      <c r="E57" s="58">
        <v>132</v>
      </c>
      <c r="F57" s="58">
        <f t="shared" si="10"/>
        <v>465</v>
      </c>
      <c r="G57" s="60">
        <f t="shared" si="11"/>
        <v>155</v>
      </c>
      <c r="H57" s="58" t="s">
        <v>60</v>
      </c>
      <c r="I57" s="43">
        <f>VLOOKUP(B57,'총에버 관리_2021'!$A$3:$O$29,11,FALSE)</f>
        <v>467</v>
      </c>
      <c r="J57" s="43">
        <f>VLOOKUP(B57,'총에버 관리_2021'!$A$3:$O$29,10,FALSE)</f>
        <v>503</v>
      </c>
      <c r="K57" s="44">
        <f>VLOOKUP(B57,'총에버 관리_2021'!$A$3:$O$29,12,FALSE)</f>
        <v>0</v>
      </c>
    </row>
    <row r="58" spans="1:11" x14ac:dyDescent="0.4">
      <c r="A58" s="33">
        <f t="shared" si="9"/>
        <v>9</v>
      </c>
      <c r="B58" s="58" t="s">
        <v>58</v>
      </c>
      <c r="C58" s="58">
        <v>182</v>
      </c>
      <c r="D58" s="58">
        <v>124</v>
      </c>
      <c r="E58" s="58">
        <v>127</v>
      </c>
      <c r="F58" s="58">
        <f t="shared" si="10"/>
        <v>433</v>
      </c>
      <c r="G58" s="60">
        <f t="shared" si="11"/>
        <v>144.33333333333334</v>
      </c>
      <c r="H58" s="58" t="s">
        <v>58</v>
      </c>
      <c r="I58" s="43">
        <f>VLOOKUP(B58,'총에버 관리_2021'!$A$3:$O$29,11,FALSE)</f>
        <v>506</v>
      </c>
      <c r="J58" s="43">
        <f>VLOOKUP(B58,'총에버 관리_2021'!$A$3:$O$29,10,FALSE)</f>
        <v>517</v>
      </c>
      <c r="K58" s="44">
        <f>VLOOKUP(B58,'총에버 관리_2021'!$A$3:$O$29,12,FALSE)</f>
        <v>452</v>
      </c>
    </row>
    <row r="59" spans="1:11" x14ac:dyDescent="0.4">
      <c r="A59" s="33">
        <f t="shared" si="9"/>
        <v>10</v>
      </c>
      <c r="B59" s="58" t="s">
        <v>65</v>
      </c>
      <c r="C59" s="58">
        <v>129</v>
      </c>
      <c r="D59" s="58">
        <v>154</v>
      </c>
      <c r="E59" s="58">
        <v>134</v>
      </c>
      <c r="F59" s="58">
        <f t="shared" si="10"/>
        <v>417</v>
      </c>
      <c r="G59" s="60">
        <f t="shared" si="11"/>
        <v>139</v>
      </c>
      <c r="H59" s="58" t="s">
        <v>65</v>
      </c>
      <c r="I59" s="43">
        <f>VLOOKUP(B59,'총에버 관리_2021'!$A$3:$O$29,11,FALSE)</f>
        <v>0</v>
      </c>
      <c r="J59" s="43">
        <f>VLOOKUP(B59,'총에버 관리_2021'!$A$3:$O$29,10,FALSE)</f>
        <v>430</v>
      </c>
      <c r="K59" s="44">
        <f>VLOOKUP(B59,'총에버 관리_2021'!$A$3:$O$29,12,FALSE)</f>
        <v>442</v>
      </c>
    </row>
    <row r="62" spans="1:11" ht="44.25" customHeight="1" x14ac:dyDescent="0.4">
      <c r="A62" s="195" t="s">
        <v>70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7"/>
    </row>
    <row r="63" spans="1:11" x14ac:dyDescent="0.4">
      <c r="A63" s="33" t="s">
        <v>40</v>
      </c>
      <c r="B63" s="53" t="s">
        <v>41</v>
      </c>
      <c r="C63" s="54" t="s">
        <v>42</v>
      </c>
      <c r="D63" s="55" t="s">
        <v>43</v>
      </c>
      <c r="E63" s="55" t="s">
        <v>44</v>
      </c>
      <c r="F63" s="55" t="s">
        <v>45</v>
      </c>
      <c r="G63" s="56" t="s">
        <v>46</v>
      </c>
      <c r="H63" s="53" t="s">
        <v>41</v>
      </c>
      <c r="I63" s="57" t="s">
        <v>47</v>
      </c>
      <c r="J63" s="57" t="s">
        <v>48</v>
      </c>
      <c r="K63" s="57" t="s">
        <v>49</v>
      </c>
    </row>
    <row r="64" spans="1:11" x14ac:dyDescent="0.4">
      <c r="A64" s="33">
        <f t="shared" ref="A64:A74" si="12">RANK(G64,$G$64:$G$74)</f>
        <v>1</v>
      </c>
      <c r="B64" s="65" t="s">
        <v>54</v>
      </c>
      <c r="C64" s="71">
        <v>183</v>
      </c>
      <c r="D64" s="71">
        <v>236</v>
      </c>
      <c r="E64" s="71">
        <v>225</v>
      </c>
      <c r="F64" s="43">
        <f t="shared" ref="F64:F74" si="13">SUM(C64:E64)</f>
        <v>644</v>
      </c>
      <c r="G64" s="66">
        <f t="shared" ref="G64:G74" si="14">F64/3</f>
        <v>214.66666666666666</v>
      </c>
      <c r="H64" s="65" t="s">
        <v>54</v>
      </c>
      <c r="I64" s="43">
        <f>VLOOKUP(B64,'총에버 관리_2021'!$A$3:$O$29,12,FALSE)</f>
        <v>639</v>
      </c>
      <c r="J64" s="43">
        <f>VLOOKUP(B64,'총에버 관리_2021'!$A$3:$O$29,11,FALSE)</f>
        <v>564</v>
      </c>
      <c r="K64" s="44">
        <f>VLOOKUP(B64,'총에버 관리_2021'!$A$3:$O$29,13,FALSE)</f>
        <v>5734</v>
      </c>
    </row>
    <row r="65" spans="1:11" x14ac:dyDescent="0.4">
      <c r="A65" s="33">
        <f t="shared" si="12"/>
        <v>2</v>
      </c>
      <c r="B65" s="61" t="s">
        <v>52</v>
      </c>
      <c r="C65" s="58">
        <v>171</v>
      </c>
      <c r="D65" s="58">
        <v>234</v>
      </c>
      <c r="E65" s="58">
        <v>193</v>
      </c>
      <c r="F65" s="63">
        <f t="shared" si="13"/>
        <v>598</v>
      </c>
      <c r="G65" s="60">
        <f t="shared" si="14"/>
        <v>199.33333333333334</v>
      </c>
      <c r="H65" s="61" t="s">
        <v>52</v>
      </c>
      <c r="I65" s="43">
        <f>VLOOKUP(B65,'총에버 관리_2021'!$A$3:$O$29,12,FALSE)</f>
        <v>515</v>
      </c>
      <c r="J65" s="43">
        <f>VLOOKUP(B65,'총에버 관리_2021'!$A$3:$O$29,11,FALSE)</f>
        <v>590</v>
      </c>
      <c r="K65" s="44">
        <f>VLOOKUP(B65,'총에버 관리_2021'!$A$3:$O$29,13,FALSE)</f>
        <v>5939</v>
      </c>
    </row>
    <row r="66" spans="1:11" x14ac:dyDescent="0.4">
      <c r="A66" s="33">
        <f t="shared" si="12"/>
        <v>3</v>
      </c>
      <c r="B66" s="61" t="s">
        <v>53</v>
      </c>
      <c r="C66" s="58">
        <v>173</v>
      </c>
      <c r="D66" s="58">
        <v>208</v>
      </c>
      <c r="E66" s="58">
        <v>205</v>
      </c>
      <c r="F66" s="63">
        <f t="shared" si="13"/>
        <v>586</v>
      </c>
      <c r="G66" s="60">
        <f t="shared" si="14"/>
        <v>195.33333333333334</v>
      </c>
      <c r="H66" s="61" t="s">
        <v>53</v>
      </c>
      <c r="I66" s="43">
        <f>VLOOKUP(B66,'총에버 관리_2021'!$A$3:$O$29,12,FALSE)</f>
        <v>522</v>
      </c>
      <c r="J66" s="43">
        <f>VLOOKUP(B66,'총에버 관리_2021'!$A$3:$O$29,11,FALSE)</f>
        <v>604</v>
      </c>
      <c r="K66" s="44">
        <f>VLOOKUP(B66,'총에버 관리_2021'!$A$3:$O$29,13,FALSE)</f>
        <v>6067</v>
      </c>
    </row>
    <row r="67" spans="1:11" x14ac:dyDescent="0.4">
      <c r="A67" s="33">
        <f t="shared" si="12"/>
        <v>4</v>
      </c>
      <c r="B67" s="61" t="s">
        <v>51</v>
      </c>
      <c r="C67" s="59">
        <v>199</v>
      </c>
      <c r="D67" s="59">
        <v>188</v>
      </c>
      <c r="E67" s="59">
        <v>165</v>
      </c>
      <c r="F67" s="63">
        <f t="shared" si="13"/>
        <v>552</v>
      </c>
      <c r="G67" s="60">
        <f t="shared" si="14"/>
        <v>184</v>
      </c>
      <c r="H67" s="61" t="s">
        <v>51</v>
      </c>
      <c r="I67" s="43">
        <f>VLOOKUP(B67,'총에버 관리_2021'!$A$3:$O$29,12,FALSE)</f>
        <v>0</v>
      </c>
      <c r="J67" s="43">
        <f>VLOOKUP(B67,'총에버 관리_2021'!$A$3:$O$29,11,FALSE)</f>
        <v>0</v>
      </c>
      <c r="K67" s="44">
        <f>VLOOKUP(B67,'총에버 관리_2021'!$A$3:$O$29,13,FALSE)</f>
        <v>2190</v>
      </c>
    </row>
    <row r="68" spans="1:11" x14ac:dyDescent="0.4">
      <c r="A68" s="33">
        <f t="shared" si="12"/>
        <v>5</v>
      </c>
      <c r="B68" s="61" t="s">
        <v>57</v>
      </c>
      <c r="C68" s="43">
        <v>171</v>
      </c>
      <c r="D68" s="43">
        <v>222</v>
      </c>
      <c r="E68" s="43">
        <v>148</v>
      </c>
      <c r="F68" s="69">
        <f t="shared" si="13"/>
        <v>541</v>
      </c>
      <c r="G68" s="66">
        <f t="shared" si="14"/>
        <v>180.33333333333334</v>
      </c>
      <c r="H68" s="61" t="s">
        <v>57</v>
      </c>
      <c r="I68" s="43">
        <f>VLOOKUP(B68,'총에버 관리_2021'!$A$3:$O$29,12,FALSE)</f>
        <v>592</v>
      </c>
      <c r="J68" s="43">
        <f>VLOOKUP(B68,'총에버 관리_2021'!$A$3:$O$29,11,FALSE)</f>
        <v>518</v>
      </c>
      <c r="K68" s="44">
        <f>VLOOKUP(B68,'총에버 관리_2021'!$A$3:$O$29,13,FALSE)</f>
        <v>5425</v>
      </c>
    </row>
    <row r="69" spans="1:11" x14ac:dyDescent="0.4">
      <c r="A69" s="33">
        <f t="shared" si="12"/>
        <v>6</v>
      </c>
      <c r="B69" s="72" t="s">
        <v>56</v>
      </c>
      <c r="C69" s="70">
        <v>158</v>
      </c>
      <c r="D69" s="70">
        <v>189</v>
      </c>
      <c r="E69" s="70">
        <v>171</v>
      </c>
      <c r="F69" s="69">
        <f t="shared" si="13"/>
        <v>518</v>
      </c>
      <c r="G69" s="66">
        <f t="shared" si="14"/>
        <v>172.66666666666666</v>
      </c>
      <c r="H69" s="72" t="s">
        <v>56</v>
      </c>
      <c r="I69" s="43">
        <f>VLOOKUP(B69,'총에버 관리_2021'!$A$3:$O$29,12,FALSE)</f>
        <v>357</v>
      </c>
      <c r="J69" s="43">
        <f>VLOOKUP(B69,'총에버 관리_2021'!$A$3:$O$29,11,FALSE)</f>
        <v>527</v>
      </c>
      <c r="K69" s="44">
        <f>VLOOKUP(B69,'총에버 관리_2021'!$A$3:$O$29,13,FALSE)</f>
        <v>5680</v>
      </c>
    </row>
    <row r="70" spans="1:11" x14ac:dyDescent="0.4">
      <c r="A70" s="33">
        <f t="shared" si="12"/>
        <v>7</v>
      </c>
      <c r="B70" s="65" t="s">
        <v>55</v>
      </c>
      <c r="C70" s="70">
        <v>184</v>
      </c>
      <c r="D70" s="64">
        <v>148</v>
      </c>
      <c r="E70" s="70">
        <v>184</v>
      </c>
      <c r="F70" s="43">
        <f t="shared" si="13"/>
        <v>516</v>
      </c>
      <c r="G70" s="66">
        <f t="shared" si="14"/>
        <v>172</v>
      </c>
      <c r="H70" s="65" t="s">
        <v>55</v>
      </c>
      <c r="I70" s="43">
        <f>VLOOKUP(B70,'총에버 관리_2021'!$A$3:$O$29,12,FALSE)</f>
        <v>579</v>
      </c>
      <c r="J70" s="43">
        <f>VLOOKUP(B70,'총에버 관리_2021'!$A$3:$O$29,11,FALSE)</f>
        <v>577</v>
      </c>
      <c r="K70" s="44">
        <f>VLOOKUP(B70,'총에버 관리_2021'!$A$3:$O$29,13,FALSE)</f>
        <v>5500</v>
      </c>
    </row>
    <row r="71" spans="1:11" x14ac:dyDescent="0.4">
      <c r="A71" s="33">
        <f t="shared" si="12"/>
        <v>8</v>
      </c>
      <c r="B71" s="65" t="s">
        <v>58</v>
      </c>
      <c r="C71" s="43">
        <v>161</v>
      </c>
      <c r="D71" s="43">
        <v>134</v>
      </c>
      <c r="E71" s="43">
        <v>200</v>
      </c>
      <c r="F71" s="43">
        <f t="shared" si="13"/>
        <v>495</v>
      </c>
      <c r="G71" s="66">
        <f t="shared" si="14"/>
        <v>165</v>
      </c>
      <c r="H71" s="65" t="s">
        <v>58</v>
      </c>
      <c r="I71" s="43">
        <f>VLOOKUP(B71,'총에버 관리_2021'!$A$3:$O$29,12,FALSE)</f>
        <v>452</v>
      </c>
      <c r="J71" s="43">
        <f>VLOOKUP(B71,'총에버 관리_2021'!$A$3:$O$29,11,FALSE)</f>
        <v>506</v>
      </c>
      <c r="K71" s="44">
        <f>VLOOKUP(B71,'총에버 관리_2021'!$A$3:$O$29,13,FALSE)</f>
        <v>4910</v>
      </c>
    </row>
    <row r="72" spans="1:11" x14ac:dyDescent="0.4">
      <c r="A72" s="33">
        <f t="shared" si="12"/>
        <v>9</v>
      </c>
      <c r="B72" s="58" t="s">
        <v>65</v>
      </c>
      <c r="C72" s="58">
        <v>143</v>
      </c>
      <c r="D72" s="58">
        <v>156</v>
      </c>
      <c r="E72" s="58">
        <v>157</v>
      </c>
      <c r="F72" s="58">
        <f t="shared" si="13"/>
        <v>456</v>
      </c>
      <c r="G72" s="60">
        <f t="shared" si="14"/>
        <v>152</v>
      </c>
      <c r="H72" s="58" t="s">
        <v>65</v>
      </c>
      <c r="I72" s="43">
        <f>VLOOKUP(B72,'총에버 관리_2021'!$A$3:$O$29,12,FALSE)</f>
        <v>442</v>
      </c>
      <c r="J72" s="43">
        <f>VLOOKUP(B72,'총에버 관리_2021'!$A$3:$O$29,11,FALSE)</f>
        <v>0</v>
      </c>
      <c r="K72" s="44">
        <f>VLOOKUP(B72,'총에버 관리_2021'!$A$3:$O$29,13,FALSE)</f>
        <v>3489</v>
      </c>
    </row>
    <row r="73" spans="1:11" x14ac:dyDescent="0.4">
      <c r="A73" s="33">
        <f t="shared" si="12"/>
        <v>10</v>
      </c>
      <c r="B73" s="58" t="s">
        <v>60</v>
      </c>
      <c r="C73" s="58">
        <v>150</v>
      </c>
      <c r="D73" s="58">
        <v>147</v>
      </c>
      <c r="E73" s="58">
        <v>144</v>
      </c>
      <c r="F73" s="58">
        <f t="shared" si="13"/>
        <v>441</v>
      </c>
      <c r="G73" s="60">
        <f t="shared" si="14"/>
        <v>147</v>
      </c>
      <c r="H73" s="58" t="s">
        <v>60</v>
      </c>
      <c r="I73" s="43">
        <f>VLOOKUP(B73,'총에버 관리_2021'!$A$3:$O$29,12,FALSE)</f>
        <v>0</v>
      </c>
      <c r="J73" s="43">
        <f>VLOOKUP(B73,'총에버 관리_2021'!$A$3:$O$29,11,FALSE)</f>
        <v>467</v>
      </c>
      <c r="K73" s="44">
        <f>VLOOKUP(B73,'총에버 관리_2021'!$A$3:$O$29,13,FALSE)</f>
        <v>3705</v>
      </c>
    </row>
    <row r="74" spans="1:11" x14ac:dyDescent="0.4">
      <c r="A74" s="33">
        <f t="shared" si="12"/>
        <v>11</v>
      </c>
      <c r="B74" s="58" t="s">
        <v>59</v>
      </c>
      <c r="C74" s="58">
        <v>147</v>
      </c>
      <c r="D74" s="58">
        <v>135</v>
      </c>
      <c r="E74" s="58">
        <v>127</v>
      </c>
      <c r="F74" s="58">
        <f t="shared" si="13"/>
        <v>409</v>
      </c>
      <c r="G74" s="60">
        <f t="shared" si="14"/>
        <v>136.33333333333334</v>
      </c>
      <c r="H74" s="58" t="s">
        <v>59</v>
      </c>
      <c r="I74" s="43">
        <f>VLOOKUP(B74,'총에버 관리_2021'!$A$3:$O$29,12,FALSE)</f>
        <v>532</v>
      </c>
      <c r="J74" s="43">
        <f>VLOOKUP(B74,'총에버 관리_2021'!$A$3:$O$29,11,FALSE)</f>
        <v>496</v>
      </c>
      <c r="K74" s="44">
        <f>VLOOKUP(B74,'총에버 관리_2021'!$A$3:$O$29,13,FALSE)</f>
        <v>4440</v>
      </c>
    </row>
    <row r="77" spans="1:11" ht="15" customHeight="1" x14ac:dyDescent="0.4"/>
    <row r="78" spans="1:11" ht="43.5" customHeight="1" x14ac:dyDescent="0.4">
      <c r="A78" s="195" t="s">
        <v>71</v>
      </c>
      <c r="B78" s="196"/>
      <c r="C78" s="196"/>
      <c r="D78" s="196"/>
      <c r="E78" s="196"/>
      <c r="F78" s="196"/>
      <c r="G78" s="196"/>
      <c r="H78" s="196"/>
      <c r="I78" s="196"/>
      <c r="J78" s="196"/>
      <c r="K78" s="197"/>
    </row>
    <row r="79" spans="1:11" x14ac:dyDescent="0.4">
      <c r="A79" s="33" t="s">
        <v>40</v>
      </c>
      <c r="B79" s="53" t="s">
        <v>41</v>
      </c>
      <c r="C79" s="54" t="s">
        <v>42</v>
      </c>
      <c r="D79" s="55" t="s">
        <v>43</v>
      </c>
      <c r="E79" s="55" t="s">
        <v>44</v>
      </c>
      <c r="F79" s="55" t="s">
        <v>45</v>
      </c>
      <c r="G79" s="56" t="s">
        <v>46</v>
      </c>
      <c r="H79" s="53" t="s">
        <v>41</v>
      </c>
      <c r="I79" s="57" t="s">
        <v>47</v>
      </c>
      <c r="J79" s="57" t="s">
        <v>48</v>
      </c>
      <c r="K79" s="57" t="s">
        <v>49</v>
      </c>
    </row>
    <row r="80" spans="1:11" x14ac:dyDescent="0.4">
      <c r="A80" s="33">
        <f t="shared" ref="A80:A91" si="15">RANK(G80,$G$80:$G$91)</f>
        <v>1</v>
      </c>
      <c r="B80" s="65" t="s">
        <v>53</v>
      </c>
      <c r="C80" s="71">
        <v>202</v>
      </c>
      <c r="D80" s="71">
        <v>239</v>
      </c>
      <c r="E80" s="71">
        <v>174</v>
      </c>
      <c r="F80" s="43">
        <f t="shared" ref="F80:F91" si="16">SUM(C80:E80)</f>
        <v>615</v>
      </c>
      <c r="G80" s="66">
        <f t="shared" ref="G80:G91" si="17">F80/3</f>
        <v>205</v>
      </c>
      <c r="H80" s="65" t="str">
        <f t="shared" ref="H80:H91" si="18">B80</f>
        <v>진해진</v>
      </c>
      <c r="I80" s="43">
        <f>VLOOKUP(B80,'총에버 관리_2021'!$A$3:$O$29,12,FALSE)</f>
        <v>522</v>
      </c>
      <c r="J80" s="43">
        <f>VLOOKUP(B80,'총에버 관리_2021'!$A$3:$O$29,11,FALSE)</f>
        <v>604</v>
      </c>
      <c r="K80" s="44">
        <f>VLOOKUP(B80,'총에버 관리_2021'!$A$3:$O$29,13,FALSE)</f>
        <v>6067</v>
      </c>
    </row>
    <row r="81" spans="1:12" x14ac:dyDescent="0.4">
      <c r="A81" s="33">
        <f t="shared" si="15"/>
        <v>2</v>
      </c>
      <c r="B81" s="61" t="s">
        <v>52</v>
      </c>
      <c r="C81" s="58">
        <v>231</v>
      </c>
      <c r="D81" s="58">
        <v>198</v>
      </c>
      <c r="E81" s="58">
        <v>182</v>
      </c>
      <c r="F81" s="63">
        <f t="shared" si="16"/>
        <v>611</v>
      </c>
      <c r="G81" s="60">
        <f t="shared" si="17"/>
        <v>203.66666666666666</v>
      </c>
      <c r="H81" s="65" t="str">
        <f t="shared" si="18"/>
        <v>이민철</v>
      </c>
      <c r="I81" s="43">
        <f>VLOOKUP(B81,'총에버 관리_2021'!$A$3:$O$29,12,FALSE)</f>
        <v>515</v>
      </c>
      <c r="J81" s="43">
        <f>VLOOKUP(B81,'총에버 관리_2021'!$A$3:$O$29,11,FALSE)</f>
        <v>590</v>
      </c>
      <c r="K81" s="44">
        <f>VLOOKUP(B81,'총에버 관리_2021'!$A$3:$O$29,13,FALSE)</f>
        <v>5939</v>
      </c>
    </row>
    <row r="82" spans="1:12" x14ac:dyDescent="0.4">
      <c r="A82" s="33">
        <f t="shared" si="15"/>
        <v>3</v>
      </c>
      <c r="B82" s="72" t="s">
        <v>54</v>
      </c>
      <c r="C82" s="43">
        <v>224</v>
      </c>
      <c r="D82" s="43">
        <v>132</v>
      </c>
      <c r="E82" s="43">
        <v>199</v>
      </c>
      <c r="F82" s="69">
        <f t="shared" si="16"/>
        <v>555</v>
      </c>
      <c r="G82" s="66">
        <f t="shared" si="17"/>
        <v>185</v>
      </c>
      <c r="H82" s="65" t="str">
        <f t="shared" si="18"/>
        <v>박신호</v>
      </c>
      <c r="I82" s="43">
        <f>VLOOKUP(B82,'총에버 관리_2021'!$A$3:$O$29,12,FALSE)</f>
        <v>639</v>
      </c>
      <c r="J82" s="43">
        <f>VLOOKUP(B82,'총에버 관리_2021'!$A$3:$O$29,11,FALSE)</f>
        <v>564</v>
      </c>
      <c r="K82" s="44">
        <f>VLOOKUP(B82,'총에버 관리_2021'!$A$3:$O$29,13,FALSE)</f>
        <v>5734</v>
      </c>
    </row>
    <row r="83" spans="1:12" x14ac:dyDescent="0.4">
      <c r="A83" s="33">
        <f t="shared" si="15"/>
        <v>4</v>
      </c>
      <c r="B83" s="61" t="s">
        <v>56</v>
      </c>
      <c r="C83" s="59">
        <v>178</v>
      </c>
      <c r="D83" s="59">
        <v>171</v>
      </c>
      <c r="E83" s="59">
        <v>178</v>
      </c>
      <c r="F83" s="63">
        <f t="shared" si="16"/>
        <v>527</v>
      </c>
      <c r="G83" s="60">
        <f t="shared" si="17"/>
        <v>175.66666666666666</v>
      </c>
      <c r="H83" s="65" t="str">
        <f t="shared" si="18"/>
        <v>김주성</v>
      </c>
      <c r="I83" s="43">
        <f>VLOOKUP(B83,'총에버 관리_2021'!$A$3:$O$29,12,FALSE)</f>
        <v>357</v>
      </c>
      <c r="J83" s="43">
        <f>VLOOKUP(B83,'총에버 관리_2021'!$A$3:$O$29,11,FALSE)</f>
        <v>527</v>
      </c>
      <c r="K83" s="44">
        <f>VLOOKUP(B83,'총에버 관리_2021'!$A$3:$O$29,13,FALSE)</f>
        <v>5680</v>
      </c>
    </row>
    <row r="84" spans="1:12" x14ac:dyDescent="0.4">
      <c r="A84" s="33">
        <f t="shared" si="15"/>
        <v>5</v>
      </c>
      <c r="B84" s="61" t="s">
        <v>55</v>
      </c>
      <c r="C84" s="58">
        <v>163</v>
      </c>
      <c r="D84" s="58">
        <v>173</v>
      </c>
      <c r="E84" s="58">
        <v>181</v>
      </c>
      <c r="F84" s="63">
        <f t="shared" si="16"/>
        <v>517</v>
      </c>
      <c r="G84" s="60">
        <f t="shared" si="17"/>
        <v>172.33333333333334</v>
      </c>
      <c r="H84" s="65" t="str">
        <f t="shared" si="18"/>
        <v>정승우</v>
      </c>
      <c r="I84" s="43">
        <f>VLOOKUP(B84,'총에버 관리_2021'!$A$3:$O$29,12,FALSE)</f>
        <v>579</v>
      </c>
      <c r="J84" s="43">
        <f>VLOOKUP(B84,'총에버 관리_2021'!$A$3:$O$29,11,FALSE)</f>
        <v>577</v>
      </c>
      <c r="K84" s="44">
        <f>VLOOKUP(B84,'총에버 관리_2021'!$A$3:$O$29,13,FALSE)</f>
        <v>5500</v>
      </c>
    </row>
    <row r="85" spans="1:12" x14ac:dyDescent="0.4">
      <c r="A85" s="33">
        <f t="shared" si="15"/>
        <v>5</v>
      </c>
      <c r="B85" s="61" t="s">
        <v>58</v>
      </c>
      <c r="C85" s="64">
        <v>168</v>
      </c>
      <c r="D85" s="64">
        <v>159</v>
      </c>
      <c r="E85" s="64">
        <v>190</v>
      </c>
      <c r="F85" s="63">
        <f t="shared" si="16"/>
        <v>517</v>
      </c>
      <c r="G85" s="60">
        <f t="shared" si="17"/>
        <v>172.33333333333334</v>
      </c>
      <c r="H85" s="65" t="str">
        <f t="shared" si="18"/>
        <v>이정훈</v>
      </c>
      <c r="I85" s="43">
        <f>VLOOKUP(B85,'총에버 관리_2021'!$A$3:$O$29,12,FALSE)</f>
        <v>452</v>
      </c>
      <c r="J85" s="43">
        <f>VLOOKUP(B85,'총에버 관리_2021'!$A$3:$O$29,11,FALSE)</f>
        <v>506</v>
      </c>
      <c r="K85" s="44">
        <f>VLOOKUP(B85,'총에버 관리_2021'!$A$3:$O$29,13,FALSE)</f>
        <v>4910</v>
      </c>
    </row>
    <row r="86" spans="1:12" x14ac:dyDescent="0.4">
      <c r="A86" s="33">
        <f t="shared" si="15"/>
        <v>7</v>
      </c>
      <c r="B86" s="65" t="s">
        <v>57</v>
      </c>
      <c r="C86" s="70">
        <v>185</v>
      </c>
      <c r="D86" s="64">
        <v>162</v>
      </c>
      <c r="E86" s="70">
        <v>163</v>
      </c>
      <c r="F86" s="43">
        <f t="shared" si="16"/>
        <v>510</v>
      </c>
      <c r="G86" s="66">
        <f t="shared" si="17"/>
        <v>170</v>
      </c>
      <c r="H86" s="65" t="str">
        <f t="shared" si="18"/>
        <v>김인기</v>
      </c>
      <c r="I86" s="43">
        <f>VLOOKUP(B86,'총에버 관리_2021'!$A$3:$O$29,12,FALSE)</f>
        <v>592</v>
      </c>
      <c r="J86" s="43">
        <f>VLOOKUP(B86,'총에버 관리_2021'!$A$3:$O$29,11,FALSE)</f>
        <v>518</v>
      </c>
      <c r="K86" s="44">
        <f>VLOOKUP(B86,'총에버 관리_2021'!$A$3:$O$29,13,FALSE)</f>
        <v>5425</v>
      </c>
    </row>
    <row r="87" spans="1:12" x14ac:dyDescent="0.4">
      <c r="A87" s="33">
        <f t="shared" si="15"/>
        <v>8</v>
      </c>
      <c r="B87" s="65" t="s">
        <v>60</v>
      </c>
      <c r="C87" s="43">
        <v>156</v>
      </c>
      <c r="D87" s="43">
        <v>154</v>
      </c>
      <c r="E87" s="43">
        <v>193</v>
      </c>
      <c r="F87" s="43">
        <f t="shared" si="16"/>
        <v>503</v>
      </c>
      <c r="G87" s="66">
        <f t="shared" si="17"/>
        <v>167.66666666666666</v>
      </c>
      <c r="H87" s="65" t="str">
        <f t="shared" si="18"/>
        <v>전소영</v>
      </c>
      <c r="I87" s="43">
        <f>VLOOKUP(B87,'총에버 관리_2021'!$A$3:$O$29,12,FALSE)</f>
        <v>0</v>
      </c>
      <c r="J87" s="43">
        <f>VLOOKUP(B87,'총에버 관리_2021'!$A$3:$O$29,11,FALSE)</f>
        <v>467</v>
      </c>
      <c r="K87" s="44">
        <f>VLOOKUP(B87,'총에버 관리_2021'!$A$3:$O$29,13,FALSE)</f>
        <v>3705</v>
      </c>
    </row>
    <row r="88" spans="1:12" x14ac:dyDescent="0.4">
      <c r="A88" s="33">
        <f t="shared" si="15"/>
        <v>9</v>
      </c>
      <c r="B88" s="58" t="s">
        <v>72</v>
      </c>
      <c r="C88" s="43">
        <v>124</v>
      </c>
      <c r="D88" s="43">
        <v>202</v>
      </c>
      <c r="E88" s="43">
        <v>154</v>
      </c>
      <c r="F88" s="43">
        <f t="shared" si="16"/>
        <v>480</v>
      </c>
      <c r="G88" s="66">
        <f t="shared" si="17"/>
        <v>160</v>
      </c>
      <c r="H88" s="65" t="str">
        <f t="shared" si="18"/>
        <v>이유선</v>
      </c>
      <c r="I88" s="43">
        <f>VLOOKUP(B88,'총에버 관리_2021'!$A$3:$O$29,12,FALSE)</f>
        <v>0</v>
      </c>
      <c r="J88" s="43">
        <f>VLOOKUP(B88,'총에버 관리_2021'!$A$3:$O$29,11,FALSE)</f>
        <v>0</v>
      </c>
      <c r="K88" s="44">
        <f>VLOOKUP(B88,'총에버 관리_2021'!$A$3:$O$29,13,FALSE)</f>
        <v>480</v>
      </c>
    </row>
    <row r="89" spans="1:12" x14ac:dyDescent="0.4">
      <c r="A89" s="33">
        <f t="shared" si="15"/>
        <v>10</v>
      </c>
      <c r="B89" s="58" t="s">
        <v>63</v>
      </c>
      <c r="C89" s="58">
        <v>153</v>
      </c>
      <c r="D89" s="58">
        <v>169</v>
      </c>
      <c r="E89" s="58">
        <v>152</v>
      </c>
      <c r="F89" s="58">
        <f t="shared" si="16"/>
        <v>474</v>
      </c>
      <c r="G89" s="60">
        <f t="shared" si="17"/>
        <v>158</v>
      </c>
      <c r="H89" s="65" t="str">
        <f t="shared" si="18"/>
        <v>남궁철상</v>
      </c>
      <c r="I89" s="43">
        <f>VLOOKUP(B89,'총에버 관리_2021'!$A$3:$O$29,12,FALSE)</f>
        <v>0</v>
      </c>
      <c r="J89" s="43">
        <f>VLOOKUP(B89,'총에버 관리_2021'!$A$3:$O$29,11,FALSE)</f>
        <v>0</v>
      </c>
      <c r="K89" s="44">
        <f>VLOOKUP(B89,'총에버 관리_2021'!$A$3:$O$29,13,FALSE)</f>
        <v>2630</v>
      </c>
    </row>
    <row r="90" spans="1:12" x14ac:dyDescent="0.4">
      <c r="A90" s="33">
        <f t="shared" si="15"/>
        <v>11</v>
      </c>
      <c r="B90" s="58" t="s">
        <v>59</v>
      </c>
      <c r="C90" s="58">
        <v>150</v>
      </c>
      <c r="D90" s="58">
        <v>140</v>
      </c>
      <c r="E90" s="58">
        <v>149</v>
      </c>
      <c r="F90" s="58">
        <f t="shared" si="16"/>
        <v>439</v>
      </c>
      <c r="G90" s="60">
        <f t="shared" si="17"/>
        <v>146.33333333333334</v>
      </c>
      <c r="H90" s="65" t="str">
        <f t="shared" si="18"/>
        <v>김준호</v>
      </c>
      <c r="I90" s="43">
        <f>VLOOKUP(B90,'총에버 관리_2021'!$A$3:$O$29,12,FALSE)</f>
        <v>532</v>
      </c>
      <c r="J90" s="43">
        <f>VLOOKUP(B90,'총에버 관리_2021'!$A$3:$O$29,11,FALSE)</f>
        <v>496</v>
      </c>
      <c r="K90" s="44">
        <f>VLOOKUP(B90,'총에버 관리_2021'!$A$3:$O$29,13,FALSE)</f>
        <v>4440</v>
      </c>
    </row>
    <row r="91" spans="1:12" x14ac:dyDescent="0.4">
      <c r="A91" s="33">
        <f t="shared" si="15"/>
        <v>12</v>
      </c>
      <c r="B91" s="58" t="s">
        <v>65</v>
      </c>
      <c r="C91" s="58">
        <v>162</v>
      </c>
      <c r="D91" s="58">
        <v>122</v>
      </c>
      <c r="E91" s="58">
        <v>146</v>
      </c>
      <c r="F91" s="58">
        <f t="shared" si="16"/>
        <v>430</v>
      </c>
      <c r="G91" s="60">
        <f t="shared" si="17"/>
        <v>143.33333333333334</v>
      </c>
      <c r="H91" s="65" t="str">
        <f t="shared" si="18"/>
        <v>김범승</v>
      </c>
      <c r="I91" s="43">
        <f>VLOOKUP(B91,'총에버 관리_2021'!$A$3:$O$29,12,FALSE)</f>
        <v>442</v>
      </c>
      <c r="J91" s="43">
        <f>VLOOKUP(B91,'총에버 관리_2021'!$A$3:$O$29,11,FALSE)</f>
        <v>0</v>
      </c>
      <c r="K91" s="44">
        <f>VLOOKUP(B91,'총에버 관리_2021'!$A$3:$O$29,13,FALSE)</f>
        <v>3489</v>
      </c>
    </row>
    <row r="95" spans="1:12" ht="42.75" customHeight="1" x14ac:dyDescent="0.4">
      <c r="A95" s="192" t="s">
        <v>73</v>
      </c>
      <c r="B95" s="193"/>
      <c r="C95" s="193"/>
      <c r="D95" s="193"/>
      <c r="E95" s="193"/>
      <c r="F95" s="193"/>
      <c r="G95" s="193"/>
      <c r="H95" s="193"/>
      <c r="I95" s="193"/>
      <c r="J95" s="193"/>
      <c r="K95" s="193"/>
      <c r="L95" s="193"/>
    </row>
    <row r="96" spans="1:12" ht="35.4" thickBot="1" x14ac:dyDescent="0.45">
      <c r="A96" s="74" t="s">
        <v>40</v>
      </c>
      <c r="B96" s="38" t="s">
        <v>41</v>
      </c>
      <c r="C96" s="38" t="s">
        <v>42</v>
      </c>
      <c r="D96" s="38" t="s">
        <v>43</v>
      </c>
      <c r="E96" s="57" t="s">
        <v>44</v>
      </c>
      <c r="F96" s="38" t="s">
        <v>45</v>
      </c>
      <c r="G96" s="75" t="s">
        <v>46</v>
      </c>
      <c r="H96" s="38" t="s">
        <v>41</v>
      </c>
      <c r="I96" s="38" t="s">
        <v>47</v>
      </c>
      <c r="J96" s="38" t="s">
        <v>48</v>
      </c>
      <c r="K96" s="38" t="s">
        <v>49</v>
      </c>
      <c r="L96" s="76" t="s">
        <v>74</v>
      </c>
    </row>
    <row r="97" spans="1:12" ht="18.600000000000001" thickTop="1" thickBot="1" x14ac:dyDescent="0.45">
      <c r="A97" s="77">
        <f t="shared" ref="A97:A105" si="19">RANK(G97,$G$97:$G$105)</f>
        <v>1</v>
      </c>
      <c r="B97" s="64" t="s">
        <v>53</v>
      </c>
      <c r="C97" s="78">
        <v>206</v>
      </c>
      <c r="D97" s="79">
        <v>181</v>
      </c>
      <c r="E97" s="62">
        <v>217</v>
      </c>
      <c r="F97" s="80">
        <f t="shared" ref="F97:F105" si="20">SUM(C97:E97)</f>
        <v>604</v>
      </c>
      <c r="G97" s="81">
        <f t="shared" ref="G97:G105" si="21">F97/3</f>
        <v>201.33333333333334</v>
      </c>
      <c r="H97" s="82" t="str">
        <f t="shared" ref="H97:H105" si="22">B97</f>
        <v>진해진</v>
      </c>
      <c r="I97" s="70">
        <f>VLOOKUP(B97,'총에버 관리_2021'!$A$3:$O$29,14,FALSE)</f>
        <v>33</v>
      </c>
      <c r="J97" s="70">
        <f>VLOOKUP(B97,'총에버 관리_2021'!$A$3:$O$29,13,FALSE)</f>
        <v>6067</v>
      </c>
      <c r="K97" s="83">
        <f>VLOOKUP(B97,'총에버 관리_2021'!$A$3:$O$29,15,FALSE)</f>
        <v>183.84848484848484</v>
      </c>
      <c r="L97" s="84">
        <f>RANK(K97,'총에버 관리_2021'!$O$3:$O$29)</f>
        <v>3</v>
      </c>
    </row>
    <row r="98" spans="1:12" ht="18" thickTop="1" x14ac:dyDescent="0.4">
      <c r="A98" s="77">
        <f t="shared" si="19"/>
        <v>2</v>
      </c>
      <c r="B98" s="61" t="s">
        <v>52</v>
      </c>
      <c r="C98" s="43">
        <v>237</v>
      </c>
      <c r="D98" s="43">
        <v>175</v>
      </c>
      <c r="E98" s="70">
        <v>178</v>
      </c>
      <c r="F98" s="69">
        <f t="shared" si="20"/>
        <v>590</v>
      </c>
      <c r="G98" s="66">
        <f t="shared" si="21"/>
        <v>196.66666666666666</v>
      </c>
      <c r="H98" s="65" t="str">
        <f t="shared" si="22"/>
        <v>이민철</v>
      </c>
      <c r="I98" s="43">
        <f>VLOOKUP(B98,'총에버 관리_2021'!$A$3:$O$29,14,FALSE)</f>
        <v>33</v>
      </c>
      <c r="J98" s="43">
        <f>VLOOKUP(B98,'총에버 관리_2021'!$A$3:$O$29,13,FALSE)</f>
        <v>5939</v>
      </c>
      <c r="K98" s="44">
        <f>VLOOKUP(B98,'총에버 관리_2021'!$A$3:$O$29,15,FALSE)</f>
        <v>179.96969696969697</v>
      </c>
      <c r="L98" s="84">
        <f>RANK(K98,'총에버 관리_2021'!$O$3:$O$29)</f>
        <v>7</v>
      </c>
    </row>
    <row r="99" spans="1:12" x14ac:dyDescent="0.4">
      <c r="A99" s="77">
        <f t="shared" si="19"/>
        <v>3</v>
      </c>
      <c r="B99" s="72" t="s">
        <v>55</v>
      </c>
      <c r="C99" s="43">
        <v>183</v>
      </c>
      <c r="D99" s="43">
        <v>190</v>
      </c>
      <c r="E99" s="43">
        <v>204</v>
      </c>
      <c r="F99" s="69">
        <f t="shared" si="20"/>
        <v>577</v>
      </c>
      <c r="G99" s="66">
        <f t="shared" si="21"/>
        <v>192.33333333333334</v>
      </c>
      <c r="H99" s="65" t="str">
        <f t="shared" si="22"/>
        <v>정승우</v>
      </c>
      <c r="I99" s="43">
        <f>VLOOKUP(B99,'총에버 관리_2021'!$A$3:$O$29,14,FALSE)</f>
        <v>30</v>
      </c>
      <c r="J99" s="43">
        <f>VLOOKUP(B99,'총에버 관리_2021'!$A$3:$O$29,13,FALSE)</f>
        <v>5500</v>
      </c>
      <c r="K99" s="44">
        <f>VLOOKUP(B99,'총에버 관리_2021'!$A$3:$O$29,15,FALSE)</f>
        <v>183.33333333333334</v>
      </c>
      <c r="L99" s="84">
        <f>RANK(K99,'총에버 관리_2021'!$O$3:$O$29)</f>
        <v>4</v>
      </c>
    </row>
    <row r="100" spans="1:12" x14ac:dyDescent="0.4">
      <c r="A100" s="77">
        <f t="shared" si="19"/>
        <v>4</v>
      </c>
      <c r="B100" s="72" t="s">
        <v>54</v>
      </c>
      <c r="C100" s="71">
        <v>193</v>
      </c>
      <c r="D100" s="71">
        <v>201</v>
      </c>
      <c r="E100" s="71">
        <v>170</v>
      </c>
      <c r="F100" s="69">
        <f t="shared" si="20"/>
        <v>564</v>
      </c>
      <c r="G100" s="66">
        <f t="shared" si="21"/>
        <v>188</v>
      </c>
      <c r="H100" s="65" t="str">
        <f t="shared" si="22"/>
        <v>박신호</v>
      </c>
      <c r="I100" s="43">
        <f>VLOOKUP(B100,'총에버 관리_2021'!$A$3:$O$29,14,FALSE)</f>
        <v>30</v>
      </c>
      <c r="J100" s="43">
        <f>VLOOKUP(B100,'총에버 관리_2021'!$A$3:$O$29,13,FALSE)</f>
        <v>5734</v>
      </c>
      <c r="K100" s="44">
        <f>VLOOKUP(B100,'총에버 관리_2021'!$A$3:$O$29,15,FALSE)</f>
        <v>191.13333333333333</v>
      </c>
      <c r="L100" s="84">
        <f>RANK(K100,'총에버 관리_2021'!$O$3:$O$29)</f>
        <v>2</v>
      </c>
    </row>
    <row r="101" spans="1:12" x14ac:dyDescent="0.4">
      <c r="A101" s="77">
        <f t="shared" si="19"/>
        <v>5</v>
      </c>
      <c r="B101" s="61" t="s">
        <v>56</v>
      </c>
      <c r="C101" s="58">
        <v>157</v>
      </c>
      <c r="D101" s="58">
        <v>126</v>
      </c>
      <c r="E101" s="58">
        <v>244</v>
      </c>
      <c r="F101" s="63">
        <f t="shared" si="20"/>
        <v>527</v>
      </c>
      <c r="G101" s="60">
        <f t="shared" si="21"/>
        <v>175.66666666666666</v>
      </c>
      <c r="H101" s="65" t="str">
        <f t="shared" si="22"/>
        <v>김주성</v>
      </c>
      <c r="I101" s="43">
        <f>VLOOKUP(B101,'총에버 관리_2021'!$A$3:$O$29,14,FALSE)</f>
        <v>32</v>
      </c>
      <c r="J101" s="43">
        <f>VLOOKUP(B101,'총에버 관리_2021'!$A$3:$O$29,13,FALSE)</f>
        <v>5680</v>
      </c>
      <c r="K101" s="44">
        <f>VLOOKUP(B101,'총에버 관리_2021'!$A$3:$O$29,15,FALSE)</f>
        <v>177.5</v>
      </c>
      <c r="L101" s="84">
        <f>RANK(K101,'총에버 관리_2021'!$O$3:$O$29)</f>
        <v>9</v>
      </c>
    </row>
    <row r="102" spans="1:12" x14ac:dyDescent="0.4">
      <c r="A102" s="77">
        <f t="shared" si="19"/>
        <v>6</v>
      </c>
      <c r="B102" s="61" t="s">
        <v>57</v>
      </c>
      <c r="C102" s="64">
        <v>157</v>
      </c>
      <c r="D102" s="64">
        <v>168</v>
      </c>
      <c r="E102" s="64">
        <v>193</v>
      </c>
      <c r="F102" s="63">
        <f t="shared" si="20"/>
        <v>518</v>
      </c>
      <c r="G102" s="60">
        <f t="shared" si="21"/>
        <v>172.66666666666666</v>
      </c>
      <c r="H102" s="65" t="str">
        <f t="shared" si="22"/>
        <v>김인기</v>
      </c>
      <c r="I102" s="43">
        <f>VLOOKUP(B102,'총에버 관리_2021'!$A$3:$O$29,14,FALSE)</f>
        <v>30</v>
      </c>
      <c r="J102" s="43">
        <f>VLOOKUP(B102,'총에버 관리_2021'!$A$3:$O$29,13,FALSE)</f>
        <v>5425</v>
      </c>
      <c r="K102" s="44">
        <f>VLOOKUP(B102,'총에버 관리_2021'!$A$3:$O$29,15,FALSE)</f>
        <v>180.83333333333334</v>
      </c>
      <c r="L102" s="84">
        <f>RANK(K102,'총에버 관리_2021'!$O$3:$O$29)</f>
        <v>6</v>
      </c>
    </row>
    <row r="103" spans="1:12" x14ac:dyDescent="0.4">
      <c r="A103" s="77">
        <f t="shared" si="19"/>
        <v>7</v>
      </c>
      <c r="B103" s="58" t="s">
        <v>58</v>
      </c>
      <c r="C103" s="64">
        <v>205</v>
      </c>
      <c r="D103" s="64">
        <v>156</v>
      </c>
      <c r="E103" s="64">
        <v>145</v>
      </c>
      <c r="F103" s="58">
        <f t="shared" si="20"/>
        <v>506</v>
      </c>
      <c r="G103" s="60">
        <f t="shared" si="21"/>
        <v>168.66666666666666</v>
      </c>
      <c r="H103" s="65" t="str">
        <f t="shared" si="22"/>
        <v>이정훈</v>
      </c>
      <c r="I103" s="43">
        <f>VLOOKUP(B103,'총에버 관리_2021'!$A$3:$O$29,14,FALSE)</f>
        <v>30</v>
      </c>
      <c r="J103" s="43">
        <f>VLOOKUP(B103,'총에버 관리_2021'!$A$3:$O$29,13,FALSE)</f>
        <v>4910</v>
      </c>
      <c r="K103" s="44">
        <f>VLOOKUP(B103,'총에버 관리_2021'!$A$3:$O$29,15,FALSE)</f>
        <v>163.66666666666666</v>
      </c>
      <c r="L103" s="84">
        <f>RANK(K103,'총에버 관리_2021'!$O$3:$O$29)</f>
        <v>15</v>
      </c>
    </row>
    <row r="104" spans="1:12" x14ac:dyDescent="0.4">
      <c r="A104" s="77">
        <f t="shared" si="19"/>
        <v>8</v>
      </c>
      <c r="B104" s="65" t="s">
        <v>59</v>
      </c>
      <c r="C104" s="43">
        <v>190</v>
      </c>
      <c r="D104" s="43">
        <v>146</v>
      </c>
      <c r="E104" s="43">
        <v>160</v>
      </c>
      <c r="F104" s="43">
        <f t="shared" si="20"/>
        <v>496</v>
      </c>
      <c r="G104" s="66">
        <f t="shared" si="21"/>
        <v>165.33333333333334</v>
      </c>
      <c r="H104" s="65" t="str">
        <f t="shared" si="22"/>
        <v>김준호</v>
      </c>
      <c r="I104" s="43">
        <f>VLOOKUP(B104,'총에버 관리_2021'!$A$3:$O$29,14,FALSE)</f>
        <v>27</v>
      </c>
      <c r="J104" s="43">
        <f>VLOOKUP(B104,'총에버 관리_2021'!$A$3:$O$29,13,FALSE)</f>
        <v>4440</v>
      </c>
      <c r="K104" s="44">
        <f>VLOOKUP(B104,'총에버 관리_2021'!$A$3:$O$29,15,FALSE)</f>
        <v>164.44444444444446</v>
      </c>
      <c r="L104" s="84">
        <f>RANK(K104,'총에버 관리_2021'!$O$3:$O$29)</f>
        <v>14</v>
      </c>
    </row>
    <row r="105" spans="1:12" x14ac:dyDescent="0.4">
      <c r="A105" s="77">
        <f t="shared" si="19"/>
        <v>9</v>
      </c>
      <c r="B105" s="65" t="s">
        <v>60</v>
      </c>
      <c r="C105" s="43">
        <v>128</v>
      </c>
      <c r="D105" s="58">
        <v>179</v>
      </c>
      <c r="E105" s="43">
        <v>160</v>
      </c>
      <c r="F105" s="43">
        <f t="shared" si="20"/>
        <v>467</v>
      </c>
      <c r="G105" s="66">
        <f t="shared" si="21"/>
        <v>155.66666666666666</v>
      </c>
      <c r="H105" s="65" t="str">
        <f t="shared" si="22"/>
        <v>전소영</v>
      </c>
      <c r="I105" s="43">
        <f>VLOOKUP(B105,'총에버 관리_2021'!$A$3:$O$29,14,FALSE)</f>
        <v>24</v>
      </c>
      <c r="J105" s="43">
        <f>VLOOKUP(B105,'총에버 관리_2021'!$A$3:$O$29,13,FALSE)</f>
        <v>3705</v>
      </c>
      <c r="K105" s="44">
        <f>VLOOKUP(B105,'총에버 관리_2021'!$A$3:$O$29,15,FALSE)</f>
        <v>154.375</v>
      </c>
      <c r="L105" s="84">
        <f>RANK(K105,'총에버 관리_2021'!$O$3:$O$29)</f>
        <v>17</v>
      </c>
    </row>
    <row r="108" spans="1:12" ht="42.75" customHeight="1" x14ac:dyDescent="0.4">
      <c r="A108" s="192" t="s">
        <v>75</v>
      </c>
      <c r="B108" s="193"/>
      <c r="C108" s="193"/>
      <c r="D108" s="193"/>
      <c r="E108" s="193"/>
      <c r="F108" s="193"/>
      <c r="G108" s="193"/>
      <c r="H108" s="193"/>
      <c r="I108" s="193"/>
      <c r="J108" s="193"/>
      <c r="K108" s="193"/>
      <c r="L108" s="193"/>
    </row>
    <row r="109" spans="1:12" ht="35.4" thickBot="1" x14ac:dyDescent="0.45">
      <c r="A109" s="74" t="s">
        <v>40</v>
      </c>
      <c r="B109" s="38" t="s">
        <v>41</v>
      </c>
      <c r="C109" s="38" t="s">
        <v>42</v>
      </c>
      <c r="D109" s="38" t="s">
        <v>43</v>
      </c>
      <c r="E109" s="57" t="s">
        <v>44</v>
      </c>
      <c r="F109" s="38" t="s">
        <v>45</v>
      </c>
      <c r="G109" s="75" t="s">
        <v>46</v>
      </c>
      <c r="H109" s="38" t="s">
        <v>41</v>
      </c>
      <c r="I109" s="38" t="s">
        <v>47</v>
      </c>
      <c r="J109" s="38" t="s">
        <v>48</v>
      </c>
      <c r="K109" s="38" t="s">
        <v>49</v>
      </c>
      <c r="L109" s="76" t="s">
        <v>74</v>
      </c>
    </row>
    <row r="110" spans="1:12" ht="18.600000000000001" thickTop="1" thickBot="1" x14ac:dyDescent="0.45">
      <c r="A110" s="77">
        <f t="shared" ref="A110:A120" si="23">RANK(G110,$G$110:$G$120)</f>
        <v>1</v>
      </c>
      <c r="B110" s="64" t="s">
        <v>54</v>
      </c>
      <c r="C110" s="85">
        <v>201</v>
      </c>
      <c r="D110" s="68">
        <v>222</v>
      </c>
      <c r="E110" s="69">
        <v>216</v>
      </c>
      <c r="F110" s="86">
        <f t="shared" ref="F110:F120" si="24">SUM(C110:E110)</f>
        <v>639</v>
      </c>
      <c r="G110" s="87">
        <f>F110/3</f>
        <v>213</v>
      </c>
      <c r="H110" s="64" t="s">
        <v>54</v>
      </c>
      <c r="I110" s="70">
        <f>VLOOKUP(B110,'총에버 관리_2021'!$A$3:$O$29,14,FALSE)</f>
        <v>30</v>
      </c>
      <c r="J110" s="70">
        <f>VLOOKUP(B110,'총에버 관리_2021'!$A$3:$O$29,13,FALSE)</f>
        <v>5734</v>
      </c>
      <c r="K110" s="83">
        <f>VLOOKUP(B110,'총에버 관리_2021'!$A$3:$O$29,15,FALSE)</f>
        <v>191.13333333333333</v>
      </c>
      <c r="L110" s="84">
        <f>RANK(K110,'총에버 관리_2021'!$O$3:$O$29)</f>
        <v>2</v>
      </c>
    </row>
    <row r="111" spans="1:12" ht="18" thickTop="1" x14ac:dyDescent="0.4">
      <c r="A111" s="77">
        <f t="shared" si="23"/>
        <v>2</v>
      </c>
      <c r="B111" s="72" t="s">
        <v>57</v>
      </c>
      <c r="C111" s="43">
        <v>207</v>
      </c>
      <c r="D111" s="43">
        <v>190</v>
      </c>
      <c r="E111" s="70">
        <v>195</v>
      </c>
      <c r="F111" s="69">
        <f t="shared" si="24"/>
        <v>592</v>
      </c>
      <c r="G111" s="66">
        <f>F111/3</f>
        <v>197.33333333333334</v>
      </c>
      <c r="H111" s="72" t="s">
        <v>57</v>
      </c>
      <c r="I111" s="43">
        <f>VLOOKUP(B111,'총에버 관리_2021'!$A$3:$O$29,14,FALSE)</f>
        <v>30</v>
      </c>
      <c r="J111" s="43">
        <f>VLOOKUP(B111,'총에버 관리_2021'!$A$3:$O$29,13,FALSE)</f>
        <v>5425</v>
      </c>
      <c r="K111" s="44">
        <f>VLOOKUP(B111,'총에버 관리_2021'!$A$3:$O$29,15,FALSE)</f>
        <v>180.83333333333334</v>
      </c>
      <c r="L111" s="84">
        <f>RANK(K111,'총에버 관리_2021'!$O$3:$O$29)</f>
        <v>6</v>
      </c>
    </row>
    <row r="112" spans="1:12" x14ac:dyDescent="0.4">
      <c r="A112" s="77">
        <f t="shared" si="23"/>
        <v>3</v>
      </c>
      <c r="B112" s="72" t="s">
        <v>55</v>
      </c>
      <c r="C112" s="43">
        <v>225</v>
      </c>
      <c r="D112" s="43">
        <v>178</v>
      </c>
      <c r="E112" s="43">
        <v>176</v>
      </c>
      <c r="F112" s="69">
        <f t="shared" si="24"/>
        <v>579</v>
      </c>
      <c r="G112" s="66">
        <f>F112/3</f>
        <v>193</v>
      </c>
      <c r="H112" s="72" t="s">
        <v>55</v>
      </c>
      <c r="I112" s="43">
        <f>VLOOKUP(B112,'총에버 관리_2021'!$A$3:$O$29,14,FALSE)</f>
        <v>30</v>
      </c>
      <c r="J112" s="43">
        <f>VLOOKUP(B112,'총에버 관리_2021'!$A$3:$O$29,13,FALSE)</f>
        <v>5500</v>
      </c>
      <c r="K112" s="44">
        <f>VLOOKUP(B112,'총에버 관리_2021'!$A$3:$O$29,15,FALSE)</f>
        <v>183.33333333333334</v>
      </c>
      <c r="L112" s="84">
        <f>RANK(K112,'총에버 관리_2021'!$O$3:$O$29)</f>
        <v>4</v>
      </c>
    </row>
    <row r="113" spans="1:12" x14ac:dyDescent="0.4">
      <c r="A113" s="77">
        <f t="shared" si="23"/>
        <v>4</v>
      </c>
      <c r="B113" s="61" t="s">
        <v>76</v>
      </c>
      <c r="C113" s="59">
        <v>165</v>
      </c>
      <c r="D113" s="59">
        <v>206</v>
      </c>
      <c r="E113" s="59">
        <v>171</v>
      </c>
      <c r="F113" s="63">
        <f t="shared" si="24"/>
        <v>542</v>
      </c>
      <c r="G113" s="60">
        <f>F113/3</f>
        <v>180.66666666666666</v>
      </c>
      <c r="H113" s="61" t="s">
        <v>76</v>
      </c>
      <c r="I113" s="43">
        <f>VLOOKUP(B113,'총에버 관리_2021'!$A$3:$O$29,14,FALSE)</f>
        <v>6</v>
      </c>
      <c r="J113" s="43">
        <f>VLOOKUP(B113,'총에버 관리_2021'!$A$3:$O$29,13,FALSE)</f>
        <v>1014</v>
      </c>
      <c r="K113" s="44">
        <f>VLOOKUP(B113,'총에버 관리_2021'!$A$3:$O$29,15,FALSE)</f>
        <v>169</v>
      </c>
      <c r="L113" s="84">
        <f>RANK(K113,'총에버 관리_2021'!$O$3:$O$29)</f>
        <v>13</v>
      </c>
    </row>
    <row r="114" spans="1:12" x14ac:dyDescent="0.4">
      <c r="A114" s="77">
        <f t="shared" si="23"/>
        <v>5</v>
      </c>
      <c r="B114" s="72" t="s">
        <v>56</v>
      </c>
      <c r="C114" s="43"/>
      <c r="D114" s="58">
        <v>156</v>
      </c>
      <c r="E114" s="43">
        <v>201</v>
      </c>
      <c r="F114" s="69">
        <f t="shared" si="24"/>
        <v>357</v>
      </c>
      <c r="G114" s="66">
        <f>F114/2</f>
        <v>178.5</v>
      </c>
      <c r="H114" s="72" t="s">
        <v>56</v>
      </c>
      <c r="I114" s="43">
        <f>VLOOKUP(B114,'총에버 관리_2021'!$A$3:$O$29,14,FALSE)</f>
        <v>32</v>
      </c>
      <c r="J114" s="43">
        <f>VLOOKUP(B114,'총에버 관리_2021'!$A$3:$O$29,13,FALSE)</f>
        <v>5680</v>
      </c>
      <c r="K114" s="44">
        <f>VLOOKUP(B114,'총에버 관리_2021'!$A$3:$O$29,15,FALSE)</f>
        <v>177.5</v>
      </c>
      <c r="L114" s="84">
        <f>RANK(K114,'총에버 관리_2021'!$O$3:$O$29)</f>
        <v>9</v>
      </c>
    </row>
    <row r="115" spans="1:12" x14ac:dyDescent="0.4">
      <c r="A115" s="77">
        <f t="shared" si="23"/>
        <v>6</v>
      </c>
      <c r="B115" s="72" t="s">
        <v>59</v>
      </c>
      <c r="C115" s="70">
        <v>192</v>
      </c>
      <c r="D115" s="64">
        <v>202</v>
      </c>
      <c r="E115" s="70">
        <v>138</v>
      </c>
      <c r="F115" s="69">
        <f t="shared" si="24"/>
        <v>532</v>
      </c>
      <c r="G115" s="66">
        <f t="shared" ref="G115:G120" si="25">F115/3</f>
        <v>177.33333333333334</v>
      </c>
      <c r="H115" s="72" t="s">
        <v>59</v>
      </c>
      <c r="I115" s="43">
        <f>VLOOKUP(B115,'총에버 관리_2021'!$A$3:$O$29,14,FALSE)</f>
        <v>27</v>
      </c>
      <c r="J115" s="43">
        <f>VLOOKUP(B115,'총에버 관리_2021'!$A$3:$O$29,13,FALSE)</f>
        <v>4440</v>
      </c>
      <c r="K115" s="44">
        <f>VLOOKUP(B115,'총에버 관리_2021'!$A$3:$O$29,15,FALSE)</f>
        <v>164.44444444444446</v>
      </c>
      <c r="L115" s="84">
        <f>RANK(K115,'총에버 관리_2021'!$O$3:$O$29)</f>
        <v>14</v>
      </c>
    </row>
    <row r="116" spans="1:12" x14ac:dyDescent="0.4">
      <c r="A116" s="77">
        <f t="shared" si="23"/>
        <v>7</v>
      </c>
      <c r="B116" s="61" t="s">
        <v>53</v>
      </c>
      <c r="C116" s="64">
        <v>161</v>
      </c>
      <c r="D116" s="64">
        <v>171</v>
      </c>
      <c r="E116" s="64">
        <v>190</v>
      </c>
      <c r="F116" s="58">
        <f t="shared" si="24"/>
        <v>522</v>
      </c>
      <c r="G116" s="60">
        <f t="shared" si="25"/>
        <v>174</v>
      </c>
      <c r="H116" s="61" t="s">
        <v>53</v>
      </c>
      <c r="I116" s="43">
        <f>VLOOKUP(B116,'총에버 관리_2021'!$A$3:$O$29,14,FALSE)</f>
        <v>33</v>
      </c>
      <c r="J116" s="43">
        <f>VLOOKUP(B116,'총에버 관리_2021'!$A$3:$O$29,13,FALSE)</f>
        <v>6067</v>
      </c>
      <c r="K116" s="44">
        <f>VLOOKUP(B116,'총에버 관리_2021'!$A$3:$O$29,15,FALSE)</f>
        <v>183.84848484848484</v>
      </c>
      <c r="L116" s="84">
        <f>RANK(K116,'총에버 관리_2021'!$O$3:$O$29)</f>
        <v>3</v>
      </c>
    </row>
    <row r="117" spans="1:12" x14ac:dyDescent="0.4">
      <c r="A117" s="77">
        <f t="shared" si="23"/>
        <v>8</v>
      </c>
      <c r="B117" s="65" t="s">
        <v>52</v>
      </c>
      <c r="C117" s="43">
        <v>165</v>
      </c>
      <c r="D117" s="58">
        <v>164</v>
      </c>
      <c r="E117" s="43">
        <v>186</v>
      </c>
      <c r="F117" s="43">
        <f t="shared" si="24"/>
        <v>515</v>
      </c>
      <c r="G117" s="66">
        <f t="shared" si="25"/>
        <v>171.66666666666666</v>
      </c>
      <c r="H117" s="65" t="s">
        <v>52</v>
      </c>
      <c r="I117" s="43">
        <f>VLOOKUP(B117,'총에버 관리_2021'!$A$3:$O$29,14,FALSE)</f>
        <v>33</v>
      </c>
      <c r="J117" s="43">
        <f>VLOOKUP(B117,'총에버 관리_2021'!$A$3:$O$29,13,FALSE)</f>
        <v>5939</v>
      </c>
      <c r="K117" s="44">
        <f>VLOOKUP(B117,'총에버 관리_2021'!$A$3:$O$29,15,FALSE)</f>
        <v>179.96969696969697</v>
      </c>
      <c r="L117" s="84">
        <f>RANK(K117,'총에버 관리_2021'!$O$3:$O$29)</f>
        <v>7</v>
      </c>
    </row>
    <row r="118" spans="1:12" x14ac:dyDescent="0.4">
      <c r="A118" s="77">
        <f t="shared" si="23"/>
        <v>9</v>
      </c>
      <c r="B118" s="58" t="s">
        <v>58</v>
      </c>
      <c r="C118" s="58">
        <v>131</v>
      </c>
      <c r="D118" s="58">
        <v>158</v>
      </c>
      <c r="E118" s="58">
        <v>163</v>
      </c>
      <c r="F118" s="58">
        <f t="shared" si="24"/>
        <v>452</v>
      </c>
      <c r="G118" s="60">
        <f t="shared" si="25"/>
        <v>150.66666666666666</v>
      </c>
      <c r="H118" s="58" t="s">
        <v>58</v>
      </c>
      <c r="I118" s="43">
        <f>VLOOKUP(B118,'총에버 관리_2021'!$A$3:$O$29,14,FALSE)</f>
        <v>30</v>
      </c>
      <c r="J118" s="43">
        <f>VLOOKUP(B118,'총에버 관리_2021'!$A$3:$O$29,13,FALSE)</f>
        <v>4910</v>
      </c>
      <c r="K118" s="44">
        <f>VLOOKUP(B118,'총에버 관리_2021'!$A$3:$O$29,15,FALSE)</f>
        <v>163.66666666666666</v>
      </c>
      <c r="L118" s="84">
        <f>RANK(K118,'총에버 관리_2021'!$O$3:$O$29)</f>
        <v>15</v>
      </c>
    </row>
    <row r="119" spans="1:12" x14ac:dyDescent="0.4">
      <c r="A119" s="77">
        <f t="shared" si="23"/>
        <v>10</v>
      </c>
      <c r="B119" s="65" t="s">
        <v>65</v>
      </c>
      <c r="C119" s="43">
        <v>143</v>
      </c>
      <c r="D119" s="43">
        <v>164</v>
      </c>
      <c r="E119" s="43">
        <v>135</v>
      </c>
      <c r="F119" s="43">
        <f t="shared" si="24"/>
        <v>442</v>
      </c>
      <c r="G119" s="66">
        <f t="shared" si="25"/>
        <v>147.33333333333334</v>
      </c>
      <c r="H119" s="65" t="s">
        <v>65</v>
      </c>
      <c r="I119" s="43">
        <f>VLOOKUP(B119,'총에버 관리_2021'!$A$3:$O$29,14,FALSE)</f>
        <v>24</v>
      </c>
      <c r="J119" s="43">
        <f>VLOOKUP(B119,'총에버 관리_2021'!$A$3:$O$29,13,FALSE)</f>
        <v>3489</v>
      </c>
      <c r="K119" s="44">
        <f>VLOOKUP(B119,'총에버 관리_2021'!$A$3:$O$29,15,FALSE)</f>
        <v>145.375</v>
      </c>
      <c r="L119" s="84">
        <f>RANK(K119,'총에버 관리_2021'!$O$3:$O$29)</f>
        <v>18</v>
      </c>
    </row>
    <row r="120" spans="1:12" x14ac:dyDescent="0.4">
      <c r="A120" s="77">
        <f t="shared" si="23"/>
        <v>11</v>
      </c>
      <c r="B120" s="58" t="s">
        <v>77</v>
      </c>
      <c r="C120" s="58">
        <v>134</v>
      </c>
      <c r="D120" s="58">
        <v>126</v>
      </c>
      <c r="E120" s="58">
        <v>116</v>
      </c>
      <c r="F120" s="58">
        <f t="shared" si="24"/>
        <v>376</v>
      </c>
      <c r="G120" s="60">
        <f t="shared" si="25"/>
        <v>125.33333333333333</v>
      </c>
      <c r="H120" s="58" t="s">
        <v>77</v>
      </c>
      <c r="I120" s="43">
        <f>VLOOKUP(B120,'총에버 관리_2021'!$A$3:$O$29,14,FALSE)</f>
        <v>3</v>
      </c>
      <c r="J120" s="43">
        <f>VLOOKUP(B120,'총에버 관리_2021'!$A$3:$O$29,13,FALSE)</f>
        <v>376</v>
      </c>
      <c r="K120" s="44">
        <f>VLOOKUP(B120,'총에버 관리_2021'!$A$3:$O$29,15,FALSE)</f>
        <v>125.33333333333333</v>
      </c>
      <c r="L120" s="84">
        <f>RANK(K120,'총에버 관리_2021'!$O$3:$O$29)</f>
        <v>20</v>
      </c>
    </row>
  </sheetData>
  <mergeCells count="8">
    <mergeCell ref="A95:L95"/>
    <mergeCell ref="A108:L108"/>
    <mergeCell ref="A1:K1"/>
    <mergeCell ref="A17:K17"/>
    <mergeCell ref="A34:K34"/>
    <mergeCell ref="A48:K48"/>
    <mergeCell ref="A62:K62"/>
    <mergeCell ref="A78:K78"/>
  </mergeCells>
  <phoneticPr fontId="2" type="noConversion"/>
  <conditionalFormatting sqref="C3:E13 C19:E32 C36:E46 C50:E59 C64:E74 C80:E91 C97:E105">
    <cfRule type="cellIs" dxfId="49" priority="16" operator="greaterThan">
      <formula>199</formula>
    </cfRule>
  </conditionalFormatting>
  <conditionalFormatting sqref="F3:F13 F19:F32 F36:F46 F50:F59 F64:F74 F80:F91 F97:F105">
    <cfRule type="cellIs" dxfId="48" priority="15" operator="greaterThan">
      <formula>599</formula>
    </cfRule>
  </conditionalFormatting>
  <conditionalFormatting sqref="G3:G13 G19:G32 G36:G46 G50:G59 G64:G74 G80:G91 G97:G105">
    <cfRule type="cellIs" dxfId="47" priority="14" operator="greaterThan">
      <formula>199.999</formula>
    </cfRule>
  </conditionalFormatting>
  <conditionalFormatting sqref="K3:K13 K19:K32 K36:K46 K50:K59 K64:K74 K80:K91 K97:K105">
    <cfRule type="cellIs" dxfId="46" priority="13" operator="greaterThan">
      <formula>199.99</formula>
    </cfRule>
  </conditionalFormatting>
  <conditionalFormatting sqref="C110:E118">
    <cfRule type="cellIs" dxfId="45" priority="12" operator="greaterThan">
      <formula>199</formula>
    </cfRule>
  </conditionalFormatting>
  <conditionalFormatting sqref="F110:F118">
    <cfRule type="cellIs" dxfId="44" priority="11" operator="greaterThan">
      <formula>599</formula>
    </cfRule>
  </conditionalFormatting>
  <conditionalFormatting sqref="G110:G118">
    <cfRule type="cellIs" dxfId="43" priority="10" operator="greaterThan">
      <formula>199.999</formula>
    </cfRule>
  </conditionalFormatting>
  <conditionalFormatting sqref="K110:K118">
    <cfRule type="cellIs" dxfId="42" priority="9" operator="greaterThan">
      <formula>199.99</formula>
    </cfRule>
  </conditionalFormatting>
  <conditionalFormatting sqref="C119:E119">
    <cfRule type="cellIs" dxfId="41" priority="8" operator="greaterThan">
      <formula>199</formula>
    </cfRule>
  </conditionalFormatting>
  <conditionalFormatting sqref="F119">
    <cfRule type="cellIs" dxfId="40" priority="7" operator="greaterThan">
      <formula>599</formula>
    </cfRule>
  </conditionalFormatting>
  <conditionalFormatting sqref="G119">
    <cfRule type="cellIs" dxfId="39" priority="6" operator="greaterThan">
      <formula>199.999</formula>
    </cfRule>
  </conditionalFormatting>
  <conditionalFormatting sqref="K119">
    <cfRule type="cellIs" dxfId="38" priority="5" operator="greaterThan">
      <formula>199.99</formula>
    </cfRule>
  </conditionalFormatting>
  <conditionalFormatting sqref="C120:E120">
    <cfRule type="cellIs" dxfId="37" priority="4" operator="greaterThan">
      <formula>199</formula>
    </cfRule>
  </conditionalFormatting>
  <conditionalFormatting sqref="F120">
    <cfRule type="cellIs" dxfId="36" priority="3" operator="greaterThan">
      <formula>599</formula>
    </cfRule>
  </conditionalFormatting>
  <conditionalFormatting sqref="G120">
    <cfRule type="cellIs" dxfId="35" priority="2" operator="greaterThan">
      <formula>199.999</formula>
    </cfRule>
  </conditionalFormatting>
  <conditionalFormatting sqref="K120">
    <cfRule type="cellIs" dxfId="34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workbookViewId="0">
      <pane xSplit="1" topLeftCell="B1" activePane="topRight" state="frozen"/>
      <selection pane="topRight" activeCell="T7" sqref="T7"/>
    </sheetView>
  </sheetViews>
  <sheetFormatPr defaultColWidth="9" defaultRowHeight="17.399999999999999" x14ac:dyDescent="0.4"/>
  <cols>
    <col min="1" max="1" width="9" style="32"/>
    <col min="2" max="11" width="10.69921875" style="90" customWidth="1"/>
    <col min="12" max="16" width="10.69921875" style="90" hidden="1" customWidth="1"/>
    <col min="17" max="26" width="10.69921875" style="90" customWidth="1"/>
    <col min="27" max="16384" width="9" style="32"/>
  </cols>
  <sheetData>
    <row r="2" spans="1:29" x14ac:dyDescent="0.4">
      <c r="A2" s="88" t="s">
        <v>78</v>
      </c>
      <c r="B2" s="89" t="s">
        <v>219</v>
      </c>
      <c r="C2" s="89" t="s">
        <v>220</v>
      </c>
      <c r="D2" s="89" t="s">
        <v>221</v>
      </c>
      <c r="E2" s="89" t="s">
        <v>222</v>
      </c>
      <c r="F2" s="89" t="s">
        <v>223</v>
      </c>
      <c r="G2" s="89" t="s">
        <v>224</v>
      </c>
      <c r="H2" s="89" t="s">
        <v>225</v>
      </c>
      <c r="I2" s="89" t="s">
        <v>226</v>
      </c>
      <c r="J2" s="89" t="s">
        <v>227</v>
      </c>
      <c r="K2" s="89" t="s">
        <v>228</v>
      </c>
      <c r="L2" s="89" t="s">
        <v>229</v>
      </c>
      <c r="M2" s="89" t="s">
        <v>230</v>
      </c>
      <c r="N2" s="89" t="s">
        <v>231</v>
      </c>
      <c r="O2" s="89" t="s">
        <v>232</v>
      </c>
      <c r="P2" s="89" t="s">
        <v>233</v>
      </c>
      <c r="Q2" s="89" t="s">
        <v>357</v>
      </c>
      <c r="R2" s="89" t="s">
        <v>358</v>
      </c>
      <c r="S2" s="89" t="s">
        <v>410</v>
      </c>
      <c r="T2" s="89" t="s">
        <v>425</v>
      </c>
      <c r="U2" s="89" t="s">
        <v>440</v>
      </c>
      <c r="V2" s="89" t="s">
        <v>441</v>
      </c>
      <c r="W2" s="89" t="s">
        <v>90</v>
      </c>
      <c r="X2" s="89" t="s">
        <v>91</v>
      </c>
      <c r="Y2" s="89" t="s">
        <v>92</v>
      </c>
    </row>
    <row r="3" spans="1:29" x14ac:dyDescent="0.4">
      <c r="A3" s="89" t="s">
        <v>65</v>
      </c>
      <c r="B3" s="91">
        <f>IFERROR(VLOOKUP(A3,정기전_2023!$B$4:$F$15,5,FALSE),"")</f>
        <v>558</v>
      </c>
      <c r="C3" s="91" t="str">
        <f>IFERROR(VLOOKUP(A3,정기전_2023!$B$21:$F$31,5,FALSE),"")</f>
        <v/>
      </c>
      <c r="D3" s="91" t="str">
        <f>IFERROR(VLOOKUP(A3,정기전_2023!$B$36:$F$45,5,FALSE),"")</f>
        <v/>
      </c>
      <c r="E3" s="91">
        <f>IFERROR(VLOOKUP(A3,정기전_2023!$B$50:$F$63,5,FALSE),"")</f>
        <v>447</v>
      </c>
      <c r="F3" s="91">
        <f>IFERROR(VLOOKUP(A3,정기전_2023!$B$68:$F$79,5,FALSE),"")</f>
        <v>422</v>
      </c>
      <c r="G3" s="91">
        <f>IFERROR(VLOOKUP(A3,정기전_2023!$B$84:$F$95,5,FALSE),"")</f>
        <v>449</v>
      </c>
      <c r="H3" s="91" t="str">
        <f>IFERROR(VLOOKUP(A3,정기전_2023!$B$100:$F$118,5,FALSE),"")</f>
        <v/>
      </c>
      <c r="I3" s="91" t="str">
        <f>IFERROR(VLOOKUP(A3,정기전_2023!$B$122:$F$134,5,FALSE),"")</f>
        <v/>
      </c>
      <c r="J3" s="91" t="str">
        <f>IFERROR(VLOOKUP(A3,정기전_2023!$B$140:$F$151,5,FALSE),"")</f>
        <v/>
      </c>
      <c r="K3" s="91">
        <f>IFERROR(VLOOKUP(A3,정기전_2023!$B$156:$F$167,5,FALSE),"")</f>
        <v>508</v>
      </c>
      <c r="L3" s="91"/>
      <c r="M3" s="91"/>
      <c r="N3" s="91"/>
      <c r="O3" s="91"/>
      <c r="P3" s="91"/>
      <c r="Q3" s="91" t="str">
        <f>IFERROR(VLOOKUP(A3,정기전_2023!$B$172:$F$188,5,FALSE),"")</f>
        <v/>
      </c>
      <c r="R3" s="91" t="str">
        <f>IFERROR(VLOOKUP(A3,정기전_2023!$B$193:$F$208,5,FALSE),"")</f>
        <v/>
      </c>
      <c r="S3" s="91" t="str">
        <f>IFERROR(VLOOKUP(A3,정기전_2023!$B$213:$F$227,5,FALSE),"")</f>
        <v/>
      </c>
      <c r="T3" s="91" t="str">
        <f>IFERROR(VLOOKUP(A3,정기전_2023!$B$232:$F$244,5,FALSE),"")</f>
        <v/>
      </c>
      <c r="U3" s="91" t="str">
        <f>IFERROR(VLOOKUP(A3,정기전_2023!$B$249:$F$261,5,FALSE),"")</f>
        <v/>
      </c>
      <c r="V3" s="91"/>
      <c r="W3" s="92">
        <f>SUM(B3:V3)</f>
        <v>2384</v>
      </c>
      <c r="X3" s="92">
        <f>COUNT(B3:V3)*3</f>
        <v>15</v>
      </c>
      <c r="Y3" s="93">
        <f t="shared" ref="Y3:Y14" si="0">IF(X3=0, "",  W3/X3)</f>
        <v>158.93333333333334</v>
      </c>
      <c r="AA3" s="90"/>
      <c r="AB3" s="90"/>
      <c r="AC3" s="90"/>
    </row>
    <row r="4" spans="1:29" x14ac:dyDescent="0.4">
      <c r="A4" s="89" t="s">
        <v>57</v>
      </c>
      <c r="B4" s="91">
        <f>IFERROR(VLOOKUP(A4,정기전_2023!$B$4:$F$15,5,FALSE),"")</f>
        <v>629</v>
      </c>
      <c r="C4" s="91">
        <f>IFERROR(VLOOKUP(A4,정기전_2023!$B$21:$F$31,5,FALSE),"")</f>
        <v>584</v>
      </c>
      <c r="D4" s="91">
        <f>IFERROR(VLOOKUP(A4,정기전_2023!$B$36:$F$45,5,FALSE),"")</f>
        <v>540</v>
      </c>
      <c r="E4" s="91" t="str">
        <f>IFERROR(VLOOKUP(A4,정기전_2023!$B$50:$F$63,5,FALSE),"")</f>
        <v/>
      </c>
      <c r="F4" s="91">
        <f>IFERROR(VLOOKUP(A4,정기전_2023!$B$68:$F$79,5,FALSE),"")</f>
        <v>510</v>
      </c>
      <c r="G4" s="91" t="str">
        <f>IFERROR(VLOOKUP(A4,정기전_2023!$B$84:$F$95,5,FALSE),"")</f>
        <v/>
      </c>
      <c r="H4" s="91">
        <f>IFERROR(VLOOKUP(A4,정기전_2023!$B$100:$F$118,5,FALSE),"")</f>
        <v>550</v>
      </c>
      <c r="I4" s="91">
        <f>IFERROR(VLOOKUP(A4,정기전_2023!$B$122:$F$134,5,FALSE),"")</f>
        <v>645</v>
      </c>
      <c r="J4" s="91" t="str">
        <f>IFERROR(VLOOKUP(A4,정기전_2023!$B$140:$F$151,5,FALSE),"")</f>
        <v/>
      </c>
      <c r="K4" s="91">
        <f>IFERROR(VLOOKUP(A4,정기전_2023!$B$156:$F$167,5,FALSE),"")</f>
        <v>618</v>
      </c>
      <c r="L4" s="91"/>
      <c r="M4" s="91"/>
      <c r="N4" s="91"/>
      <c r="O4" s="91"/>
      <c r="P4" s="91"/>
      <c r="Q4" s="91">
        <f>IFERROR(VLOOKUP(A4,정기전_2023!$B$172:$F$188,5,FALSE),"")</f>
        <v>559</v>
      </c>
      <c r="R4" s="91">
        <f>IFERROR(VLOOKUP(A4,정기전_2023!$B$193:$F$208,5,FALSE),"")</f>
        <v>594</v>
      </c>
      <c r="S4" s="91">
        <f>IFERROR(VLOOKUP(A4,정기전_2023!$B$213:$F$227,5,FALSE),"")</f>
        <v>595</v>
      </c>
      <c r="T4" s="91">
        <f>IFERROR(VLOOKUP(A4,정기전_2023!$B$232:$F$244,5,FALSE),"")</f>
        <v>674</v>
      </c>
      <c r="U4" s="91">
        <f>IFERROR(VLOOKUP(A4,정기전_2023!$B$249:$F$261,5,FALSE),"")</f>
        <v>484</v>
      </c>
      <c r="V4" s="91"/>
      <c r="W4" s="92">
        <f t="shared" ref="W4:W22" si="1">SUM(B4:V4)</f>
        <v>6982</v>
      </c>
      <c r="X4" s="92">
        <f t="shared" ref="X4:X22" si="2">COUNT(B4:V4)*3</f>
        <v>36</v>
      </c>
      <c r="Y4" s="93">
        <f t="shared" si="0"/>
        <v>193.94444444444446</v>
      </c>
      <c r="AA4" s="90"/>
      <c r="AB4" s="90"/>
      <c r="AC4" s="90"/>
    </row>
    <row r="5" spans="1:29" x14ac:dyDescent="0.4">
      <c r="A5" s="89" t="s">
        <v>59</v>
      </c>
      <c r="B5" s="91">
        <f>IFERROR(VLOOKUP(A5,정기전_2023!$B$4:$F$15,5,FALSE),"")</f>
        <v>570</v>
      </c>
      <c r="C5" s="91" t="str">
        <f>IFERROR(VLOOKUP(A5,정기전_2023!$B$21:$F$31,5,FALSE),"")</f>
        <v/>
      </c>
      <c r="D5" s="91">
        <f>IFERROR(VLOOKUP(A5,정기전_2023!$B$36:$F$45,5,FALSE),"")</f>
        <v>602</v>
      </c>
      <c r="E5" s="91">
        <f>IFERROR(VLOOKUP(A5,정기전_2023!$B$50:$F$63,5,FALSE),"")</f>
        <v>537</v>
      </c>
      <c r="F5" s="91">
        <f>IFERROR(VLOOKUP(A5,정기전_2023!$B$68:$F$79,5,FALSE),"")</f>
        <v>450</v>
      </c>
      <c r="G5" s="91">
        <f>IFERROR(VLOOKUP(A5,정기전_2023!$B$84:$F$95,5,FALSE),"")</f>
        <v>543</v>
      </c>
      <c r="H5" s="91">
        <f>IFERROR(VLOOKUP(A5,정기전_2023!$B$100:$F$118,5,FALSE),"")</f>
        <v>553</v>
      </c>
      <c r="I5" s="91">
        <f>IFERROR(VLOOKUP(A5,정기전_2023!$B$122:$F$134,5,FALSE),"")</f>
        <v>505</v>
      </c>
      <c r="J5" s="91">
        <f>IFERROR(VLOOKUP(A5,정기전_2023!$B$140:$F$151,5,FALSE),"")</f>
        <v>489</v>
      </c>
      <c r="K5" s="91">
        <f>IFERROR(VLOOKUP(A5,정기전_2023!$B$156:$F$167,5,FALSE),"")</f>
        <v>497</v>
      </c>
      <c r="L5" s="91"/>
      <c r="M5" s="91"/>
      <c r="N5" s="91"/>
      <c r="O5" s="91"/>
      <c r="P5" s="91"/>
      <c r="Q5" s="91">
        <f>IFERROR(VLOOKUP(A5,정기전_2023!$B$172:$F$188,5,FALSE),"")</f>
        <v>670</v>
      </c>
      <c r="R5" s="91">
        <f>IFERROR(VLOOKUP(A5,정기전_2023!$B$193:$F$208,5,FALSE),"")</f>
        <v>537</v>
      </c>
      <c r="S5" s="91">
        <f>IFERROR(VLOOKUP(A5,정기전_2023!$B$213:$F$227,5,FALSE),"")</f>
        <v>561</v>
      </c>
      <c r="T5" s="91">
        <f>IFERROR(VLOOKUP(A5,정기전_2023!$B$232:$F$244,5,FALSE),"")</f>
        <v>556</v>
      </c>
      <c r="U5" s="91">
        <f>IFERROR(VLOOKUP(A5,정기전_2023!$B$249:$F$261,5,FALSE),"")</f>
        <v>629</v>
      </c>
      <c r="V5" s="91"/>
      <c r="W5" s="92">
        <f t="shared" si="1"/>
        <v>7699</v>
      </c>
      <c r="X5" s="92">
        <f t="shared" si="2"/>
        <v>42</v>
      </c>
      <c r="Y5" s="93">
        <f t="shared" si="0"/>
        <v>183.3095238095238</v>
      </c>
      <c r="AA5" s="90"/>
      <c r="AB5" s="90"/>
      <c r="AC5" s="90"/>
    </row>
    <row r="6" spans="1:29" x14ac:dyDescent="0.4">
      <c r="A6" s="89" t="s">
        <v>63</v>
      </c>
      <c r="B6" s="91">
        <f>IFERROR(VLOOKUP(A6,정기전_2023!$B$4:$F$15,5,FALSE),"")</f>
        <v>497</v>
      </c>
      <c r="C6" s="91" t="str">
        <f>IFERROR(VLOOKUP(A6,정기전_2023!$B$21:$F$31,5,FALSE),"")</f>
        <v/>
      </c>
      <c r="D6" s="91">
        <f>IFERROR(VLOOKUP(A6,정기전_2023!$B$36:$F$45,5,FALSE),"")</f>
        <v>510</v>
      </c>
      <c r="E6" s="91">
        <f>IFERROR(VLOOKUP(A6,정기전_2023!$B$50:$F$63,5,FALSE),"")</f>
        <v>477</v>
      </c>
      <c r="F6" s="91" t="str">
        <f>IFERROR(VLOOKUP(A6,정기전_2023!$B$68:$F$79,5,FALSE),"")</f>
        <v/>
      </c>
      <c r="G6" s="91" t="str">
        <f>IFERROR(VLOOKUP(A6,정기전_2023!$B$84:$F$95,5,FALSE),"")</f>
        <v/>
      </c>
      <c r="H6" s="91">
        <f>IFERROR(VLOOKUP(A6,정기전_2023!$B$100:$F$118,5,FALSE),"")</f>
        <v>486</v>
      </c>
      <c r="I6" s="91">
        <f>IFERROR(VLOOKUP(A6,정기전_2023!$B$122:$F$134,5,FALSE),"")</f>
        <v>554</v>
      </c>
      <c r="J6" s="91" t="str">
        <f>IFERROR(VLOOKUP(A6,정기전_2023!$B$140:$F$151,5,FALSE),"")</f>
        <v/>
      </c>
      <c r="K6" s="91">
        <f>IFERROR(VLOOKUP(A6,정기전_2023!$B$156:$F$167,5,FALSE),"")</f>
        <v>510</v>
      </c>
      <c r="L6" s="91"/>
      <c r="M6" s="91"/>
      <c r="N6" s="91"/>
      <c r="O6" s="91"/>
      <c r="P6" s="91"/>
      <c r="Q6" s="91">
        <f>IFERROR(VLOOKUP(A6,정기전_2023!$B$172:$F$188,5,FALSE),"")</f>
        <v>535</v>
      </c>
      <c r="R6" s="91">
        <f>IFERROR(VLOOKUP(A6,정기전_2023!$B$193:$F$208,5,FALSE),"")</f>
        <v>499</v>
      </c>
      <c r="S6" s="91" t="str">
        <f>IFERROR(VLOOKUP(A6,정기전_2023!$B$213:$F$227,5,FALSE),"")</f>
        <v/>
      </c>
      <c r="T6" s="91" t="str">
        <f>IFERROR(VLOOKUP(A6,정기전_2023!$B$232:$F$244,5,FALSE),"")</f>
        <v/>
      </c>
      <c r="U6" s="91">
        <f>IFERROR(VLOOKUP(A6,정기전_2023!$B$249:$F$261,5,FALSE),"")</f>
        <v>507</v>
      </c>
      <c r="V6" s="91"/>
      <c r="W6" s="92">
        <f t="shared" si="1"/>
        <v>4575</v>
      </c>
      <c r="X6" s="92">
        <f t="shared" si="2"/>
        <v>27</v>
      </c>
      <c r="Y6" s="93">
        <f t="shared" si="0"/>
        <v>169.44444444444446</v>
      </c>
      <c r="AA6" s="90"/>
      <c r="AB6" s="90"/>
      <c r="AC6" s="90"/>
    </row>
    <row r="7" spans="1:29" x14ac:dyDescent="0.4">
      <c r="A7" s="89" t="s">
        <v>54</v>
      </c>
      <c r="B7" s="91">
        <f>IFERROR(VLOOKUP(A7,정기전_2023!$B$4:$F$15,5,FALSE),"")</f>
        <v>516</v>
      </c>
      <c r="C7" s="91">
        <f>IFERROR(VLOOKUP(A7,정기전_2023!$B$21:$F$31,5,FALSE),"")</f>
        <v>566</v>
      </c>
      <c r="D7" s="91" t="str">
        <f>IFERROR(VLOOKUP(A7,정기전_2023!$B$36:$F$45,5,FALSE),"")</f>
        <v/>
      </c>
      <c r="E7" s="91">
        <f>IFERROR(VLOOKUP(A7,정기전_2023!$B$50:$F$63,5,FALSE),"")</f>
        <v>547</v>
      </c>
      <c r="F7" s="91">
        <f>IFERROR(VLOOKUP(A7,정기전_2023!$B$68:$F$79,5,FALSE),"")</f>
        <v>509</v>
      </c>
      <c r="G7" s="91">
        <f>IFERROR(VLOOKUP(A7,정기전_2023!$B$84:$F$95,5,FALSE),"")</f>
        <v>631</v>
      </c>
      <c r="H7" s="91">
        <f>IFERROR(VLOOKUP(A7,정기전_2023!$B$100:$F$118,5,FALSE),"")</f>
        <v>634</v>
      </c>
      <c r="I7" s="91" t="str">
        <f>IFERROR(VLOOKUP(A7,정기전_2023!$B$122:$F$134,5,FALSE),"")</f>
        <v/>
      </c>
      <c r="J7" s="91">
        <f>IFERROR(VLOOKUP(A7,정기전_2023!$B$140:$F$151,5,FALSE),"")</f>
        <v>707</v>
      </c>
      <c r="K7" s="91" t="str">
        <f>IFERROR(VLOOKUP(A7,정기전_2023!$B$156:$F$167,5,FALSE),"")</f>
        <v/>
      </c>
      <c r="L7" s="91"/>
      <c r="M7" s="91"/>
      <c r="N7" s="91"/>
      <c r="O7" s="91"/>
      <c r="P7" s="91"/>
      <c r="Q7" s="91">
        <f>IFERROR(VLOOKUP(A7,정기전_2023!$B$172:$F$188,5,FALSE),"")</f>
        <v>613</v>
      </c>
      <c r="R7" s="91">
        <f>IFERROR(VLOOKUP(A7,정기전_2023!$B$193:$F$208,5,FALSE),"")</f>
        <v>651</v>
      </c>
      <c r="S7" s="91">
        <f>IFERROR(VLOOKUP(A7,정기전_2023!$B$213:$F$227,5,FALSE),"")</f>
        <v>663</v>
      </c>
      <c r="T7" s="91">
        <f>IFERROR(VLOOKUP(A7,정기전_2023!$B$232:$F$244,5,FALSE),"")</f>
        <v>585</v>
      </c>
      <c r="U7" s="91">
        <f>IFERROR(VLOOKUP(A7,정기전_2023!$B$249:$F$261,5,FALSE),"")</f>
        <v>585</v>
      </c>
      <c r="V7" s="91"/>
      <c r="W7" s="92">
        <f t="shared" si="1"/>
        <v>7207</v>
      </c>
      <c r="X7" s="92">
        <f t="shared" si="2"/>
        <v>36</v>
      </c>
      <c r="Y7" s="93">
        <f t="shared" si="0"/>
        <v>200.19444444444446</v>
      </c>
      <c r="AA7" s="90"/>
      <c r="AB7" s="90"/>
      <c r="AC7" s="90"/>
    </row>
    <row r="8" spans="1:29" x14ac:dyDescent="0.4">
      <c r="A8" s="89" t="s">
        <v>52</v>
      </c>
      <c r="B8" s="91" t="str">
        <f>IFERROR(VLOOKUP(A8,정기전_2023!$B$4:$F$15,5,FALSE),"")</f>
        <v/>
      </c>
      <c r="C8" s="91">
        <f>IFERROR(VLOOKUP(A8,정기전_2023!$B$21:$F$31,5,FALSE),"")</f>
        <v>562</v>
      </c>
      <c r="D8" s="91" t="str">
        <f>IFERROR(VLOOKUP(A8,정기전_2023!$B$36:$F$45,5,FALSE),"")</f>
        <v/>
      </c>
      <c r="E8" s="91">
        <f>IFERROR(VLOOKUP(A8,정기전_2023!$B$50:$F$63,5,FALSE),"")</f>
        <v>555</v>
      </c>
      <c r="F8" s="91" t="str">
        <f>IFERROR(VLOOKUP(A8,정기전_2023!$B$68:$F$79,5,FALSE),"")</f>
        <v/>
      </c>
      <c r="G8" s="91">
        <f>IFERROR(VLOOKUP(A8,정기전_2023!$B$84:$F$95,5,FALSE),"")</f>
        <v>665</v>
      </c>
      <c r="H8" s="91">
        <f>IFERROR(VLOOKUP(A8,정기전_2023!$B$100:$F$118,5,FALSE),"")</f>
        <v>571</v>
      </c>
      <c r="I8" s="91" t="str">
        <f>IFERROR(VLOOKUP(A8,정기전_2023!$B$122:$F$134,5,FALSE),"")</f>
        <v/>
      </c>
      <c r="J8" s="91">
        <f>IFERROR(VLOOKUP(A8,정기전_2023!$B$140:$F$151,5,FALSE),"")</f>
        <v>410</v>
      </c>
      <c r="K8" s="91">
        <f>IFERROR(VLOOKUP(A8,정기전_2023!$B$156:$F$167,5,FALSE),"")</f>
        <v>558</v>
      </c>
      <c r="L8" s="91"/>
      <c r="M8" s="91"/>
      <c r="N8" s="91"/>
      <c r="O8" s="91"/>
      <c r="P8" s="91"/>
      <c r="Q8" s="91" t="str">
        <f>IFERROR(VLOOKUP(A8,정기전_2023!$B$172:$F$188,5,FALSE),"")</f>
        <v/>
      </c>
      <c r="R8" s="91">
        <f>IFERROR(VLOOKUP(A8,정기전_2023!$B$193:$F$208,5,FALSE),"")</f>
        <v>505</v>
      </c>
      <c r="S8" s="91">
        <f>IFERROR(VLOOKUP(A8,정기전_2023!$B$213:$F$227,5,FALSE),"")</f>
        <v>568</v>
      </c>
      <c r="T8" s="91" t="str">
        <f>IFERROR(VLOOKUP(A8,정기전_2023!$B$232:$F$244,5,FALSE),"")</f>
        <v/>
      </c>
      <c r="U8" s="91" t="str">
        <f>IFERROR(VLOOKUP(A8,정기전_2023!$B$249:$F$261,5,FALSE),"")</f>
        <v/>
      </c>
      <c r="V8" s="91"/>
      <c r="W8" s="92">
        <f t="shared" si="1"/>
        <v>4394</v>
      </c>
      <c r="X8" s="92">
        <f t="shared" si="2"/>
        <v>24</v>
      </c>
      <c r="Y8" s="93">
        <f t="shared" si="0"/>
        <v>183.08333333333334</v>
      </c>
      <c r="AA8" s="90"/>
      <c r="AB8" s="90"/>
      <c r="AC8" s="90"/>
    </row>
    <row r="9" spans="1:29" x14ac:dyDescent="0.4">
      <c r="A9" s="89" t="s">
        <v>98</v>
      </c>
      <c r="B9" s="91">
        <f>IFERROR(VLOOKUP(A9,정기전_2023!$B$4:$F$15,5,FALSE),"")</f>
        <v>598</v>
      </c>
      <c r="C9" s="91">
        <f>IFERROR(VLOOKUP(A9,정기전_2023!$B$21:$F$31,5,FALSE),"")</f>
        <v>526</v>
      </c>
      <c r="D9" s="91">
        <f>IFERROR(VLOOKUP(A9,정기전_2023!$B$36:$F$45,5,FALSE),"")</f>
        <v>286</v>
      </c>
      <c r="E9" s="91">
        <f>IFERROR(VLOOKUP(A9,정기전_2023!$B$50:$F$63,5,FALSE),"")</f>
        <v>498</v>
      </c>
      <c r="F9" s="91">
        <f>IFERROR(VLOOKUP(A9,정기전_2023!$B$68:$F$79,5,FALSE),"")</f>
        <v>449</v>
      </c>
      <c r="G9" s="91">
        <f>IFERROR(VLOOKUP(A9,정기전_2023!$B$84:$F$95,5,FALSE),"")</f>
        <v>582</v>
      </c>
      <c r="H9" s="91">
        <f>IFERROR(VLOOKUP(A9,정기전_2023!$B$100:$F$118,5,FALSE),"")</f>
        <v>553</v>
      </c>
      <c r="I9" s="91">
        <f>IFERROR(VLOOKUP(A9,정기전_2023!$B$122:$F$134,5,FALSE),"")</f>
        <v>596</v>
      </c>
      <c r="J9" s="91">
        <f>IFERROR(VLOOKUP(A9,정기전_2023!$B$140:$F$151,5,FALSE),"")</f>
        <v>634</v>
      </c>
      <c r="K9" s="91">
        <f>IFERROR(VLOOKUP(A9,정기전_2023!$B$156:$F$167,5,FALSE),"")</f>
        <v>541</v>
      </c>
      <c r="L9" s="91"/>
      <c r="M9" s="91"/>
      <c r="N9" s="91"/>
      <c r="O9" s="91"/>
      <c r="P9" s="91"/>
      <c r="Q9" s="91">
        <f>IFERROR(VLOOKUP(A9,정기전_2023!$B$172:$F$188,5,FALSE),"")</f>
        <v>590</v>
      </c>
      <c r="R9" s="91">
        <f>IFERROR(VLOOKUP(A9,정기전_2023!$B$193:$F$208,5,FALSE),"")</f>
        <v>525</v>
      </c>
      <c r="S9" s="91">
        <f>IFERROR(VLOOKUP(A9,정기전_2023!$B$213:$F$227,5,FALSE),"")</f>
        <v>546</v>
      </c>
      <c r="T9" s="91">
        <f>IFERROR(VLOOKUP(A9,정기전_2023!$B$232:$F$244,5,FALSE),"")</f>
        <v>592</v>
      </c>
      <c r="U9" s="91">
        <f>IFERROR(VLOOKUP(A9,정기전_2023!$B$249:$F$261,5,FALSE),"")</f>
        <v>585</v>
      </c>
      <c r="V9" s="91"/>
      <c r="W9" s="92">
        <f t="shared" si="1"/>
        <v>8101</v>
      </c>
      <c r="X9" s="92">
        <f t="shared" si="2"/>
        <v>45</v>
      </c>
      <c r="Y9" s="93">
        <f t="shared" si="0"/>
        <v>180.02222222222221</v>
      </c>
      <c r="AA9" s="90"/>
      <c r="AB9" s="90"/>
      <c r="AC9" s="90"/>
    </row>
    <row r="10" spans="1:29" x14ac:dyDescent="0.4">
      <c r="A10" s="89" t="s">
        <v>72</v>
      </c>
      <c r="B10" s="91" t="str">
        <f>IFERROR(VLOOKUP(A10,정기전_2023!$B$4:$F$15,5,FALSE),"")</f>
        <v/>
      </c>
      <c r="C10" s="91" t="str">
        <f>IFERROR(VLOOKUP(A10,정기전_2023!$B$21:$F$31,5,FALSE),"")</f>
        <v/>
      </c>
      <c r="D10" s="91" t="str">
        <f>IFERROR(VLOOKUP(A10,정기전_2023!$B$36:$F$45,5,FALSE),"")</f>
        <v/>
      </c>
      <c r="E10" s="91" t="str">
        <f>IFERROR(VLOOKUP(A10,정기전_2023!$B$50:$F$63,5,FALSE),"")</f>
        <v/>
      </c>
      <c r="F10" s="91">
        <f>IFERROR(VLOOKUP(A10,정기전_2023!$B$68:$F$79,5,FALSE),"")</f>
        <v>551</v>
      </c>
      <c r="G10" s="91" t="str">
        <f>IFERROR(VLOOKUP(A10,정기전_2023!$B$84:$F$95,5,FALSE),"")</f>
        <v/>
      </c>
      <c r="H10" s="91">
        <f>IFERROR(VLOOKUP(A10,정기전_2023!$B$100:$F$118,5,FALSE),"")</f>
        <v>573</v>
      </c>
      <c r="I10" s="91" t="str">
        <f>IFERROR(VLOOKUP(A10,정기전_2023!$B$122:$F$134,5,FALSE),"")</f>
        <v/>
      </c>
      <c r="J10" s="91" t="str">
        <f>IFERROR(VLOOKUP(A10,정기전_2023!$B$140:$F$151,5,FALSE),"")</f>
        <v/>
      </c>
      <c r="K10" s="91" t="str">
        <f>IFERROR(VLOOKUP(A10,정기전_2023!$B$156:$F$167,5,FALSE),"")</f>
        <v/>
      </c>
      <c r="L10" s="91"/>
      <c r="M10" s="91"/>
      <c r="N10" s="91"/>
      <c r="O10" s="91"/>
      <c r="P10" s="91"/>
      <c r="Q10" s="91" t="str">
        <f>IFERROR(VLOOKUP(A10,정기전_2023!$B$172:$F$188,5,FALSE),"")</f>
        <v/>
      </c>
      <c r="R10" s="91">
        <f>IFERROR(VLOOKUP(A10,정기전_2023!$B$193:$F$208,5,FALSE),"")</f>
        <v>590</v>
      </c>
      <c r="S10" s="91" t="str">
        <f>IFERROR(VLOOKUP(A10,정기전_2023!$B$213:$F$227,5,FALSE),"")</f>
        <v/>
      </c>
      <c r="T10" s="91" t="str">
        <f>IFERROR(VLOOKUP(A10,정기전_2023!$B$232:$F$244,5,FALSE),"")</f>
        <v/>
      </c>
      <c r="U10" s="91" t="str">
        <f>IFERROR(VLOOKUP(A10,정기전_2023!$B$249:$F$261,5,FALSE),"")</f>
        <v/>
      </c>
      <c r="V10" s="91"/>
      <c r="W10" s="92">
        <f t="shared" si="1"/>
        <v>1714</v>
      </c>
      <c r="X10" s="92">
        <f t="shared" si="2"/>
        <v>9</v>
      </c>
      <c r="Y10" s="93">
        <f t="shared" si="0"/>
        <v>190.44444444444446</v>
      </c>
      <c r="AA10" s="90"/>
      <c r="AB10" s="90"/>
      <c r="AC10" s="90"/>
    </row>
    <row r="11" spans="1:29" x14ac:dyDescent="0.4">
      <c r="A11" s="89" t="s">
        <v>58</v>
      </c>
      <c r="B11" s="91" t="str">
        <f>IFERROR(VLOOKUP(A11,정기전_2023!$B$4:$F$15,5,FALSE),"")</f>
        <v/>
      </c>
      <c r="C11" s="91">
        <f>IFERROR(VLOOKUP(A11,정기전_2023!$B$21:$F$31,5,FALSE),"")</f>
        <v>479</v>
      </c>
      <c r="D11" s="91">
        <f>IFERROR(VLOOKUP(A11,정기전_2023!$B$36:$F$45,5,FALSE),"")</f>
        <v>483</v>
      </c>
      <c r="E11" s="91">
        <f>IFERROR(VLOOKUP(A11,정기전_2023!$B$50:$F$63,5,FALSE),"")</f>
        <v>425</v>
      </c>
      <c r="F11" s="91">
        <f>IFERROR(VLOOKUP(A11,정기전_2023!$B$68:$F$79,5,FALSE),"")</f>
        <v>434</v>
      </c>
      <c r="G11" s="91">
        <f>IFERROR(VLOOKUP(A11,정기전_2023!$B$84:$F$95,5,FALSE),"")</f>
        <v>385</v>
      </c>
      <c r="H11" s="91">
        <f>IFERROR(VLOOKUP(A11,정기전_2023!$B$100:$F$118,5,FALSE),"")</f>
        <v>503</v>
      </c>
      <c r="I11" s="91">
        <f>IFERROR(VLOOKUP(A11,정기전_2023!$B$122:$F$134,5,FALSE),"")</f>
        <v>454</v>
      </c>
      <c r="J11" s="91">
        <f>IFERROR(VLOOKUP(A11,정기전_2023!$B$140:$F$151,5,FALSE),"")</f>
        <v>430</v>
      </c>
      <c r="K11" s="91">
        <f>IFERROR(VLOOKUP(A11,정기전_2023!$B$156:$F$167,5,FALSE),"")</f>
        <v>519</v>
      </c>
      <c r="L11" s="91"/>
      <c r="M11" s="91"/>
      <c r="N11" s="91"/>
      <c r="O11" s="91"/>
      <c r="P11" s="91"/>
      <c r="Q11" s="91">
        <f>IFERROR(VLOOKUP(A11,정기전_2023!$B$172:$F$188,5,FALSE),"")</f>
        <v>464</v>
      </c>
      <c r="R11" s="91">
        <f>IFERROR(VLOOKUP(A11,정기전_2023!$B$193:$F$208,5,FALSE),"")</f>
        <v>556</v>
      </c>
      <c r="S11" s="91">
        <f>IFERROR(VLOOKUP(A11,정기전_2023!$B$213:$F$227,5,FALSE),"")</f>
        <v>542</v>
      </c>
      <c r="T11" s="91">
        <f>IFERROR(VLOOKUP(A11,정기전_2023!$B$232:$F$244,5,FALSE),"")</f>
        <v>460</v>
      </c>
      <c r="U11" s="91">
        <f>IFERROR(VLOOKUP(A11,정기전_2023!$B$249:$F$261,5,FALSE),"")</f>
        <v>526</v>
      </c>
      <c r="V11" s="91"/>
      <c r="W11" s="92">
        <f t="shared" si="1"/>
        <v>6660</v>
      </c>
      <c r="X11" s="92">
        <f t="shared" si="2"/>
        <v>42</v>
      </c>
      <c r="Y11" s="93">
        <f t="shared" si="0"/>
        <v>158.57142857142858</v>
      </c>
      <c r="AA11" s="90"/>
      <c r="AB11" s="90"/>
      <c r="AC11" s="90"/>
    </row>
    <row r="12" spans="1:29" x14ac:dyDescent="0.4">
      <c r="A12" s="89" t="s">
        <v>55</v>
      </c>
      <c r="B12" s="91">
        <f>IFERROR(VLOOKUP(A12,정기전_2023!$B$4:$F$15,5,FALSE),"")</f>
        <v>612</v>
      </c>
      <c r="C12" s="91">
        <f>IFERROR(VLOOKUP(A12,정기전_2023!$B$21:$F$31,5,FALSE),"")</f>
        <v>535</v>
      </c>
      <c r="D12" s="91">
        <f>IFERROR(VLOOKUP(A12,정기전_2023!$B$36:$F$45,5,FALSE),"")</f>
        <v>685</v>
      </c>
      <c r="E12" s="91">
        <f>IFERROR(VLOOKUP(A12,정기전_2023!$B$50:$F$63,5,FALSE),"")</f>
        <v>589</v>
      </c>
      <c r="F12" s="91">
        <f>IFERROR(VLOOKUP(A12,정기전_2023!$B$68:$F$79,5,FALSE),"")</f>
        <v>573</v>
      </c>
      <c r="G12" s="91">
        <f>IFERROR(VLOOKUP(A12,정기전_2023!$B$84:$F$95,5,FALSE),"")</f>
        <v>672</v>
      </c>
      <c r="H12" s="91">
        <f>IFERROR(VLOOKUP(A12,정기전_2023!$B$100:$F$118,5,FALSE),"")</f>
        <v>576</v>
      </c>
      <c r="I12" s="91">
        <f>IFERROR(VLOOKUP(A12,정기전_2023!$B$122:$F$134,5,FALSE),"")</f>
        <v>621</v>
      </c>
      <c r="J12" s="91">
        <f>IFERROR(VLOOKUP(A12,정기전_2023!$B$140:$F$151,5,FALSE),"")</f>
        <v>619</v>
      </c>
      <c r="K12" s="91">
        <f>IFERROR(VLOOKUP(A12,정기전_2023!$B$156:$F$167,5,FALSE),"")</f>
        <v>648</v>
      </c>
      <c r="L12" s="91"/>
      <c r="M12" s="91"/>
      <c r="N12" s="91"/>
      <c r="O12" s="91"/>
      <c r="P12" s="91"/>
      <c r="Q12" s="91">
        <f>IFERROR(VLOOKUP(A12,정기전_2023!$B$172:$F$188,5,FALSE),"")</f>
        <v>549</v>
      </c>
      <c r="R12" s="91">
        <f>IFERROR(VLOOKUP(A12,정기전_2023!$B$193:$F$208,5,FALSE),"")</f>
        <v>646</v>
      </c>
      <c r="S12" s="91">
        <f>IFERROR(VLOOKUP(A12,정기전_2023!$B$213:$F$227,5,FALSE),"")</f>
        <v>572</v>
      </c>
      <c r="T12" s="91" t="str">
        <f>IFERROR(VLOOKUP(A12,정기전_2023!$B$232:$F$244,5,FALSE),"")</f>
        <v/>
      </c>
      <c r="U12" s="91">
        <f>IFERROR(VLOOKUP(A12,정기전_2023!$B$249:$F$261,5,FALSE),"")</f>
        <v>567</v>
      </c>
      <c r="V12" s="91"/>
      <c r="W12" s="92">
        <f t="shared" si="1"/>
        <v>8464</v>
      </c>
      <c r="X12" s="92">
        <f t="shared" si="2"/>
        <v>42</v>
      </c>
      <c r="Y12" s="93">
        <f t="shared" si="0"/>
        <v>201.52380952380952</v>
      </c>
      <c r="AA12" s="90"/>
      <c r="AB12" s="90"/>
      <c r="AC12" s="90"/>
    </row>
    <row r="13" spans="1:29" x14ac:dyDescent="0.4">
      <c r="A13" s="89" t="s">
        <v>64</v>
      </c>
      <c r="B13" s="91" t="str">
        <f>IFERROR(VLOOKUP(A13,정기전_2023!$B$4:$F$15,5,FALSE),"")</f>
        <v/>
      </c>
      <c r="C13" s="91" t="str">
        <f>IFERROR(VLOOKUP(A13,정기전_2023!$B$21:$F$31,5,FALSE),"")</f>
        <v/>
      </c>
      <c r="D13" s="91" t="str">
        <f>IFERROR(VLOOKUP(A13,정기전_2023!$B$36:$F$45,5,FALSE),"")</f>
        <v/>
      </c>
      <c r="E13" s="91" t="str">
        <f>IFERROR(VLOOKUP(A13,정기전_2023!$B$50:$F$63,5,FALSE),"")</f>
        <v/>
      </c>
      <c r="F13" s="91" t="str">
        <f>IFERROR(VLOOKUP(A13,정기전_2023!$B$68:$F$79,5,FALSE),"")</f>
        <v/>
      </c>
      <c r="G13" s="91" t="str">
        <f>IFERROR(VLOOKUP(A13,정기전_2023!$B$84:$F$95,5,FALSE),"")</f>
        <v/>
      </c>
      <c r="H13" s="91" t="str">
        <f>IFERROR(VLOOKUP(A13,정기전_2023!$B$100:$F$118,5,FALSE),"")</f>
        <v/>
      </c>
      <c r="I13" s="91" t="str">
        <f>IFERROR(VLOOKUP(A13,정기전_2023!$B$122:$F$134,5,FALSE),"")</f>
        <v/>
      </c>
      <c r="J13" s="91" t="str">
        <f>IFERROR(VLOOKUP(A13,정기전_2023!$B$140:$F$151,5,FALSE),"")</f>
        <v/>
      </c>
      <c r="K13" s="91" t="str">
        <f>IFERROR(VLOOKUP(A13,정기전_2023!$B$156:$F$167,5,FALSE),"")</f>
        <v/>
      </c>
      <c r="L13" s="91"/>
      <c r="M13" s="91"/>
      <c r="N13" s="91"/>
      <c r="O13" s="91"/>
      <c r="P13" s="91"/>
      <c r="Q13" s="91" t="str">
        <f>IFERROR(VLOOKUP(A13,정기전_2023!$B$172:$F$188,5,FALSE),"")</f>
        <v/>
      </c>
      <c r="R13" s="91">
        <f>IFERROR(VLOOKUP(A13,정기전_2023!$B$193:$F$208,5,FALSE),"")</f>
        <v>587</v>
      </c>
      <c r="S13" s="91">
        <f>IFERROR(VLOOKUP(A13,정기전_2023!$B$213:$F$227,5,FALSE),"")</f>
        <v>550</v>
      </c>
      <c r="T13" s="91" t="str">
        <f>IFERROR(VLOOKUP(A13,정기전_2023!$B$232:$F$244,5,FALSE),"")</f>
        <v/>
      </c>
      <c r="U13" s="91">
        <f>IFERROR(VLOOKUP(A13,정기전_2023!$B$249:$F$261,5,FALSE),"")</f>
        <v>466</v>
      </c>
      <c r="V13" s="91"/>
      <c r="W13" s="92">
        <f t="shared" si="1"/>
        <v>1603</v>
      </c>
      <c r="X13" s="92">
        <f t="shared" si="2"/>
        <v>9</v>
      </c>
      <c r="Y13" s="93">
        <f t="shared" si="0"/>
        <v>178.11111111111111</v>
      </c>
      <c r="AA13" s="90"/>
      <c r="AB13" s="90"/>
      <c r="AC13" s="90"/>
    </row>
    <row r="14" spans="1:29" x14ac:dyDescent="0.4">
      <c r="A14" s="89" t="s">
        <v>53</v>
      </c>
      <c r="B14" s="91">
        <f>IFERROR(VLOOKUP(A14,정기전_2023!$B$4:$F$15,5,FALSE),"")</f>
        <v>530</v>
      </c>
      <c r="C14" s="91">
        <f>IFERROR(VLOOKUP(A14,정기전_2023!$B$21:$F$31,5,FALSE),"")</f>
        <v>526</v>
      </c>
      <c r="D14" s="91">
        <f>IFERROR(VLOOKUP(A14,정기전_2023!$B$36:$F$45,5,FALSE),"")</f>
        <v>578</v>
      </c>
      <c r="E14" s="91">
        <f>IFERROR(VLOOKUP(A14,정기전_2023!$B$50:$F$63,5,FALSE),"")</f>
        <v>601</v>
      </c>
      <c r="F14" s="91">
        <f>IFERROR(VLOOKUP(A14,정기전_2023!$B$68:$F$79,5,FALSE),"")</f>
        <v>463</v>
      </c>
      <c r="G14" s="91">
        <f>IFERROR(VLOOKUP(A14,정기전_2023!$B$84:$F$95,5,FALSE),"")</f>
        <v>646</v>
      </c>
      <c r="H14" s="91">
        <f>IFERROR(VLOOKUP(A14,정기전_2023!$B$100:$F$118,5,FALSE),"")</f>
        <v>543</v>
      </c>
      <c r="I14" s="91">
        <f>IFERROR(VLOOKUP(A14,정기전_2023!$B$122:$F$134,5,FALSE),"")</f>
        <v>601</v>
      </c>
      <c r="J14" s="91">
        <f>IFERROR(VLOOKUP(A14,정기전_2023!$B$140:$F$151,5,FALSE),"")</f>
        <v>669</v>
      </c>
      <c r="K14" s="91">
        <f>IFERROR(VLOOKUP(A14,정기전_2023!$B$156:$F$167,5,FALSE),"")</f>
        <v>602</v>
      </c>
      <c r="L14" s="91"/>
      <c r="M14" s="91"/>
      <c r="N14" s="91"/>
      <c r="O14" s="91"/>
      <c r="P14" s="91"/>
      <c r="Q14" s="91">
        <f>IFERROR(VLOOKUP(A14,정기전_2023!$B$172:$F$188,5,FALSE),"")</f>
        <v>568</v>
      </c>
      <c r="R14" s="91">
        <f>IFERROR(VLOOKUP(A14,정기전_2023!$B$193:$F$208,5,FALSE),"")</f>
        <v>749</v>
      </c>
      <c r="S14" s="91">
        <f>IFERROR(VLOOKUP(A14,정기전_2023!$B$213:$F$227,5,FALSE),"")</f>
        <v>656</v>
      </c>
      <c r="T14" s="91">
        <f>IFERROR(VLOOKUP(A14,정기전_2023!$B$232:$F$244,5,FALSE),"")</f>
        <v>653</v>
      </c>
      <c r="U14" s="91">
        <f>IFERROR(VLOOKUP(A14,정기전_2023!$B$249:$F$261,5,FALSE),"")</f>
        <v>698</v>
      </c>
      <c r="V14" s="91"/>
      <c r="W14" s="92">
        <f t="shared" si="1"/>
        <v>9083</v>
      </c>
      <c r="X14" s="92">
        <f t="shared" si="2"/>
        <v>45</v>
      </c>
      <c r="Y14" s="93">
        <f t="shared" si="0"/>
        <v>201.84444444444443</v>
      </c>
      <c r="AA14" s="90"/>
      <c r="AB14" s="90"/>
      <c r="AC14" s="90"/>
    </row>
    <row r="15" spans="1:29" x14ac:dyDescent="0.4">
      <c r="A15" s="89" t="s">
        <v>105</v>
      </c>
      <c r="B15" s="91">
        <f>IFERROR(VLOOKUP(A15,정기전_2023!$B$4:$F$15,5,FALSE),"")</f>
        <v>541</v>
      </c>
      <c r="C15" s="91">
        <f>IFERROR(VLOOKUP(A15,정기전_2023!$B$21:$F$31,5,FALSE),"")</f>
        <v>648</v>
      </c>
      <c r="D15" s="91">
        <f>IFERROR(VLOOKUP(A15,정기전_2023!$B$36:$F$45,5,FALSE),"")</f>
        <v>547</v>
      </c>
      <c r="E15" s="91">
        <f>IFERROR(VLOOKUP(A15,정기전_2023!$B$50:$F$63,5,FALSE),"")</f>
        <v>613</v>
      </c>
      <c r="F15" s="91">
        <f>IFERROR(VLOOKUP(A15,정기전_2023!$B$68:$F$79,5,FALSE),"")</f>
        <v>516</v>
      </c>
      <c r="G15" s="91">
        <f>IFERROR(VLOOKUP(A15,정기전_2023!$B$84:$F$95,5,FALSE),"")</f>
        <v>581</v>
      </c>
      <c r="H15" s="91">
        <f>IFERROR(VLOOKUP(A15,정기전_2023!$B$100:$F$118,5,FALSE),"")</f>
        <v>598</v>
      </c>
      <c r="I15" s="91" t="str">
        <f>IFERROR(VLOOKUP(A15,정기전_2023!$B$122:$F$134,5,FALSE),"")</f>
        <v/>
      </c>
      <c r="J15" s="91">
        <f>IFERROR(VLOOKUP(A15,정기전_2023!$B$140:$F$151,5,FALSE),"")</f>
        <v>554</v>
      </c>
      <c r="K15" s="91" t="str">
        <f>IFERROR(VLOOKUP(A15,정기전_2023!$B$156:$F$167,5,FALSE),"")</f>
        <v/>
      </c>
      <c r="L15" s="91"/>
      <c r="M15" s="91"/>
      <c r="N15" s="91"/>
      <c r="O15" s="91"/>
      <c r="P15" s="91"/>
      <c r="Q15" s="91" t="str">
        <f>IFERROR(VLOOKUP(A15,정기전_2023!$B$172:$F$188,5,FALSE),"")</f>
        <v/>
      </c>
      <c r="R15" s="91" t="str">
        <f>IFERROR(VLOOKUP(A15,정기전_2023!$B$193:$F$208,5,FALSE),"")</f>
        <v/>
      </c>
      <c r="S15" s="91" t="str">
        <f>IFERROR(VLOOKUP(A15,정기전_2023!$B$213:$F$227,5,FALSE),"")</f>
        <v/>
      </c>
      <c r="T15" s="91">
        <f>IFERROR(VLOOKUP(A15,정기전_2023!$B$232:$F$244,5,FALSE),"")</f>
        <v>506</v>
      </c>
      <c r="U15" s="91" t="str">
        <f>IFERROR(VLOOKUP(A15,정기전_2023!$B$249:$F$261,5,FALSE),"")</f>
        <v/>
      </c>
      <c r="V15" s="91"/>
      <c r="W15" s="92">
        <f t="shared" si="1"/>
        <v>5104</v>
      </c>
      <c r="X15" s="92">
        <f t="shared" si="2"/>
        <v>27</v>
      </c>
      <c r="Y15" s="93">
        <f t="shared" ref="Y15:Y22" si="3">IF(X15=0, "",  W15/X15)</f>
        <v>189.03703703703704</v>
      </c>
    </row>
    <row r="16" spans="1:29" x14ac:dyDescent="0.4">
      <c r="A16" s="89" t="s">
        <v>106</v>
      </c>
      <c r="B16" s="91" t="str">
        <f>IFERROR(VLOOKUP(A16,정기전_2023!$B$4:$F$15,5,FALSE),"")</f>
        <v/>
      </c>
      <c r="C16" s="91" t="str">
        <f>IFERROR(VLOOKUP(A16,정기전_2023!$B$21:$F$31,5,FALSE),"")</f>
        <v/>
      </c>
      <c r="D16" s="91" t="str">
        <f>IFERROR(VLOOKUP(A16,정기전_2023!$B$36:$F$45,5,FALSE),"")</f>
        <v/>
      </c>
      <c r="E16" s="91">
        <f>IFERROR(VLOOKUP(A16,정기전_2023!$B$50:$F$63,5,FALSE),"")</f>
        <v>444</v>
      </c>
      <c r="F16" s="91" t="str">
        <f>IFERROR(VLOOKUP(A16,정기전_2023!$B$68:$F$79,5,FALSE),"")</f>
        <v/>
      </c>
      <c r="G16" s="91" t="str">
        <f>IFERROR(VLOOKUP(A16,정기전_2023!$B$84:$F$95,5,FALSE),"")</f>
        <v/>
      </c>
      <c r="H16" s="91" t="str">
        <f>IFERROR(VLOOKUP(A16,정기전_2023!$B$100:$F$118,5,FALSE),"")</f>
        <v/>
      </c>
      <c r="I16" s="91">
        <f>IFERROR(VLOOKUP(A16,정기전_2023!$B$122:$F$134,5,FALSE),"")</f>
        <v>509</v>
      </c>
      <c r="J16" s="91" t="str">
        <f>IFERROR(VLOOKUP(A16,정기전_2023!$B$140:$F$151,5,FALSE),"")</f>
        <v/>
      </c>
      <c r="K16" s="91" t="str">
        <f>IFERROR(VLOOKUP(A16,정기전_2023!$B$156:$F$167,5,FALSE),"")</f>
        <v/>
      </c>
      <c r="L16" s="91"/>
      <c r="M16" s="91"/>
      <c r="N16" s="91"/>
      <c r="O16" s="91"/>
      <c r="P16" s="91"/>
      <c r="Q16" s="91" t="str">
        <f>IFERROR(VLOOKUP(A16,정기전_2023!$B$172:$F$188,5,FALSE),"")</f>
        <v/>
      </c>
      <c r="R16" s="91" t="str">
        <f>IFERROR(VLOOKUP(A16,정기전_2023!$B$193:$F$208,5,FALSE),"")</f>
        <v/>
      </c>
      <c r="S16" s="91" t="str">
        <f>IFERROR(VLOOKUP(A16,정기전_2023!$B$213:$F$227,5,FALSE),"")</f>
        <v/>
      </c>
      <c r="T16" s="91" t="str">
        <f>IFERROR(VLOOKUP(A16,정기전_2023!$B$232:$F$244,5,FALSE),"")</f>
        <v/>
      </c>
      <c r="U16" s="91" t="str">
        <f>IFERROR(VLOOKUP(A16,정기전_2023!$B$249:$F$261,5,FALSE),"")</f>
        <v/>
      </c>
      <c r="V16" s="91"/>
      <c r="W16" s="92">
        <f t="shared" si="1"/>
        <v>953</v>
      </c>
      <c r="X16" s="92">
        <f t="shared" si="2"/>
        <v>6</v>
      </c>
      <c r="Y16" s="93">
        <f t="shared" si="3"/>
        <v>158.83333333333334</v>
      </c>
    </row>
    <row r="17" spans="1:25" x14ac:dyDescent="0.4">
      <c r="A17" s="89" t="s">
        <v>149</v>
      </c>
      <c r="B17" s="91">
        <f>IFERROR(VLOOKUP(A17,정기전_2023!$B$4:$F$15,5,FALSE),"")</f>
        <v>455</v>
      </c>
      <c r="C17" s="91">
        <f>IFERROR(VLOOKUP(A17,정기전_2023!$B$21:$F$31,5,FALSE),"")</f>
        <v>592</v>
      </c>
      <c r="D17" s="91">
        <f>IFERROR(VLOOKUP(A17,정기전_2023!$B$36:$F$45,5,FALSE),"")</f>
        <v>601</v>
      </c>
      <c r="E17" s="91">
        <f>IFERROR(VLOOKUP(A17,정기전_2023!$B$50:$F$63,5,FALSE),"")</f>
        <v>521</v>
      </c>
      <c r="F17" s="91" t="str">
        <f>IFERROR(VLOOKUP(A17,정기전_2023!$B$68:$F$79,5,FALSE),"")</f>
        <v/>
      </c>
      <c r="G17" s="91">
        <f>IFERROR(VLOOKUP(A17,정기전_2023!$B$84:$F$95,5,FALSE),"")</f>
        <v>541</v>
      </c>
      <c r="H17" s="91">
        <f>IFERROR(VLOOKUP(A17,정기전_2023!$B$100:$F$118,5,FALSE),"")</f>
        <v>505</v>
      </c>
      <c r="I17" s="91">
        <f>IFERROR(VLOOKUP(A17,정기전_2023!$B$122:$F$134,5,FALSE),"")</f>
        <v>595</v>
      </c>
      <c r="J17" s="91">
        <f>IFERROR(VLOOKUP(A17,정기전_2023!$B$140:$F$151,5,FALSE),"")</f>
        <v>477</v>
      </c>
      <c r="K17" s="91">
        <f>IFERROR(VLOOKUP(A17,정기전_2023!$B$156:$F$167,5,FALSE),"")</f>
        <v>587</v>
      </c>
      <c r="L17" s="91"/>
      <c r="M17" s="91"/>
      <c r="N17" s="91"/>
      <c r="O17" s="91"/>
      <c r="P17" s="91"/>
      <c r="Q17" s="91">
        <f>IFERROR(VLOOKUP(A17,정기전_2023!$B$172:$F$188,5,FALSE),"")</f>
        <v>554</v>
      </c>
      <c r="R17" s="91">
        <f>IFERROR(VLOOKUP(A17,정기전_2023!$B$193:$F$208,5,FALSE),"")</f>
        <v>517</v>
      </c>
      <c r="S17" s="91">
        <f>IFERROR(VLOOKUP(A17,정기전_2023!$B$213:$F$227,5,FALSE),"")</f>
        <v>616</v>
      </c>
      <c r="T17" s="91">
        <f>IFERROR(VLOOKUP(A17,정기전_2023!$B$232:$F$244,5,FALSE),"")</f>
        <v>602</v>
      </c>
      <c r="U17" s="91">
        <f>IFERROR(VLOOKUP(A17,정기전_2023!$B$249:$F$261,5,FALSE),"")</f>
        <v>458</v>
      </c>
      <c r="V17" s="91"/>
      <c r="W17" s="92">
        <f t="shared" si="1"/>
        <v>7621</v>
      </c>
      <c r="X17" s="92">
        <f t="shared" si="2"/>
        <v>42</v>
      </c>
      <c r="Y17" s="93">
        <f t="shared" si="3"/>
        <v>181.45238095238096</v>
      </c>
    </row>
    <row r="18" spans="1:25" x14ac:dyDescent="0.4">
      <c r="A18" s="89" t="s">
        <v>156</v>
      </c>
      <c r="B18" s="91">
        <f>IFERROR(VLOOKUP(A18,정기전_2023!$B$4:$F$15,5,FALSE),"")</f>
        <v>466</v>
      </c>
      <c r="C18" s="91" t="str">
        <f>IFERROR(VLOOKUP(A18,정기전_2023!$B$21:$F$31,5,FALSE),"")</f>
        <v/>
      </c>
      <c r="D18" s="91">
        <f>IFERROR(VLOOKUP(A18,정기전_2023!$B$36:$F$45,5,FALSE),"")</f>
        <v>505</v>
      </c>
      <c r="E18" s="91">
        <f>IFERROR(VLOOKUP(A18,정기전_2023!$B$50:$F$63,5,FALSE),"")</f>
        <v>497</v>
      </c>
      <c r="F18" s="91" t="str">
        <f>IFERROR(VLOOKUP(A18,정기전_2023!$B$68:$F$79,5,FALSE),"")</f>
        <v/>
      </c>
      <c r="G18" s="91" t="str">
        <f>IFERROR(VLOOKUP(A18,정기전_2023!$B$84:$F$95,5,FALSE),"")</f>
        <v/>
      </c>
      <c r="H18" s="91">
        <f>IFERROR(VLOOKUP(A18,정기전_2023!$B$100:$F$118,5,FALSE),"")</f>
        <v>564</v>
      </c>
      <c r="I18" s="91">
        <f>IFERROR(VLOOKUP(A18,정기전_2023!$B$122:$F$134,5,FALSE),"")</f>
        <v>603</v>
      </c>
      <c r="J18" s="91" t="str">
        <f>IFERROR(VLOOKUP(A18,정기전_2023!$B$140:$F$151,5,FALSE),"")</f>
        <v/>
      </c>
      <c r="K18" s="91" t="str">
        <f>IFERROR(VLOOKUP(A18,정기전_2023!$B$156:$F$167,5,FALSE),"")</f>
        <v/>
      </c>
      <c r="L18" s="91"/>
      <c r="M18" s="91"/>
      <c r="N18" s="91"/>
      <c r="O18" s="91"/>
      <c r="P18" s="91"/>
      <c r="Q18" s="91">
        <f>IFERROR(VLOOKUP(A18,정기전_2023!$B$172:$F$188,5,FALSE),"")</f>
        <v>486</v>
      </c>
      <c r="R18" s="91">
        <f>IFERROR(VLOOKUP(A18,정기전_2023!$B$193:$F$208,5,FALSE),"")</f>
        <v>521</v>
      </c>
      <c r="S18" s="91">
        <f>IFERROR(VLOOKUP(A18,정기전_2023!$B$213:$F$227,5,FALSE),"")</f>
        <v>585</v>
      </c>
      <c r="T18" s="91">
        <f>IFERROR(VLOOKUP(A18,정기전_2023!$B$232:$F$244,5,FALSE),"")</f>
        <v>495</v>
      </c>
      <c r="U18" s="91" t="str">
        <f>IFERROR(VLOOKUP(A18,정기전_2023!$B$249:$F$261,5,FALSE),"")</f>
        <v/>
      </c>
      <c r="V18" s="91"/>
      <c r="W18" s="92">
        <f t="shared" si="1"/>
        <v>4722</v>
      </c>
      <c r="X18" s="92">
        <f t="shared" si="2"/>
        <v>27</v>
      </c>
      <c r="Y18" s="93">
        <f t="shared" si="3"/>
        <v>174.88888888888889</v>
      </c>
    </row>
    <row r="19" spans="1:25" x14ac:dyDescent="0.4">
      <c r="A19" s="89" t="s">
        <v>199</v>
      </c>
      <c r="B19" s="91">
        <f>IFERROR(VLOOKUP(A19,정기전_2023!$B$4:$F$15,5,FALSE),"")</f>
        <v>385</v>
      </c>
      <c r="C19" s="91">
        <f>IFERROR(VLOOKUP(A19,정기전_2023!$B$21:$F$31,5,FALSE),"")</f>
        <v>369</v>
      </c>
      <c r="D19" s="91" t="str">
        <f>IFERROR(VLOOKUP(A19,정기전_2023!$B$36:$F$45,5,FALSE),"")</f>
        <v/>
      </c>
      <c r="E19" s="91">
        <f>IFERROR(VLOOKUP(A19,정기전_2023!$B$50:$F$63,5,FALSE),"")</f>
        <v>351</v>
      </c>
      <c r="F19" s="91">
        <f>IFERROR(VLOOKUP(A19,정기전_2023!$B$68:$F$79,5,FALSE),"")</f>
        <v>399</v>
      </c>
      <c r="G19" s="91" t="str">
        <f>IFERROR(VLOOKUP(A19,정기전_2023!$B$84:$F$95,5,FALSE),"")</f>
        <v/>
      </c>
      <c r="H19" s="91">
        <f>IFERROR(VLOOKUP(A19,정기전_2023!$B$100:$F$118,5,FALSE),"")</f>
        <v>435</v>
      </c>
      <c r="I19" s="91" t="str">
        <f>IFERROR(VLOOKUP(A19,정기전_2023!$B$122:$F$134,5,FALSE),"")</f>
        <v/>
      </c>
      <c r="J19" s="91">
        <f>IFERROR(VLOOKUP(A19,정기전_2023!$B$140:$F$151,5,FALSE),"")</f>
        <v>413</v>
      </c>
      <c r="K19" s="91">
        <f>IFERROR(VLOOKUP(A19,정기전_2023!$B$156:$F$167,5,FALSE),"")</f>
        <v>365</v>
      </c>
      <c r="L19" s="91"/>
      <c r="M19" s="91"/>
      <c r="N19" s="91"/>
      <c r="O19" s="91"/>
      <c r="P19" s="91"/>
      <c r="Q19" s="91">
        <f>IFERROR(VLOOKUP(A19,정기전_2023!$B$172:$F$188,5,FALSE),"")</f>
        <v>441</v>
      </c>
      <c r="R19" s="91">
        <f>IFERROR(VLOOKUP(A19,정기전_2023!$B$193:$F$208,5,FALSE),"")</f>
        <v>433</v>
      </c>
      <c r="S19" s="91">
        <f>IFERROR(VLOOKUP(A19,정기전_2023!$B$213:$F$227,5,FALSE),"")</f>
        <v>502</v>
      </c>
      <c r="T19" s="91">
        <f>IFERROR(VLOOKUP(A19,정기전_2023!$B$232:$F$244,5,FALSE),"")</f>
        <v>439</v>
      </c>
      <c r="U19" s="91">
        <f>IFERROR(VLOOKUP(A19,정기전_2023!$B$249:$F$261,5,FALSE),"")</f>
        <v>529</v>
      </c>
      <c r="V19" s="91"/>
      <c r="W19" s="92">
        <f t="shared" si="1"/>
        <v>5061</v>
      </c>
      <c r="X19" s="92">
        <f t="shared" si="2"/>
        <v>36</v>
      </c>
      <c r="Y19" s="93">
        <f t="shared" si="3"/>
        <v>140.58333333333334</v>
      </c>
    </row>
    <row r="20" spans="1:25" x14ac:dyDescent="0.4">
      <c r="A20" s="89" t="s">
        <v>283</v>
      </c>
      <c r="B20" s="91"/>
      <c r="C20" s="91"/>
      <c r="D20" s="91"/>
      <c r="E20" s="91"/>
      <c r="F20" s="91">
        <f>IFERROR(VLOOKUP(A20,정기전_2023!$B$68:$F$79,5,FALSE),"")</f>
        <v>378</v>
      </c>
      <c r="G20" s="91">
        <f>IFERROR(VLOOKUP(A20,정기전_2023!$B$84:$F$95,5,FALSE),"")</f>
        <v>443</v>
      </c>
      <c r="H20" s="91">
        <f>IFERROR(VLOOKUP(A20,정기전_2023!$B$100:$F$118,5,FALSE),"")</f>
        <v>444</v>
      </c>
      <c r="I20" s="91" t="str">
        <f>IFERROR(VLOOKUP(A20,정기전_2023!$B$122:$F$134,5,FALSE),"")</f>
        <v/>
      </c>
      <c r="J20" s="91" t="str">
        <f>IFERROR(VLOOKUP(A20,정기전_2023!$B$140:$F$151,5,FALSE),"")</f>
        <v/>
      </c>
      <c r="K20" s="91" t="str">
        <f>IFERROR(VLOOKUP(A20,정기전_2023!$B$156:$F$167,5,FALSE),"")</f>
        <v/>
      </c>
      <c r="L20" s="91"/>
      <c r="M20" s="91"/>
      <c r="N20" s="91"/>
      <c r="O20" s="91"/>
      <c r="P20" s="91"/>
      <c r="Q20" s="91" t="str">
        <f>IFERROR(VLOOKUP(A20,정기전_2023!$B$172:$F$188,5,FALSE),"")</f>
        <v/>
      </c>
      <c r="R20" s="91">
        <f>IFERROR(VLOOKUP(A20,정기전_2023!$B$193:$F$208,5,FALSE),"")</f>
        <v>485</v>
      </c>
      <c r="S20" s="91">
        <f>IFERROR(VLOOKUP(A20,정기전_2023!$B$213:$F$227,5,FALSE),"")</f>
        <v>405</v>
      </c>
      <c r="T20" s="91" t="str">
        <f>IFERROR(VLOOKUP(A20,정기전_2023!$B$232:$F$244,5,FALSE),"")</f>
        <v/>
      </c>
      <c r="U20" s="91">
        <f>IFERROR(VLOOKUP(A20,정기전_2023!$B$249:$F$261,5,FALSE),"")</f>
        <v>456</v>
      </c>
      <c r="V20" s="91"/>
      <c r="W20" s="92">
        <f t="shared" si="1"/>
        <v>2611</v>
      </c>
      <c r="X20" s="92">
        <f t="shared" si="2"/>
        <v>18</v>
      </c>
      <c r="Y20" s="93">
        <f t="shared" si="3"/>
        <v>145.05555555555554</v>
      </c>
    </row>
    <row r="21" spans="1:25" x14ac:dyDescent="0.4">
      <c r="A21" s="89" t="s">
        <v>344</v>
      </c>
      <c r="B21" s="91"/>
      <c r="C21" s="91"/>
      <c r="D21" s="91"/>
      <c r="E21" s="91"/>
      <c r="F21" s="91"/>
      <c r="G21" s="91"/>
      <c r="H21" s="91"/>
      <c r="I21" s="91"/>
      <c r="J21" s="91"/>
      <c r="K21" s="91" t="str">
        <f>IFERROR(VLOOKUP(A21,정기전_2023!$B$156:$F$167,5,FALSE),"")</f>
        <v/>
      </c>
      <c r="L21" s="91"/>
      <c r="M21" s="91"/>
      <c r="N21" s="91"/>
      <c r="O21" s="91"/>
      <c r="P21" s="91"/>
      <c r="Q21" s="91">
        <f>IFERROR(VLOOKUP(A21,정기전_2023!$B$172:$F$188,5,FALSE),"")</f>
        <v>550</v>
      </c>
      <c r="R21" s="91">
        <f>IFERROR(VLOOKUP(A21,정기전_2023!$B$193:$F$208,5,FALSE),"")</f>
        <v>503</v>
      </c>
      <c r="S21" s="91">
        <f>IFERROR(VLOOKUP(A21,정기전_2023!$B$213:$F$227,5,FALSE),"")</f>
        <v>637</v>
      </c>
      <c r="T21" s="91">
        <f>IFERROR(VLOOKUP(A21,정기전_2023!$B$232:$F$244,5,FALSE),"")</f>
        <v>566</v>
      </c>
      <c r="U21" s="91">
        <f>IFERROR(VLOOKUP(A21,정기전_2023!$B$249:$F$261,5,FALSE),"")</f>
        <v>671</v>
      </c>
      <c r="V21" s="91"/>
      <c r="W21" s="92">
        <f t="shared" si="1"/>
        <v>2927</v>
      </c>
      <c r="X21" s="92">
        <f t="shared" si="2"/>
        <v>15</v>
      </c>
      <c r="Y21" s="93">
        <f t="shared" si="3"/>
        <v>195.13333333333333</v>
      </c>
    </row>
    <row r="22" spans="1:25" x14ac:dyDescent="0.4">
      <c r="A22" s="89" t="s">
        <v>197</v>
      </c>
      <c r="B22" s="91"/>
      <c r="C22" s="91"/>
      <c r="D22" s="91"/>
      <c r="E22" s="91"/>
      <c r="F22" s="91"/>
      <c r="G22" s="91"/>
      <c r="H22" s="91"/>
      <c r="I22" s="91"/>
      <c r="J22" s="91"/>
      <c r="K22" s="91" t="str">
        <f>IFERROR(VLOOKUP(A22,정기전_2023!$B$156:$F$167,5,FALSE),"")</f>
        <v/>
      </c>
      <c r="L22" s="91"/>
      <c r="M22" s="91"/>
      <c r="N22" s="91"/>
      <c r="O22" s="91"/>
      <c r="P22" s="91"/>
      <c r="Q22" s="91" t="str">
        <f>IFERROR(VLOOKUP(A22,정기전_2023!$B$172:$F$188,5,FALSE),"")</f>
        <v/>
      </c>
      <c r="R22" s="91" t="str">
        <f>IFERROR(VLOOKUP(A22,정기전_2023!$B$193:$F$208,5,FALSE),"")</f>
        <v/>
      </c>
      <c r="S22" s="91">
        <f>IFERROR(VLOOKUP(A22,정기전_2023!$B$213:$F$227,5,FALSE),"")</f>
        <v>515</v>
      </c>
      <c r="T22" s="91">
        <f>IFERROR(VLOOKUP(A22,정기전_2023!$B$232:$F$244,5,FALSE),"")</f>
        <v>555</v>
      </c>
      <c r="U22" s="91" t="str">
        <f>IFERROR(VLOOKUP(A22,정기전_2023!$B$249:$F$261,5,FALSE),"")</f>
        <v/>
      </c>
      <c r="V22" s="91"/>
      <c r="W22" s="92">
        <f t="shared" si="1"/>
        <v>1070</v>
      </c>
      <c r="X22" s="92">
        <f t="shared" si="2"/>
        <v>6</v>
      </c>
      <c r="Y22" s="93">
        <f t="shared" si="3"/>
        <v>178.33333333333334</v>
      </c>
    </row>
    <row r="23" spans="1:25" x14ac:dyDescent="0.4">
      <c r="B23" s="90">
        <f t="shared" ref="B23:K23" si="4">COUNT(B3:B21)</f>
        <v>12</v>
      </c>
      <c r="C23" s="90">
        <f t="shared" si="4"/>
        <v>10</v>
      </c>
      <c r="D23" s="90">
        <f t="shared" si="4"/>
        <v>10</v>
      </c>
      <c r="E23" s="90">
        <f t="shared" si="4"/>
        <v>14</v>
      </c>
      <c r="F23" s="90">
        <f t="shared" si="4"/>
        <v>12</v>
      </c>
      <c r="G23" s="90">
        <f t="shared" si="4"/>
        <v>11</v>
      </c>
      <c r="H23" s="90">
        <f t="shared" si="4"/>
        <v>15</v>
      </c>
      <c r="I23" s="90">
        <f t="shared" si="4"/>
        <v>10</v>
      </c>
      <c r="J23" s="90">
        <f t="shared" si="4"/>
        <v>10</v>
      </c>
      <c r="K23" s="90">
        <f t="shared" si="4"/>
        <v>11</v>
      </c>
      <c r="L23" s="90">
        <f>COUNT(L3:L18)</f>
        <v>0</v>
      </c>
      <c r="M23" s="90">
        <f>COUNT(M3:M18)</f>
        <v>0</v>
      </c>
      <c r="N23" s="90">
        <f>COUNT(N3:N18)</f>
        <v>0</v>
      </c>
      <c r="O23" s="90">
        <f>COUNT(O3:O18)</f>
        <v>0</v>
      </c>
      <c r="P23" s="90">
        <f>COUNT(P3:P18)</f>
        <v>0</v>
      </c>
      <c r="Q23" s="90">
        <f>COUNT(Q3:Q21)</f>
        <v>12</v>
      </c>
      <c r="R23" s="90">
        <f>COUNT(R3:R21)</f>
        <v>16</v>
      </c>
      <c r="S23" s="90">
        <f>COUNT(S3:S22)</f>
        <v>15</v>
      </c>
      <c r="T23" s="90">
        <f>COUNT(T3:T22)</f>
        <v>12</v>
      </c>
      <c r="U23" s="90">
        <f>COUNT(U3:U22)</f>
        <v>13</v>
      </c>
    </row>
  </sheetData>
  <sortState ref="A3:A29">
    <sortCondition ref="A29"/>
  </sortState>
  <phoneticPr fontId="2" type="noConversion"/>
  <conditionalFormatting sqref="B3:V22">
    <cfRule type="cellIs" dxfId="33" priority="20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9"/>
  <sheetViews>
    <sheetView workbookViewId="0">
      <pane xSplit="1" topLeftCell="B1" activePane="topRight" state="frozen"/>
      <selection activeCell="A108" sqref="A108:L108"/>
      <selection pane="topRight" activeCell="A108" sqref="A108:L108"/>
    </sheetView>
  </sheetViews>
  <sheetFormatPr defaultColWidth="9" defaultRowHeight="17.399999999999999" x14ac:dyDescent="0.4"/>
  <cols>
    <col min="1" max="1" width="9" style="32"/>
    <col min="2" max="16" width="10.69921875" style="90" customWidth="1"/>
    <col min="17" max="16384" width="9" style="32"/>
  </cols>
  <sheetData>
    <row r="2" spans="1:19" x14ac:dyDescent="0.4">
      <c r="A2" s="88" t="s">
        <v>78</v>
      </c>
      <c r="B2" s="89" t="s">
        <v>79</v>
      </c>
      <c r="C2" s="89" t="s">
        <v>80</v>
      </c>
      <c r="D2" s="89" t="s">
        <v>81</v>
      </c>
      <c r="E2" s="89" t="s">
        <v>82</v>
      </c>
      <c r="F2" s="89" t="s">
        <v>83</v>
      </c>
      <c r="G2" s="89" t="s">
        <v>84</v>
      </c>
      <c r="H2" s="89" t="s">
        <v>85</v>
      </c>
      <c r="I2" s="89" t="s">
        <v>86</v>
      </c>
      <c r="J2" s="89" t="s">
        <v>87</v>
      </c>
      <c r="K2" s="89" t="s">
        <v>88</v>
      </c>
      <c r="L2" s="89" t="s">
        <v>89</v>
      </c>
      <c r="M2" s="89" t="s">
        <v>90</v>
      </c>
      <c r="N2" s="89" t="s">
        <v>91</v>
      </c>
      <c r="O2" s="89" t="s">
        <v>92</v>
      </c>
    </row>
    <row r="3" spans="1:19" x14ac:dyDescent="0.4">
      <c r="A3" s="89" t="s">
        <v>77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>
        <f>VLOOKUP(A3,정기전_2021!$B$110:$F$120,5,FALSE)</f>
        <v>376</v>
      </c>
      <c r="M3" s="92">
        <f>SUM(B3:L3)</f>
        <v>376</v>
      </c>
      <c r="N3" s="92">
        <f>COUNT(B3:L3)*3</f>
        <v>3</v>
      </c>
      <c r="O3" s="93">
        <f>IF(N3=0, "",  M3/N3)</f>
        <v>125.33333333333333</v>
      </c>
      <c r="Q3" s="90"/>
      <c r="R3" s="90"/>
      <c r="S3" s="90"/>
    </row>
    <row r="4" spans="1:19" x14ac:dyDescent="0.4">
      <c r="A4" s="89" t="s">
        <v>62</v>
      </c>
      <c r="B4" s="91"/>
      <c r="C4" s="91"/>
      <c r="D4" s="91"/>
      <c r="E4" s="91"/>
      <c r="F4" s="91">
        <v>539</v>
      </c>
      <c r="G4" s="91"/>
      <c r="H4" s="91"/>
      <c r="I4" s="91"/>
      <c r="J4" s="91"/>
      <c r="K4" s="91"/>
      <c r="L4" s="91"/>
      <c r="M4" s="92">
        <f t="shared" ref="M4:M29" si="0">SUM(B4:L4)</f>
        <v>539</v>
      </c>
      <c r="N4" s="92">
        <f t="shared" ref="N4:N29" si="1">COUNT(B4:L4)*3</f>
        <v>3</v>
      </c>
      <c r="O4" s="93">
        <f t="shared" ref="O4:O29" si="2">IF(N4=0, "",  M4/N4)</f>
        <v>179.66666666666666</v>
      </c>
      <c r="Q4" s="90"/>
      <c r="R4" s="90"/>
      <c r="S4" s="90"/>
    </row>
    <row r="5" spans="1:19" x14ac:dyDescent="0.4">
      <c r="A5" s="89" t="s">
        <v>65</v>
      </c>
      <c r="B5" s="91"/>
      <c r="C5" s="91">
        <v>461</v>
      </c>
      <c r="D5" s="91">
        <v>441</v>
      </c>
      <c r="E5" s="91"/>
      <c r="F5" s="91">
        <v>422</v>
      </c>
      <c r="G5" s="91">
        <v>420</v>
      </c>
      <c r="H5" s="91">
        <v>417</v>
      </c>
      <c r="I5" s="91">
        <f>VLOOKUP(A5,정기전_2021!$B$64:$F$74,5,FALSE)</f>
        <v>456</v>
      </c>
      <c r="J5" s="91">
        <f>VLOOKUP(A5,정기전_2021!$B$80:$F$91,5,FALSE)</f>
        <v>430</v>
      </c>
      <c r="K5" s="91"/>
      <c r="L5" s="91">
        <f>VLOOKUP(A5,정기전_2021!$B$110:$F$120,5,FALSE)</f>
        <v>442</v>
      </c>
      <c r="M5" s="92">
        <f t="shared" si="0"/>
        <v>3489</v>
      </c>
      <c r="N5" s="92">
        <f t="shared" si="1"/>
        <v>24</v>
      </c>
      <c r="O5" s="93">
        <f t="shared" si="2"/>
        <v>145.375</v>
      </c>
      <c r="Q5" s="90"/>
      <c r="R5" s="90"/>
      <c r="S5" s="90"/>
    </row>
    <row r="6" spans="1:19" x14ac:dyDescent="0.4">
      <c r="A6" s="89" t="s">
        <v>93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2">
        <f t="shared" si="0"/>
        <v>0</v>
      </c>
      <c r="N6" s="92">
        <f t="shared" si="1"/>
        <v>0</v>
      </c>
      <c r="O6" s="93" t="str">
        <f t="shared" si="2"/>
        <v/>
      </c>
      <c r="Q6" s="90"/>
      <c r="R6" s="90"/>
      <c r="S6" s="90"/>
    </row>
    <row r="7" spans="1:19" x14ac:dyDescent="0.4">
      <c r="A7" s="89" t="s">
        <v>67</v>
      </c>
      <c r="B7" s="91">
        <v>616</v>
      </c>
      <c r="C7" s="91"/>
      <c r="D7" s="91"/>
      <c r="E7" s="91"/>
      <c r="F7" s="91"/>
      <c r="G7" s="91">
        <v>418</v>
      </c>
      <c r="H7" s="91"/>
      <c r="I7" s="91"/>
      <c r="J7" s="91"/>
      <c r="K7" s="91"/>
      <c r="L7" s="91"/>
      <c r="M7" s="92">
        <f t="shared" si="0"/>
        <v>1034</v>
      </c>
      <c r="N7" s="92">
        <f t="shared" si="1"/>
        <v>6</v>
      </c>
      <c r="O7" s="93">
        <f t="shared" si="2"/>
        <v>172.33333333333334</v>
      </c>
      <c r="Q7" s="90"/>
      <c r="R7" s="90"/>
      <c r="S7" s="90"/>
    </row>
    <row r="8" spans="1:19" x14ac:dyDescent="0.4">
      <c r="A8" s="89" t="s">
        <v>94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2">
        <f t="shared" si="0"/>
        <v>0</v>
      </c>
      <c r="N8" s="92">
        <f t="shared" si="1"/>
        <v>0</v>
      </c>
      <c r="O8" s="93" t="str">
        <f t="shared" si="2"/>
        <v/>
      </c>
      <c r="Q8" s="90"/>
      <c r="R8" s="90"/>
      <c r="S8" s="90"/>
    </row>
    <row r="9" spans="1:19" x14ac:dyDescent="0.4">
      <c r="A9" s="89" t="s">
        <v>57</v>
      </c>
      <c r="B9" s="91"/>
      <c r="C9" s="91">
        <v>517</v>
      </c>
      <c r="D9" s="91">
        <v>568</v>
      </c>
      <c r="E9" s="91">
        <v>529</v>
      </c>
      <c r="F9" s="91">
        <v>505</v>
      </c>
      <c r="G9" s="91">
        <v>473</v>
      </c>
      <c r="H9" s="91">
        <v>672</v>
      </c>
      <c r="I9" s="91">
        <f>VLOOKUP(A9,정기전_2021!$B$64:$F$74,5,FALSE)</f>
        <v>541</v>
      </c>
      <c r="J9" s="91">
        <f>VLOOKUP(A9,정기전_2021!$B$80:$F$91,5,FALSE)</f>
        <v>510</v>
      </c>
      <c r="K9" s="91">
        <f>VLOOKUP(A9,정기전_2021!$B$97:$F$105,5,FALSE)</f>
        <v>518</v>
      </c>
      <c r="L9" s="91">
        <f>VLOOKUP(A9,정기전_2021!$B$110:$F$120,5,FALSE)</f>
        <v>592</v>
      </c>
      <c r="M9" s="92">
        <f t="shared" si="0"/>
        <v>5425</v>
      </c>
      <c r="N9" s="92">
        <f t="shared" si="1"/>
        <v>30</v>
      </c>
      <c r="O9" s="93">
        <f t="shared" si="2"/>
        <v>180.83333333333334</v>
      </c>
      <c r="Q9" s="90"/>
      <c r="R9" s="90"/>
      <c r="S9" s="90"/>
    </row>
    <row r="10" spans="1:19" x14ac:dyDescent="0.4">
      <c r="A10" s="89" t="s">
        <v>50</v>
      </c>
      <c r="B10" s="91"/>
      <c r="C10" s="91"/>
      <c r="D10" s="91">
        <v>637</v>
      </c>
      <c r="E10" s="91">
        <v>685</v>
      </c>
      <c r="F10" s="91">
        <v>607</v>
      </c>
      <c r="G10" s="91"/>
      <c r="H10" s="91"/>
      <c r="I10" s="91"/>
      <c r="J10" s="91"/>
      <c r="K10" s="91"/>
      <c r="L10" s="91"/>
      <c r="M10" s="92">
        <f t="shared" si="0"/>
        <v>1929</v>
      </c>
      <c r="N10" s="92">
        <f t="shared" si="1"/>
        <v>9</v>
      </c>
      <c r="O10" s="93">
        <f t="shared" si="2"/>
        <v>214.33333333333334</v>
      </c>
      <c r="Q10" s="90"/>
      <c r="R10" s="90"/>
      <c r="S10" s="90"/>
    </row>
    <row r="11" spans="1:19" x14ac:dyDescent="0.4">
      <c r="A11" s="89" t="s">
        <v>56</v>
      </c>
      <c r="B11" s="91">
        <v>514</v>
      </c>
      <c r="C11" s="91">
        <v>564</v>
      </c>
      <c r="D11" s="91">
        <v>539</v>
      </c>
      <c r="E11" s="91">
        <v>561</v>
      </c>
      <c r="F11" s="91">
        <v>498</v>
      </c>
      <c r="G11" s="91">
        <v>548</v>
      </c>
      <c r="H11" s="91">
        <v>527</v>
      </c>
      <c r="I11" s="91">
        <f>VLOOKUP(A11,정기전_2021!$B$64:$F$74,5,FALSE)</f>
        <v>518</v>
      </c>
      <c r="J11" s="91">
        <f>VLOOKUP(A11,정기전_2021!$B$80:$F$91,5,FALSE)</f>
        <v>527</v>
      </c>
      <c r="K11" s="91">
        <f>VLOOKUP(A11,정기전_2021!$B$97:$F$105,5,FALSE)</f>
        <v>527</v>
      </c>
      <c r="L11" s="91">
        <f>VLOOKUP(A11,정기전_2021!$B$110:$F$120,5,FALSE)</f>
        <v>357</v>
      </c>
      <c r="M11" s="92">
        <f t="shared" si="0"/>
        <v>5680</v>
      </c>
      <c r="N11" s="92">
        <f>COUNT(B11:L11)*3-1</f>
        <v>32</v>
      </c>
      <c r="O11" s="93">
        <f t="shared" si="2"/>
        <v>177.5</v>
      </c>
      <c r="Q11" s="90"/>
      <c r="R11" s="90"/>
      <c r="S11" s="90"/>
    </row>
    <row r="12" spans="1:19" x14ac:dyDescent="0.4">
      <c r="A12" s="89" t="s">
        <v>59</v>
      </c>
      <c r="B12" s="91"/>
      <c r="C12" s="91"/>
      <c r="D12" s="91">
        <v>466</v>
      </c>
      <c r="E12" s="91">
        <v>479</v>
      </c>
      <c r="F12" s="91">
        <v>456</v>
      </c>
      <c r="G12" s="91">
        <v>608</v>
      </c>
      <c r="H12" s="91">
        <v>555</v>
      </c>
      <c r="I12" s="91">
        <f>VLOOKUP(A12,정기전_2021!$B$64:$F$74,5,FALSE)</f>
        <v>409</v>
      </c>
      <c r="J12" s="91">
        <f>VLOOKUP(A12,정기전_2021!$B$80:$F$91,5,FALSE)</f>
        <v>439</v>
      </c>
      <c r="K12" s="91">
        <f>VLOOKUP(A12,정기전_2021!$B$97:$F$105,5,FALSE)</f>
        <v>496</v>
      </c>
      <c r="L12" s="91">
        <f>VLOOKUP(A12,정기전_2021!$B$110:$F$120,5,FALSE)</f>
        <v>532</v>
      </c>
      <c r="M12" s="92">
        <f t="shared" si="0"/>
        <v>4440</v>
      </c>
      <c r="N12" s="92">
        <f t="shared" si="1"/>
        <v>27</v>
      </c>
      <c r="O12" s="93">
        <f t="shared" si="2"/>
        <v>164.44444444444446</v>
      </c>
      <c r="Q12" s="90"/>
      <c r="R12" s="90"/>
      <c r="S12" s="90"/>
    </row>
    <row r="13" spans="1:19" x14ac:dyDescent="0.4">
      <c r="A13" s="89" t="s">
        <v>63</v>
      </c>
      <c r="B13" s="91"/>
      <c r="C13" s="91">
        <v>544</v>
      </c>
      <c r="D13" s="91">
        <v>564</v>
      </c>
      <c r="E13" s="91"/>
      <c r="F13" s="91">
        <v>535</v>
      </c>
      <c r="G13" s="91">
        <v>513</v>
      </c>
      <c r="H13" s="91"/>
      <c r="I13" s="91"/>
      <c r="J13" s="91">
        <f>VLOOKUP(A13,정기전_2021!$B$80:$F$91,5,FALSE)</f>
        <v>474</v>
      </c>
      <c r="K13" s="91"/>
      <c r="L13" s="91"/>
      <c r="M13" s="92">
        <f t="shared" si="0"/>
        <v>2630</v>
      </c>
      <c r="N13" s="92">
        <f t="shared" si="1"/>
        <v>15</v>
      </c>
      <c r="O13" s="93">
        <f t="shared" si="2"/>
        <v>175.33333333333334</v>
      </c>
      <c r="Q13" s="90"/>
      <c r="R13" s="90"/>
      <c r="S13" s="90"/>
    </row>
    <row r="14" spans="1:19" x14ac:dyDescent="0.4">
      <c r="A14" s="89" t="s">
        <v>95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2">
        <f t="shared" si="0"/>
        <v>0</v>
      </c>
      <c r="N14" s="92">
        <f t="shared" si="1"/>
        <v>0</v>
      </c>
      <c r="O14" s="93" t="str">
        <f t="shared" si="2"/>
        <v/>
      </c>
      <c r="Q14" s="90"/>
      <c r="R14" s="90"/>
      <c r="S14" s="90"/>
    </row>
    <row r="15" spans="1:19" x14ac:dyDescent="0.4">
      <c r="A15" s="89" t="s">
        <v>96</v>
      </c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2">
        <f t="shared" si="0"/>
        <v>0</v>
      </c>
      <c r="N15" s="92">
        <f t="shared" si="1"/>
        <v>0</v>
      </c>
      <c r="O15" s="93" t="str">
        <f t="shared" si="2"/>
        <v/>
      </c>
      <c r="Q15" s="90"/>
      <c r="R15" s="90"/>
      <c r="S15" s="90"/>
    </row>
    <row r="16" spans="1:19" x14ac:dyDescent="0.4">
      <c r="A16" s="89" t="s">
        <v>54</v>
      </c>
      <c r="B16" s="91">
        <v>540</v>
      </c>
      <c r="C16" s="91">
        <v>576</v>
      </c>
      <c r="D16" s="91"/>
      <c r="E16" s="91">
        <v>572</v>
      </c>
      <c r="F16" s="91">
        <v>535</v>
      </c>
      <c r="G16" s="91">
        <v>514</v>
      </c>
      <c r="H16" s="91">
        <v>595</v>
      </c>
      <c r="I16" s="91">
        <f>VLOOKUP(A16,정기전_2021!$B$64:$F$74,5,FALSE)</f>
        <v>644</v>
      </c>
      <c r="J16" s="91">
        <f>VLOOKUP(A16,정기전_2021!$B$80:$F$91,5,FALSE)</f>
        <v>555</v>
      </c>
      <c r="K16" s="91">
        <f>VLOOKUP(A16,정기전_2021!$B$97:$F$105,5,FALSE)</f>
        <v>564</v>
      </c>
      <c r="L16" s="91">
        <f>VLOOKUP(A16,정기전_2021!$B$110:$F$120,5,FALSE)</f>
        <v>639</v>
      </c>
      <c r="M16" s="92">
        <f t="shared" si="0"/>
        <v>5734</v>
      </c>
      <c r="N16" s="92">
        <f t="shared" si="1"/>
        <v>30</v>
      </c>
      <c r="O16" s="93">
        <f t="shared" si="2"/>
        <v>191.13333333333333</v>
      </c>
      <c r="Q16" s="90"/>
      <c r="R16" s="90"/>
      <c r="S16" s="90"/>
    </row>
    <row r="17" spans="1:19" x14ac:dyDescent="0.4">
      <c r="A17" s="89" t="s">
        <v>76</v>
      </c>
      <c r="B17" s="91"/>
      <c r="C17" s="91"/>
      <c r="D17" s="91">
        <v>472</v>
      </c>
      <c r="E17" s="91"/>
      <c r="F17" s="91"/>
      <c r="G17" s="91"/>
      <c r="H17" s="91"/>
      <c r="I17" s="91"/>
      <c r="J17" s="91"/>
      <c r="K17" s="91"/>
      <c r="L17" s="91">
        <f>VLOOKUP(A17,정기전_2021!$B$110:$F$120,5,FALSE)</f>
        <v>542</v>
      </c>
      <c r="M17" s="92">
        <f t="shared" si="0"/>
        <v>1014</v>
      </c>
      <c r="N17" s="92">
        <f t="shared" si="1"/>
        <v>6</v>
      </c>
      <c r="O17" s="93">
        <f t="shared" si="2"/>
        <v>169</v>
      </c>
      <c r="Q17" s="90"/>
      <c r="R17" s="90"/>
      <c r="S17" s="90"/>
    </row>
    <row r="18" spans="1:19" x14ac:dyDescent="0.4">
      <c r="A18" s="89" t="s">
        <v>97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2">
        <f t="shared" si="0"/>
        <v>0</v>
      </c>
      <c r="N18" s="92">
        <f t="shared" si="1"/>
        <v>0</v>
      </c>
      <c r="O18" s="93" t="str">
        <f t="shared" si="2"/>
        <v/>
      </c>
      <c r="Q18" s="90"/>
      <c r="R18" s="90"/>
      <c r="S18" s="90"/>
    </row>
    <row r="19" spans="1:19" x14ac:dyDescent="0.4">
      <c r="A19" s="89" t="s">
        <v>52</v>
      </c>
      <c r="B19" s="91">
        <v>415</v>
      </c>
      <c r="C19" s="91">
        <v>568</v>
      </c>
      <c r="D19" s="91">
        <v>479</v>
      </c>
      <c r="E19" s="91">
        <v>587</v>
      </c>
      <c r="F19" s="91">
        <v>500</v>
      </c>
      <c r="G19" s="91">
        <v>504</v>
      </c>
      <c r="H19" s="91">
        <v>572</v>
      </c>
      <c r="I19" s="91">
        <f>VLOOKUP(A19,정기전_2021!$B$64:$F$74,5,FALSE)</f>
        <v>598</v>
      </c>
      <c r="J19" s="91">
        <f>VLOOKUP(A19,정기전_2021!$B$80:$F$91,5,FALSE)</f>
        <v>611</v>
      </c>
      <c r="K19" s="91">
        <f>VLOOKUP(A19,정기전_2021!$B$97:$F$105,5,FALSE)</f>
        <v>590</v>
      </c>
      <c r="L19" s="91">
        <f>VLOOKUP(A19,정기전_2021!$B$110:$F$120,5,FALSE)</f>
        <v>515</v>
      </c>
      <c r="M19" s="92">
        <f t="shared" si="0"/>
        <v>5939</v>
      </c>
      <c r="N19" s="92">
        <f t="shared" si="1"/>
        <v>33</v>
      </c>
      <c r="O19" s="93">
        <f t="shared" si="2"/>
        <v>179.96969696969697</v>
      </c>
      <c r="Q19" s="90"/>
      <c r="R19" s="90"/>
      <c r="S19" s="90"/>
    </row>
    <row r="20" spans="1:19" x14ac:dyDescent="0.4">
      <c r="A20" s="89" t="s">
        <v>98</v>
      </c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2">
        <f t="shared" si="0"/>
        <v>0</v>
      </c>
      <c r="N20" s="92">
        <f t="shared" si="1"/>
        <v>0</v>
      </c>
      <c r="O20" s="93" t="str">
        <f t="shared" si="2"/>
        <v/>
      </c>
      <c r="Q20" s="90"/>
      <c r="R20" s="90"/>
      <c r="S20" s="90"/>
    </row>
    <row r="21" spans="1:19" x14ac:dyDescent="0.4">
      <c r="A21" s="89" t="s">
        <v>72</v>
      </c>
      <c r="B21" s="91"/>
      <c r="C21" s="91"/>
      <c r="D21" s="91"/>
      <c r="E21" s="91"/>
      <c r="F21" s="91"/>
      <c r="G21" s="91"/>
      <c r="H21" s="91"/>
      <c r="I21" s="91"/>
      <c r="J21" s="91">
        <f>VLOOKUP(A21,정기전_2021!$B$80:$F$91,5,FALSE)</f>
        <v>480</v>
      </c>
      <c r="K21" s="91"/>
      <c r="L21" s="91"/>
      <c r="M21" s="92">
        <f t="shared" si="0"/>
        <v>480</v>
      </c>
      <c r="N21" s="92">
        <f t="shared" si="1"/>
        <v>3</v>
      </c>
      <c r="O21" s="93">
        <f t="shared" si="2"/>
        <v>160</v>
      </c>
      <c r="Q21" s="90"/>
      <c r="R21" s="90"/>
      <c r="S21" s="90"/>
    </row>
    <row r="22" spans="1:19" x14ac:dyDescent="0.4">
      <c r="A22" s="89" t="s">
        <v>99</v>
      </c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>
        <f t="shared" si="0"/>
        <v>0</v>
      </c>
      <c r="N22" s="92">
        <f t="shared" si="1"/>
        <v>0</v>
      </c>
      <c r="O22" s="93" t="str">
        <f t="shared" si="2"/>
        <v/>
      </c>
      <c r="Q22" s="90"/>
      <c r="R22" s="90"/>
      <c r="S22" s="90"/>
    </row>
    <row r="23" spans="1:19" x14ac:dyDescent="0.4">
      <c r="A23" s="89" t="s">
        <v>58</v>
      </c>
      <c r="B23" s="91">
        <v>536</v>
      </c>
      <c r="C23" s="91">
        <v>492</v>
      </c>
      <c r="D23" s="91">
        <v>452</v>
      </c>
      <c r="E23" s="91">
        <v>521</v>
      </c>
      <c r="F23" s="91">
        <v>506</v>
      </c>
      <c r="G23" s="91"/>
      <c r="H23" s="91">
        <v>433</v>
      </c>
      <c r="I23" s="91">
        <f>VLOOKUP(A23,정기전_2021!$B$64:$F$74,5,FALSE)</f>
        <v>495</v>
      </c>
      <c r="J23" s="91">
        <f>VLOOKUP(A23,정기전_2021!$B$80:$F$91,5,FALSE)</f>
        <v>517</v>
      </c>
      <c r="K23" s="91">
        <f>VLOOKUP(A23,정기전_2021!$B$97:$F$105,5,FALSE)</f>
        <v>506</v>
      </c>
      <c r="L23" s="91">
        <f>VLOOKUP(A23,정기전_2021!$B$110:$F$120,5,FALSE)</f>
        <v>452</v>
      </c>
      <c r="M23" s="92">
        <f t="shared" si="0"/>
        <v>4910</v>
      </c>
      <c r="N23" s="92">
        <f t="shared" si="1"/>
        <v>30</v>
      </c>
      <c r="O23" s="93">
        <f t="shared" si="2"/>
        <v>163.66666666666666</v>
      </c>
      <c r="Q23" s="90"/>
      <c r="R23" s="90"/>
      <c r="S23" s="90"/>
    </row>
    <row r="24" spans="1:19" x14ac:dyDescent="0.4">
      <c r="A24" s="89" t="s">
        <v>60</v>
      </c>
      <c r="B24" s="91"/>
      <c r="C24" s="91"/>
      <c r="D24" s="91">
        <v>475</v>
      </c>
      <c r="E24" s="91">
        <v>433</v>
      </c>
      <c r="F24" s="91">
        <v>439</v>
      </c>
      <c r="G24" s="91">
        <v>482</v>
      </c>
      <c r="H24" s="91">
        <v>465</v>
      </c>
      <c r="I24" s="91">
        <f>VLOOKUP(A24,정기전_2021!$B$64:$F$74,5,FALSE)</f>
        <v>441</v>
      </c>
      <c r="J24" s="91">
        <f>VLOOKUP(A24,정기전_2021!$B$80:$F$91,5,FALSE)</f>
        <v>503</v>
      </c>
      <c r="K24" s="91">
        <f>VLOOKUP(A24,정기전_2021!$B$97:$F$105,5,FALSE)</f>
        <v>467</v>
      </c>
      <c r="L24" s="91"/>
      <c r="M24" s="92">
        <f t="shared" si="0"/>
        <v>3705</v>
      </c>
      <c r="N24" s="92">
        <f t="shared" si="1"/>
        <v>24</v>
      </c>
      <c r="O24" s="93">
        <f t="shared" si="2"/>
        <v>154.375</v>
      </c>
      <c r="Q24" s="90"/>
      <c r="R24" s="90"/>
      <c r="S24" s="90"/>
    </row>
    <row r="25" spans="1:19" x14ac:dyDescent="0.4">
      <c r="A25" s="89" t="s">
        <v>55</v>
      </c>
      <c r="B25" s="91">
        <v>520</v>
      </c>
      <c r="C25" s="91">
        <v>565</v>
      </c>
      <c r="D25" s="91">
        <v>509</v>
      </c>
      <c r="E25" s="91">
        <v>566</v>
      </c>
      <c r="F25" s="91">
        <v>573</v>
      </c>
      <c r="G25" s="91"/>
      <c r="H25" s="91">
        <v>578</v>
      </c>
      <c r="I25" s="91">
        <f>VLOOKUP(A25,정기전_2021!$B$64:$F$74,5,FALSE)</f>
        <v>516</v>
      </c>
      <c r="J25" s="91">
        <f>VLOOKUP(A25,정기전_2021!$B$80:$F$91,5,FALSE)</f>
        <v>517</v>
      </c>
      <c r="K25" s="91">
        <f>VLOOKUP(A25,정기전_2021!$B$97:$F$105,5,FALSE)</f>
        <v>577</v>
      </c>
      <c r="L25" s="91">
        <f>VLOOKUP(A25,정기전_2021!$B$110:$F$120,5,FALSE)</f>
        <v>579</v>
      </c>
      <c r="M25" s="92">
        <f t="shared" si="0"/>
        <v>5500</v>
      </c>
      <c r="N25" s="92">
        <f t="shared" si="1"/>
        <v>30</v>
      </c>
      <c r="O25" s="93">
        <f t="shared" si="2"/>
        <v>183.33333333333334</v>
      </c>
      <c r="Q25" s="90"/>
      <c r="R25" s="90"/>
      <c r="S25" s="90"/>
    </row>
    <row r="26" spans="1:19" x14ac:dyDescent="0.4">
      <c r="A26" s="89" t="s">
        <v>64</v>
      </c>
      <c r="B26" s="91"/>
      <c r="C26" s="91">
        <v>490</v>
      </c>
      <c r="D26" s="91">
        <v>576</v>
      </c>
      <c r="E26" s="91"/>
      <c r="F26" s="91">
        <v>522</v>
      </c>
      <c r="G26" s="91"/>
      <c r="H26" s="91"/>
      <c r="I26" s="91"/>
      <c r="J26" s="91"/>
      <c r="K26" s="91"/>
      <c r="L26" s="91"/>
      <c r="M26" s="92">
        <f t="shared" si="0"/>
        <v>1588</v>
      </c>
      <c r="N26" s="92">
        <f t="shared" si="1"/>
        <v>9</v>
      </c>
      <c r="O26" s="93">
        <f t="shared" si="2"/>
        <v>176.44444444444446</v>
      </c>
      <c r="Q26" s="90"/>
      <c r="R26" s="90"/>
      <c r="S26" s="90"/>
    </row>
    <row r="27" spans="1:19" x14ac:dyDescent="0.4">
      <c r="A27" s="89" t="s">
        <v>53</v>
      </c>
      <c r="B27" s="91">
        <v>489</v>
      </c>
      <c r="C27" s="91">
        <v>537</v>
      </c>
      <c r="D27" s="91">
        <v>481</v>
      </c>
      <c r="E27" s="91">
        <v>574</v>
      </c>
      <c r="F27" s="91">
        <v>556</v>
      </c>
      <c r="G27" s="91">
        <v>548</v>
      </c>
      <c r="H27" s="91">
        <v>555</v>
      </c>
      <c r="I27" s="91">
        <f>VLOOKUP(A27,정기전_2021!$B$64:$F$74,5,FALSE)</f>
        <v>586</v>
      </c>
      <c r="J27" s="91">
        <f>VLOOKUP(A27,정기전_2021!$B$80:$F$91,5,FALSE)</f>
        <v>615</v>
      </c>
      <c r="K27" s="91">
        <f>VLOOKUP(A27,정기전_2021!$B$97:$F$105,5,FALSE)</f>
        <v>604</v>
      </c>
      <c r="L27" s="91">
        <f>VLOOKUP(A27,정기전_2021!$B$110:$F$120,5,FALSE)</f>
        <v>522</v>
      </c>
      <c r="M27" s="92">
        <f t="shared" si="0"/>
        <v>6067</v>
      </c>
      <c r="N27" s="92">
        <f t="shared" si="1"/>
        <v>33</v>
      </c>
      <c r="O27" s="93">
        <f t="shared" si="2"/>
        <v>183.84848484848484</v>
      </c>
      <c r="Q27" s="90"/>
      <c r="R27" s="90"/>
      <c r="S27" s="90"/>
    </row>
    <row r="28" spans="1:19" x14ac:dyDescent="0.4">
      <c r="A28" s="89" t="s">
        <v>51</v>
      </c>
      <c r="B28" s="91">
        <v>515</v>
      </c>
      <c r="C28" s="91"/>
      <c r="D28" s="91">
        <v>499</v>
      </c>
      <c r="E28" s="91">
        <v>624</v>
      </c>
      <c r="F28" s="91"/>
      <c r="G28" s="91"/>
      <c r="H28" s="91"/>
      <c r="I28" s="91">
        <f>VLOOKUP(A28,정기전_2021!$B$64:$F$74,5,FALSE)</f>
        <v>552</v>
      </c>
      <c r="J28" s="91"/>
      <c r="K28" s="91"/>
      <c r="L28" s="91"/>
      <c r="M28" s="92">
        <f t="shared" si="0"/>
        <v>2190</v>
      </c>
      <c r="N28" s="92">
        <f t="shared" si="1"/>
        <v>12</v>
      </c>
      <c r="O28" s="93">
        <f t="shared" si="2"/>
        <v>182.5</v>
      </c>
      <c r="Q28" s="90"/>
      <c r="R28" s="90"/>
      <c r="S28" s="90"/>
    </row>
    <row r="29" spans="1:19" x14ac:dyDescent="0.4">
      <c r="A29" s="89" t="s">
        <v>68</v>
      </c>
      <c r="B29" s="91"/>
      <c r="C29" s="91"/>
      <c r="D29" s="91"/>
      <c r="E29" s="91"/>
      <c r="F29" s="91"/>
      <c r="G29" s="91">
        <v>401</v>
      </c>
      <c r="H29" s="91"/>
      <c r="I29" s="91"/>
      <c r="J29" s="91"/>
      <c r="K29" s="91"/>
      <c r="L29" s="91"/>
      <c r="M29" s="92">
        <f t="shared" si="0"/>
        <v>401</v>
      </c>
      <c r="N29" s="92">
        <f t="shared" si="1"/>
        <v>3</v>
      </c>
      <c r="O29" s="93">
        <f t="shared" si="2"/>
        <v>133.66666666666666</v>
      </c>
    </row>
  </sheetData>
  <phoneticPr fontId="2" type="noConversion"/>
  <conditionalFormatting sqref="B3:L28 I29:L29">
    <cfRule type="cellIs" dxfId="32" priority="4" operator="greaterThan">
      <formula>599</formula>
    </cfRule>
  </conditionalFormatting>
  <conditionalFormatting sqref="B29:L29">
    <cfRule type="cellIs" dxfId="31" priority="1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116</v>
      </c>
      <c r="H2" s="100" t="s">
        <v>117</v>
      </c>
      <c r="I2" s="100" t="s">
        <v>118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  <c r="S2" s="101"/>
      <c r="T2" s="101"/>
      <c r="U2" s="101"/>
      <c r="V2" s="101"/>
    </row>
    <row r="3" spans="1:22" x14ac:dyDescent="0.4">
      <c r="A3" s="202">
        <v>1</v>
      </c>
      <c r="B3" s="198" t="s">
        <v>119</v>
      </c>
      <c r="C3" s="96" t="s">
        <v>120</v>
      </c>
      <c r="D3" s="96">
        <v>184</v>
      </c>
      <c r="E3" s="96">
        <v>171</v>
      </c>
      <c r="F3" s="96">
        <v>200</v>
      </c>
      <c r="G3" s="96">
        <f>SUM(D3:F3)</f>
        <v>555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  <c r="S3" s="101"/>
      <c r="T3" s="101"/>
      <c r="U3" s="101"/>
      <c r="V3" s="101"/>
    </row>
    <row r="4" spans="1:22" x14ac:dyDescent="0.4">
      <c r="A4" s="202"/>
      <c r="B4" s="198"/>
      <c r="C4" s="96" t="s">
        <v>121</v>
      </c>
      <c r="D4" s="96">
        <v>147</v>
      </c>
      <c r="E4" s="96">
        <v>179</v>
      </c>
      <c r="F4" s="96">
        <v>188</v>
      </c>
      <c r="G4" s="96">
        <f t="shared" ref="G4:G29" si="0">SUM(D4:F4)</f>
        <v>514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  <c r="S4" s="101"/>
      <c r="T4" s="101"/>
      <c r="U4" s="101"/>
      <c r="V4" s="101"/>
    </row>
    <row r="5" spans="1:22" x14ac:dyDescent="0.4">
      <c r="A5" s="202"/>
      <c r="B5" s="198"/>
      <c r="C5" s="96" t="s">
        <v>122</v>
      </c>
      <c r="D5" s="96">
        <v>161</v>
      </c>
      <c r="E5" s="96">
        <v>183</v>
      </c>
      <c r="F5" s="96">
        <v>201</v>
      </c>
      <c r="G5" s="96">
        <f t="shared" si="0"/>
        <v>545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x14ac:dyDescent="0.4">
      <c r="A6" s="202">
        <v>2</v>
      </c>
      <c r="B6" s="198" t="s">
        <v>123</v>
      </c>
      <c r="C6" s="96" t="s">
        <v>122</v>
      </c>
      <c r="D6" s="96">
        <v>225</v>
      </c>
      <c r="E6" s="96">
        <v>157</v>
      </c>
      <c r="F6" s="96">
        <v>144</v>
      </c>
      <c r="G6" s="96">
        <f t="shared" si="0"/>
        <v>526</v>
      </c>
      <c r="H6" s="96">
        <v>0</v>
      </c>
      <c r="I6" s="96">
        <v>3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02"/>
      <c r="B7" s="198"/>
      <c r="C7" s="96" t="s">
        <v>124</v>
      </c>
      <c r="D7" s="96">
        <v>133</v>
      </c>
      <c r="E7" s="96">
        <v>200</v>
      </c>
      <c r="F7" s="96">
        <v>125</v>
      </c>
      <c r="G7" s="96">
        <f t="shared" si="0"/>
        <v>458</v>
      </c>
      <c r="H7" s="96">
        <v>0</v>
      </c>
      <c r="I7" s="96">
        <v>3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02"/>
      <c r="B8" s="198"/>
      <c r="C8" s="96" t="s">
        <v>125</v>
      </c>
      <c r="D8" s="96">
        <v>144</v>
      </c>
      <c r="E8" s="96">
        <v>192</v>
      </c>
      <c r="F8" s="96">
        <v>181</v>
      </c>
      <c r="G8" s="96">
        <f t="shared" si="0"/>
        <v>517</v>
      </c>
      <c r="H8" s="96">
        <v>0</v>
      </c>
      <c r="I8" s="96">
        <v>3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02">
        <v>3</v>
      </c>
      <c r="B9" s="198" t="s">
        <v>126</v>
      </c>
      <c r="C9" s="96" t="s">
        <v>122</v>
      </c>
      <c r="D9" s="96">
        <v>214</v>
      </c>
      <c r="E9" s="96">
        <v>197</v>
      </c>
      <c r="F9" s="96">
        <v>185</v>
      </c>
      <c r="G9" s="96">
        <f t="shared" si="0"/>
        <v>596</v>
      </c>
      <c r="H9" s="96">
        <v>0</v>
      </c>
      <c r="I9" s="96">
        <v>3</v>
      </c>
      <c r="K9" s="198" t="s">
        <v>139</v>
      </c>
      <c r="L9" s="198"/>
      <c r="M9" s="198"/>
      <c r="N9" s="198"/>
      <c r="O9" s="198"/>
      <c r="P9" s="198"/>
      <c r="Q9" s="198"/>
      <c r="R9" s="101"/>
      <c r="S9" s="101"/>
      <c r="T9" s="101"/>
      <c r="U9" s="101"/>
      <c r="V9" s="101"/>
    </row>
    <row r="10" spans="1:22" x14ac:dyDescent="0.4">
      <c r="A10" s="202"/>
      <c r="B10" s="198"/>
      <c r="C10" s="96" t="s">
        <v>120</v>
      </c>
      <c r="D10" s="96">
        <v>175</v>
      </c>
      <c r="E10" s="96">
        <v>187</v>
      </c>
      <c r="F10" s="96">
        <v>163</v>
      </c>
      <c r="G10" s="96">
        <f t="shared" si="0"/>
        <v>525</v>
      </c>
      <c r="H10" s="96">
        <v>0</v>
      </c>
      <c r="I10" s="96">
        <v>3</v>
      </c>
      <c r="K10" s="198"/>
      <c r="L10" s="198"/>
      <c r="M10" s="198"/>
      <c r="N10" s="198"/>
      <c r="O10" s="198"/>
      <c r="P10" s="198"/>
      <c r="Q10" s="198"/>
      <c r="R10" s="101"/>
      <c r="S10" s="101"/>
      <c r="T10" s="101"/>
      <c r="U10" s="101"/>
      <c r="V10" s="101"/>
    </row>
    <row r="11" spans="1:22" x14ac:dyDescent="0.4">
      <c r="A11" s="202"/>
      <c r="B11" s="198"/>
      <c r="C11" s="96" t="s">
        <v>125</v>
      </c>
      <c r="D11" s="96">
        <v>175</v>
      </c>
      <c r="E11" s="96">
        <v>171</v>
      </c>
      <c r="F11" s="96">
        <v>182</v>
      </c>
      <c r="G11" s="96">
        <f t="shared" si="0"/>
        <v>528</v>
      </c>
      <c r="H11" s="96">
        <v>0</v>
      </c>
      <c r="I11" s="96">
        <v>3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02">
        <v>4</v>
      </c>
      <c r="B12" s="198" t="s">
        <v>127</v>
      </c>
      <c r="C12" s="96" t="s">
        <v>121</v>
      </c>
      <c r="D12" s="96">
        <v>187</v>
      </c>
      <c r="E12" s="96">
        <v>198</v>
      </c>
      <c r="F12" s="96">
        <v>198</v>
      </c>
      <c r="G12" s="96">
        <f t="shared" si="0"/>
        <v>583</v>
      </c>
      <c r="H12" s="96">
        <v>2</v>
      </c>
      <c r="I12" s="96">
        <v>1</v>
      </c>
      <c r="K12" s="96" t="s">
        <v>120</v>
      </c>
      <c r="L12" s="105">
        <f>COUNTIF($C$3:$C$29,K12)</f>
        <v>4</v>
      </c>
      <c r="M12" s="102">
        <f ca="1">SUMIF($C$3:$I$29,K12,$H$3:$H$29)</f>
        <v>8</v>
      </c>
      <c r="N12" s="102">
        <f ca="1">SUMIF($C$3:$I$29,K12,$I$3:$I$29)</f>
        <v>4</v>
      </c>
      <c r="O12" s="110">
        <f ca="1">$M$3*M12+$M$4*N12</f>
        <v>22664</v>
      </c>
      <c r="P12" s="108">
        <f ca="1">SUMIF($C$3:$I$29,K12,$G$3:$G$29)/L12/3</f>
        <v>191.33333333333334</v>
      </c>
      <c r="Q12" s="109">
        <f ca="1">SUMIF($C$3:$I$29,K12,$G$3:$G$29)</f>
        <v>2296</v>
      </c>
      <c r="R12" s="101"/>
      <c r="S12" s="101"/>
      <c r="T12" s="101"/>
      <c r="U12" s="101"/>
      <c r="V12" s="101"/>
    </row>
    <row r="13" spans="1:22" x14ac:dyDescent="0.4">
      <c r="A13" s="202"/>
      <c r="B13" s="198"/>
      <c r="C13" s="96" t="s">
        <v>124</v>
      </c>
      <c r="D13" s="96">
        <v>197</v>
      </c>
      <c r="E13" s="96">
        <v>178</v>
      </c>
      <c r="F13" s="96">
        <v>149</v>
      </c>
      <c r="G13" s="96">
        <f t="shared" si="0"/>
        <v>524</v>
      </c>
      <c r="H13" s="96">
        <v>2</v>
      </c>
      <c r="I13" s="96">
        <v>1</v>
      </c>
      <c r="K13" s="96" t="s">
        <v>121</v>
      </c>
      <c r="L13" s="105">
        <f t="shared" ref="L13:L18" si="1">COUNTIF($C$3:$C$29,K13)</f>
        <v>4</v>
      </c>
      <c r="M13" s="102">
        <f t="shared" ref="M13:M18" ca="1" si="2">SUMIF($C$3:$I$29,K13,$H$3:$H$29)</f>
        <v>7</v>
      </c>
      <c r="N13" s="102">
        <f t="shared" ref="N13:N18" ca="1" si="3">SUMIF($C$3:$I$29,K13,$I$3:$I$29)</f>
        <v>5</v>
      </c>
      <c r="O13" s="110">
        <f t="shared" ref="O13:O18" ca="1" si="4">$M$3*M13+$M$4*N13</f>
        <v>21331</v>
      </c>
      <c r="P13" s="108">
        <f t="shared" ref="P13:P18" ca="1" si="5">SUMIF($C$3:$I$29,K13,$G$3:$G$29)/L13/3</f>
        <v>178.08333333333334</v>
      </c>
      <c r="Q13" s="109">
        <f t="shared" ref="Q13:Q18" ca="1" si="6">SUMIF($C$3:$I$29,K13,$G$3:$G$29)</f>
        <v>2137</v>
      </c>
      <c r="R13" s="101"/>
      <c r="S13" s="101"/>
      <c r="T13" s="101"/>
      <c r="U13" s="101"/>
      <c r="V13" s="101"/>
    </row>
    <row r="14" spans="1:22" x14ac:dyDescent="0.4">
      <c r="A14" s="202"/>
      <c r="B14" s="198"/>
      <c r="C14" s="96" t="s">
        <v>125</v>
      </c>
      <c r="D14" s="96">
        <v>201</v>
      </c>
      <c r="E14" s="96">
        <v>224</v>
      </c>
      <c r="F14" s="96">
        <v>210</v>
      </c>
      <c r="G14" s="96">
        <f t="shared" si="0"/>
        <v>635</v>
      </c>
      <c r="H14" s="96">
        <v>2</v>
      </c>
      <c r="I14" s="96">
        <v>1</v>
      </c>
      <c r="K14" s="96" t="s">
        <v>122</v>
      </c>
      <c r="L14" s="105">
        <f t="shared" si="1"/>
        <v>6</v>
      </c>
      <c r="M14" s="102">
        <f t="shared" ca="1" si="2"/>
        <v>10</v>
      </c>
      <c r="N14" s="102">
        <f t="shared" ca="1" si="3"/>
        <v>8</v>
      </c>
      <c r="O14" s="110">
        <f t="shared" ca="1" si="4"/>
        <v>31330</v>
      </c>
      <c r="P14" s="108">
        <f t="shared" ca="1" si="5"/>
        <v>188.7777777777778</v>
      </c>
      <c r="Q14" s="109">
        <f t="shared" ca="1" si="6"/>
        <v>3398</v>
      </c>
      <c r="R14" s="101"/>
      <c r="S14" s="101"/>
      <c r="T14" s="101"/>
      <c r="U14" s="101"/>
      <c r="V14" s="101"/>
    </row>
    <row r="15" spans="1:22" x14ac:dyDescent="0.4">
      <c r="A15" s="202">
        <v>5</v>
      </c>
      <c r="B15" s="198" t="s">
        <v>128</v>
      </c>
      <c r="C15" s="96" t="s">
        <v>122</v>
      </c>
      <c r="D15" s="96">
        <v>167</v>
      </c>
      <c r="E15" s="96">
        <v>202</v>
      </c>
      <c r="F15" s="96">
        <v>236</v>
      </c>
      <c r="G15" s="96">
        <f t="shared" si="0"/>
        <v>605</v>
      </c>
      <c r="H15" s="96">
        <v>2</v>
      </c>
      <c r="I15" s="96">
        <v>1</v>
      </c>
      <c r="K15" s="96" t="s">
        <v>124</v>
      </c>
      <c r="L15" s="105">
        <f t="shared" si="1"/>
        <v>3</v>
      </c>
      <c r="M15" s="102">
        <f t="shared" ca="1" si="2"/>
        <v>2</v>
      </c>
      <c r="N15" s="102">
        <f t="shared" ca="1" si="3"/>
        <v>7</v>
      </c>
      <c r="O15" s="110">
        <f t="shared" ca="1" si="4"/>
        <v>11666</v>
      </c>
      <c r="P15" s="108">
        <f t="shared" ca="1" si="5"/>
        <v>167.44444444444443</v>
      </c>
      <c r="Q15" s="109">
        <f t="shared" ca="1" si="6"/>
        <v>1507</v>
      </c>
      <c r="R15" s="101"/>
      <c r="S15" s="101"/>
      <c r="T15" s="101"/>
      <c r="U15" s="101"/>
      <c r="V15" s="101"/>
    </row>
    <row r="16" spans="1:22" x14ac:dyDescent="0.4">
      <c r="A16" s="202"/>
      <c r="B16" s="198"/>
      <c r="C16" s="96" t="s">
        <v>121</v>
      </c>
      <c r="D16" s="96">
        <v>184</v>
      </c>
      <c r="E16" s="96">
        <v>156</v>
      </c>
      <c r="F16" s="96">
        <v>184</v>
      </c>
      <c r="G16" s="96">
        <f t="shared" si="0"/>
        <v>524</v>
      </c>
      <c r="H16" s="96">
        <v>2</v>
      </c>
      <c r="I16" s="96">
        <v>1</v>
      </c>
      <c r="K16" s="96" t="s">
        <v>144</v>
      </c>
      <c r="L16" s="105">
        <f t="shared" si="1"/>
        <v>1</v>
      </c>
      <c r="M16" s="102">
        <f t="shared" ca="1" si="2"/>
        <v>1</v>
      </c>
      <c r="N16" s="102">
        <f t="shared" ca="1" si="3"/>
        <v>2</v>
      </c>
      <c r="O16" s="110">
        <f t="shared" ca="1" si="4"/>
        <v>4333</v>
      </c>
      <c r="P16" s="108">
        <f t="shared" ca="1" si="5"/>
        <v>157.66666666666666</v>
      </c>
      <c r="Q16" s="109">
        <f t="shared" ca="1" si="6"/>
        <v>473</v>
      </c>
      <c r="R16" s="101"/>
      <c r="S16" s="101"/>
      <c r="T16" s="101"/>
      <c r="U16" s="101"/>
      <c r="V16" s="101"/>
    </row>
    <row r="17" spans="1:22" x14ac:dyDescent="0.4">
      <c r="A17" s="202"/>
      <c r="B17" s="198"/>
      <c r="C17" s="96" t="s">
        <v>125</v>
      </c>
      <c r="D17" s="96">
        <v>187</v>
      </c>
      <c r="E17" s="96">
        <v>199</v>
      </c>
      <c r="F17" s="96">
        <v>153</v>
      </c>
      <c r="G17" s="96">
        <f t="shared" si="0"/>
        <v>539</v>
      </c>
      <c r="H17" s="96">
        <v>2</v>
      </c>
      <c r="I17" s="96">
        <v>1</v>
      </c>
      <c r="K17" s="96" t="s">
        <v>153</v>
      </c>
      <c r="L17" s="105">
        <f t="shared" si="1"/>
        <v>1</v>
      </c>
      <c r="M17" s="102">
        <f t="shared" ca="1" si="2"/>
        <v>0</v>
      </c>
      <c r="N17" s="102">
        <f t="shared" ca="1" si="3"/>
        <v>3</v>
      </c>
      <c r="O17" s="110">
        <f t="shared" ca="1" si="4"/>
        <v>3000</v>
      </c>
      <c r="P17" s="108">
        <f t="shared" ca="1" si="5"/>
        <v>147</v>
      </c>
      <c r="Q17" s="109">
        <f t="shared" ca="1" si="6"/>
        <v>441</v>
      </c>
      <c r="R17" s="101"/>
      <c r="S17" s="101"/>
      <c r="T17" s="101"/>
      <c r="U17" s="101"/>
      <c r="V17" s="101"/>
    </row>
    <row r="18" spans="1:22" x14ac:dyDescent="0.4">
      <c r="A18" s="202">
        <v>6</v>
      </c>
      <c r="B18" s="198" t="s">
        <v>129</v>
      </c>
      <c r="C18" s="96" t="s">
        <v>122</v>
      </c>
      <c r="D18" s="96">
        <v>134</v>
      </c>
      <c r="E18" s="96">
        <v>198</v>
      </c>
      <c r="F18" s="96">
        <v>192</v>
      </c>
      <c r="G18" s="96">
        <f t="shared" si="0"/>
        <v>524</v>
      </c>
      <c r="H18" s="96">
        <v>3</v>
      </c>
      <c r="I18" s="96">
        <v>0</v>
      </c>
      <c r="K18" s="96" t="s">
        <v>125</v>
      </c>
      <c r="L18" s="105">
        <f t="shared" si="1"/>
        <v>8</v>
      </c>
      <c r="M18" s="102">
        <f t="shared" ca="1" si="2"/>
        <v>11</v>
      </c>
      <c r="N18" s="102">
        <f t="shared" ca="1" si="3"/>
        <v>13</v>
      </c>
      <c r="O18" s="110">
        <f t="shared" ca="1" si="4"/>
        <v>38663</v>
      </c>
      <c r="P18" s="108">
        <f t="shared" ca="1" si="5"/>
        <v>195.91666666666666</v>
      </c>
      <c r="Q18" s="109">
        <f t="shared" ca="1" si="6"/>
        <v>4702</v>
      </c>
      <c r="R18" s="101"/>
      <c r="S18" s="101"/>
      <c r="T18" s="101"/>
      <c r="U18" s="101"/>
      <c r="V18" s="101"/>
    </row>
    <row r="19" spans="1:22" x14ac:dyDescent="0.4">
      <c r="A19" s="202"/>
      <c r="B19" s="198"/>
      <c r="C19" s="96" t="s">
        <v>120</v>
      </c>
      <c r="D19" s="96">
        <v>191</v>
      </c>
      <c r="E19" s="96">
        <v>175</v>
      </c>
      <c r="F19" s="96">
        <v>218</v>
      </c>
      <c r="G19" s="96">
        <f t="shared" si="0"/>
        <v>584</v>
      </c>
      <c r="H19" s="96">
        <v>3</v>
      </c>
      <c r="I19" s="96">
        <v>0</v>
      </c>
      <c r="K19" s="203" t="s">
        <v>109</v>
      </c>
      <c r="L19" s="203"/>
      <c r="M19" s="106">
        <f ca="1">SUM(M12:M18)</f>
        <v>39</v>
      </c>
      <c r="N19" s="106">
        <f ca="1">SUM(N12:N18)</f>
        <v>42</v>
      </c>
      <c r="O19" s="199"/>
      <c r="P19" s="200"/>
      <c r="Q19" s="201"/>
      <c r="R19" s="101"/>
      <c r="S19" s="101"/>
      <c r="T19" s="101"/>
      <c r="U19" s="101"/>
      <c r="V19" s="101"/>
    </row>
    <row r="20" spans="1:22" x14ac:dyDescent="0.4">
      <c r="A20" s="202"/>
      <c r="B20" s="198"/>
      <c r="C20" s="96" t="s">
        <v>125</v>
      </c>
      <c r="D20" s="96">
        <v>200</v>
      </c>
      <c r="E20" s="96">
        <v>235</v>
      </c>
      <c r="F20" s="96">
        <v>198</v>
      </c>
      <c r="G20" s="96">
        <f t="shared" si="0"/>
        <v>633</v>
      </c>
      <c r="H20" s="96">
        <v>3</v>
      </c>
      <c r="I20" s="96">
        <v>0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 x14ac:dyDescent="0.4">
      <c r="A21" s="202">
        <v>7</v>
      </c>
      <c r="B21" s="198" t="s">
        <v>140</v>
      </c>
      <c r="C21" s="96" t="s">
        <v>141</v>
      </c>
      <c r="D21" s="96">
        <v>205</v>
      </c>
      <c r="E21" s="96">
        <v>123</v>
      </c>
      <c r="F21" s="96">
        <v>145</v>
      </c>
      <c r="G21" s="96">
        <f t="shared" si="0"/>
        <v>473</v>
      </c>
      <c r="H21" s="96">
        <v>1</v>
      </c>
      <c r="I21" s="96">
        <v>2</v>
      </c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 x14ac:dyDescent="0.4">
      <c r="A22" s="202"/>
      <c r="B22" s="198"/>
      <c r="C22" s="96" t="s">
        <v>142</v>
      </c>
      <c r="D22" s="96">
        <v>154</v>
      </c>
      <c r="E22" s="96">
        <v>158</v>
      </c>
      <c r="F22" s="96">
        <v>204</v>
      </c>
      <c r="G22" s="96">
        <f t="shared" si="0"/>
        <v>516</v>
      </c>
      <c r="H22" s="96">
        <v>1</v>
      </c>
      <c r="I22" s="96">
        <v>2</v>
      </c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 x14ac:dyDescent="0.4">
      <c r="A23" s="202"/>
      <c r="B23" s="198"/>
      <c r="C23" s="96" t="s">
        <v>143</v>
      </c>
      <c r="D23" s="96">
        <v>152</v>
      </c>
      <c r="E23" s="96">
        <v>181</v>
      </c>
      <c r="F23" s="96">
        <v>190</v>
      </c>
      <c r="G23" s="96">
        <f t="shared" si="0"/>
        <v>523</v>
      </c>
      <c r="H23" s="96">
        <v>1</v>
      </c>
      <c r="I23" s="96">
        <v>2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x14ac:dyDescent="0.4">
      <c r="A24" s="202">
        <v>8</v>
      </c>
      <c r="B24" s="198" t="s">
        <v>145</v>
      </c>
      <c r="C24" s="96" t="s">
        <v>146</v>
      </c>
      <c r="D24" s="96">
        <v>190</v>
      </c>
      <c r="E24" s="96">
        <v>224</v>
      </c>
      <c r="F24" s="96">
        <v>188</v>
      </c>
      <c r="G24" s="96">
        <f t="shared" si="0"/>
        <v>602</v>
      </c>
      <c r="H24" s="96">
        <v>3</v>
      </c>
      <c r="I24" s="96">
        <v>0</v>
      </c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x14ac:dyDescent="0.4">
      <c r="A25" s="202"/>
      <c r="B25" s="198"/>
      <c r="C25" s="96" t="s">
        <v>147</v>
      </c>
      <c r="D25" s="96">
        <v>174</v>
      </c>
      <c r="E25" s="96">
        <v>177</v>
      </c>
      <c r="F25" s="96">
        <v>281</v>
      </c>
      <c r="G25" s="96">
        <f t="shared" si="0"/>
        <v>632</v>
      </c>
      <c r="H25" s="96">
        <v>3</v>
      </c>
      <c r="I25" s="96">
        <v>0</v>
      </c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x14ac:dyDescent="0.4">
      <c r="A26" s="202"/>
      <c r="B26" s="198"/>
      <c r="C26" s="96" t="s">
        <v>148</v>
      </c>
      <c r="D26" s="96">
        <v>224</v>
      </c>
      <c r="E26" s="96">
        <v>269</v>
      </c>
      <c r="F26" s="96">
        <v>222</v>
      </c>
      <c r="G26" s="96">
        <f t="shared" si="0"/>
        <v>715</v>
      </c>
      <c r="H26" s="96">
        <v>3</v>
      </c>
      <c r="I26" s="96">
        <v>0</v>
      </c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x14ac:dyDescent="0.4">
      <c r="A27" s="202">
        <v>9</v>
      </c>
      <c r="B27" s="198" t="s">
        <v>152</v>
      </c>
      <c r="C27" s="96" t="s">
        <v>153</v>
      </c>
      <c r="D27" s="96">
        <v>149</v>
      </c>
      <c r="E27" s="96">
        <v>140</v>
      </c>
      <c r="F27" s="96">
        <v>152</v>
      </c>
      <c r="G27" s="96">
        <f t="shared" si="0"/>
        <v>441</v>
      </c>
      <c r="H27" s="96">
        <v>0</v>
      </c>
      <c r="I27" s="96">
        <v>3</v>
      </c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x14ac:dyDescent="0.4">
      <c r="A28" s="202"/>
      <c r="B28" s="198"/>
      <c r="C28" s="96" t="s">
        <v>154</v>
      </c>
      <c r="D28" s="96">
        <v>156</v>
      </c>
      <c r="E28" s="96">
        <v>180</v>
      </c>
      <c r="F28" s="96">
        <v>189</v>
      </c>
      <c r="G28" s="96">
        <f t="shared" si="0"/>
        <v>525</v>
      </c>
      <c r="H28" s="96">
        <v>0</v>
      </c>
      <c r="I28" s="96">
        <v>3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x14ac:dyDescent="0.4">
      <c r="A29" s="202"/>
      <c r="B29" s="198"/>
      <c r="C29" s="96" t="s">
        <v>155</v>
      </c>
      <c r="D29" s="96">
        <v>228</v>
      </c>
      <c r="E29" s="96">
        <v>193</v>
      </c>
      <c r="F29" s="96">
        <v>191</v>
      </c>
      <c r="G29" s="96">
        <f t="shared" si="0"/>
        <v>612</v>
      </c>
      <c r="H29" s="96">
        <v>0</v>
      </c>
      <c r="I29" s="96">
        <v>3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x14ac:dyDescent="0.4">
      <c r="A30" s="100" t="s">
        <v>116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x14ac:dyDescent="0.4">
      <c r="K31" s="101"/>
      <c r="L31" s="101"/>
      <c r="M31" s="101"/>
      <c r="N31" s="101"/>
      <c r="O31" s="101"/>
      <c r="P31" s="101"/>
      <c r="Q31" s="101"/>
    </row>
    <row r="32" spans="1:22" x14ac:dyDescent="0.4">
      <c r="K32" s="101"/>
      <c r="L32" s="101"/>
      <c r="M32" s="101"/>
      <c r="N32" s="101"/>
      <c r="O32" s="101"/>
      <c r="P32" s="101"/>
      <c r="Q32" s="101"/>
    </row>
  </sheetData>
  <mergeCells count="21">
    <mergeCell ref="A27:A29"/>
    <mergeCell ref="B27:B29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K9:Q10"/>
    <mergeCell ref="O19:Q19"/>
    <mergeCell ref="B3:B5"/>
    <mergeCell ref="A3:A5"/>
    <mergeCell ref="A6:A8"/>
    <mergeCell ref="B6:B8"/>
    <mergeCell ref="A9:A11"/>
    <mergeCell ref="B9:B11"/>
    <mergeCell ref="K19:L19"/>
  </mergeCells>
  <phoneticPr fontId="2" type="noConversion"/>
  <conditionalFormatting sqref="D3:F29">
    <cfRule type="cellIs" dxfId="30" priority="4" operator="greaterThan">
      <formula>199.999</formula>
    </cfRule>
  </conditionalFormatting>
  <conditionalFormatting sqref="G3:G30">
    <cfRule type="cellIs" dxfId="29" priority="1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F37" sqref="F37"/>
    </sheetView>
  </sheetViews>
  <sheetFormatPr defaultRowHeight="17.399999999999999" x14ac:dyDescent="0.4"/>
  <cols>
    <col min="2" max="2" width="11" bestFit="1" customWidth="1"/>
  </cols>
  <sheetData>
    <row r="1" spans="1:22" x14ac:dyDescent="0.4"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x14ac:dyDescent="0.4">
      <c r="A2" s="100" t="s">
        <v>110</v>
      </c>
      <c r="B2" s="100" t="s">
        <v>111</v>
      </c>
      <c r="C2" s="100" t="s">
        <v>112</v>
      </c>
      <c r="D2" s="100" t="s">
        <v>113</v>
      </c>
      <c r="E2" s="100" t="s">
        <v>114</v>
      </c>
      <c r="F2" s="100" t="s">
        <v>115</v>
      </c>
      <c r="G2" s="100" t="s">
        <v>109</v>
      </c>
      <c r="H2" s="100" t="s">
        <v>107</v>
      </c>
      <c r="I2" s="100" t="s">
        <v>108</v>
      </c>
      <c r="K2" s="104"/>
      <c r="L2" s="104" t="s">
        <v>132</v>
      </c>
      <c r="M2" s="104" t="s">
        <v>133</v>
      </c>
      <c r="N2" s="101"/>
      <c r="O2" s="101"/>
      <c r="P2" s="101"/>
      <c r="Q2" s="101"/>
      <c r="R2" s="101"/>
    </row>
    <row r="3" spans="1:22" x14ac:dyDescent="0.4">
      <c r="A3" s="202">
        <v>1</v>
      </c>
      <c r="B3" s="198" t="s">
        <v>123</v>
      </c>
      <c r="C3" s="96" t="s">
        <v>189</v>
      </c>
      <c r="D3" s="96">
        <v>191</v>
      </c>
      <c r="E3" s="96">
        <v>191</v>
      </c>
      <c r="F3" s="96">
        <v>184</v>
      </c>
      <c r="G3" s="96">
        <f>SUM(D3:F3)</f>
        <v>566</v>
      </c>
      <c r="H3" s="96">
        <v>2</v>
      </c>
      <c r="I3" s="96">
        <v>1</v>
      </c>
      <c r="K3" s="102" t="s">
        <v>130</v>
      </c>
      <c r="L3" s="103">
        <v>7000</v>
      </c>
      <c r="M3" s="103">
        <v>2333</v>
      </c>
      <c r="N3" s="101"/>
      <c r="O3" s="101"/>
      <c r="P3" s="101"/>
      <c r="Q3" s="101"/>
      <c r="R3" s="101"/>
    </row>
    <row r="4" spans="1:22" x14ac:dyDescent="0.4">
      <c r="A4" s="202"/>
      <c r="B4" s="198"/>
      <c r="C4" s="96" t="s">
        <v>188</v>
      </c>
      <c r="D4" s="96">
        <v>158</v>
      </c>
      <c r="E4" s="96">
        <v>252</v>
      </c>
      <c r="F4" s="96">
        <v>240</v>
      </c>
      <c r="G4" s="96">
        <f t="shared" ref="G4:G29" si="0">SUM(D4:F4)</f>
        <v>650</v>
      </c>
      <c r="H4" s="96">
        <v>2</v>
      </c>
      <c r="I4" s="96">
        <v>1</v>
      </c>
      <c r="K4" s="102" t="s">
        <v>131</v>
      </c>
      <c r="L4" s="103">
        <v>3000</v>
      </c>
      <c r="M4" s="103">
        <v>1000</v>
      </c>
      <c r="N4" s="101"/>
      <c r="O4" s="101"/>
      <c r="P4" s="101"/>
      <c r="Q4" s="101"/>
      <c r="R4" s="101"/>
    </row>
    <row r="5" spans="1:22" x14ac:dyDescent="0.4">
      <c r="A5" s="202"/>
      <c r="B5" s="198"/>
      <c r="C5" s="96" t="s">
        <v>187</v>
      </c>
      <c r="D5" s="96">
        <v>231</v>
      </c>
      <c r="E5" s="96">
        <v>194</v>
      </c>
      <c r="F5" s="96">
        <v>238</v>
      </c>
      <c r="G5" s="96">
        <f t="shared" si="0"/>
        <v>663</v>
      </c>
      <c r="H5" s="96">
        <v>2</v>
      </c>
      <c r="I5" s="96">
        <v>1</v>
      </c>
      <c r="K5" s="101"/>
      <c r="L5" s="101"/>
      <c r="M5" s="101"/>
      <c r="N5" s="101"/>
      <c r="O5" s="101"/>
      <c r="P5" s="101"/>
      <c r="Q5" s="101"/>
      <c r="R5" s="101"/>
    </row>
    <row r="6" spans="1:22" x14ac:dyDescent="0.4">
      <c r="A6" s="202">
        <v>2</v>
      </c>
      <c r="B6" s="198" t="s">
        <v>152</v>
      </c>
      <c r="C6" s="96" t="s">
        <v>187</v>
      </c>
      <c r="D6" s="96">
        <v>166</v>
      </c>
      <c r="E6" s="96">
        <v>236</v>
      </c>
      <c r="F6" s="96">
        <v>234</v>
      </c>
      <c r="G6" s="96">
        <f t="shared" si="0"/>
        <v>636</v>
      </c>
      <c r="H6" s="96">
        <v>2</v>
      </c>
      <c r="I6" s="96">
        <v>1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x14ac:dyDescent="0.4">
      <c r="A7" s="202"/>
      <c r="B7" s="198"/>
      <c r="C7" s="96" t="s">
        <v>189</v>
      </c>
      <c r="D7" s="96">
        <v>179</v>
      </c>
      <c r="E7" s="96">
        <v>230</v>
      </c>
      <c r="F7" s="96">
        <v>213</v>
      </c>
      <c r="G7" s="96">
        <f t="shared" si="0"/>
        <v>622</v>
      </c>
      <c r="H7" s="96">
        <v>2</v>
      </c>
      <c r="I7" s="96">
        <v>1</v>
      </c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x14ac:dyDescent="0.4">
      <c r="A8" s="202"/>
      <c r="B8" s="198"/>
      <c r="C8" s="96" t="s">
        <v>190</v>
      </c>
      <c r="D8" s="96">
        <v>227</v>
      </c>
      <c r="E8" s="96">
        <v>257</v>
      </c>
      <c r="F8" s="96">
        <v>242</v>
      </c>
      <c r="G8" s="96">
        <f t="shared" si="0"/>
        <v>726</v>
      </c>
      <c r="H8" s="96">
        <v>2</v>
      </c>
      <c r="I8" s="96">
        <v>1</v>
      </c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x14ac:dyDescent="0.4">
      <c r="A9" s="202">
        <v>3</v>
      </c>
      <c r="B9" s="198" t="s">
        <v>192</v>
      </c>
      <c r="C9" s="96" t="s">
        <v>187</v>
      </c>
      <c r="D9" s="96">
        <v>245</v>
      </c>
      <c r="E9" s="96">
        <v>235</v>
      </c>
      <c r="F9" s="96">
        <v>188</v>
      </c>
      <c r="G9" s="96">
        <f t="shared" si="0"/>
        <v>668</v>
      </c>
      <c r="H9" s="96">
        <v>2</v>
      </c>
      <c r="I9" s="96">
        <v>1</v>
      </c>
      <c r="K9" s="198" t="s">
        <v>139</v>
      </c>
      <c r="L9" s="198"/>
      <c r="M9" s="198"/>
      <c r="N9" s="198"/>
      <c r="O9" s="198"/>
      <c r="P9" s="198"/>
      <c r="Q9" s="198"/>
      <c r="R9" s="101"/>
      <c r="S9" s="101"/>
      <c r="T9" s="101"/>
      <c r="U9" s="101"/>
      <c r="V9" s="101"/>
    </row>
    <row r="10" spans="1:22" x14ac:dyDescent="0.4">
      <c r="A10" s="202"/>
      <c r="B10" s="198"/>
      <c r="C10" s="96" t="s">
        <v>189</v>
      </c>
      <c r="D10" s="96">
        <v>182</v>
      </c>
      <c r="E10" s="96">
        <v>219</v>
      </c>
      <c r="F10" s="96">
        <v>190</v>
      </c>
      <c r="G10" s="96">
        <f t="shared" si="0"/>
        <v>591</v>
      </c>
      <c r="H10" s="96">
        <v>2</v>
      </c>
      <c r="I10" s="96">
        <v>1</v>
      </c>
      <c r="K10" s="198"/>
      <c r="L10" s="198"/>
      <c r="M10" s="198"/>
      <c r="N10" s="198"/>
      <c r="O10" s="198"/>
      <c r="P10" s="198"/>
      <c r="Q10" s="198"/>
      <c r="R10" s="101"/>
      <c r="S10" s="101"/>
      <c r="T10" s="101"/>
      <c r="U10" s="101"/>
      <c r="V10" s="101"/>
    </row>
    <row r="11" spans="1:22" x14ac:dyDescent="0.4">
      <c r="A11" s="202"/>
      <c r="B11" s="198"/>
      <c r="C11" s="96" t="s">
        <v>190</v>
      </c>
      <c r="D11" s="96">
        <v>178</v>
      </c>
      <c r="E11" s="96">
        <v>172</v>
      </c>
      <c r="F11" s="96">
        <v>172</v>
      </c>
      <c r="G11" s="96">
        <f t="shared" si="0"/>
        <v>522</v>
      </c>
      <c r="H11" s="96">
        <v>2</v>
      </c>
      <c r="I11" s="96">
        <v>1</v>
      </c>
      <c r="K11" s="107" t="s">
        <v>134</v>
      </c>
      <c r="L11" s="104" t="s">
        <v>135</v>
      </c>
      <c r="M11" s="104" t="s">
        <v>107</v>
      </c>
      <c r="N11" s="104" t="s">
        <v>108</v>
      </c>
      <c r="O11" s="104" t="s">
        <v>136</v>
      </c>
      <c r="P11" s="104" t="s">
        <v>137</v>
      </c>
      <c r="Q11" s="104" t="s">
        <v>138</v>
      </c>
      <c r="R11" s="101"/>
      <c r="S11" s="101"/>
      <c r="T11" s="101"/>
      <c r="U11" s="101"/>
      <c r="V11" s="101"/>
    </row>
    <row r="12" spans="1:22" x14ac:dyDescent="0.4">
      <c r="A12" s="202">
        <v>4</v>
      </c>
      <c r="B12" s="198" t="s">
        <v>193</v>
      </c>
      <c r="C12" s="96" t="s">
        <v>187</v>
      </c>
      <c r="D12" s="96">
        <v>168</v>
      </c>
      <c r="E12" s="96">
        <v>163</v>
      </c>
      <c r="F12" s="96">
        <v>227</v>
      </c>
      <c r="G12" s="96">
        <f t="shared" si="0"/>
        <v>558</v>
      </c>
      <c r="H12" s="96">
        <v>0</v>
      </c>
      <c r="I12" s="96">
        <v>3</v>
      </c>
      <c r="K12" s="96" t="s">
        <v>104</v>
      </c>
      <c r="L12" s="105">
        <f>COUNTIF($C$3:$C$29,K12)</f>
        <v>2</v>
      </c>
      <c r="M12" s="102">
        <f ca="1">SUMIF($C$3:$I$29,K12,$H$3:$H$29)</f>
        <v>3</v>
      </c>
      <c r="N12" s="102">
        <f ca="1">SUMIF($C$3:$I$29,K12,$I$3:$I$29)</f>
        <v>3</v>
      </c>
      <c r="O12" s="110">
        <f ca="1">$M$3*M12+$M$4*N12</f>
        <v>9999</v>
      </c>
      <c r="P12" s="108">
        <f ca="1">SUMIF($C$3:$I$29,K12,$G$3:$G$29)/L12/3</f>
        <v>203.83333333333334</v>
      </c>
      <c r="Q12" s="109">
        <f ca="1">SUMIF($C$3:$I$29,K12,$G$3:$G$29)</f>
        <v>1223</v>
      </c>
      <c r="R12" s="101"/>
      <c r="S12" s="101"/>
      <c r="T12" s="101"/>
      <c r="U12" s="101"/>
      <c r="V12" s="101"/>
    </row>
    <row r="13" spans="1:22" x14ac:dyDescent="0.4">
      <c r="A13" s="202"/>
      <c r="B13" s="198"/>
      <c r="C13" s="96" t="s">
        <v>189</v>
      </c>
      <c r="D13" s="96">
        <v>169</v>
      </c>
      <c r="E13" s="96">
        <v>154</v>
      </c>
      <c r="F13" s="96">
        <v>164</v>
      </c>
      <c r="G13" s="96">
        <f t="shared" si="0"/>
        <v>487</v>
      </c>
      <c r="H13" s="96">
        <v>0</v>
      </c>
      <c r="I13" s="96">
        <v>3</v>
      </c>
      <c r="K13" s="96" t="s">
        <v>103</v>
      </c>
      <c r="L13" s="105">
        <f>COUNTIF($C$3:$C$29,K13)</f>
        <v>8</v>
      </c>
      <c r="M13" s="102">
        <f ca="1">SUMIF($C$3:$I$29,K13,$H$3:$H$29)</f>
        <v>11</v>
      </c>
      <c r="N13" s="102">
        <f ca="1">SUMIF($C$3:$I$29,K13,$I$3:$I$29)</f>
        <v>13</v>
      </c>
      <c r="O13" s="110">
        <f ca="1">$M$3*M13+$M$4*N13</f>
        <v>38663</v>
      </c>
      <c r="P13" s="108">
        <f ca="1">SUMIF($C$3:$I$29,K13,$G$3:$G$29)/L13/3</f>
        <v>204.16666666666666</v>
      </c>
      <c r="Q13" s="109">
        <f ca="1">SUMIF($C$3:$I$29,K13,$G$3:$G$29)</f>
        <v>4900</v>
      </c>
      <c r="R13" s="101"/>
      <c r="S13" s="101"/>
      <c r="T13" s="101"/>
      <c r="U13" s="101"/>
      <c r="V13" s="101"/>
    </row>
    <row r="14" spans="1:22" x14ac:dyDescent="0.4">
      <c r="A14" s="202"/>
      <c r="B14" s="198"/>
      <c r="C14" s="96" t="s">
        <v>190</v>
      </c>
      <c r="D14" s="96">
        <v>247</v>
      </c>
      <c r="E14" s="96">
        <v>178</v>
      </c>
      <c r="F14" s="96">
        <v>246</v>
      </c>
      <c r="G14" s="96">
        <f t="shared" si="0"/>
        <v>671</v>
      </c>
      <c r="H14" s="96">
        <v>0</v>
      </c>
      <c r="I14" s="96">
        <v>3</v>
      </c>
      <c r="K14" s="96" t="s">
        <v>101</v>
      </c>
      <c r="L14" s="105">
        <f>COUNTIF($C$3:$C$29,K14)</f>
        <v>9</v>
      </c>
      <c r="M14" s="102">
        <f ca="1">SUMIF($C$3:$I$29,K14,$H$3:$H$29)</f>
        <v>13</v>
      </c>
      <c r="N14" s="102">
        <f ca="1">SUMIF($C$3:$I$29,K14,$I$3:$I$29)</f>
        <v>14</v>
      </c>
      <c r="O14" s="110">
        <f ca="1">$M$3*M14+$M$4*N14</f>
        <v>44329</v>
      </c>
      <c r="P14" s="108">
        <f ca="1">SUMIF($C$3:$I$29,K14,$G$3:$G$29)/L14/3</f>
        <v>195.4814814814815</v>
      </c>
      <c r="Q14" s="109">
        <f ca="1">SUMIF($C$3:$I$29,K14,$G$3:$G$29)</f>
        <v>5278</v>
      </c>
      <c r="R14" s="101"/>
      <c r="S14" s="101"/>
      <c r="T14" s="101"/>
      <c r="U14" s="101"/>
      <c r="V14" s="101"/>
    </row>
    <row r="15" spans="1:22" x14ac:dyDescent="0.4">
      <c r="A15" s="202">
        <v>5</v>
      </c>
      <c r="B15" s="198" t="s">
        <v>194</v>
      </c>
      <c r="C15" s="96" t="s">
        <v>191</v>
      </c>
      <c r="D15" s="96">
        <v>210</v>
      </c>
      <c r="E15" s="96">
        <v>149</v>
      </c>
      <c r="F15" s="96">
        <v>201</v>
      </c>
      <c r="G15" s="96">
        <f t="shared" si="0"/>
        <v>560</v>
      </c>
      <c r="H15" s="96">
        <v>2</v>
      </c>
      <c r="I15" s="96">
        <v>1</v>
      </c>
      <c r="K15" s="96" t="s">
        <v>102</v>
      </c>
      <c r="L15" s="105">
        <f>COUNTIF($C$3:$C$29,K15)</f>
        <v>7</v>
      </c>
      <c r="M15" s="102">
        <f ca="1">SUMIF($C$3:$I$29,K15,$H$3:$H$29)</f>
        <v>10</v>
      </c>
      <c r="N15" s="102">
        <f ca="1">SUMIF($C$3:$I$29,K15,$I$3:$I$29)</f>
        <v>11</v>
      </c>
      <c r="O15" s="110">
        <f ca="1">$M$3*M15+$M$4*N15</f>
        <v>34330</v>
      </c>
      <c r="P15" s="108">
        <f ca="1">SUMIF($C$3:$I$29,K15,$G$3:$G$29)/L15/3</f>
        <v>209.80952380952382</v>
      </c>
      <c r="Q15" s="109">
        <f ca="1">SUMIF($C$3:$I$29,K15,$G$3:$G$29)</f>
        <v>4406</v>
      </c>
      <c r="R15" s="101"/>
      <c r="S15" s="101"/>
      <c r="T15" s="101"/>
      <c r="U15" s="101"/>
      <c r="V15" s="101"/>
    </row>
    <row r="16" spans="1:22" x14ac:dyDescent="0.4">
      <c r="A16" s="202"/>
      <c r="B16" s="198"/>
      <c r="C16" s="96" t="s">
        <v>189</v>
      </c>
      <c r="D16" s="96">
        <v>160</v>
      </c>
      <c r="E16" s="96">
        <v>189</v>
      </c>
      <c r="F16" s="96">
        <v>205</v>
      </c>
      <c r="G16" s="96">
        <f t="shared" si="0"/>
        <v>554</v>
      </c>
      <c r="H16" s="96">
        <v>2</v>
      </c>
      <c r="I16" s="96">
        <v>1</v>
      </c>
      <c r="K16" s="96" t="s">
        <v>191</v>
      </c>
      <c r="L16" s="105">
        <f>COUNTIF($C$3:$C$29,K16)</f>
        <v>1</v>
      </c>
      <c r="M16" s="102">
        <f ca="1">SUMIF($C$3:$I$29,K16,$H$3:$H$29)</f>
        <v>2</v>
      </c>
      <c r="N16" s="102">
        <f ca="1">SUMIF($C$3:$I$29,K16,$I$3:$I$29)</f>
        <v>1</v>
      </c>
      <c r="O16" s="110">
        <f ca="1">$M$3*M16+$M$4*N16</f>
        <v>5666</v>
      </c>
      <c r="P16" s="108">
        <f ca="1">SUMIF($C$3:$I$29,K16,$G$3:$G$29)/L16/3</f>
        <v>186.66666666666666</v>
      </c>
      <c r="Q16" s="109">
        <f ca="1">SUMIF($C$3:$I$29,K16,$G$3:$G$29)</f>
        <v>560</v>
      </c>
      <c r="R16" s="101"/>
      <c r="S16" s="101"/>
      <c r="T16" s="101"/>
      <c r="U16" s="101"/>
      <c r="V16" s="101"/>
    </row>
    <row r="17" spans="1:23" x14ac:dyDescent="0.4">
      <c r="A17" s="202"/>
      <c r="B17" s="198"/>
      <c r="C17" s="96" t="s">
        <v>190</v>
      </c>
      <c r="D17" s="96">
        <v>223</v>
      </c>
      <c r="E17" s="96">
        <v>160</v>
      </c>
      <c r="F17" s="96">
        <v>214</v>
      </c>
      <c r="G17" s="96">
        <f t="shared" si="0"/>
        <v>597</v>
      </c>
      <c r="H17" s="96">
        <v>2</v>
      </c>
      <c r="I17" s="96">
        <v>1</v>
      </c>
      <c r="K17" s="203" t="s">
        <v>109</v>
      </c>
      <c r="L17" s="203"/>
      <c r="M17" s="106">
        <f ca="1">SUM(M12:M16)</f>
        <v>39</v>
      </c>
      <c r="N17" s="106">
        <f ca="1">SUM(N12:N16)</f>
        <v>42</v>
      </c>
      <c r="O17" s="199"/>
      <c r="P17" s="200"/>
      <c r="Q17" s="201"/>
      <c r="R17" s="101"/>
      <c r="S17" s="101"/>
      <c r="T17" s="101"/>
      <c r="U17" s="101"/>
      <c r="V17" s="101"/>
    </row>
    <row r="18" spans="1:23" x14ac:dyDescent="0.4">
      <c r="A18" s="202">
        <v>6</v>
      </c>
      <c r="B18" s="198" t="s">
        <v>129</v>
      </c>
      <c r="C18" s="96" t="s">
        <v>187</v>
      </c>
      <c r="D18" s="96">
        <v>190</v>
      </c>
      <c r="E18" s="96">
        <v>205</v>
      </c>
      <c r="F18" s="96">
        <v>244</v>
      </c>
      <c r="G18" s="96">
        <f t="shared" si="0"/>
        <v>639</v>
      </c>
      <c r="H18" s="96">
        <v>1</v>
      </c>
      <c r="I18" s="96">
        <v>2</v>
      </c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3" x14ac:dyDescent="0.4">
      <c r="A19" s="202"/>
      <c r="B19" s="198"/>
      <c r="C19" s="96" t="s">
        <v>189</v>
      </c>
      <c r="D19" s="96">
        <v>159</v>
      </c>
      <c r="E19" s="96">
        <v>218</v>
      </c>
      <c r="F19" s="96">
        <v>235</v>
      </c>
      <c r="G19" s="96">
        <f t="shared" si="0"/>
        <v>612</v>
      </c>
      <c r="H19" s="96">
        <v>1</v>
      </c>
      <c r="I19" s="96">
        <v>2</v>
      </c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3" x14ac:dyDescent="0.4">
      <c r="A20" s="202"/>
      <c r="B20" s="198"/>
      <c r="C20" s="96" t="s">
        <v>190</v>
      </c>
      <c r="D20" s="96">
        <v>203</v>
      </c>
      <c r="E20" s="96">
        <v>246</v>
      </c>
      <c r="F20" s="96">
        <v>249</v>
      </c>
      <c r="G20" s="96">
        <f t="shared" si="0"/>
        <v>698</v>
      </c>
      <c r="H20" s="96">
        <v>1</v>
      </c>
      <c r="I20" s="96">
        <v>2</v>
      </c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3" x14ac:dyDescent="0.4">
      <c r="A21" s="202">
        <v>7</v>
      </c>
      <c r="B21" s="198" t="s">
        <v>119</v>
      </c>
      <c r="C21" s="96" t="s">
        <v>187</v>
      </c>
      <c r="D21" s="96">
        <v>213</v>
      </c>
      <c r="E21" s="96">
        <v>183</v>
      </c>
      <c r="F21" s="96">
        <v>156</v>
      </c>
      <c r="G21" s="96">
        <f t="shared" si="0"/>
        <v>552</v>
      </c>
      <c r="H21" s="96">
        <v>1</v>
      </c>
      <c r="I21" s="96">
        <v>2</v>
      </c>
      <c r="L21" s="101"/>
      <c r="M21" s="101"/>
      <c r="N21" s="101"/>
      <c r="O21" s="101"/>
      <c r="R21" s="101"/>
      <c r="S21" s="101"/>
      <c r="T21" s="101"/>
      <c r="U21" s="101"/>
      <c r="V21" s="101"/>
    </row>
    <row r="22" spans="1:23" x14ac:dyDescent="0.4">
      <c r="A22" s="202"/>
      <c r="B22" s="198"/>
      <c r="C22" s="96" t="s">
        <v>188</v>
      </c>
      <c r="D22" s="96">
        <v>196</v>
      </c>
      <c r="E22" s="96">
        <v>184</v>
      </c>
      <c r="F22" s="96">
        <v>193</v>
      </c>
      <c r="G22" s="96">
        <f t="shared" si="0"/>
        <v>573</v>
      </c>
      <c r="H22" s="96">
        <v>1</v>
      </c>
      <c r="I22" s="96">
        <v>2</v>
      </c>
      <c r="L22" s="101"/>
      <c r="M22" s="101"/>
      <c r="N22" s="101"/>
      <c r="R22" s="101"/>
      <c r="S22" s="101"/>
      <c r="T22" s="101"/>
      <c r="U22" s="101"/>
      <c r="V22" s="101"/>
    </row>
    <row r="23" spans="1:23" x14ac:dyDescent="0.4">
      <c r="A23" s="202"/>
      <c r="B23" s="198"/>
      <c r="C23" s="96" t="s">
        <v>189</v>
      </c>
      <c r="D23" s="96">
        <v>225</v>
      </c>
      <c r="E23" s="96">
        <v>225</v>
      </c>
      <c r="F23" s="96">
        <v>183</v>
      </c>
      <c r="G23" s="96">
        <f t="shared" si="0"/>
        <v>633</v>
      </c>
      <c r="H23" s="96">
        <v>1</v>
      </c>
      <c r="I23" s="96">
        <v>2</v>
      </c>
      <c r="L23" s="101"/>
      <c r="M23" s="101"/>
      <c r="N23" s="101"/>
      <c r="T23" s="101"/>
      <c r="U23" s="101"/>
      <c r="V23" s="101"/>
    </row>
    <row r="24" spans="1:23" x14ac:dyDescent="0.4">
      <c r="A24" s="202">
        <v>8</v>
      </c>
      <c r="B24" s="198" t="s">
        <v>145</v>
      </c>
      <c r="C24" s="96" t="s">
        <v>103</v>
      </c>
      <c r="D24" s="96">
        <v>206</v>
      </c>
      <c r="E24" s="96">
        <v>223</v>
      </c>
      <c r="F24" s="96">
        <v>156</v>
      </c>
      <c r="G24" s="96">
        <f t="shared" si="0"/>
        <v>585</v>
      </c>
      <c r="H24" s="96">
        <v>2</v>
      </c>
      <c r="I24" s="96">
        <v>1</v>
      </c>
      <c r="K24" s="101"/>
      <c r="L24" s="101"/>
      <c r="M24" s="101"/>
      <c r="N24" s="101"/>
      <c r="T24" s="101"/>
      <c r="U24" s="101"/>
      <c r="V24" s="101"/>
    </row>
    <row r="25" spans="1:23" x14ac:dyDescent="0.4">
      <c r="A25" s="202"/>
      <c r="B25" s="198"/>
      <c r="C25" s="96" t="s">
        <v>101</v>
      </c>
      <c r="D25" s="96">
        <v>238</v>
      </c>
      <c r="E25" s="96">
        <v>214</v>
      </c>
      <c r="F25" s="96">
        <v>193</v>
      </c>
      <c r="G25" s="96">
        <f t="shared" si="0"/>
        <v>645</v>
      </c>
      <c r="H25" s="96">
        <v>2</v>
      </c>
      <c r="I25" s="96">
        <v>1</v>
      </c>
      <c r="K25" s="101"/>
      <c r="L25" s="101"/>
      <c r="M25" s="101"/>
      <c r="N25" s="101"/>
      <c r="T25" s="114"/>
      <c r="U25" s="114"/>
      <c r="V25" s="114"/>
      <c r="W25" s="114"/>
    </row>
    <row r="26" spans="1:23" x14ac:dyDescent="0.4">
      <c r="A26" s="202"/>
      <c r="B26" s="198"/>
      <c r="C26" s="96" t="s">
        <v>102</v>
      </c>
      <c r="D26" s="96">
        <v>192</v>
      </c>
      <c r="E26" s="96">
        <v>211</v>
      </c>
      <c r="F26" s="96">
        <v>209</v>
      </c>
      <c r="G26" s="96">
        <f t="shared" si="0"/>
        <v>612</v>
      </c>
      <c r="H26" s="96">
        <v>2</v>
      </c>
      <c r="I26" s="96">
        <v>1</v>
      </c>
      <c r="K26" s="101"/>
      <c r="L26" s="101"/>
      <c r="M26" s="101"/>
      <c r="N26" s="101"/>
      <c r="O26" s="101"/>
      <c r="P26" s="101"/>
      <c r="Q26" s="101"/>
      <c r="S26" s="114"/>
      <c r="T26" s="114"/>
      <c r="U26" s="114"/>
      <c r="V26" s="114"/>
      <c r="W26" s="114"/>
    </row>
    <row r="27" spans="1:23" x14ac:dyDescent="0.4">
      <c r="A27" s="202">
        <v>9</v>
      </c>
      <c r="B27" s="198" t="s">
        <v>128</v>
      </c>
      <c r="C27" s="96" t="s">
        <v>103</v>
      </c>
      <c r="D27" s="96">
        <v>238</v>
      </c>
      <c r="E27" s="96">
        <v>223</v>
      </c>
      <c r="F27" s="96">
        <v>138</v>
      </c>
      <c r="G27" s="96">
        <f t="shared" si="0"/>
        <v>599</v>
      </c>
      <c r="H27" s="96">
        <v>1</v>
      </c>
      <c r="I27" s="96">
        <v>2</v>
      </c>
      <c r="K27" s="101"/>
      <c r="L27" s="101"/>
      <c r="M27" s="101"/>
      <c r="N27" s="101"/>
      <c r="O27" s="101"/>
      <c r="P27" s="101"/>
      <c r="Q27" s="101"/>
      <c r="S27" s="114"/>
      <c r="T27" s="114"/>
      <c r="U27" s="114"/>
      <c r="V27" s="114"/>
      <c r="W27" s="114"/>
    </row>
    <row r="28" spans="1:23" x14ac:dyDescent="0.4">
      <c r="A28" s="202"/>
      <c r="B28" s="198"/>
      <c r="C28" s="96" t="s">
        <v>101</v>
      </c>
      <c r="D28" s="96">
        <v>215</v>
      </c>
      <c r="E28" s="96">
        <v>182</v>
      </c>
      <c r="F28" s="96">
        <v>171</v>
      </c>
      <c r="G28" s="96">
        <f t="shared" si="0"/>
        <v>568</v>
      </c>
      <c r="H28" s="96">
        <v>1</v>
      </c>
      <c r="I28" s="96">
        <v>2</v>
      </c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3" x14ac:dyDescent="0.4">
      <c r="A29" s="202"/>
      <c r="B29" s="198"/>
      <c r="C29" s="96" t="s">
        <v>102</v>
      </c>
      <c r="D29" s="96">
        <v>203</v>
      </c>
      <c r="E29" s="96">
        <v>174</v>
      </c>
      <c r="F29" s="96">
        <v>203</v>
      </c>
      <c r="G29" s="96">
        <f t="shared" si="0"/>
        <v>580</v>
      </c>
      <c r="H29" s="96">
        <v>1</v>
      </c>
      <c r="I29" s="96">
        <v>2</v>
      </c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3" x14ac:dyDescent="0.4">
      <c r="A30" s="100" t="s">
        <v>109</v>
      </c>
      <c r="B30" s="97"/>
      <c r="C30" s="97"/>
      <c r="D30" s="97"/>
      <c r="E30" s="97"/>
      <c r="F30" s="97"/>
      <c r="G30" s="97"/>
      <c r="H30" s="98">
        <f>SUM(H3:H29)/3</f>
        <v>13</v>
      </c>
      <c r="I30" s="99">
        <f>SUM(I3:I29)/3</f>
        <v>14</v>
      </c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</sheetData>
  <mergeCells count="21">
    <mergeCell ref="A21:A23"/>
    <mergeCell ref="B21:B23"/>
    <mergeCell ref="A24:A26"/>
    <mergeCell ref="B24:B26"/>
    <mergeCell ref="A27:A29"/>
    <mergeCell ref="B27:B29"/>
    <mergeCell ref="A18:A20"/>
    <mergeCell ref="B18:B20"/>
    <mergeCell ref="K17:L17"/>
    <mergeCell ref="O17:Q17"/>
    <mergeCell ref="A3:A5"/>
    <mergeCell ref="B3:B5"/>
    <mergeCell ref="A6:A8"/>
    <mergeCell ref="B6:B8"/>
    <mergeCell ref="A9:A11"/>
    <mergeCell ref="B9:B11"/>
    <mergeCell ref="K9:Q10"/>
    <mergeCell ref="A12:A14"/>
    <mergeCell ref="B12:B14"/>
    <mergeCell ref="A15:A17"/>
    <mergeCell ref="B15:B17"/>
  </mergeCells>
  <phoneticPr fontId="2" type="noConversion"/>
  <conditionalFormatting sqref="D3:F29">
    <cfRule type="cellIs" dxfId="28" priority="9" operator="greaterThan">
      <formula>199.999</formula>
    </cfRule>
  </conditionalFormatting>
  <conditionalFormatting sqref="G3:G30">
    <cfRule type="cellIs" dxfId="27" priority="8" operator="greaterThan">
      <formula>599.99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7.399999999999999" x14ac:dyDescent="0.4"/>
  <cols>
    <col min="3" max="3" width="11.09765625" bestFit="1" customWidth="1"/>
  </cols>
  <sheetData>
    <row r="1" spans="1:5" x14ac:dyDescent="0.4">
      <c r="A1" s="112" t="s">
        <v>157</v>
      </c>
      <c r="B1" s="89" t="s">
        <v>77</v>
      </c>
      <c r="C1" s="113">
        <v>33239</v>
      </c>
      <c r="D1" s="112" t="s">
        <v>185</v>
      </c>
      <c r="E1">
        <v>40</v>
      </c>
    </row>
    <row r="2" spans="1:5" x14ac:dyDescent="0.4">
      <c r="A2" s="112" t="s">
        <v>158</v>
      </c>
      <c r="B2" s="89" t="s">
        <v>62</v>
      </c>
      <c r="C2" s="113">
        <v>33239</v>
      </c>
      <c r="D2" s="112" t="s">
        <v>186</v>
      </c>
      <c r="E2">
        <v>40</v>
      </c>
    </row>
    <row r="3" spans="1:5" x14ac:dyDescent="0.4">
      <c r="A3" s="112" t="s">
        <v>159</v>
      </c>
      <c r="B3" s="89" t="s">
        <v>65</v>
      </c>
      <c r="C3" s="113">
        <v>33239</v>
      </c>
      <c r="D3" s="112" t="s">
        <v>186</v>
      </c>
      <c r="E3">
        <v>40</v>
      </c>
    </row>
    <row r="4" spans="1:5" x14ac:dyDescent="0.4">
      <c r="A4" s="112" t="s">
        <v>160</v>
      </c>
      <c r="B4" s="89" t="s">
        <v>100</v>
      </c>
      <c r="C4" s="113">
        <v>33239</v>
      </c>
      <c r="D4" s="112" t="s">
        <v>185</v>
      </c>
      <c r="E4">
        <v>40</v>
      </c>
    </row>
    <row r="5" spans="1:5" x14ac:dyDescent="0.4">
      <c r="A5" s="112" t="s">
        <v>161</v>
      </c>
      <c r="B5" s="89" t="s">
        <v>93</v>
      </c>
      <c r="C5" s="113">
        <v>33239</v>
      </c>
      <c r="D5" s="112" t="s">
        <v>186</v>
      </c>
      <c r="E5">
        <v>40</v>
      </c>
    </row>
    <row r="6" spans="1:5" x14ac:dyDescent="0.4">
      <c r="A6" s="112" t="s">
        <v>162</v>
      </c>
      <c r="B6" s="89" t="s">
        <v>94</v>
      </c>
      <c r="C6" s="113">
        <v>33239</v>
      </c>
      <c r="D6" s="112" t="s">
        <v>185</v>
      </c>
      <c r="E6">
        <v>40</v>
      </c>
    </row>
    <row r="7" spans="1:5" x14ac:dyDescent="0.4">
      <c r="A7" s="112" t="s">
        <v>163</v>
      </c>
      <c r="B7" s="89" t="s">
        <v>57</v>
      </c>
      <c r="C7" s="113">
        <v>33239</v>
      </c>
      <c r="D7" s="112" t="s">
        <v>186</v>
      </c>
      <c r="E7">
        <v>40</v>
      </c>
    </row>
    <row r="8" spans="1:5" x14ac:dyDescent="0.4">
      <c r="A8" s="112" t="s">
        <v>164</v>
      </c>
      <c r="B8" s="89" t="s">
        <v>50</v>
      </c>
      <c r="C8" s="113">
        <v>33239</v>
      </c>
      <c r="D8" s="112" t="s">
        <v>186</v>
      </c>
      <c r="E8">
        <v>40</v>
      </c>
    </row>
    <row r="9" spans="1:5" x14ac:dyDescent="0.4">
      <c r="A9" s="112" t="s">
        <v>165</v>
      </c>
      <c r="B9" s="89" t="s">
        <v>56</v>
      </c>
      <c r="C9" s="113">
        <v>33239</v>
      </c>
      <c r="D9" s="112" t="s">
        <v>186</v>
      </c>
      <c r="E9">
        <v>40</v>
      </c>
    </row>
    <row r="10" spans="1:5" x14ac:dyDescent="0.4">
      <c r="A10" s="112" t="s">
        <v>166</v>
      </c>
      <c r="B10" s="89" t="s">
        <v>59</v>
      </c>
      <c r="C10" s="113">
        <v>33239</v>
      </c>
      <c r="D10" s="112" t="s">
        <v>186</v>
      </c>
      <c r="E10">
        <v>40</v>
      </c>
    </row>
    <row r="11" spans="1:5" x14ac:dyDescent="0.4">
      <c r="A11" s="112" t="s">
        <v>167</v>
      </c>
      <c r="B11" s="89" t="s">
        <v>63</v>
      </c>
      <c r="C11" s="113">
        <v>33239</v>
      </c>
      <c r="D11" s="112" t="s">
        <v>186</v>
      </c>
      <c r="E11">
        <v>40</v>
      </c>
    </row>
    <row r="12" spans="1:5" x14ac:dyDescent="0.4">
      <c r="A12" s="112" t="s">
        <v>168</v>
      </c>
      <c r="B12" s="89" t="s">
        <v>95</v>
      </c>
      <c r="C12" s="113">
        <v>33239</v>
      </c>
      <c r="D12" s="112" t="s">
        <v>185</v>
      </c>
      <c r="E12">
        <v>40</v>
      </c>
    </row>
    <row r="13" spans="1:5" x14ac:dyDescent="0.4">
      <c r="A13" s="112" t="s">
        <v>169</v>
      </c>
      <c r="B13" s="89" t="s">
        <v>96</v>
      </c>
      <c r="C13" s="113">
        <v>33239</v>
      </c>
      <c r="D13" s="112" t="s">
        <v>186</v>
      </c>
      <c r="E13">
        <v>40</v>
      </c>
    </row>
    <row r="14" spans="1:5" x14ac:dyDescent="0.4">
      <c r="A14" s="112" t="s">
        <v>170</v>
      </c>
      <c r="B14" s="89" t="s">
        <v>54</v>
      </c>
      <c r="C14" s="113">
        <v>33239</v>
      </c>
      <c r="D14" s="112" t="s">
        <v>186</v>
      </c>
      <c r="E14">
        <v>40</v>
      </c>
    </row>
    <row r="15" spans="1:5" x14ac:dyDescent="0.4">
      <c r="A15" s="112" t="s">
        <v>171</v>
      </c>
      <c r="B15" s="89" t="s">
        <v>76</v>
      </c>
      <c r="C15" s="113">
        <v>33239</v>
      </c>
      <c r="D15" s="112" t="s">
        <v>185</v>
      </c>
      <c r="E15">
        <v>40</v>
      </c>
    </row>
    <row r="16" spans="1:5" x14ac:dyDescent="0.4">
      <c r="A16" s="112" t="s">
        <v>172</v>
      </c>
      <c r="B16" s="89" t="s">
        <v>52</v>
      </c>
      <c r="C16" s="113">
        <v>33239</v>
      </c>
      <c r="D16" s="112" t="s">
        <v>186</v>
      </c>
      <c r="E16">
        <v>40</v>
      </c>
    </row>
    <row r="17" spans="1:5" x14ac:dyDescent="0.4">
      <c r="A17" s="112" t="s">
        <v>173</v>
      </c>
      <c r="B17" s="89" t="s">
        <v>98</v>
      </c>
      <c r="C17" s="113">
        <v>33239</v>
      </c>
      <c r="D17" s="112" t="s">
        <v>185</v>
      </c>
      <c r="E17">
        <v>40</v>
      </c>
    </row>
    <row r="18" spans="1:5" x14ac:dyDescent="0.4">
      <c r="A18" s="112" t="s">
        <v>174</v>
      </c>
      <c r="B18" s="89" t="s">
        <v>72</v>
      </c>
      <c r="C18" s="113">
        <v>33239</v>
      </c>
      <c r="D18" s="112" t="s">
        <v>186</v>
      </c>
      <c r="E18">
        <v>40</v>
      </c>
    </row>
    <row r="19" spans="1:5" x14ac:dyDescent="0.4">
      <c r="A19" s="112" t="s">
        <v>175</v>
      </c>
      <c r="B19" s="89" t="s">
        <v>58</v>
      </c>
      <c r="C19" s="113">
        <v>33239</v>
      </c>
      <c r="D19" s="112" t="s">
        <v>186</v>
      </c>
      <c r="E19">
        <v>40</v>
      </c>
    </row>
    <row r="20" spans="1:5" x14ac:dyDescent="0.4">
      <c r="A20" s="112" t="s">
        <v>176</v>
      </c>
      <c r="B20" s="89" t="s">
        <v>55</v>
      </c>
      <c r="C20" s="113">
        <v>33239</v>
      </c>
      <c r="D20" s="112" t="s">
        <v>186</v>
      </c>
      <c r="E20">
        <v>40</v>
      </c>
    </row>
    <row r="21" spans="1:5" x14ac:dyDescent="0.4">
      <c r="A21" s="112" t="s">
        <v>177</v>
      </c>
      <c r="B21" s="89" t="s">
        <v>64</v>
      </c>
      <c r="C21" s="113">
        <v>33239</v>
      </c>
      <c r="D21" s="112" t="s">
        <v>186</v>
      </c>
      <c r="E21">
        <v>40</v>
      </c>
    </row>
    <row r="22" spans="1:5" x14ac:dyDescent="0.4">
      <c r="A22" s="112" t="s">
        <v>178</v>
      </c>
      <c r="B22" s="89" t="s">
        <v>53</v>
      </c>
      <c r="C22" s="113">
        <v>33239</v>
      </c>
      <c r="D22" s="112" t="s">
        <v>185</v>
      </c>
      <c r="E22">
        <v>40</v>
      </c>
    </row>
    <row r="23" spans="1:5" x14ac:dyDescent="0.4">
      <c r="A23" s="112" t="s">
        <v>179</v>
      </c>
      <c r="B23" s="89" t="s">
        <v>105</v>
      </c>
      <c r="C23" s="113">
        <v>33239</v>
      </c>
      <c r="D23" s="112" t="s">
        <v>186</v>
      </c>
      <c r="E23">
        <v>40</v>
      </c>
    </row>
    <row r="24" spans="1:5" x14ac:dyDescent="0.4">
      <c r="A24" s="112" t="s">
        <v>180</v>
      </c>
      <c r="B24" s="89" t="s">
        <v>106</v>
      </c>
      <c r="C24" s="113">
        <v>33239</v>
      </c>
      <c r="D24" s="112" t="s">
        <v>186</v>
      </c>
      <c r="E24">
        <v>40</v>
      </c>
    </row>
    <row r="25" spans="1:5" x14ac:dyDescent="0.4">
      <c r="A25" s="112" t="s">
        <v>181</v>
      </c>
      <c r="B25" s="89" t="s">
        <v>149</v>
      </c>
      <c r="C25" s="113">
        <v>33239</v>
      </c>
      <c r="D25" s="112" t="s">
        <v>186</v>
      </c>
      <c r="E25">
        <v>40</v>
      </c>
    </row>
    <row r="26" spans="1:5" x14ac:dyDescent="0.4">
      <c r="A26" s="112" t="s">
        <v>182</v>
      </c>
      <c r="B26" s="89" t="s">
        <v>150</v>
      </c>
      <c r="C26" s="113">
        <v>33239</v>
      </c>
      <c r="D26" s="112" t="s">
        <v>186</v>
      </c>
      <c r="E26">
        <v>40</v>
      </c>
    </row>
    <row r="27" spans="1:5" x14ac:dyDescent="0.4">
      <c r="A27" s="112" t="s">
        <v>183</v>
      </c>
      <c r="B27" s="89" t="s">
        <v>151</v>
      </c>
      <c r="C27" s="113">
        <v>33239</v>
      </c>
      <c r="D27" s="112" t="s">
        <v>186</v>
      </c>
      <c r="E27">
        <v>40</v>
      </c>
    </row>
    <row r="28" spans="1:5" x14ac:dyDescent="0.4">
      <c r="A28" s="112" t="s">
        <v>184</v>
      </c>
      <c r="B28" s="89" t="s">
        <v>156</v>
      </c>
      <c r="C28" s="113">
        <v>33239</v>
      </c>
      <c r="D28" s="112" t="s">
        <v>186</v>
      </c>
      <c r="E28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pane xSplit="1" topLeftCell="B1" activePane="topRight" state="frozen"/>
      <selection activeCell="C6" sqref="C6"/>
      <selection pane="topRight" activeCell="C6" sqref="C6"/>
    </sheetView>
  </sheetViews>
  <sheetFormatPr defaultColWidth="9" defaultRowHeight="17.399999999999999" x14ac:dyDescent="0.4"/>
  <cols>
    <col min="1" max="1" width="9" style="32"/>
    <col min="2" max="18" width="7.59765625" style="90" customWidth="1"/>
    <col min="19" max="19" width="10.69921875" style="90" hidden="1" customWidth="1"/>
    <col min="20" max="24" width="10.69921875" style="90" customWidth="1"/>
    <col min="25" max="16384" width="9" style="32"/>
  </cols>
  <sheetData>
    <row r="1" spans="1:27" x14ac:dyDescent="0.4">
      <c r="A1" s="204" t="s">
        <v>218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</row>
    <row r="2" spans="1:27" x14ac:dyDescent="0.4">
      <c r="A2" s="205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</row>
    <row r="3" spans="1:27" x14ac:dyDescent="0.4">
      <c r="A3" s="118" t="s">
        <v>78</v>
      </c>
      <c r="B3" s="120" t="s">
        <v>201</v>
      </c>
      <c r="C3" s="120" t="s">
        <v>202</v>
      </c>
      <c r="D3" s="120" t="s">
        <v>203</v>
      </c>
      <c r="E3" s="120" t="s">
        <v>204</v>
      </c>
      <c r="F3" s="120" t="s">
        <v>205</v>
      </c>
      <c r="G3" s="120" t="s">
        <v>206</v>
      </c>
      <c r="H3" s="120" t="s">
        <v>207</v>
      </c>
      <c r="I3" s="120" t="s">
        <v>208</v>
      </c>
      <c r="J3" s="120" t="s">
        <v>209</v>
      </c>
      <c r="K3" s="120" t="s">
        <v>210</v>
      </c>
      <c r="L3" s="120" t="s">
        <v>211</v>
      </c>
      <c r="M3" s="120" t="s">
        <v>212</v>
      </c>
      <c r="N3" s="120" t="s">
        <v>213</v>
      </c>
      <c r="O3" s="120" t="s">
        <v>214</v>
      </c>
      <c r="P3" s="120" t="s">
        <v>215</v>
      </c>
      <c r="Q3" s="120" t="s">
        <v>216</v>
      </c>
      <c r="R3" s="120" t="s">
        <v>217</v>
      </c>
      <c r="S3" s="119" t="s">
        <v>195</v>
      </c>
      <c r="T3" s="119" t="s">
        <v>90</v>
      </c>
      <c r="U3" s="119" t="s">
        <v>200</v>
      </c>
      <c r="V3" s="119" t="s">
        <v>91</v>
      </c>
      <c r="W3" s="119" t="s">
        <v>92</v>
      </c>
    </row>
    <row r="4" spans="1:27" x14ac:dyDescent="0.4">
      <c r="A4" s="119" t="s">
        <v>77</v>
      </c>
      <c r="B4" s="116"/>
      <c r="C4" s="116"/>
      <c r="D4" s="116"/>
      <c r="E4" s="116"/>
      <c r="F4" s="116"/>
      <c r="G4" s="116"/>
      <c r="H4" s="116" t="str">
        <f>IFERROR(VLOOKUP(A4,정기전_2023!#REF!,5,FALSE),"")</f>
        <v/>
      </c>
      <c r="I4" s="116" t="str">
        <f>IFERROR(VLOOKUP(A4,정기전_2023!#REF!,5,FALSE),"")</f>
        <v/>
      </c>
      <c r="J4" s="116" t="str">
        <f>IFERROR(VLOOKUP(A4,정기전_2023!#REF!,5,FALSE),"")</f>
        <v/>
      </c>
      <c r="K4" s="116" t="str">
        <f>IFERROR(VLOOKUP(A4,정기전_2023!#REF!,5,FALSE),"")</f>
        <v/>
      </c>
      <c r="L4" s="116" t="str">
        <f>IFERROR(VLOOKUP(A4,정기전_2023!#REF!,5,FALSE),"")</f>
        <v/>
      </c>
      <c r="M4" s="116" t="str">
        <f>IFERROR(VLOOKUP(A4,정기전_2023!#REF!,5,FALSE),"")</f>
        <v/>
      </c>
      <c r="N4" s="116" t="str">
        <f>IFERROR(VLOOKUP(A4,정기전_2023!#REF!,5,FALSE),"")</f>
        <v/>
      </c>
      <c r="O4" s="116" t="str">
        <f>IFERROR(VLOOKUP(A4,정기전_2023!#REF!,5,FALSE),"")</f>
        <v/>
      </c>
      <c r="P4" s="116" t="str">
        <f>IFERROR(VLOOKUP(A4,정기전_2023!#REF!,5,FALSE),"")</f>
        <v/>
      </c>
      <c r="Q4" s="116" t="str">
        <f>IFERROR(VLOOKUP(A4,정기전_2023!#REF!,5,FALSE),"")</f>
        <v/>
      </c>
      <c r="R4" s="116" t="str">
        <f>IFERROR(VLOOKUP(A4,정기전_2023!#REF!,5,FALSE),"")</f>
        <v/>
      </c>
      <c r="S4" s="116" t="str">
        <f>IFERROR(VLOOKUP(A4,정기전_2023!#REF!,5,FALSE),"")</f>
        <v/>
      </c>
      <c r="T4" s="117">
        <f>SUM(B4:R4)</f>
        <v>0</v>
      </c>
      <c r="U4" s="119" t="s">
        <v>77</v>
      </c>
      <c r="V4" s="115">
        <f>COUNT(B4:R4)*3</f>
        <v>0</v>
      </c>
      <c r="W4" s="93" t="str">
        <f>IF(V4=0, "",  T4/V4)</f>
        <v/>
      </c>
      <c r="Y4" s="90"/>
      <c r="Z4" s="90"/>
      <c r="AA4" s="90"/>
    </row>
    <row r="5" spans="1:27" hidden="1" x14ac:dyDescent="0.4">
      <c r="A5" s="119" t="s">
        <v>62</v>
      </c>
      <c r="B5" s="116"/>
      <c r="C5" s="116"/>
      <c r="D5" s="116"/>
      <c r="E5" s="116"/>
      <c r="F5" s="116"/>
      <c r="G5" s="116"/>
      <c r="H5" s="116" t="str">
        <f>IFERROR(VLOOKUP(A5,정기전_2023!#REF!,5,FALSE),"")</f>
        <v/>
      </c>
      <c r="I5" s="116" t="str">
        <f>IFERROR(VLOOKUP(A5,정기전_2023!#REF!,5,FALSE),"")</f>
        <v/>
      </c>
      <c r="J5" s="116" t="str">
        <f>IFERROR(VLOOKUP(A5,정기전_2023!#REF!,5,FALSE),"")</f>
        <v/>
      </c>
      <c r="K5" s="116" t="str">
        <f>IFERROR(VLOOKUP(A5,정기전_2023!#REF!,5,FALSE),"")</f>
        <v/>
      </c>
      <c r="L5" s="116" t="str">
        <f>IFERROR(VLOOKUP(A5,정기전_2023!#REF!,5,FALSE),"")</f>
        <v/>
      </c>
      <c r="M5" s="116" t="str">
        <f>IFERROR(VLOOKUP(A5,정기전_2023!#REF!,5,FALSE),"")</f>
        <v/>
      </c>
      <c r="N5" s="116" t="str">
        <f>IFERROR(VLOOKUP(A5,정기전_2023!#REF!,5,FALSE),"")</f>
        <v/>
      </c>
      <c r="O5" s="116" t="str">
        <f>IFERROR(VLOOKUP(A5,정기전_2023!#REF!,5,FALSE),"")</f>
        <v/>
      </c>
      <c r="P5" s="116" t="str">
        <f>IFERROR(VLOOKUP(A5,정기전_2023!#REF!,5,FALSE),"")</f>
        <v/>
      </c>
      <c r="Q5" s="116" t="str">
        <f>IFERROR(VLOOKUP(A5,정기전_2023!#REF!,5,FALSE),"")</f>
        <v/>
      </c>
      <c r="R5" s="116" t="str">
        <f>IFERROR(VLOOKUP(A5,정기전_2023!#REF!,5,FALSE),"")</f>
        <v/>
      </c>
      <c r="S5" s="116" t="str">
        <f>IFERROR(VLOOKUP(A5,정기전_2023!#REF!,5,FALSE),"")</f>
        <v/>
      </c>
      <c r="T5" s="117">
        <f t="shared" ref="T5:T30" si="0">SUM(B5:R5)</f>
        <v>0</v>
      </c>
      <c r="U5" s="119" t="s">
        <v>62</v>
      </c>
      <c r="V5" s="115">
        <f t="shared" ref="V5:V30" si="1">COUNT(B5:R5)*3</f>
        <v>0</v>
      </c>
      <c r="W5" s="93" t="str">
        <f t="shared" ref="W5:W33" si="2">IF(V5=0, "",  T5/V5)</f>
        <v/>
      </c>
      <c r="Y5" s="90"/>
      <c r="Z5" s="90"/>
      <c r="AA5" s="90"/>
    </row>
    <row r="6" spans="1:27" x14ac:dyDescent="0.4">
      <c r="A6" s="119" t="s">
        <v>65</v>
      </c>
      <c r="B6" s="116">
        <f>VLOOKUP(A6,정기전_2023!$B$4:$F$15,5,FALSE)</f>
        <v>558</v>
      </c>
      <c r="C6" s="116"/>
      <c r="D6" s="116"/>
      <c r="E6" s="116"/>
      <c r="F6" s="116"/>
      <c r="G6" s="116" t="e">
        <f>VLOOKUP(A6,정기전_2023!#REF!,5,FALSE)</f>
        <v>#REF!</v>
      </c>
      <c r="H6" s="116" t="str">
        <f>IFERROR(VLOOKUP(A6,정기전_2023!#REF!,5,FALSE),"")</f>
        <v/>
      </c>
      <c r="I6" s="116" t="str">
        <f>IFERROR(VLOOKUP(A6,정기전_2023!#REF!,5,FALSE),"")</f>
        <v/>
      </c>
      <c r="J6" s="116" t="str">
        <f>IFERROR(VLOOKUP(A6,정기전_2023!#REF!,5,FALSE),"")</f>
        <v/>
      </c>
      <c r="K6" s="116" t="str">
        <f>IFERROR(VLOOKUP(A6,정기전_2023!#REF!,5,FALSE),"")</f>
        <v/>
      </c>
      <c r="L6" s="116" t="str">
        <f>IFERROR(VLOOKUP(A6,정기전_2023!#REF!,5,FALSE),"")</f>
        <v/>
      </c>
      <c r="M6" s="116" t="str">
        <f>IFERROR(VLOOKUP(A6,정기전_2023!#REF!,5,FALSE),"")</f>
        <v/>
      </c>
      <c r="N6" s="116" t="str">
        <f>IFERROR(VLOOKUP(A6,정기전_2023!#REF!,5,FALSE),"")</f>
        <v/>
      </c>
      <c r="O6" s="116" t="str">
        <f>IFERROR(VLOOKUP(A6,정기전_2023!#REF!,5,FALSE),"")</f>
        <v/>
      </c>
      <c r="P6" s="116" t="str">
        <f>IFERROR(VLOOKUP(A6,정기전_2023!#REF!,5,FALSE),"")</f>
        <v/>
      </c>
      <c r="Q6" s="116" t="str">
        <f>IFERROR(VLOOKUP(A6,정기전_2023!#REF!,5,FALSE),"")</f>
        <v/>
      </c>
      <c r="R6" s="116" t="str">
        <f>IFERROR(VLOOKUP(A6,정기전_2023!#REF!,5,FALSE),"")</f>
        <v/>
      </c>
      <c r="S6" s="116" t="str">
        <f>IFERROR(VLOOKUP(A6,정기전_2023!#REF!,5,FALSE),"")</f>
        <v/>
      </c>
      <c r="T6" s="117" t="e">
        <f t="shared" si="0"/>
        <v>#REF!</v>
      </c>
      <c r="U6" s="119" t="s">
        <v>65</v>
      </c>
      <c r="V6" s="115">
        <f t="shared" si="1"/>
        <v>3</v>
      </c>
      <c r="W6" s="93" t="e">
        <f t="shared" si="2"/>
        <v>#REF!</v>
      </c>
      <c r="Y6" s="90"/>
      <c r="Z6" s="90"/>
      <c r="AA6" s="90"/>
    </row>
    <row r="7" spans="1:27" hidden="1" x14ac:dyDescent="0.4">
      <c r="A7" s="119" t="s">
        <v>100</v>
      </c>
      <c r="B7" s="116" t="e">
        <f>VLOOKUP(A7,정기전_2023!$B$4:$F$15,5,FALSE)</f>
        <v>#N/A</v>
      </c>
      <c r="C7" s="116"/>
      <c r="D7" s="116"/>
      <c r="E7" s="116" t="e">
        <f>VLOOKUP(A7,정기전_2023!#REF!,5,FALSE)</f>
        <v>#REF!</v>
      </c>
      <c r="F7" s="116"/>
      <c r="G7" s="116"/>
      <c r="H7" s="116" t="str">
        <f>IFERROR(VLOOKUP(A7,정기전_2023!#REF!,5,FALSE),"")</f>
        <v/>
      </c>
      <c r="I7" s="116" t="str">
        <f>IFERROR(VLOOKUP(A7,정기전_2023!#REF!,5,FALSE),"")</f>
        <v/>
      </c>
      <c r="J7" s="116" t="str">
        <f>IFERROR(VLOOKUP(A7,정기전_2023!#REF!,5,FALSE),"")</f>
        <v/>
      </c>
      <c r="K7" s="116" t="str">
        <f>IFERROR(VLOOKUP(A7,정기전_2023!#REF!,5,FALSE),"")</f>
        <v/>
      </c>
      <c r="L7" s="116" t="str">
        <f>IFERROR(VLOOKUP(A7,정기전_2023!#REF!,5,FALSE),"")</f>
        <v/>
      </c>
      <c r="M7" s="116" t="str">
        <f>IFERROR(VLOOKUP(A7,정기전_2023!#REF!,5,FALSE),"")</f>
        <v/>
      </c>
      <c r="N7" s="116" t="str">
        <f>IFERROR(VLOOKUP(A7,정기전_2023!#REF!,5,FALSE),"")</f>
        <v/>
      </c>
      <c r="O7" s="116" t="str">
        <f>IFERROR(VLOOKUP(A7,정기전_2023!#REF!,5,FALSE),"")</f>
        <v/>
      </c>
      <c r="P7" s="116" t="str">
        <f>IFERROR(VLOOKUP(A7,정기전_2023!#REF!,5,FALSE),"")</f>
        <v/>
      </c>
      <c r="Q7" s="116" t="str">
        <f>IFERROR(VLOOKUP(A7,정기전_2023!#REF!,5,FALSE),"")</f>
        <v/>
      </c>
      <c r="R7" s="116" t="str">
        <f>IFERROR(VLOOKUP(A7,정기전_2023!#REF!,5,FALSE),"")</f>
        <v/>
      </c>
      <c r="S7" s="116" t="str">
        <f>IFERROR(VLOOKUP(A7,정기전_2023!#REF!,5,FALSE),"")</f>
        <v/>
      </c>
      <c r="T7" s="117" t="e">
        <f t="shared" si="0"/>
        <v>#N/A</v>
      </c>
      <c r="U7" s="119" t="s">
        <v>100</v>
      </c>
      <c r="V7" s="115">
        <f t="shared" si="1"/>
        <v>0</v>
      </c>
      <c r="W7" s="93" t="str">
        <f t="shared" si="2"/>
        <v/>
      </c>
      <c r="Y7" s="90"/>
      <c r="Z7" s="90"/>
      <c r="AA7" s="90"/>
    </row>
    <row r="8" spans="1:27" x14ac:dyDescent="0.4">
      <c r="A8" s="119" t="s">
        <v>93</v>
      </c>
      <c r="B8" s="116"/>
      <c r="C8" s="116"/>
      <c r="D8" s="116"/>
      <c r="E8" s="116"/>
      <c r="F8" s="116"/>
      <c r="G8" s="116"/>
      <c r="H8" s="116" t="str">
        <f>IFERROR(VLOOKUP(A8,정기전_2023!#REF!,5,FALSE),"")</f>
        <v/>
      </c>
      <c r="I8" s="116" t="str">
        <f>IFERROR(VLOOKUP(A8,정기전_2023!#REF!,5,FALSE),"")</f>
        <v/>
      </c>
      <c r="J8" s="116" t="str">
        <f>IFERROR(VLOOKUP(A8,정기전_2023!#REF!,5,FALSE),"")</f>
        <v/>
      </c>
      <c r="K8" s="116" t="str">
        <f>IFERROR(VLOOKUP(A8,정기전_2023!#REF!,5,FALSE),"")</f>
        <v/>
      </c>
      <c r="L8" s="116" t="str">
        <f>IFERROR(VLOOKUP(A8,정기전_2023!#REF!,5,FALSE),"")</f>
        <v/>
      </c>
      <c r="M8" s="116" t="str">
        <f>IFERROR(VLOOKUP(A8,정기전_2023!#REF!,5,FALSE),"")</f>
        <v/>
      </c>
      <c r="N8" s="116" t="str">
        <f>IFERROR(VLOOKUP(A8,정기전_2023!#REF!,5,FALSE),"")</f>
        <v/>
      </c>
      <c r="O8" s="116" t="str">
        <f>IFERROR(VLOOKUP(A8,정기전_2023!#REF!,5,FALSE),"")</f>
        <v/>
      </c>
      <c r="P8" s="116" t="str">
        <f>IFERROR(VLOOKUP(A8,정기전_2023!#REF!,5,FALSE),"")</f>
        <v/>
      </c>
      <c r="Q8" s="116" t="str">
        <f>IFERROR(VLOOKUP(A8,정기전_2023!#REF!,5,FALSE),"")</f>
        <v/>
      </c>
      <c r="R8" s="116" t="str">
        <f>IFERROR(VLOOKUP(A8,정기전_2023!#REF!,5,FALSE),"")</f>
        <v/>
      </c>
      <c r="S8" s="116" t="str">
        <f>IFERROR(VLOOKUP(A8,정기전_2023!#REF!,5,FALSE),"")</f>
        <v/>
      </c>
      <c r="T8" s="117">
        <f t="shared" si="0"/>
        <v>0</v>
      </c>
      <c r="U8" s="119" t="s">
        <v>93</v>
      </c>
      <c r="V8" s="115">
        <f t="shared" si="1"/>
        <v>0</v>
      </c>
      <c r="W8" s="93" t="str">
        <f t="shared" si="2"/>
        <v/>
      </c>
      <c r="Y8" s="90"/>
      <c r="Z8" s="90"/>
      <c r="AA8" s="90"/>
    </row>
    <row r="9" spans="1:27" hidden="1" x14ac:dyDescent="0.4">
      <c r="A9" s="119" t="s">
        <v>94</v>
      </c>
      <c r="B9" s="116"/>
      <c r="C9" s="116" t="e">
        <f>VLOOKUP(A9,정기전_2023!$B$21:$F$29,5,FALSE)</f>
        <v>#N/A</v>
      </c>
      <c r="D9" s="116" t="e">
        <f>VLOOKUP(A9,정기전_2023!#REF!,5,FALSE)</f>
        <v>#REF!</v>
      </c>
      <c r="E9" s="116" t="e">
        <f>VLOOKUP(A9,정기전_2023!#REF!,5,FALSE)</f>
        <v>#REF!</v>
      </c>
      <c r="F9" s="116" t="e">
        <f>VLOOKUP(A9,정기전_2023!#REF!,5,FALSE)</f>
        <v>#REF!</v>
      </c>
      <c r="G9" s="116"/>
      <c r="H9" s="116" t="str">
        <f>IFERROR(VLOOKUP(A9,정기전_2023!#REF!,5,FALSE),"")</f>
        <v/>
      </c>
      <c r="I9" s="116" t="str">
        <f>IFERROR(VLOOKUP(A9,정기전_2023!#REF!,5,FALSE),"")</f>
        <v/>
      </c>
      <c r="J9" s="116" t="str">
        <f>IFERROR(VLOOKUP(A9,정기전_2023!#REF!,5,FALSE),"")</f>
        <v/>
      </c>
      <c r="K9" s="116" t="str">
        <f>IFERROR(VLOOKUP(A9,정기전_2023!#REF!,5,FALSE),"")</f>
        <v/>
      </c>
      <c r="L9" s="116" t="str">
        <f>IFERROR(VLOOKUP(A9,정기전_2023!#REF!,5,FALSE),"")</f>
        <v/>
      </c>
      <c r="M9" s="116" t="str">
        <f>IFERROR(VLOOKUP(A9,정기전_2023!#REF!,5,FALSE),"")</f>
        <v/>
      </c>
      <c r="N9" s="116" t="str">
        <f>IFERROR(VLOOKUP(A9,정기전_2023!#REF!,5,FALSE),"")</f>
        <v/>
      </c>
      <c r="O9" s="116" t="str">
        <f>IFERROR(VLOOKUP(A9,정기전_2023!#REF!,5,FALSE),"")</f>
        <v/>
      </c>
      <c r="P9" s="116" t="str">
        <f>IFERROR(VLOOKUP(A9,정기전_2023!#REF!,5,FALSE),"")</f>
        <v/>
      </c>
      <c r="Q9" s="116" t="str">
        <f>IFERROR(VLOOKUP(A9,정기전_2023!#REF!,5,FALSE),"")</f>
        <v/>
      </c>
      <c r="R9" s="116" t="str">
        <f>IFERROR(VLOOKUP(A9,정기전_2023!#REF!,5,FALSE),"")</f>
        <v/>
      </c>
      <c r="S9" s="116" t="str">
        <f>IFERROR(VLOOKUP(A9,정기전_2023!#REF!,5,FALSE),"")</f>
        <v/>
      </c>
      <c r="T9" s="117" t="e">
        <f t="shared" si="0"/>
        <v>#N/A</v>
      </c>
      <c r="U9" s="119" t="s">
        <v>94</v>
      </c>
      <c r="V9" s="115">
        <f t="shared" si="1"/>
        <v>0</v>
      </c>
      <c r="W9" s="93" t="str">
        <f t="shared" si="2"/>
        <v/>
      </c>
      <c r="Y9" s="90"/>
      <c r="Z9" s="90"/>
      <c r="AA9" s="90"/>
    </row>
    <row r="10" spans="1:27" x14ac:dyDescent="0.4">
      <c r="A10" s="119" t="s">
        <v>57</v>
      </c>
      <c r="B10" s="116">
        <f>VLOOKUP(A10,정기전_2023!$B$4:$F$15,5,FALSE)</f>
        <v>629</v>
      </c>
      <c r="C10" s="116">
        <f>VLOOKUP(A10,정기전_2023!$B$21:$F$29,5,FALSE)</f>
        <v>584</v>
      </c>
      <c r="D10" s="116" t="e">
        <f>VLOOKUP(A10,정기전_2023!#REF!,5,FALSE)</f>
        <v>#REF!</v>
      </c>
      <c r="E10" s="116"/>
      <c r="F10" s="116" t="e">
        <f>VLOOKUP(A10,정기전_2023!#REF!,5,FALSE)</f>
        <v>#REF!</v>
      </c>
      <c r="G10" s="116" t="e">
        <f>VLOOKUP(A10,정기전_2023!#REF!,5,FALSE)</f>
        <v>#REF!</v>
      </c>
      <c r="H10" s="116" t="str">
        <f>IFERROR(VLOOKUP(A10,정기전_2023!#REF!,5,FALSE),"")</f>
        <v/>
      </c>
      <c r="I10" s="116" t="str">
        <f>IFERROR(VLOOKUP(A10,정기전_2023!#REF!,5,FALSE),"")</f>
        <v/>
      </c>
      <c r="J10" s="116" t="str">
        <f>IFERROR(VLOOKUP(A10,정기전_2023!#REF!,5,FALSE),"")</f>
        <v/>
      </c>
      <c r="K10" s="116" t="str">
        <f>IFERROR(VLOOKUP(A10,정기전_2023!#REF!,5,FALSE),"")</f>
        <v/>
      </c>
      <c r="L10" s="116" t="str">
        <f>IFERROR(VLOOKUP(A10,정기전_2023!#REF!,5,FALSE),"")</f>
        <v/>
      </c>
      <c r="M10" s="116" t="str">
        <f>IFERROR(VLOOKUP(A10,정기전_2023!#REF!,5,FALSE),"")</f>
        <v/>
      </c>
      <c r="N10" s="116" t="str">
        <f>IFERROR(VLOOKUP(A10,정기전_2023!#REF!,5,FALSE),"")</f>
        <v/>
      </c>
      <c r="O10" s="116" t="str">
        <f>IFERROR(VLOOKUP(A10,정기전_2023!#REF!,5,FALSE),"")</f>
        <v/>
      </c>
      <c r="P10" s="116" t="str">
        <f>IFERROR(VLOOKUP(A10,정기전_2023!#REF!,5,FALSE),"")</f>
        <v/>
      </c>
      <c r="Q10" s="116" t="str">
        <f>IFERROR(VLOOKUP(A10,정기전_2023!#REF!,5,FALSE),"")</f>
        <v/>
      </c>
      <c r="R10" s="116" t="str">
        <f>IFERROR(VLOOKUP(A10,정기전_2023!#REF!,5,FALSE),"")</f>
        <v/>
      </c>
      <c r="S10" s="116" t="str">
        <f>IFERROR(VLOOKUP(A10,정기전_2023!#REF!,5,FALSE),"")</f>
        <v/>
      </c>
      <c r="T10" s="117" t="e">
        <f t="shared" si="0"/>
        <v>#REF!</v>
      </c>
      <c r="U10" s="119" t="s">
        <v>57</v>
      </c>
      <c r="V10" s="115">
        <f t="shared" si="1"/>
        <v>6</v>
      </c>
      <c r="W10" s="93" t="e">
        <f t="shared" si="2"/>
        <v>#REF!</v>
      </c>
      <c r="Y10" s="90"/>
      <c r="Z10" s="90"/>
      <c r="AA10" s="90"/>
    </row>
    <row r="11" spans="1:27" hidden="1" x14ac:dyDescent="0.4">
      <c r="A11" s="119" t="s">
        <v>50</v>
      </c>
      <c r="B11" s="116"/>
      <c r="C11" s="116" t="e">
        <f>VLOOKUP(A11,정기전_2023!$B$21:$F$29,5,FALSE)</f>
        <v>#N/A</v>
      </c>
      <c r="D11" s="116"/>
      <c r="E11" s="116"/>
      <c r="F11" s="116" t="e">
        <f>VLOOKUP(A11,정기전_2023!#REF!,5,FALSE)</f>
        <v>#REF!</v>
      </c>
      <c r="G11" s="116"/>
      <c r="H11" s="116" t="str">
        <f>IFERROR(VLOOKUP(A11,정기전_2023!#REF!,5,FALSE),"")</f>
        <v/>
      </c>
      <c r="I11" s="116" t="str">
        <f>IFERROR(VLOOKUP(A11,정기전_2023!#REF!,5,FALSE),"")</f>
        <v/>
      </c>
      <c r="J11" s="116" t="str">
        <f>IFERROR(VLOOKUP(A11,정기전_2023!#REF!,5,FALSE),"")</f>
        <v/>
      </c>
      <c r="K11" s="116" t="str">
        <f>IFERROR(VLOOKUP(A11,정기전_2023!#REF!,5,FALSE),"")</f>
        <v/>
      </c>
      <c r="L11" s="116" t="str">
        <f>IFERROR(VLOOKUP(A11,정기전_2023!#REF!,5,FALSE),"")</f>
        <v/>
      </c>
      <c r="M11" s="116" t="str">
        <f>IFERROR(VLOOKUP(A11,정기전_2023!#REF!,5,FALSE),"")</f>
        <v/>
      </c>
      <c r="N11" s="116" t="str">
        <f>IFERROR(VLOOKUP(A11,정기전_2023!#REF!,5,FALSE),"")</f>
        <v/>
      </c>
      <c r="O11" s="116" t="str">
        <f>IFERROR(VLOOKUP(A11,정기전_2023!#REF!,5,FALSE),"")</f>
        <v/>
      </c>
      <c r="P11" s="116" t="str">
        <f>IFERROR(VLOOKUP(A11,정기전_2023!#REF!,5,FALSE),"")</f>
        <v/>
      </c>
      <c r="Q11" s="116" t="str">
        <f>IFERROR(VLOOKUP(A11,정기전_2023!#REF!,5,FALSE),"")</f>
        <v/>
      </c>
      <c r="R11" s="116" t="str">
        <f>IFERROR(VLOOKUP(A11,정기전_2023!#REF!,5,FALSE),"")</f>
        <v/>
      </c>
      <c r="S11" s="116" t="str">
        <f>IFERROR(VLOOKUP(A11,정기전_2023!#REF!,5,FALSE),"")</f>
        <v/>
      </c>
      <c r="T11" s="117" t="e">
        <f t="shared" si="0"/>
        <v>#N/A</v>
      </c>
      <c r="U11" s="119" t="s">
        <v>50</v>
      </c>
      <c r="V11" s="115">
        <f t="shared" si="1"/>
        <v>0</v>
      </c>
      <c r="W11" s="93" t="str">
        <f t="shared" si="2"/>
        <v/>
      </c>
      <c r="Y11" s="90"/>
      <c r="Z11" s="90"/>
      <c r="AA11" s="90"/>
    </row>
    <row r="12" spans="1:27" x14ac:dyDescent="0.4">
      <c r="A12" s="119" t="s">
        <v>56</v>
      </c>
      <c r="B12" s="116" t="e">
        <f>VLOOKUP(A12,정기전_2023!$B$4:$F$15,5,FALSE)</f>
        <v>#N/A</v>
      </c>
      <c r="C12" s="116" t="e">
        <f>VLOOKUP(A12,정기전_2023!$B$21:$F$29,5,FALSE)</f>
        <v>#N/A</v>
      </c>
      <c r="D12" s="116" t="e">
        <f>VLOOKUP(A12,정기전_2023!#REF!,5,FALSE)</f>
        <v>#REF!</v>
      </c>
      <c r="E12" s="116" t="e">
        <f>VLOOKUP(A12,정기전_2023!#REF!,5,FALSE)</f>
        <v>#REF!</v>
      </c>
      <c r="F12" s="116" t="e">
        <f>VLOOKUP(A12,정기전_2023!#REF!,5,FALSE)</f>
        <v>#REF!</v>
      </c>
      <c r="G12" s="116" t="e">
        <f>VLOOKUP(A12,정기전_2023!#REF!,5,FALSE)</f>
        <v>#REF!</v>
      </c>
      <c r="H12" s="116" t="str">
        <f>IFERROR(VLOOKUP(A12,정기전_2023!#REF!,5,FALSE),"")</f>
        <v/>
      </c>
      <c r="I12" s="116" t="str">
        <f>IFERROR(VLOOKUP(A12,정기전_2023!#REF!,5,FALSE),"")</f>
        <v/>
      </c>
      <c r="J12" s="116" t="str">
        <f>IFERROR(VLOOKUP(A12,정기전_2023!#REF!,5,FALSE),"")</f>
        <v/>
      </c>
      <c r="K12" s="116" t="str">
        <f>IFERROR(VLOOKUP(A12,정기전_2023!#REF!,5,FALSE),"")</f>
        <v/>
      </c>
      <c r="L12" s="116" t="str">
        <f>IFERROR(VLOOKUP(A12,정기전_2023!#REF!,5,FALSE),"")</f>
        <v/>
      </c>
      <c r="M12" s="116" t="str">
        <f>IFERROR(VLOOKUP(A12,정기전_2023!#REF!,5,FALSE),"")</f>
        <v/>
      </c>
      <c r="N12" s="116" t="str">
        <f>IFERROR(VLOOKUP(A12,정기전_2023!#REF!,5,FALSE),"")</f>
        <v/>
      </c>
      <c r="O12" s="116" t="str">
        <f>IFERROR(VLOOKUP(A12,정기전_2023!#REF!,5,FALSE),"")</f>
        <v/>
      </c>
      <c r="P12" s="116" t="str">
        <f>IFERROR(VLOOKUP(A12,정기전_2023!#REF!,5,FALSE),"")</f>
        <v/>
      </c>
      <c r="Q12" s="116" t="str">
        <f>IFERROR(VLOOKUP(A12,정기전_2023!#REF!,5,FALSE),"")</f>
        <v/>
      </c>
      <c r="R12" s="116" t="str">
        <f>IFERROR(VLOOKUP(A12,정기전_2023!#REF!,5,FALSE),"")</f>
        <v/>
      </c>
      <c r="S12" s="116" t="str">
        <f>IFERROR(VLOOKUP(A12,정기전_2023!#REF!,5,FALSE),"")</f>
        <v/>
      </c>
      <c r="T12" s="117" t="e">
        <f t="shared" si="0"/>
        <v>#N/A</v>
      </c>
      <c r="U12" s="119" t="s">
        <v>56</v>
      </c>
      <c r="V12" s="115">
        <f t="shared" si="1"/>
        <v>0</v>
      </c>
      <c r="W12" s="93" t="str">
        <f t="shared" si="2"/>
        <v/>
      </c>
      <c r="Y12" s="90"/>
      <c r="Z12" s="90"/>
      <c r="AA12" s="90"/>
    </row>
    <row r="13" spans="1:27" x14ac:dyDescent="0.4">
      <c r="A13" s="119" t="s">
        <v>59</v>
      </c>
      <c r="B13" s="116"/>
      <c r="C13" s="116"/>
      <c r="D13" s="116" t="e">
        <f>VLOOKUP(A13,정기전_2023!#REF!,5,FALSE)</f>
        <v>#REF!</v>
      </c>
      <c r="E13" s="116" t="e">
        <f>VLOOKUP(A13,정기전_2023!#REF!,5,FALSE)</f>
        <v>#REF!</v>
      </c>
      <c r="F13" s="116"/>
      <c r="G13" s="116" t="e">
        <f>VLOOKUP(A13,정기전_2023!#REF!,5,FALSE)</f>
        <v>#REF!</v>
      </c>
      <c r="H13" s="116" t="str">
        <f>IFERROR(VLOOKUP(A13,정기전_2023!#REF!,5,FALSE),"")</f>
        <v/>
      </c>
      <c r="I13" s="116" t="str">
        <f>IFERROR(VLOOKUP(A13,정기전_2023!#REF!,5,FALSE),"")</f>
        <v/>
      </c>
      <c r="J13" s="116" t="str">
        <f>IFERROR(VLOOKUP(A13,정기전_2023!#REF!,5,FALSE),"")</f>
        <v/>
      </c>
      <c r="K13" s="116" t="str">
        <f>IFERROR(VLOOKUP(A13,정기전_2023!#REF!,5,FALSE),"")</f>
        <v/>
      </c>
      <c r="L13" s="116" t="str">
        <f>IFERROR(VLOOKUP(A13,정기전_2023!#REF!,5,FALSE),"")</f>
        <v/>
      </c>
      <c r="M13" s="116" t="str">
        <f>IFERROR(VLOOKUP(A13,정기전_2023!#REF!,5,FALSE),"")</f>
        <v/>
      </c>
      <c r="N13" s="116" t="str">
        <f>IFERROR(VLOOKUP(A13,정기전_2023!#REF!,5,FALSE),"")</f>
        <v/>
      </c>
      <c r="O13" s="116" t="str">
        <f>IFERROR(VLOOKUP(A13,정기전_2023!#REF!,5,FALSE),"")</f>
        <v/>
      </c>
      <c r="P13" s="116" t="str">
        <f>IFERROR(VLOOKUP(A13,정기전_2023!#REF!,5,FALSE),"")</f>
        <v/>
      </c>
      <c r="Q13" s="116" t="str">
        <f>IFERROR(VLOOKUP(A13,정기전_2023!#REF!,5,FALSE),"")</f>
        <v/>
      </c>
      <c r="R13" s="116" t="str">
        <f>IFERROR(VLOOKUP(A13,정기전_2023!#REF!,5,FALSE),"")</f>
        <v/>
      </c>
      <c r="S13" s="116" t="str">
        <f>IFERROR(VLOOKUP(A13,정기전_2023!#REF!,5,FALSE),"")</f>
        <v/>
      </c>
      <c r="T13" s="117" t="e">
        <f t="shared" si="0"/>
        <v>#REF!</v>
      </c>
      <c r="U13" s="119" t="s">
        <v>59</v>
      </c>
      <c r="V13" s="115">
        <f t="shared" si="1"/>
        <v>0</v>
      </c>
      <c r="W13" s="93" t="str">
        <f t="shared" si="2"/>
        <v/>
      </c>
      <c r="Y13" s="90"/>
      <c r="Z13" s="90"/>
      <c r="AA13" s="90"/>
    </row>
    <row r="14" spans="1:27" x14ac:dyDescent="0.4">
      <c r="A14" s="119" t="s">
        <v>63</v>
      </c>
      <c r="B14" s="116">
        <f>VLOOKUP(A14,정기전_2023!$B$4:$F$15,5,FALSE)</f>
        <v>497</v>
      </c>
      <c r="C14" s="116"/>
      <c r="D14" s="116" t="e">
        <f>VLOOKUP(A14,정기전_2023!#REF!,5,FALSE)</f>
        <v>#REF!</v>
      </c>
      <c r="E14" s="116"/>
      <c r="F14" s="116" t="e">
        <f>VLOOKUP(A14,정기전_2023!#REF!,5,FALSE)</f>
        <v>#REF!</v>
      </c>
      <c r="G14" s="116"/>
      <c r="H14" s="116" t="str">
        <f>IFERROR(VLOOKUP(A14,정기전_2023!#REF!,5,FALSE),"")</f>
        <v/>
      </c>
      <c r="I14" s="116" t="str">
        <f>IFERROR(VLOOKUP(A14,정기전_2023!#REF!,5,FALSE),"")</f>
        <v/>
      </c>
      <c r="J14" s="116" t="str">
        <f>IFERROR(VLOOKUP(A14,정기전_2023!#REF!,5,FALSE),"")</f>
        <v/>
      </c>
      <c r="K14" s="116" t="str">
        <f>IFERROR(VLOOKUP(A14,정기전_2023!#REF!,5,FALSE),"")</f>
        <v/>
      </c>
      <c r="L14" s="116" t="str">
        <f>IFERROR(VLOOKUP(A14,정기전_2023!#REF!,5,FALSE),"")</f>
        <v/>
      </c>
      <c r="M14" s="116" t="str">
        <f>IFERROR(VLOOKUP(A14,정기전_2023!#REF!,5,FALSE),"")</f>
        <v/>
      </c>
      <c r="N14" s="116" t="str">
        <f>IFERROR(VLOOKUP(A14,정기전_2023!#REF!,5,FALSE),"")</f>
        <v/>
      </c>
      <c r="O14" s="116" t="str">
        <f>IFERROR(VLOOKUP(A14,정기전_2023!#REF!,5,FALSE),"")</f>
        <v/>
      </c>
      <c r="P14" s="116" t="str">
        <f>IFERROR(VLOOKUP(A14,정기전_2023!#REF!,5,FALSE),"")</f>
        <v/>
      </c>
      <c r="Q14" s="116" t="str">
        <f>IFERROR(VLOOKUP(A14,정기전_2023!#REF!,5,FALSE),"")</f>
        <v/>
      </c>
      <c r="R14" s="116" t="str">
        <f>IFERROR(VLOOKUP(A14,정기전_2023!#REF!,5,FALSE),"")</f>
        <v/>
      </c>
      <c r="S14" s="116" t="str">
        <f>IFERROR(VLOOKUP(A14,정기전_2023!#REF!,5,FALSE),"")</f>
        <v/>
      </c>
      <c r="T14" s="117" t="e">
        <f t="shared" si="0"/>
        <v>#REF!</v>
      </c>
      <c r="U14" s="119" t="s">
        <v>63</v>
      </c>
      <c r="V14" s="115">
        <f t="shared" si="1"/>
        <v>3</v>
      </c>
      <c r="W14" s="93" t="e">
        <f t="shared" si="2"/>
        <v>#REF!</v>
      </c>
      <c r="Y14" s="90"/>
      <c r="Z14" s="90"/>
      <c r="AA14" s="90"/>
    </row>
    <row r="15" spans="1:27" hidden="1" x14ac:dyDescent="0.4">
      <c r="A15" s="119" t="s">
        <v>95</v>
      </c>
      <c r="B15" s="116"/>
      <c r="C15" s="116"/>
      <c r="D15" s="116"/>
      <c r="E15" s="116"/>
      <c r="F15" s="116"/>
      <c r="G15" s="116"/>
      <c r="H15" s="116" t="str">
        <f>IFERROR(VLOOKUP(A15,정기전_2023!#REF!,5,FALSE),"")</f>
        <v/>
      </c>
      <c r="I15" s="116" t="str">
        <f>IFERROR(VLOOKUP(A15,정기전_2023!#REF!,5,FALSE),"")</f>
        <v/>
      </c>
      <c r="J15" s="116" t="str">
        <f>IFERROR(VLOOKUP(A15,정기전_2023!#REF!,5,FALSE),"")</f>
        <v/>
      </c>
      <c r="K15" s="116" t="str">
        <f>IFERROR(VLOOKUP(A15,정기전_2023!#REF!,5,FALSE),"")</f>
        <v/>
      </c>
      <c r="L15" s="116" t="str">
        <f>IFERROR(VLOOKUP(A15,정기전_2023!#REF!,5,FALSE),"")</f>
        <v/>
      </c>
      <c r="M15" s="116" t="str">
        <f>IFERROR(VLOOKUP(A15,정기전_2023!#REF!,5,FALSE),"")</f>
        <v/>
      </c>
      <c r="N15" s="116" t="str">
        <f>IFERROR(VLOOKUP(A15,정기전_2023!#REF!,5,FALSE),"")</f>
        <v/>
      </c>
      <c r="O15" s="116" t="str">
        <f>IFERROR(VLOOKUP(A15,정기전_2023!#REF!,5,FALSE),"")</f>
        <v/>
      </c>
      <c r="P15" s="116" t="str">
        <f>IFERROR(VLOOKUP(A15,정기전_2023!#REF!,5,FALSE),"")</f>
        <v/>
      </c>
      <c r="Q15" s="116" t="str">
        <f>IFERROR(VLOOKUP(A15,정기전_2023!#REF!,5,FALSE),"")</f>
        <v/>
      </c>
      <c r="R15" s="116" t="str">
        <f>IFERROR(VLOOKUP(A15,정기전_2023!#REF!,5,FALSE),"")</f>
        <v/>
      </c>
      <c r="S15" s="116" t="str">
        <f>IFERROR(VLOOKUP(A15,정기전_2023!#REF!,5,FALSE),"")</f>
        <v/>
      </c>
      <c r="T15" s="117">
        <f t="shared" si="0"/>
        <v>0</v>
      </c>
      <c r="U15" s="119" t="s">
        <v>95</v>
      </c>
      <c r="V15" s="115">
        <f t="shared" si="1"/>
        <v>0</v>
      </c>
      <c r="W15" s="93" t="str">
        <f t="shared" si="2"/>
        <v/>
      </c>
      <c r="Y15" s="90"/>
      <c r="Z15" s="90"/>
      <c r="AA15" s="90"/>
    </row>
    <row r="16" spans="1:27" x14ac:dyDescent="0.4">
      <c r="A16" s="119" t="s">
        <v>54</v>
      </c>
      <c r="B16" s="116">
        <f>VLOOKUP(A16,정기전_2023!$B$4:$F$15,5,FALSE)</f>
        <v>516</v>
      </c>
      <c r="C16" s="116">
        <f>VLOOKUP(A16,정기전_2023!$B$21:$F$29,5,FALSE)</f>
        <v>566</v>
      </c>
      <c r="D16" s="116" t="e">
        <f>VLOOKUP(A16,정기전_2023!#REF!,5,FALSE)</f>
        <v>#REF!</v>
      </c>
      <c r="E16" s="116" t="e">
        <f>VLOOKUP(A16,정기전_2023!#REF!,5,FALSE)</f>
        <v>#REF!</v>
      </c>
      <c r="F16" s="116"/>
      <c r="G16" s="116" t="e">
        <f>VLOOKUP(A16,정기전_2023!#REF!,5,FALSE)</f>
        <v>#REF!</v>
      </c>
      <c r="H16" s="116" t="str">
        <f>IFERROR(VLOOKUP(A16,정기전_2023!#REF!,5,FALSE),"")</f>
        <v/>
      </c>
      <c r="I16" s="116" t="str">
        <f>IFERROR(VLOOKUP(A16,정기전_2023!#REF!,5,FALSE),"")</f>
        <v/>
      </c>
      <c r="J16" s="116" t="str">
        <f>IFERROR(VLOOKUP(A16,정기전_2023!#REF!,5,FALSE),"")</f>
        <v/>
      </c>
      <c r="K16" s="116" t="str">
        <f>IFERROR(VLOOKUP(A16,정기전_2023!#REF!,5,FALSE),"")</f>
        <v/>
      </c>
      <c r="L16" s="116" t="str">
        <f>IFERROR(VLOOKUP(A16,정기전_2023!#REF!,5,FALSE),"")</f>
        <v/>
      </c>
      <c r="M16" s="116" t="str">
        <f>IFERROR(VLOOKUP(A16,정기전_2023!#REF!,5,FALSE),"")</f>
        <v/>
      </c>
      <c r="N16" s="116" t="str">
        <f>IFERROR(VLOOKUP(A16,정기전_2023!#REF!,5,FALSE),"")</f>
        <v/>
      </c>
      <c r="O16" s="116" t="str">
        <f>IFERROR(VLOOKUP(A16,정기전_2023!#REF!,5,FALSE),"")</f>
        <v/>
      </c>
      <c r="P16" s="116" t="str">
        <f>IFERROR(VLOOKUP(A16,정기전_2023!#REF!,5,FALSE),"")</f>
        <v/>
      </c>
      <c r="Q16" s="116" t="str">
        <f>IFERROR(VLOOKUP(A16,정기전_2023!#REF!,5,FALSE),"")</f>
        <v/>
      </c>
      <c r="R16" s="116" t="str">
        <f>IFERROR(VLOOKUP(A16,정기전_2023!#REF!,5,FALSE),"")</f>
        <v/>
      </c>
      <c r="S16" s="116" t="str">
        <f>IFERROR(VLOOKUP(A16,정기전_2023!#REF!,5,FALSE),"")</f>
        <v/>
      </c>
      <c r="T16" s="117" t="e">
        <f t="shared" si="0"/>
        <v>#REF!</v>
      </c>
      <c r="U16" s="119" t="s">
        <v>54</v>
      </c>
      <c r="V16" s="115">
        <f t="shared" si="1"/>
        <v>6</v>
      </c>
      <c r="W16" s="93" t="e">
        <f t="shared" si="2"/>
        <v>#REF!</v>
      </c>
      <c r="Y16" s="90"/>
      <c r="Z16" s="90"/>
      <c r="AA16" s="90"/>
    </row>
    <row r="17" spans="1:27" hidden="1" x14ac:dyDescent="0.4">
      <c r="A17" s="119" t="s">
        <v>76</v>
      </c>
      <c r="B17" s="116"/>
      <c r="C17" s="116"/>
      <c r="D17" s="116"/>
      <c r="E17" s="116"/>
      <c r="F17" s="116"/>
      <c r="G17" s="116"/>
      <c r="H17" s="116" t="str">
        <f>IFERROR(VLOOKUP(A17,정기전_2023!#REF!,5,FALSE),"")</f>
        <v/>
      </c>
      <c r="I17" s="116" t="str">
        <f>IFERROR(VLOOKUP(A17,정기전_2023!#REF!,5,FALSE),"")</f>
        <v/>
      </c>
      <c r="J17" s="116" t="str">
        <f>IFERROR(VLOOKUP(A17,정기전_2023!#REF!,5,FALSE),"")</f>
        <v/>
      </c>
      <c r="K17" s="116" t="str">
        <f>IFERROR(VLOOKUP(A17,정기전_2023!#REF!,5,FALSE),"")</f>
        <v/>
      </c>
      <c r="L17" s="116" t="str">
        <f>IFERROR(VLOOKUP(A17,정기전_2023!#REF!,5,FALSE),"")</f>
        <v/>
      </c>
      <c r="M17" s="116" t="str">
        <f>IFERROR(VLOOKUP(A17,정기전_2023!#REF!,5,FALSE),"")</f>
        <v/>
      </c>
      <c r="N17" s="116" t="str">
        <f>IFERROR(VLOOKUP(A17,정기전_2023!#REF!,5,FALSE),"")</f>
        <v/>
      </c>
      <c r="O17" s="116" t="str">
        <f>IFERROR(VLOOKUP(A17,정기전_2023!#REF!,5,FALSE),"")</f>
        <v/>
      </c>
      <c r="P17" s="116" t="str">
        <f>IFERROR(VLOOKUP(A17,정기전_2023!#REF!,5,FALSE),"")</f>
        <v/>
      </c>
      <c r="Q17" s="116" t="str">
        <f>IFERROR(VLOOKUP(A17,정기전_2023!#REF!,5,FALSE),"")</f>
        <v/>
      </c>
      <c r="R17" s="116" t="str">
        <f>IFERROR(VLOOKUP(A17,정기전_2023!#REF!,5,FALSE),"")</f>
        <v/>
      </c>
      <c r="S17" s="116" t="str">
        <f>IFERROR(VLOOKUP(A17,정기전_2023!#REF!,5,FALSE),"")</f>
        <v/>
      </c>
      <c r="T17" s="117">
        <f t="shared" si="0"/>
        <v>0</v>
      </c>
      <c r="U17" s="119" t="s">
        <v>76</v>
      </c>
      <c r="V17" s="115">
        <f t="shared" si="1"/>
        <v>0</v>
      </c>
      <c r="W17" s="93" t="str">
        <f t="shared" si="2"/>
        <v/>
      </c>
      <c r="Y17" s="90"/>
      <c r="Z17" s="90"/>
      <c r="AA17" s="90"/>
    </row>
    <row r="18" spans="1:27" x14ac:dyDescent="0.4">
      <c r="A18" s="119" t="s">
        <v>52</v>
      </c>
      <c r="B18" s="116" t="e">
        <f>VLOOKUP(A18,정기전_2023!$B$4:$F$15,5,FALSE)</f>
        <v>#N/A</v>
      </c>
      <c r="C18" s="116"/>
      <c r="D18" s="116" t="e">
        <f>VLOOKUP(A18,정기전_2023!#REF!,5,FALSE)</f>
        <v>#REF!</v>
      </c>
      <c r="E18" s="116"/>
      <c r="F18" s="116" t="e">
        <f>VLOOKUP(A18,정기전_2023!#REF!,5,FALSE)</f>
        <v>#REF!</v>
      </c>
      <c r="G18" s="116" t="e">
        <f>VLOOKUP(A18,정기전_2023!#REF!,5,FALSE)</f>
        <v>#REF!</v>
      </c>
      <c r="H18" s="116" t="str">
        <f>IFERROR(VLOOKUP(A18,정기전_2023!#REF!,5,FALSE),"")</f>
        <v/>
      </c>
      <c r="I18" s="116" t="str">
        <f>IFERROR(VLOOKUP(A18,정기전_2023!#REF!,5,FALSE),"")</f>
        <v/>
      </c>
      <c r="J18" s="116" t="str">
        <f>IFERROR(VLOOKUP(A18,정기전_2023!#REF!,5,FALSE),"")</f>
        <v/>
      </c>
      <c r="K18" s="116" t="str">
        <f>IFERROR(VLOOKUP(A18,정기전_2023!#REF!,5,FALSE),"")</f>
        <v/>
      </c>
      <c r="L18" s="116" t="str">
        <f>IFERROR(VLOOKUP(A18,정기전_2023!#REF!,5,FALSE),"")</f>
        <v/>
      </c>
      <c r="M18" s="116" t="str">
        <f>IFERROR(VLOOKUP(A18,정기전_2023!#REF!,5,FALSE),"")</f>
        <v/>
      </c>
      <c r="N18" s="116" t="str">
        <f>IFERROR(VLOOKUP(A18,정기전_2023!#REF!,5,FALSE),"")</f>
        <v/>
      </c>
      <c r="O18" s="116" t="str">
        <f>IFERROR(VLOOKUP(A18,정기전_2023!#REF!,5,FALSE),"")</f>
        <v/>
      </c>
      <c r="P18" s="116" t="str">
        <f>IFERROR(VLOOKUP(A18,정기전_2023!#REF!,5,FALSE),"")</f>
        <v/>
      </c>
      <c r="Q18" s="116" t="str">
        <f>IFERROR(VLOOKUP(A18,정기전_2023!#REF!,5,FALSE),"")</f>
        <v/>
      </c>
      <c r="R18" s="116" t="str">
        <f>IFERROR(VLOOKUP(A18,정기전_2023!#REF!,5,FALSE),"")</f>
        <v/>
      </c>
      <c r="S18" s="116" t="str">
        <f>IFERROR(VLOOKUP(A18,정기전_2023!#REF!,5,FALSE),"")</f>
        <v/>
      </c>
      <c r="T18" s="117" t="e">
        <f t="shared" si="0"/>
        <v>#N/A</v>
      </c>
      <c r="U18" s="119" t="s">
        <v>52</v>
      </c>
      <c r="V18" s="115">
        <f t="shared" si="1"/>
        <v>0</v>
      </c>
      <c r="W18" s="93" t="str">
        <f t="shared" si="2"/>
        <v/>
      </c>
      <c r="Y18" s="90"/>
      <c r="Z18" s="90"/>
      <c r="AA18" s="90"/>
    </row>
    <row r="19" spans="1:27" x14ac:dyDescent="0.4">
      <c r="A19" s="119" t="s">
        <v>98</v>
      </c>
      <c r="B19" s="116"/>
      <c r="C19" s="116">
        <f>VLOOKUP(A19,정기전_2023!$B$21:$F$29,5,FALSE)</f>
        <v>526</v>
      </c>
      <c r="D19" s="116" t="e">
        <f>VLOOKUP(A19,정기전_2023!#REF!,5,FALSE)</f>
        <v>#REF!</v>
      </c>
      <c r="E19" s="116" t="e">
        <f>VLOOKUP(A19,정기전_2023!#REF!,5,FALSE)</f>
        <v>#REF!</v>
      </c>
      <c r="F19" s="116" t="e">
        <f>VLOOKUP(A19,정기전_2023!#REF!,5,FALSE)</f>
        <v>#REF!</v>
      </c>
      <c r="G19" s="116" t="e">
        <f>VLOOKUP(A19,정기전_2023!#REF!,5,FALSE)</f>
        <v>#REF!</v>
      </c>
      <c r="H19" s="116" t="str">
        <f>IFERROR(VLOOKUP(A19,정기전_2023!#REF!,5,FALSE),"")</f>
        <v/>
      </c>
      <c r="I19" s="116" t="str">
        <f>IFERROR(VLOOKUP(A19,정기전_2023!#REF!,5,FALSE),"")</f>
        <v/>
      </c>
      <c r="J19" s="116" t="str">
        <f>IFERROR(VLOOKUP(A19,정기전_2023!#REF!,5,FALSE),"")</f>
        <v/>
      </c>
      <c r="K19" s="116" t="str">
        <f>IFERROR(VLOOKUP(A19,정기전_2023!#REF!,5,FALSE),"")</f>
        <v/>
      </c>
      <c r="L19" s="116" t="str">
        <f>IFERROR(VLOOKUP(A19,정기전_2023!#REF!,5,FALSE),"")</f>
        <v/>
      </c>
      <c r="M19" s="116" t="str">
        <f>IFERROR(VLOOKUP(A19,정기전_2023!#REF!,5,FALSE),"")</f>
        <v/>
      </c>
      <c r="N19" s="116" t="str">
        <f>IFERROR(VLOOKUP(A19,정기전_2023!#REF!,5,FALSE),"")</f>
        <v/>
      </c>
      <c r="O19" s="116" t="str">
        <f>IFERROR(VLOOKUP(A19,정기전_2023!#REF!,5,FALSE),"")</f>
        <v/>
      </c>
      <c r="P19" s="116" t="str">
        <f>IFERROR(VLOOKUP(A19,정기전_2023!#REF!,5,FALSE),"")</f>
        <v/>
      </c>
      <c r="Q19" s="116" t="str">
        <f>IFERROR(VLOOKUP(A19,정기전_2023!#REF!,5,FALSE),"")</f>
        <v/>
      </c>
      <c r="R19" s="116" t="str">
        <f>IFERROR(VLOOKUP(A19,정기전_2023!#REF!,5,FALSE),"")</f>
        <v/>
      </c>
      <c r="S19" s="116" t="str">
        <f>IFERROR(VLOOKUP(A19,정기전_2023!#REF!,5,FALSE),"")</f>
        <v/>
      </c>
      <c r="T19" s="117" t="e">
        <f t="shared" si="0"/>
        <v>#REF!</v>
      </c>
      <c r="U19" s="119" t="s">
        <v>98</v>
      </c>
      <c r="V19" s="115">
        <f t="shared" si="1"/>
        <v>3</v>
      </c>
      <c r="W19" s="93" t="e">
        <f t="shared" si="2"/>
        <v>#REF!</v>
      </c>
      <c r="Y19" s="90"/>
      <c r="Z19" s="90"/>
      <c r="AA19" s="90"/>
    </row>
    <row r="20" spans="1:27" x14ac:dyDescent="0.4">
      <c r="A20" s="119" t="s">
        <v>72</v>
      </c>
      <c r="B20" s="116" t="e">
        <f>VLOOKUP(A20,정기전_2023!$B$4:$F$15,5,FALSE)</f>
        <v>#N/A</v>
      </c>
      <c r="C20" s="116"/>
      <c r="D20" s="116"/>
      <c r="E20" s="116"/>
      <c r="F20" s="116"/>
      <c r="G20" s="116"/>
      <c r="H20" s="116" t="str">
        <f>IFERROR(VLOOKUP(A20,정기전_2023!#REF!,5,FALSE),"")</f>
        <v/>
      </c>
      <c r="I20" s="116" t="str">
        <f>IFERROR(VLOOKUP(A20,정기전_2023!#REF!,5,FALSE),"")</f>
        <v/>
      </c>
      <c r="J20" s="116" t="str">
        <f>IFERROR(VLOOKUP(A20,정기전_2023!#REF!,5,FALSE),"")</f>
        <v/>
      </c>
      <c r="K20" s="116" t="str">
        <f>IFERROR(VLOOKUP(A20,정기전_2023!#REF!,5,FALSE),"")</f>
        <v/>
      </c>
      <c r="L20" s="116" t="str">
        <f>IFERROR(VLOOKUP(A20,정기전_2023!#REF!,5,FALSE),"")</f>
        <v/>
      </c>
      <c r="M20" s="116" t="str">
        <f>IFERROR(VLOOKUP(A20,정기전_2023!#REF!,5,FALSE),"")</f>
        <v/>
      </c>
      <c r="N20" s="116" t="str">
        <f>IFERROR(VLOOKUP(A20,정기전_2023!#REF!,5,FALSE),"")</f>
        <v/>
      </c>
      <c r="O20" s="116" t="str">
        <f>IFERROR(VLOOKUP(A20,정기전_2023!#REF!,5,FALSE),"")</f>
        <v/>
      </c>
      <c r="P20" s="116" t="str">
        <f>IFERROR(VLOOKUP(A20,정기전_2023!#REF!,5,FALSE),"")</f>
        <v/>
      </c>
      <c r="Q20" s="116" t="str">
        <f>IFERROR(VLOOKUP(A20,정기전_2023!#REF!,5,FALSE),"")</f>
        <v/>
      </c>
      <c r="R20" s="116" t="str">
        <f>IFERROR(VLOOKUP(A20,정기전_2023!#REF!,5,FALSE),"")</f>
        <v/>
      </c>
      <c r="S20" s="116" t="str">
        <f>IFERROR(VLOOKUP(A20,정기전_2023!#REF!,5,FALSE),"")</f>
        <v/>
      </c>
      <c r="T20" s="117" t="e">
        <f t="shared" si="0"/>
        <v>#N/A</v>
      </c>
      <c r="U20" s="119" t="s">
        <v>72</v>
      </c>
      <c r="V20" s="115">
        <f t="shared" si="1"/>
        <v>0</v>
      </c>
      <c r="W20" s="93" t="str">
        <f t="shared" si="2"/>
        <v/>
      </c>
      <c r="Y20" s="90"/>
      <c r="Z20" s="90"/>
      <c r="AA20" s="90"/>
    </row>
    <row r="21" spans="1:27" x14ac:dyDescent="0.4">
      <c r="A21" s="119" t="s">
        <v>58</v>
      </c>
      <c r="B21" s="116" t="e">
        <f>VLOOKUP(A21,정기전_2023!$B$4:$F$15,5,FALSE)</f>
        <v>#N/A</v>
      </c>
      <c r="C21" s="116">
        <f>VLOOKUP(A21,정기전_2023!$B$21:$F$29,5,FALSE)</f>
        <v>479</v>
      </c>
      <c r="D21" s="116" t="e">
        <f>VLOOKUP(A21,정기전_2023!#REF!,5,FALSE)</f>
        <v>#REF!</v>
      </c>
      <c r="E21" s="116" t="e">
        <f>VLOOKUP(A21,정기전_2023!#REF!,5,FALSE)</f>
        <v>#REF!</v>
      </c>
      <c r="F21" s="116"/>
      <c r="G21" s="116" t="e">
        <f>VLOOKUP(A21,정기전_2023!#REF!,5,FALSE)</f>
        <v>#REF!</v>
      </c>
      <c r="H21" s="116" t="str">
        <f>IFERROR(VLOOKUP(A21,정기전_2023!#REF!,5,FALSE),"")</f>
        <v/>
      </c>
      <c r="I21" s="116" t="str">
        <f>IFERROR(VLOOKUP(A21,정기전_2023!#REF!,5,FALSE),"")</f>
        <v/>
      </c>
      <c r="J21" s="116" t="str">
        <f>IFERROR(VLOOKUP(A21,정기전_2023!#REF!,5,FALSE),"")</f>
        <v/>
      </c>
      <c r="K21" s="116" t="str">
        <f>IFERROR(VLOOKUP(A21,정기전_2023!#REF!,5,FALSE),"")</f>
        <v/>
      </c>
      <c r="L21" s="116" t="str">
        <f>IFERROR(VLOOKUP(A21,정기전_2023!#REF!,5,FALSE),"")</f>
        <v/>
      </c>
      <c r="M21" s="116" t="str">
        <f>IFERROR(VLOOKUP(A21,정기전_2023!#REF!,5,FALSE),"")</f>
        <v/>
      </c>
      <c r="N21" s="116" t="str">
        <f>IFERROR(VLOOKUP(A21,정기전_2023!#REF!,5,FALSE),"")</f>
        <v/>
      </c>
      <c r="O21" s="116" t="str">
        <f>IFERROR(VLOOKUP(A21,정기전_2023!#REF!,5,FALSE),"")</f>
        <v/>
      </c>
      <c r="P21" s="116" t="str">
        <f>IFERROR(VLOOKUP(A21,정기전_2023!#REF!,5,FALSE),"")</f>
        <v/>
      </c>
      <c r="Q21" s="116" t="str">
        <f>IFERROR(VLOOKUP(A21,정기전_2023!#REF!,5,FALSE),"")</f>
        <v/>
      </c>
      <c r="R21" s="116" t="str">
        <f>IFERROR(VLOOKUP(A21,정기전_2023!#REF!,5,FALSE),"")</f>
        <v/>
      </c>
      <c r="S21" s="116" t="str">
        <f>IFERROR(VLOOKUP(A21,정기전_2023!#REF!,5,FALSE),"")</f>
        <v/>
      </c>
      <c r="T21" s="117" t="e">
        <f t="shared" si="0"/>
        <v>#N/A</v>
      </c>
      <c r="U21" s="119" t="s">
        <v>58</v>
      </c>
      <c r="V21" s="115">
        <f t="shared" si="1"/>
        <v>3</v>
      </c>
      <c r="W21" s="93" t="e">
        <f t="shared" si="2"/>
        <v>#N/A</v>
      </c>
      <c r="Y21" s="90"/>
      <c r="Z21" s="90"/>
      <c r="AA21" s="90"/>
    </row>
    <row r="22" spans="1:27" x14ac:dyDescent="0.4">
      <c r="A22" s="119" t="s">
        <v>55</v>
      </c>
      <c r="B22" s="116">
        <f>VLOOKUP(A22,정기전_2023!$B$4:$F$15,5,FALSE)</f>
        <v>612</v>
      </c>
      <c r="C22" s="116">
        <f>VLOOKUP(A22,정기전_2023!$B$21:$F$29,5,FALSE)</f>
        <v>535</v>
      </c>
      <c r="D22" s="116" t="e">
        <f>VLOOKUP(A22,정기전_2023!#REF!,5,FALSE)</f>
        <v>#REF!</v>
      </c>
      <c r="E22" s="116" t="e">
        <f>VLOOKUP(A22,정기전_2023!#REF!,5,FALSE)</f>
        <v>#REF!</v>
      </c>
      <c r="F22" s="116" t="e">
        <f>VLOOKUP(A22,정기전_2023!#REF!,5,FALSE)</f>
        <v>#REF!</v>
      </c>
      <c r="G22" s="116" t="e">
        <f>VLOOKUP(A22,정기전_2023!#REF!,5,FALSE)</f>
        <v>#REF!</v>
      </c>
      <c r="H22" s="116" t="str">
        <f>IFERROR(VLOOKUP(A22,정기전_2023!#REF!,5,FALSE),"")</f>
        <v/>
      </c>
      <c r="I22" s="116" t="str">
        <f>IFERROR(VLOOKUP(A22,정기전_2023!#REF!,5,FALSE),"")</f>
        <v/>
      </c>
      <c r="J22" s="116" t="str">
        <f>IFERROR(VLOOKUP(A22,정기전_2023!#REF!,5,FALSE),"")</f>
        <v/>
      </c>
      <c r="K22" s="116" t="str">
        <f>IFERROR(VLOOKUP(A22,정기전_2023!#REF!,5,FALSE),"")</f>
        <v/>
      </c>
      <c r="L22" s="116" t="str">
        <f>IFERROR(VLOOKUP(A22,정기전_2023!#REF!,5,FALSE),"")</f>
        <v/>
      </c>
      <c r="M22" s="116" t="str">
        <f>IFERROR(VLOOKUP(A22,정기전_2023!#REF!,5,FALSE),"")</f>
        <v/>
      </c>
      <c r="N22" s="116" t="str">
        <f>IFERROR(VLOOKUP(A22,정기전_2023!#REF!,5,FALSE),"")</f>
        <v/>
      </c>
      <c r="O22" s="116" t="str">
        <f>IFERROR(VLOOKUP(A22,정기전_2023!#REF!,5,FALSE),"")</f>
        <v/>
      </c>
      <c r="P22" s="116" t="str">
        <f>IFERROR(VLOOKUP(A22,정기전_2023!#REF!,5,FALSE),"")</f>
        <v/>
      </c>
      <c r="Q22" s="116" t="str">
        <f>IFERROR(VLOOKUP(A22,정기전_2023!#REF!,5,FALSE),"")</f>
        <v/>
      </c>
      <c r="R22" s="116" t="str">
        <f>IFERROR(VLOOKUP(A22,정기전_2023!#REF!,5,FALSE),"")</f>
        <v/>
      </c>
      <c r="S22" s="116" t="str">
        <f>IFERROR(VLOOKUP(A22,정기전_2023!#REF!,5,FALSE),"")</f>
        <v/>
      </c>
      <c r="T22" s="117" t="e">
        <f t="shared" si="0"/>
        <v>#REF!</v>
      </c>
      <c r="U22" s="119" t="s">
        <v>55</v>
      </c>
      <c r="V22" s="115">
        <f t="shared" si="1"/>
        <v>6</v>
      </c>
      <c r="W22" s="93" t="e">
        <f t="shared" si="2"/>
        <v>#REF!</v>
      </c>
      <c r="Y22" s="90"/>
      <c r="Z22" s="90"/>
      <c r="AA22" s="90"/>
    </row>
    <row r="23" spans="1:27" x14ac:dyDescent="0.4">
      <c r="A23" s="119" t="s">
        <v>64</v>
      </c>
      <c r="B23" s="116"/>
      <c r="C23" s="116"/>
      <c r="D23" s="116"/>
      <c r="E23" s="116"/>
      <c r="F23" s="116"/>
      <c r="G23" s="116"/>
      <c r="H23" s="116" t="str">
        <f>IFERROR(VLOOKUP(A23,정기전_2023!#REF!,5,FALSE),"")</f>
        <v/>
      </c>
      <c r="I23" s="116" t="str">
        <f>IFERROR(VLOOKUP(A23,정기전_2023!#REF!,5,FALSE),"")</f>
        <v/>
      </c>
      <c r="J23" s="116" t="str">
        <f>IFERROR(VLOOKUP(A23,정기전_2023!#REF!,5,FALSE),"")</f>
        <v/>
      </c>
      <c r="K23" s="116" t="str">
        <f>IFERROR(VLOOKUP(A23,정기전_2023!#REF!,5,FALSE),"")</f>
        <v/>
      </c>
      <c r="L23" s="116" t="str">
        <f>IFERROR(VLOOKUP(A23,정기전_2023!#REF!,5,FALSE),"")</f>
        <v/>
      </c>
      <c r="M23" s="116" t="str">
        <f>IFERROR(VLOOKUP(A23,정기전_2023!#REF!,5,FALSE),"")</f>
        <v/>
      </c>
      <c r="N23" s="116" t="str">
        <f>IFERROR(VLOOKUP(A23,정기전_2023!#REF!,5,FALSE),"")</f>
        <v/>
      </c>
      <c r="O23" s="116" t="str">
        <f>IFERROR(VLOOKUP(A23,정기전_2023!#REF!,5,FALSE),"")</f>
        <v/>
      </c>
      <c r="P23" s="116" t="str">
        <f>IFERROR(VLOOKUP(A23,정기전_2023!#REF!,5,FALSE),"")</f>
        <v/>
      </c>
      <c r="Q23" s="116" t="str">
        <f>IFERROR(VLOOKUP(A23,정기전_2023!#REF!,5,FALSE),"")</f>
        <v/>
      </c>
      <c r="R23" s="116" t="str">
        <f>IFERROR(VLOOKUP(A23,정기전_2023!#REF!,5,FALSE),"")</f>
        <v/>
      </c>
      <c r="S23" s="116" t="str">
        <f>IFERROR(VLOOKUP(A23,정기전_2023!#REF!,5,FALSE),"")</f>
        <v/>
      </c>
      <c r="T23" s="117">
        <f t="shared" si="0"/>
        <v>0</v>
      </c>
      <c r="U23" s="119" t="s">
        <v>64</v>
      </c>
      <c r="V23" s="115">
        <f t="shared" si="1"/>
        <v>0</v>
      </c>
      <c r="W23" s="93" t="str">
        <f t="shared" si="2"/>
        <v/>
      </c>
      <c r="Y23" s="90"/>
      <c r="Z23" s="90"/>
      <c r="AA23" s="90"/>
    </row>
    <row r="24" spans="1:27" x14ac:dyDescent="0.4">
      <c r="A24" s="119" t="s">
        <v>53</v>
      </c>
      <c r="B24" s="116">
        <f>VLOOKUP(A24,정기전_2023!$B$4:$F$15,5,FALSE)</f>
        <v>530</v>
      </c>
      <c r="C24" s="116">
        <f>VLOOKUP(A24,정기전_2023!$B$21:$F$29,5,FALSE)</f>
        <v>526</v>
      </c>
      <c r="D24" s="116" t="e">
        <f>VLOOKUP(A24,정기전_2023!#REF!,5,FALSE)</f>
        <v>#REF!</v>
      </c>
      <c r="E24" s="116" t="e">
        <f>VLOOKUP(A24,정기전_2023!#REF!,5,FALSE)</f>
        <v>#REF!</v>
      </c>
      <c r="F24" s="116" t="e">
        <f>VLOOKUP(A24,정기전_2023!#REF!,5,FALSE)</f>
        <v>#REF!</v>
      </c>
      <c r="G24" s="116" t="e">
        <f>VLOOKUP(A24,정기전_2023!#REF!,5,FALSE)</f>
        <v>#REF!</v>
      </c>
      <c r="H24" s="116" t="str">
        <f>IFERROR(VLOOKUP(A24,정기전_2023!#REF!,5,FALSE),"")</f>
        <v/>
      </c>
      <c r="I24" s="116" t="str">
        <f>IFERROR(VLOOKUP(A24,정기전_2023!#REF!,5,FALSE),"")</f>
        <v/>
      </c>
      <c r="J24" s="116" t="str">
        <f>IFERROR(VLOOKUP(A24,정기전_2023!#REF!,5,FALSE),"")</f>
        <v/>
      </c>
      <c r="K24" s="116" t="str">
        <f>IFERROR(VLOOKUP(A24,정기전_2023!#REF!,5,FALSE),"")</f>
        <v/>
      </c>
      <c r="L24" s="116" t="str">
        <f>IFERROR(VLOOKUP(A24,정기전_2023!#REF!,5,FALSE),"")</f>
        <v/>
      </c>
      <c r="M24" s="116" t="str">
        <f>IFERROR(VLOOKUP(A24,정기전_2023!#REF!,5,FALSE),"")</f>
        <v/>
      </c>
      <c r="N24" s="116" t="str">
        <f>IFERROR(VLOOKUP(A24,정기전_2023!#REF!,5,FALSE),"")</f>
        <v/>
      </c>
      <c r="O24" s="116" t="str">
        <f>IFERROR(VLOOKUP(A24,정기전_2023!#REF!,5,FALSE),"")</f>
        <v/>
      </c>
      <c r="P24" s="116" t="str">
        <f>IFERROR(VLOOKUP(A24,정기전_2023!#REF!,5,FALSE),"")</f>
        <v/>
      </c>
      <c r="Q24" s="116" t="str">
        <f>IFERROR(VLOOKUP(A24,정기전_2023!#REF!,5,FALSE),"")</f>
        <v/>
      </c>
      <c r="R24" s="116" t="str">
        <f>IFERROR(VLOOKUP(A24,정기전_2023!#REF!,5,FALSE),"")</f>
        <v/>
      </c>
      <c r="S24" s="116" t="str">
        <f>IFERROR(VLOOKUP(A24,정기전_2023!#REF!,5,FALSE),"")</f>
        <v/>
      </c>
      <c r="T24" s="117" t="e">
        <f t="shared" si="0"/>
        <v>#REF!</v>
      </c>
      <c r="U24" s="119" t="s">
        <v>53</v>
      </c>
      <c r="V24" s="115">
        <f t="shared" si="1"/>
        <v>6</v>
      </c>
      <c r="W24" s="93" t="e">
        <f t="shared" si="2"/>
        <v>#REF!</v>
      </c>
      <c r="Y24" s="90"/>
      <c r="Z24" s="90"/>
      <c r="AA24" s="90"/>
    </row>
    <row r="25" spans="1:27" hidden="1" x14ac:dyDescent="0.4">
      <c r="A25" s="119" t="s">
        <v>105</v>
      </c>
      <c r="B25" s="116"/>
      <c r="C25" s="116"/>
      <c r="D25" s="116"/>
      <c r="E25" s="116"/>
      <c r="F25" s="116" t="e">
        <f>VLOOKUP(A25,정기전_2023!#REF!,5,FALSE)</f>
        <v>#REF!</v>
      </c>
      <c r="G25" s="116" t="e">
        <f>VLOOKUP(A25,정기전_2023!#REF!,5,FALSE)</f>
        <v>#REF!</v>
      </c>
      <c r="H25" s="116" t="str">
        <f>IFERROR(VLOOKUP(A25,정기전_2023!#REF!,5,FALSE),"")</f>
        <v/>
      </c>
      <c r="I25" s="116" t="str">
        <f>IFERROR(VLOOKUP(A25,정기전_2023!#REF!,5,FALSE),"")</f>
        <v/>
      </c>
      <c r="J25" s="116" t="str">
        <f>IFERROR(VLOOKUP(A25,정기전_2023!#REF!,5,FALSE),"")</f>
        <v/>
      </c>
      <c r="K25" s="116" t="str">
        <f>IFERROR(VLOOKUP(A25,정기전_2023!#REF!,5,FALSE),"")</f>
        <v/>
      </c>
      <c r="L25" s="116" t="str">
        <f>IFERROR(VLOOKUP(A25,정기전_2023!#REF!,5,FALSE),"")</f>
        <v/>
      </c>
      <c r="M25" s="116" t="str">
        <f>IFERROR(VLOOKUP(A25,정기전_2023!#REF!,5,FALSE),"")</f>
        <v/>
      </c>
      <c r="N25" s="116" t="str">
        <f>IFERROR(VLOOKUP(A25,정기전_2023!#REF!,5,FALSE),"")</f>
        <v/>
      </c>
      <c r="O25" s="116" t="str">
        <f>IFERROR(VLOOKUP(A25,정기전_2023!#REF!,5,FALSE),"")</f>
        <v/>
      </c>
      <c r="P25" s="116" t="str">
        <f>IFERROR(VLOOKUP(A25,정기전_2023!#REF!,5,FALSE),"")</f>
        <v/>
      </c>
      <c r="Q25" s="116" t="str">
        <f>IFERROR(VLOOKUP(A25,정기전_2023!#REF!,5,FALSE),"")</f>
        <v/>
      </c>
      <c r="R25" s="116" t="str">
        <f>IFERROR(VLOOKUP(A25,정기전_2023!#REF!,5,FALSE),"")</f>
        <v/>
      </c>
      <c r="S25" s="116" t="str">
        <f>IFERROR(VLOOKUP(A25,정기전_2023!#REF!,5,FALSE),"")</f>
        <v/>
      </c>
      <c r="T25" s="117" t="e">
        <f t="shared" si="0"/>
        <v>#REF!</v>
      </c>
      <c r="U25" s="119" t="s">
        <v>105</v>
      </c>
      <c r="V25" s="115">
        <f t="shared" si="1"/>
        <v>0</v>
      </c>
      <c r="W25" s="93" t="str">
        <f t="shared" si="2"/>
        <v/>
      </c>
    </row>
    <row r="26" spans="1:27" x14ac:dyDescent="0.4">
      <c r="A26" s="119" t="s">
        <v>106</v>
      </c>
      <c r="B26" s="116"/>
      <c r="C26" s="116"/>
      <c r="D26" s="116"/>
      <c r="E26" s="116"/>
      <c r="F26" s="116" t="e">
        <f>VLOOKUP(A26,정기전_2023!#REF!,5,FALSE)</f>
        <v>#REF!</v>
      </c>
      <c r="G26" s="116" t="e">
        <f>VLOOKUP(A26,정기전_2023!#REF!,5,FALSE)</f>
        <v>#REF!</v>
      </c>
      <c r="H26" s="116" t="str">
        <f>IFERROR(VLOOKUP(A26,정기전_2023!#REF!,5,FALSE),"")</f>
        <v/>
      </c>
      <c r="I26" s="116" t="str">
        <f>IFERROR(VLOOKUP(A26,정기전_2023!#REF!,5,FALSE),"")</f>
        <v/>
      </c>
      <c r="J26" s="116" t="str">
        <f>IFERROR(VLOOKUP(A26,정기전_2023!#REF!,5,FALSE),"")</f>
        <v/>
      </c>
      <c r="K26" s="116" t="str">
        <f>IFERROR(VLOOKUP(A26,정기전_2023!#REF!,5,FALSE),"")</f>
        <v/>
      </c>
      <c r="L26" s="116" t="str">
        <f>IFERROR(VLOOKUP(A26,정기전_2023!#REF!,5,FALSE),"")</f>
        <v/>
      </c>
      <c r="M26" s="116" t="str">
        <f>IFERROR(VLOOKUP(A26,정기전_2023!#REF!,5,FALSE),"")</f>
        <v/>
      </c>
      <c r="N26" s="116" t="str">
        <f>IFERROR(VLOOKUP(A26,정기전_2023!#REF!,5,FALSE),"")</f>
        <v/>
      </c>
      <c r="O26" s="116" t="str">
        <f>IFERROR(VLOOKUP(A26,정기전_2023!#REF!,5,FALSE),"")</f>
        <v/>
      </c>
      <c r="P26" s="116" t="str">
        <f>IFERROR(VLOOKUP(A26,정기전_2023!#REF!,5,FALSE),"")</f>
        <v/>
      </c>
      <c r="Q26" s="116" t="str">
        <f>IFERROR(VLOOKUP(A26,정기전_2023!#REF!,5,FALSE),"")</f>
        <v/>
      </c>
      <c r="R26" s="116" t="str">
        <f>IFERROR(VLOOKUP(A26,정기전_2023!#REF!,5,FALSE),"")</f>
        <v/>
      </c>
      <c r="S26" s="116" t="str">
        <f>IFERROR(VLOOKUP(A26,정기전_2023!#REF!,5,FALSE),"")</f>
        <v/>
      </c>
      <c r="T26" s="117" t="e">
        <f t="shared" si="0"/>
        <v>#REF!</v>
      </c>
      <c r="U26" s="119" t="s">
        <v>106</v>
      </c>
      <c r="V26" s="115">
        <f t="shared" si="1"/>
        <v>0</v>
      </c>
      <c r="W26" s="93" t="str">
        <f t="shared" si="2"/>
        <v/>
      </c>
    </row>
    <row r="27" spans="1:27" x14ac:dyDescent="0.4">
      <c r="A27" s="119" t="s">
        <v>149</v>
      </c>
      <c r="B27" s="116"/>
      <c r="C27" s="116"/>
      <c r="D27" s="116"/>
      <c r="E27" s="116"/>
      <c r="F27" s="116"/>
      <c r="G27" s="116" t="e">
        <f>VLOOKUP(A27,정기전_2023!#REF!,5,FALSE)</f>
        <v>#REF!</v>
      </c>
      <c r="H27" s="116" t="str">
        <f>IFERROR(VLOOKUP(A27,정기전_2023!#REF!,5,FALSE),"")</f>
        <v/>
      </c>
      <c r="I27" s="116" t="str">
        <f>IFERROR(VLOOKUP(A27,정기전_2023!#REF!,5,FALSE),"")</f>
        <v/>
      </c>
      <c r="J27" s="116" t="str">
        <f>IFERROR(VLOOKUP(A27,정기전_2023!#REF!,5,FALSE),"")</f>
        <v/>
      </c>
      <c r="K27" s="116" t="str">
        <f>IFERROR(VLOOKUP(A27,정기전_2023!#REF!,5,FALSE),"")</f>
        <v/>
      </c>
      <c r="L27" s="116" t="str">
        <f>IFERROR(VLOOKUP(A27,정기전_2023!#REF!,5,FALSE),"")</f>
        <v/>
      </c>
      <c r="M27" s="116" t="str">
        <f>IFERROR(VLOOKUP(A27,정기전_2023!#REF!,5,FALSE),"")</f>
        <v/>
      </c>
      <c r="N27" s="116" t="str">
        <f>IFERROR(VLOOKUP(A27,정기전_2023!#REF!,5,FALSE),"")</f>
        <v/>
      </c>
      <c r="O27" s="116" t="str">
        <f>IFERROR(VLOOKUP(A27,정기전_2023!#REF!,5,FALSE),"")</f>
        <v/>
      </c>
      <c r="P27" s="116" t="str">
        <f>IFERROR(VLOOKUP(A27,정기전_2023!#REF!,5,FALSE),"")</f>
        <v/>
      </c>
      <c r="Q27" s="116" t="str">
        <f>IFERROR(VLOOKUP(A27,정기전_2023!#REF!,5,FALSE),"")</f>
        <v/>
      </c>
      <c r="R27" s="116" t="str">
        <f>IFERROR(VLOOKUP(A27,정기전_2023!#REF!,5,FALSE),"")</f>
        <v/>
      </c>
      <c r="S27" s="116" t="str">
        <f>IFERROR(VLOOKUP(A27,정기전_2023!#REF!,5,FALSE),"")</f>
        <v/>
      </c>
      <c r="T27" s="117" t="e">
        <f t="shared" si="0"/>
        <v>#REF!</v>
      </c>
      <c r="U27" s="119" t="s">
        <v>149</v>
      </c>
      <c r="V27" s="115">
        <f t="shared" si="1"/>
        <v>0</v>
      </c>
      <c r="W27" s="93" t="str">
        <f t="shared" si="2"/>
        <v/>
      </c>
    </row>
    <row r="28" spans="1:27" x14ac:dyDescent="0.4">
      <c r="A28" s="119" t="s">
        <v>150</v>
      </c>
      <c r="B28" s="116"/>
      <c r="C28" s="116"/>
      <c r="D28" s="116"/>
      <c r="E28" s="116"/>
      <c r="F28" s="116"/>
      <c r="G28" s="116" t="e">
        <f>VLOOKUP(A28,정기전_2023!#REF!,5,FALSE)</f>
        <v>#REF!</v>
      </c>
      <c r="H28" s="116" t="str">
        <f>IFERROR(VLOOKUP(A28,정기전_2023!#REF!,5,FALSE),"")</f>
        <v/>
      </c>
      <c r="I28" s="116" t="str">
        <f>IFERROR(VLOOKUP(A28,정기전_2023!#REF!,5,FALSE),"")</f>
        <v/>
      </c>
      <c r="J28" s="116" t="str">
        <f>IFERROR(VLOOKUP(A28,정기전_2023!#REF!,5,FALSE),"")</f>
        <v/>
      </c>
      <c r="K28" s="116" t="str">
        <f>IFERROR(VLOOKUP(A28,정기전_2023!#REF!,5,FALSE),"")</f>
        <v/>
      </c>
      <c r="L28" s="116" t="str">
        <f>IFERROR(VLOOKUP(A28,정기전_2023!#REF!,5,FALSE),"")</f>
        <v/>
      </c>
      <c r="M28" s="116" t="str">
        <f>IFERROR(VLOOKUP(A28,정기전_2023!#REF!,5,FALSE),"")</f>
        <v/>
      </c>
      <c r="N28" s="116" t="str">
        <f>IFERROR(VLOOKUP(A28,정기전_2023!#REF!,5,FALSE),"")</f>
        <v/>
      </c>
      <c r="O28" s="116" t="str">
        <f>IFERROR(VLOOKUP(A28,정기전_2023!#REF!,5,FALSE),"")</f>
        <v/>
      </c>
      <c r="P28" s="116" t="str">
        <f>IFERROR(VLOOKUP(A28,정기전_2023!#REF!,5,FALSE),"")</f>
        <v/>
      </c>
      <c r="Q28" s="116" t="str">
        <f>IFERROR(VLOOKUP(A28,정기전_2023!#REF!,5,FALSE),"")</f>
        <v/>
      </c>
      <c r="R28" s="116" t="str">
        <f>IFERROR(VLOOKUP(A28,정기전_2023!#REF!,5,FALSE),"")</f>
        <v/>
      </c>
      <c r="S28" s="116" t="str">
        <f>IFERROR(VLOOKUP(A28,정기전_2023!#REF!,5,FALSE),"")</f>
        <v/>
      </c>
      <c r="T28" s="117" t="e">
        <f t="shared" si="0"/>
        <v>#REF!</v>
      </c>
      <c r="U28" s="119" t="s">
        <v>150</v>
      </c>
      <c r="V28" s="115">
        <f t="shared" si="1"/>
        <v>0</v>
      </c>
      <c r="W28" s="93" t="str">
        <f t="shared" si="2"/>
        <v/>
      </c>
    </row>
    <row r="29" spans="1:27" hidden="1" x14ac:dyDescent="0.4">
      <c r="A29" s="119" t="s">
        <v>151</v>
      </c>
      <c r="B29" s="116"/>
      <c r="C29" s="116"/>
      <c r="D29" s="116"/>
      <c r="E29" s="116"/>
      <c r="F29" s="116"/>
      <c r="G29" s="116" t="e">
        <f>VLOOKUP(A29,정기전_2023!#REF!,5,FALSE)</f>
        <v>#REF!</v>
      </c>
      <c r="H29" s="116" t="str">
        <f>IFERROR(VLOOKUP(A29,정기전_2023!#REF!,5,FALSE),"")</f>
        <v/>
      </c>
      <c r="I29" s="116" t="str">
        <f>IFERROR(VLOOKUP(A29,정기전_2023!#REF!,5,FALSE),"")</f>
        <v/>
      </c>
      <c r="J29" s="116" t="str">
        <f>IFERROR(VLOOKUP(A29,정기전_2023!#REF!,5,FALSE),"")</f>
        <v/>
      </c>
      <c r="K29" s="116" t="str">
        <f>IFERROR(VLOOKUP(A29,정기전_2023!#REF!,5,FALSE),"")</f>
        <v/>
      </c>
      <c r="L29" s="116" t="str">
        <f>IFERROR(VLOOKUP(A29,정기전_2023!#REF!,5,FALSE),"")</f>
        <v/>
      </c>
      <c r="M29" s="116" t="str">
        <f>IFERROR(VLOOKUP(A29,정기전_2023!#REF!,5,FALSE),"")</f>
        <v/>
      </c>
      <c r="N29" s="116" t="str">
        <f>IFERROR(VLOOKUP(A29,정기전_2023!#REF!,5,FALSE),"")</f>
        <v/>
      </c>
      <c r="O29" s="116" t="str">
        <f>IFERROR(VLOOKUP(A29,정기전_2023!#REF!,5,FALSE),"")</f>
        <v/>
      </c>
      <c r="P29" s="116" t="str">
        <f>IFERROR(VLOOKUP(A29,정기전_2023!#REF!,5,FALSE),"")</f>
        <v/>
      </c>
      <c r="Q29" s="116" t="str">
        <f>IFERROR(VLOOKUP(A29,정기전_2023!#REF!,5,FALSE),"")</f>
        <v/>
      </c>
      <c r="R29" s="116" t="str">
        <f>IFERROR(VLOOKUP(A29,정기전_2023!#REF!,5,FALSE),"")</f>
        <v/>
      </c>
      <c r="S29" s="116" t="str">
        <f>IFERROR(VLOOKUP(A29,정기전_2023!#REF!,5,FALSE),"")</f>
        <v/>
      </c>
      <c r="T29" s="117" t="e">
        <f t="shared" si="0"/>
        <v>#REF!</v>
      </c>
      <c r="U29" s="119" t="s">
        <v>151</v>
      </c>
      <c r="V29" s="115">
        <f t="shared" si="1"/>
        <v>0</v>
      </c>
      <c r="W29" s="93" t="str">
        <f t="shared" si="2"/>
        <v/>
      </c>
    </row>
    <row r="30" spans="1:27" x14ac:dyDescent="0.4">
      <c r="A30" s="119" t="s">
        <v>156</v>
      </c>
      <c r="B30" s="116"/>
      <c r="C30" s="116"/>
      <c r="D30" s="116"/>
      <c r="E30" s="116"/>
      <c r="F30" s="116"/>
      <c r="G30" s="116"/>
      <c r="H30" s="116" t="str">
        <f>IFERROR(VLOOKUP(A30,정기전_2023!#REF!,5,FALSE),"")</f>
        <v/>
      </c>
      <c r="I30" s="116" t="str">
        <f>IFERROR(VLOOKUP(A30,정기전_2023!#REF!,5,FALSE),"")</f>
        <v/>
      </c>
      <c r="J30" s="116" t="str">
        <f>IFERROR(VLOOKUP(A30,정기전_2023!#REF!,5,FALSE),"")</f>
        <v/>
      </c>
      <c r="K30" s="116" t="str">
        <f>IFERROR(VLOOKUP(A30,정기전_2023!#REF!,5,FALSE),"")</f>
        <v/>
      </c>
      <c r="L30" s="116" t="str">
        <f>IFERROR(VLOOKUP(A30,정기전_2023!#REF!,5,FALSE),"")</f>
        <v/>
      </c>
      <c r="M30" s="116" t="str">
        <f>IFERROR(VLOOKUP(A30,정기전_2023!#REF!,5,FALSE),"")</f>
        <v/>
      </c>
      <c r="N30" s="116" t="str">
        <f>IFERROR(VLOOKUP(A30,정기전_2023!#REF!,5,FALSE),"")</f>
        <v/>
      </c>
      <c r="O30" s="116" t="str">
        <f>IFERROR(VLOOKUP(A30,정기전_2023!#REF!,5,FALSE),"")</f>
        <v/>
      </c>
      <c r="P30" s="116" t="str">
        <f>IFERROR(VLOOKUP(A30,정기전_2023!#REF!,5,FALSE),"")</f>
        <v/>
      </c>
      <c r="Q30" s="116" t="str">
        <f>IFERROR(VLOOKUP(A30,정기전_2023!#REF!,5,FALSE),"")</f>
        <v/>
      </c>
      <c r="R30" s="116" t="str">
        <f>IFERROR(VLOOKUP(A30,정기전_2023!#REF!,5,FALSE),"")</f>
        <v/>
      </c>
      <c r="S30" s="116" t="str">
        <f>IFERROR(VLOOKUP(A30,정기전_2023!#REF!,5,FALSE),"")</f>
        <v/>
      </c>
      <c r="T30" s="117">
        <f t="shared" si="0"/>
        <v>0</v>
      </c>
      <c r="U30" s="119" t="s">
        <v>156</v>
      </c>
      <c r="V30" s="115">
        <f t="shared" si="1"/>
        <v>0</v>
      </c>
      <c r="W30" s="93" t="str">
        <f t="shared" si="2"/>
        <v/>
      </c>
    </row>
    <row r="31" spans="1:27" hidden="1" x14ac:dyDescent="0.4">
      <c r="A31" s="89" t="s">
        <v>196</v>
      </c>
      <c r="B31" s="91"/>
      <c r="C31" s="91"/>
      <c r="D31" s="91"/>
      <c r="E31" s="91"/>
      <c r="F31" s="91"/>
      <c r="G31" s="91"/>
      <c r="H31" s="91" t="str">
        <f>IFERROR(VLOOKUP(A31,정기전_2023!#REF!,5,FALSE),"")</f>
        <v/>
      </c>
      <c r="I31" s="91" t="str">
        <f>IFERROR(VLOOKUP(A31,정기전_2023!#REF!,5,FALSE),"")</f>
        <v/>
      </c>
      <c r="J31" s="91" t="str">
        <f>IFERROR(VLOOKUP(A31,정기전_2023!#REF!,5,FALSE),"")</f>
        <v/>
      </c>
      <c r="K31" s="91" t="str">
        <f>IFERROR(VLOOKUP(A31,정기전_2023!#REF!,5,FALSE),"")</f>
        <v/>
      </c>
      <c r="L31" s="91" t="str">
        <f>IFERROR(VLOOKUP(A31,정기전_2023!#REF!,5,FALSE),"")</f>
        <v/>
      </c>
      <c r="M31" s="91" t="str">
        <f>IFERROR(VLOOKUP(A31,정기전_2023!#REF!,5,FALSE),"")</f>
        <v/>
      </c>
      <c r="N31" s="91" t="str">
        <f>IFERROR(VLOOKUP(A31,정기전_2023!#REF!,5,FALSE),"")</f>
        <v/>
      </c>
      <c r="O31" s="91" t="str">
        <f>IFERROR(VLOOKUP(A31,정기전_2023!#REF!,5,FALSE),"")</f>
        <v/>
      </c>
      <c r="P31" s="91" t="str">
        <f>IFERROR(VLOOKUP(A31,정기전_2023!#REF!,5,FALSE),"")</f>
        <v/>
      </c>
      <c r="Q31" s="91" t="str">
        <f>IFERROR(VLOOKUP(A31,정기전_2023!#REF!,5,FALSE),"")</f>
        <v/>
      </c>
      <c r="R31" s="91" t="str">
        <f>IFERROR(VLOOKUP(A31,정기전_2023!#REF!,5,FALSE),"")</f>
        <v/>
      </c>
      <c r="S31" s="91" t="str">
        <f>IFERROR(VLOOKUP(A31,정기전_2023!#REF!,5,FALSE),"")</f>
        <v/>
      </c>
      <c r="T31" s="92">
        <f>SUM(B31:S31)</f>
        <v>0</v>
      </c>
      <c r="U31" s="92"/>
      <c r="V31" s="92">
        <f>COUNT(B31:S31)*3</f>
        <v>0</v>
      </c>
      <c r="W31" s="93" t="str">
        <f t="shared" si="2"/>
        <v/>
      </c>
    </row>
    <row r="32" spans="1:27" hidden="1" x14ac:dyDescent="0.4">
      <c r="A32" s="89" t="s">
        <v>197</v>
      </c>
      <c r="B32" s="91"/>
      <c r="C32" s="91"/>
      <c r="D32" s="91"/>
      <c r="E32" s="91"/>
      <c r="F32" s="91"/>
      <c r="G32" s="91"/>
      <c r="H32" s="91" t="str">
        <f>IFERROR(VLOOKUP(A32,정기전_2023!#REF!,5,FALSE),"")</f>
        <v/>
      </c>
      <c r="I32" s="91" t="str">
        <f>IFERROR(VLOOKUP(A32,정기전_2023!#REF!,5,FALSE),"")</f>
        <v/>
      </c>
      <c r="J32" s="91" t="str">
        <f>IFERROR(VLOOKUP(A32,정기전_2023!#REF!,5,FALSE),"")</f>
        <v/>
      </c>
      <c r="K32" s="91" t="str">
        <f>IFERROR(VLOOKUP(A32,정기전_2023!#REF!,5,FALSE),"")</f>
        <v/>
      </c>
      <c r="L32" s="91" t="str">
        <f>IFERROR(VLOOKUP(A32,정기전_2023!#REF!,5,FALSE),"")</f>
        <v/>
      </c>
      <c r="M32" s="91" t="str">
        <f>IFERROR(VLOOKUP(A32,정기전_2023!#REF!,5,FALSE),"")</f>
        <v/>
      </c>
      <c r="N32" s="91" t="str">
        <f>IFERROR(VLOOKUP(A32,정기전_2023!#REF!,5,FALSE),"")</f>
        <v/>
      </c>
      <c r="O32" s="91" t="str">
        <f>IFERROR(VLOOKUP(A32,정기전_2023!#REF!,5,FALSE),"")</f>
        <v/>
      </c>
      <c r="P32" s="91" t="str">
        <f>IFERROR(VLOOKUP(A32,정기전_2023!#REF!,5,FALSE),"")</f>
        <v/>
      </c>
      <c r="Q32" s="91" t="str">
        <f>IFERROR(VLOOKUP(A32,정기전_2023!#REF!,5,FALSE),"")</f>
        <v/>
      </c>
      <c r="R32" s="91" t="str">
        <f>IFERROR(VLOOKUP(A32,정기전_2023!#REF!,5,FALSE),"")</f>
        <v/>
      </c>
      <c r="S32" s="91" t="str">
        <f>IFERROR(VLOOKUP(A32,정기전_2023!#REF!,5,FALSE),"")</f>
        <v/>
      </c>
      <c r="T32" s="92">
        <f>SUM(B32:S32)</f>
        <v>0</v>
      </c>
      <c r="U32" s="92"/>
      <c r="V32" s="92">
        <f>COUNT(B32:S32)*3</f>
        <v>0</v>
      </c>
      <c r="W32" s="93" t="str">
        <f t="shared" si="2"/>
        <v/>
      </c>
    </row>
    <row r="33" spans="1:27" hidden="1" x14ac:dyDescent="0.4">
      <c r="A33" s="89" t="s">
        <v>198</v>
      </c>
      <c r="B33" s="91"/>
      <c r="C33" s="91"/>
      <c r="D33" s="91"/>
      <c r="E33" s="91"/>
      <c r="F33" s="91"/>
      <c r="G33" s="91"/>
      <c r="H33" s="91" t="str">
        <f>IFERROR(VLOOKUP(A33,정기전_2023!#REF!,5,FALSE),"")</f>
        <v/>
      </c>
      <c r="I33" s="91" t="str">
        <f>IFERROR(VLOOKUP(A33,정기전_2023!#REF!,5,FALSE),"")</f>
        <v/>
      </c>
      <c r="J33" s="91" t="str">
        <f>IFERROR(VLOOKUP(A33,정기전_2023!#REF!,5,FALSE),"")</f>
        <v/>
      </c>
      <c r="K33" s="91" t="str">
        <f>IFERROR(VLOOKUP(A33,정기전_2023!#REF!,5,FALSE),"")</f>
        <v/>
      </c>
      <c r="L33" s="91" t="str">
        <f>IFERROR(VLOOKUP(A33,정기전_2023!#REF!,5,FALSE),"")</f>
        <v/>
      </c>
      <c r="M33" s="91" t="str">
        <f>IFERROR(VLOOKUP(A33,정기전_2023!#REF!,5,FALSE),"")</f>
        <v/>
      </c>
      <c r="N33" s="91" t="str">
        <f>IFERROR(VLOOKUP(A33,정기전_2023!#REF!,5,FALSE),"")</f>
        <v/>
      </c>
      <c r="O33" s="91" t="str">
        <f>IFERROR(VLOOKUP(A33,정기전_2023!#REF!,5,FALSE),"")</f>
        <v/>
      </c>
      <c r="P33" s="91" t="str">
        <f>IFERROR(VLOOKUP(A33,정기전_2023!#REF!,5,FALSE),"")</f>
        <v/>
      </c>
      <c r="Q33" s="91" t="str">
        <f>IFERROR(VLOOKUP(A33,정기전_2023!#REF!,5,FALSE),"")</f>
        <v/>
      </c>
      <c r="R33" s="91" t="str">
        <f>IFERROR(VLOOKUP(A33,정기전_2023!#REF!,5,FALSE),"")</f>
        <v/>
      </c>
      <c r="S33" s="91" t="str">
        <f>IFERROR(VLOOKUP(A33,정기전_2023!#REF!,5,FALSE),"")</f>
        <v/>
      </c>
      <c r="T33" s="92">
        <f>SUM(B33:S33)</f>
        <v>0</v>
      </c>
      <c r="U33" s="92"/>
      <c r="V33" s="92">
        <f>COUNT(B33:S33)*3</f>
        <v>0</v>
      </c>
      <c r="W33" s="93" t="str">
        <f t="shared" si="2"/>
        <v/>
      </c>
    </row>
    <row r="34" spans="1:27" s="90" customFormat="1" x14ac:dyDescent="0.4">
      <c r="A34" s="32"/>
      <c r="H34" s="90">
        <f t="shared" ref="H34:M34" si="3">COUNT(H4:H30)</f>
        <v>0</v>
      </c>
      <c r="I34" s="90">
        <f t="shared" si="3"/>
        <v>0</v>
      </c>
      <c r="J34" s="90">
        <f t="shared" si="3"/>
        <v>0</v>
      </c>
      <c r="K34" s="90">
        <f t="shared" si="3"/>
        <v>0</v>
      </c>
      <c r="L34" s="90">
        <f t="shared" si="3"/>
        <v>0</v>
      </c>
      <c r="M34" s="90">
        <f t="shared" si="3"/>
        <v>0</v>
      </c>
      <c r="N34" s="90">
        <f>COUNT(N4:N32)</f>
        <v>0</v>
      </c>
      <c r="O34" s="90">
        <f>COUNT(O4:O32)</f>
        <v>0</v>
      </c>
      <c r="P34" s="90">
        <f>COUNT(P4:P32)</f>
        <v>0</v>
      </c>
      <c r="Q34" s="90">
        <f>COUNT(Q4:Q33)</f>
        <v>0</v>
      </c>
      <c r="R34" s="90">
        <f>COUNT(R4:R33)</f>
        <v>0</v>
      </c>
      <c r="S34" s="90">
        <f>COUNT(S4:S33)</f>
        <v>0</v>
      </c>
      <c r="Y34" s="32"/>
      <c r="Z34" s="32"/>
      <c r="AA34" s="32"/>
    </row>
  </sheetData>
  <mergeCells count="1">
    <mergeCell ref="A1:W2"/>
  </mergeCells>
  <phoneticPr fontId="2" type="noConversion"/>
  <conditionalFormatting sqref="F25:G28 B4:S24 H25:S33">
    <cfRule type="cellIs" dxfId="26" priority="15" operator="greaterThan">
      <formula>599</formula>
    </cfRule>
  </conditionalFormatting>
  <conditionalFormatting sqref="B25:S25">
    <cfRule type="cellIs" dxfId="25" priority="12" operator="greaterThan">
      <formula>599</formula>
    </cfRule>
  </conditionalFormatting>
  <conditionalFormatting sqref="B26:S28">
    <cfRule type="cellIs" dxfId="24" priority="9" operator="greaterThan">
      <formula>599</formula>
    </cfRule>
  </conditionalFormatting>
  <conditionalFormatting sqref="F29:G33">
    <cfRule type="cellIs" dxfId="23" priority="6" operator="greaterThan">
      <formula>599</formula>
    </cfRule>
  </conditionalFormatting>
  <conditionalFormatting sqref="B29:S33">
    <cfRule type="cellIs" dxfId="22" priority="3" operator="greaterThan">
      <formula>599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일일업무일지</vt:lpstr>
      <vt:lpstr>정기전_2023</vt:lpstr>
      <vt:lpstr>정기전_2021</vt:lpstr>
      <vt:lpstr>총에버 관리_2023</vt:lpstr>
      <vt:lpstr>총에버 관리_2021</vt:lpstr>
      <vt:lpstr>2022 1분기 상주리그점수</vt:lpstr>
      <vt:lpstr>2022 2분기 상주리그점수</vt:lpstr>
      <vt:lpstr>Sheet1</vt:lpstr>
      <vt:lpstr>총에버 관리_2022_이벤트전용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박신호</cp:lastModifiedBy>
  <dcterms:created xsi:type="dcterms:W3CDTF">2015-01-15T16:55:01Z</dcterms:created>
  <dcterms:modified xsi:type="dcterms:W3CDTF">2023-08-19T18:17:50Z</dcterms:modified>
</cp:coreProperties>
</file>