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ddy\OneDrive\문서\GitHub\sinhoExample\"/>
    </mc:Choice>
  </mc:AlternateContent>
  <bookViews>
    <workbookView xWindow="0" yWindow="0" windowWidth="17256" windowHeight="5748" firstSheet="1" activeTab="1"/>
  </bookViews>
  <sheets>
    <sheet name="일일업무일지" sheetId="13" state="hidden" r:id="rId1"/>
    <sheet name="정기전_2023" sheetId="18" r:id="rId2"/>
    <sheet name="정기전_2021" sheetId="15" state="hidden" r:id="rId3"/>
    <sheet name="총에버 관리_2023" sheetId="17" r:id="rId4"/>
    <sheet name="총에버 관리_2021" sheetId="16" state="hidden" r:id="rId5"/>
    <sheet name="2022 1분기 상주리그점수" sheetId="19" state="hidden" r:id="rId6"/>
    <sheet name="2022 2분기 상주리그점수" sheetId="21" state="hidden" r:id="rId7"/>
    <sheet name="Sheet1" sheetId="20" state="hidden" r:id="rId8"/>
    <sheet name="총에버 관리_2022_이벤트전용" sheetId="22" state="hidden" r:id="rId9"/>
  </sheets>
  <definedNames>
    <definedName name="_xlnm._FilterDatabase" localSheetId="0" hidden="1">일일업무일지!$B$1:$FX$31</definedName>
  </definedNames>
  <calcPr calcId="152511"/>
</workbook>
</file>

<file path=xl/calcChain.xml><?xml version="1.0" encoding="utf-8"?>
<calcChain xmlns="http://schemas.openxmlformats.org/spreadsheetml/2006/main">
  <c r="I24" i="17" l="1"/>
  <c r="J24" i="17"/>
  <c r="U4" i="17"/>
  <c r="V4" i="17" s="1"/>
  <c r="K143" i="18" s="1"/>
  <c r="L143" i="18" s="1"/>
  <c r="T4" i="17"/>
  <c r="J4" i="17"/>
  <c r="J23" i="17"/>
  <c r="J22" i="17"/>
  <c r="J20" i="17"/>
  <c r="J19" i="17"/>
  <c r="J17" i="17"/>
  <c r="J16" i="17"/>
  <c r="J15" i="17"/>
  <c r="J14" i="17"/>
  <c r="J13" i="17"/>
  <c r="J12" i="17"/>
  <c r="J11" i="17"/>
  <c r="J10" i="17"/>
  <c r="J9" i="17"/>
  <c r="J8" i="17"/>
  <c r="J7" i="17"/>
  <c r="J5" i="17"/>
  <c r="J3" i="17"/>
  <c r="F147" i="18"/>
  <c r="G147" i="18" s="1"/>
  <c r="F145" i="18"/>
  <c r="G145" i="18" s="1"/>
  <c r="F149" i="18"/>
  <c r="G149" i="18" s="1"/>
  <c r="F142" i="18"/>
  <c r="G142" i="18" s="1"/>
  <c r="F140" i="18"/>
  <c r="G140" i="18" s="1"/>
  <c r="F141" i="18"/>
  <c r="G141" i="18" s="1"/>
  <c r="F150" i="18"/>
  <c r="G150" i="18" s="1"/>
  <c r="F148" i="18"/>
  <c r="G148" i="18" s="1"/>
  <c r="J143" i="18"/>
  <c r="I143" i="18"/>
  <c r="F143" i="18"/>
  <c r="G143" i="18" s="1"/>
  <c r="A143" i="18" s="1"/>
  <c r="F151" i="18"/>
  <c r="G151" i="18" s="1"/>
  <c r="F144" i="18"/>
  <c r="G144" i="18" s="1"/>
  <c r="F146" i="18"/>
  <c r="G146" i="18" s="1"/>
  <c r="I23" i="17"/>
  <c r="I22" i="17"/>
  <c r="I19" i="17"/>
  <c r="I16" i="17"/>
  <c r="I14" i="17"/>
  <c r="I11" i="17"/>
  <c r="I9" i="17"/>
  <c r="I8" i="17"/>
  <c r="I3" i="17"/>
  <c r="F130" i="18"/>
  <c r="G130" i="18" s="1"/>
  <c r="F131" i="18"/>
  <c r="G131" i="18" s="1"/>
  <c r="F132" i="18"/>
  <c r="I6" i="17" s="1"/>
  <c r="F129" i="18"/>
  <c r="G129" i="18" s="1"/>
  <c r="F127" i="18"/>
  <c r="G127" i="18" s="1"/>
  <c r="F123" i="18"/>
  <c r="I5" i="17" s="1"/>
  <c r="F135" i="18"/>
  <c r="G135" i="18" s="1"/>
  <c r="F133" i="18"/>
  <c r="G133" i="18" s="1"/>
  <c r="F126" i="18"/>
  <c r="G126" i="18" s="1"/>
  <c r="F134" i="18"/>
  <c r="G134" i="18" s="1"/>
  <c r="F125" i="18"/>
  <c r="G125" i="18" s="1"/>
  <c r="F124" i="18"/>
  <c r="G124" i="18" s="1"/>
  <c r="F128" i="18"/>
  <c r="G128" i="18" s="1"/>
  <c r="H19" i="17"/>
  <c r="H17" i="17"/>
  <c r="H14" i="17"/>
  <c r="H11" i="17"/>
  <c r="H9" i="17"/>
  <c r="H8" i="17"/>
  <c r="H6" i="17"/>
  <c r="H3" i="17"/>
  <c r="F115" i="18"/>
  <c r="G115" i="18" s="1"/>
  <c r="F107" i="18"/>
  <c r="G107" i="18" s="1"/>
  <c r="F103" i="18"/>
  <c r="G103" i="18" s="1"/>
  <c r="F112" i="18"/>
  <c r="G112" i="18" s="1"/>
  <c r="F117" i="18"/>
  <c r="G117" i="18" s="1"/>
  <c r="F104" i="18"/>
  <c r="G104" i="18" s="1"/>
  <c r="F114" i="18"/>
  <c r="G114" i="18" s="1"/>
  <c r="F100" i="18"/>
  <c r="G100" i="18" s="1"/>
  <c r="F106" i="18"/>
  <c r="G106" i="18" s="1"/>
  <c r="F110" i="18"/>
  <c r="G110" i="18" s="1"/>
  <c r="F109" i="18"/>
  <c r="G109" i="18" s="1"/>
  <c r="F101" i="18"/>
  <c r="G101" i="18" s="1"/>
  <c r="F102" i="18"/>
  <c r="G102" i="18" s="1"/>
  <c r="F113" i="18"/>
  <c r="G113" i="18" s="1"/>
  <c r="F116" i="18"/>
  <c r="G116" i="18" s="1"/>
  <c r="F108" i="18"/>
  <c r="G108" i="18" s="1"/>
  <c r="F105" i="18"/>
  <c r="G105" i="18" s="1"/>
  <c r="F111" i="18"/>
  <c r="G111" i="18" s="1"/>
  <c r="G21" i="17"/>
  <c r="G20" i="17"/>
  <c r="G19" i="17"/>
  <c r="G17" i="17"/>
  <c r="G14" i="17"/>
  <c r="G13" i="17"/>
  <c r="G12" i="17"/>
  <c r="G11" i="17"/>
  <c r="G10" i="17"/>
  <c r="G9" i="17"/>
  <c r="G7" i="17"/>
  <c r="G5" i="17"/>
  <c r="F93" i="18"/>
  <c r="G93" i="18" s="1"/>
  <c r="F92" i="18"/>
  <c r="G92" i="18" s="1"/>
  <c r="F86" i="18"/>
  <c r="G86" i="18" s="1"/>
  <c r="F95" i="18"/>
  <c r="G95" i="18" s="1"/>
  <c r="F84" i="18"/>
  <c r="G84" i="18" s="1"/>
  <c r="F91" i="18"/>
  <c r="G91" i="18" s="1"/>
  <c r="F94" i="18"/>
  <c r="G94" i="18" s="1"/>
  <c r="F90" i="18"/>
  <c r="G90" i="18" s="1"/>
  <c r="F88" i="18"/>
  <c r="G88" i="18" s="1"/>
  <c r="F89" i="18"/>
  <c r="G89" i="18" s="1"/>
  <c r="F87" i="18"/>
  <c r="G87" i="18" s="1"/>
  <c r="F85" i="18"/>
  <c r="G85" i="18" s="1"/>
  <c r="F20" i="17"/>
  <c r="F19" i="17"/>
  <c r="F18" i="17"/>
  <c r="F17" i="17"/>
  <c r="F15" i="17"/>
  <c r="F14" i="17"/>
  <c r="F10" i="17"/>
  <c r="F9" i="17"/>
  <c r="F7" i="17"/>
  <c r="F79" i="18"/>
  <c r="G79" i="18" s="1"/>
  <c r="F69" i="18"/>
  <c r="G69" i="18" s="1"/>
  <c r="F68" i="18"/>
  <c r="G68" i="18" s="1"/>
  <c r="F77" i="18"/>
  <c r="G77" i="18" s="1"/>
  <c r="F73" i="18"/>
  <c r="G73" i="18" s="1"/>
  <c r="F70" i="18"/>
  <c r="G70" i="18" s="1"/>
  <c r="F76" i="18"/>
  <c r="G76" i="18" s="1"/>
  <c r="F72" i="18"/>
  <c r="G72" i="18" s="1"/>
  <c r="F71" i="18"/>
  <c r="G71" i="18" s="1"/>
  <c r="F78" i="18"/>
  <c r="G78" i="18" s="1"/>
  <c r="F75" i="18"/>
  <c r="G75" i="18" s="1"/>
  <c r="F74" i="18"/>
  <c r="G74" i="18" s="1"/>
  <c r="E19" i="17"/>
  <c r="E14" i="17"/>
  <c r="E12" i="17"/>
  <c r="E11" i="17"/>
  <c r="E8" i="17"/>
  <c r="E5" i="17"/>
  <c r="F63" i="18"/>
  <c r="G63" i="18" s="1"/>
  <c r="F50" i="18"/>
  <c r="G50" i="18" s="1"/>
  <c r="F57" i="18"/>
  <c r="G57" i="18" s="1"/>
  <c r="F56" i="18"/>
  <c r="G56" i="18" s="1"/>
  <c r="F62" i="18"/>
  <c r="G62" i="18" s="1"/>
  <c r="F51" i="18"/>
  <c r="G51" i="18" s="1"/>
  <c r="F52" i="18"/>
  <c r="G52" i="18" s="1"/>
  <c r="F59" i="18"/>
  <c r="G59" i="18" s="1"/>
  <c r="F54" i="18"/>
  <c r="G54" i="18" s="1"/>
  <c r="F55" i="18"/>
  <c r="E6" i="17" s="1"/>
  <c r="F53" i="18"/>
  <c r="G53" i="18" s="1"/>
  <c r="F60" i="18"/>
  <c r="G60" i="18" s="1"/>
  <c r="F58" i="18"/>
  <c r="G58" i="18" s="1"/>
  <c r="F61" i="18"/>
  <c r="G61" i="18" s="1"/>
  <c r="D21" i="17"/>
  <c r="D19" i="17"/>
  <c r="D17" i="17"/>
  <c r="D16" i="17"/>
  <c r="D15" i="17"/>
  <c r="D14" i="17"/>
  <c r="D11" i="17"/>
  <c r="D9" i="17"/>
  <c r="D8" i="17"/>
  <c r="D3" i="17"/>
  <c r="F45" i="18"/>
  <c r="G45" i="18" s="1"/>
  <c r="F44" i="18"/>
  <c r="G44" i="18" s="1"/>
  <c r="F43" i="18"/>
  <c r="G43" i="18" s="1"/>
  <c r="F42" i="18"/>
  <c r="G42" i="18" s="1"/>
  <c r="F41" i="18"/>
  <c r="G41" i="18" s="1"/>
  <c r="F40" i="18"/>
  <c r="G40" i="18" s="1"/>
  <c r="F39" i="18"/>
  <c r="G39" i="18" s="1"/>
  <c r="F38" i="18"/>
  <c r="G38" i="18" s="1"/>
  <c r="F37" i="18"/>
  <c r="G37" i="18" s="1"/>
  <c r="F36" i="18"/>
  <c r="G36" i="18" s="1"/>
  <c r="C20" i="17"/>
  <c r="C19" i="17"/>
  <c r="C17" i="17"/>
  <c r="C14" i="17"/>
  <c r="C11" i="17"/>
  <c r="C7" i="17"/>
  <c r="C6" i="17"/>
  <c r="C3" i="17"/>
  <c r="F26" i="18"/>
  <c r="G26" i="18" s="1"/>
  <c r="F22" i="18"/>
  <c r="G22" i="18" s="1"/>
  <c r="B19" i="17"/>
  <c r="B17" i="17"/>
  <c r="B14" i="17"/>
  <c r="B12" i="17"/>
  <c r="B11" i="17"/>
  <c r="B9" i="17"/>
  <c r="A141" i="18" l="1"/>
  <c r="A142" i="18"/>
  <c r="A145" i="18"/>
  <c r="J21" i="17"/>
  <c r="J6" i="17"/>
  <c r="A140" i="18"/>
  <c r="A149" i="18"/>
  <c r="J18" i="17"/>
  <c r="A147" i="18"/>
  <c r="A151" i="18"/>
  <c r="A146" i="18"/>
  <c r="A144" i="18"/>
  <c r="A148" i="18"/>
  <c r="A150" i="18"/>
  <c r="A41" i="18"/>
  <c r="H12" i="17"/>
  <c r="E13" i="17"/>
  <c r="D7" i="17"/>
  <c r="G15" i="17"/>
  <c r="C18" i="17"/>
  <c r="E17" i="17"/>
  <c r="G18" i="17"/>
  <c r="H21" i="17"/>
  <c r="D12" i="17"/>
  <c r="F12" i="17"/>
  <c r="H22" i="17"/>
  <c r="U22" i="17" s="1"/>
  <c r="E10" i="17"/>
  <c r="H10" i="17"/>
  <c r="E16" i="17"/>
  <c r="H20" i="17"/>
  <c r="F11" i="17"/>
  <c r="U11" i="17" s="1"/>
  <c r="I103" i="18" s="1"/>
  <c r="A44" i="18"/>
  <c r="D13" i="17"/>
  <c r="F13" i="17"/>
  <c r="H23" i="17"/>
  <c r="U23" i="17" s="1"/>
  <c r="A36" i="18"/>
  <c r="H5" i="17"/>
  <c r="A37" i="18"/>
  <c r="A38" i="18"/>
  <c r="A39" i="18"/>
  <c r="A70" i="18"/>
  <c r="A40" i="18"/>
  <c r="D18" i="17"/>
  <c r="I20" i="17"/>
  <c r="E18" i="17"/>
  <c r="F5" i="17"/>
  <c r="G3" i="17"/>
  <c r="H15" i="17"/>
  <c r="D5" i="17"/>
  <c r="E3" i="17"/>
  <c r="E20" i="17"/>
  <c r="F6" i="17"/>
  <c r="F22" i="17"/>
  <c r="H16" i="17"/>
  <c r="E9" i="17"/>
  <c r="G55" i="18"/>
  <c r="A55" i="18" s="1"/>
  <c r="A42" i="18"/>
  <c r="E15" i="17"/>
  <c r="A43" i="18"/>
  <c r="D20" i="17"/>
  <c r="A63" i="18"/>
  <c r="F21" i="17"/>
  <c r="D6" i="17"/>
  <c r="E21" i="17"/>
  <c r="G6" i="17"/>
  <c r="G22" i="17"/>
  <c r="H18" i="17"/>
  <c r="D10" i="17"/>
  <c r="H7" i="17"/>
  <c r="F16" i="17"/>
  <c r="G16" i="17"/>
  <c r="A56" i="18"/>
  <c r="H13" i="17"/>
  <c r="A45" i="18"/>
  <c r="A51" i="18"/>
  <c r="F3" i="17"/>
  <c r="F8" i="17"/>
  <c r="E7" i="17"/>
  <c r="A75" i="18"/>
  <c r="G8" i="17"/>
  <c r="A102" i="18"/>
  <c r="G132" i="18"/>
  <c r="I10" i="17"/>
  <c r="I17" i="17"/>
  <c r="I15" i="17"/>
  <c r="I7" i="17"/>
  <c r="G123" i="18"/>
  <c r="A123" i="18" s="1"/>
  <c r="I21" i="17"/>
  <c r="I12" i="17"/>
  <c r="I13" i="17"/>
  <c r="I18" i="17"/>
  <c r="A116" i="18"/>
  <c r="A112" i="18"/>
  <c r="A117" i="18"/>
  <c r="A105" i="18"/>
  <c r="A114" i="18"/>
  <c r="A100" i="18"/>
  <c r="A106" i="18"/>
  <c r="A111" i="18"/>
  <c r="A110" i="18"/>
  <c r="A109" i="18"/>
  <c r="A101" i="18"/>
  <c r="A115" i="18"/>
  <c r="A107" i="18"/>
  <c r="A113" i="18"/>
  <c r="A103" i="18"/>
  <c r="A108" i="18"/>
  <c r="A104" i="18"/>
  <c r="A94" i="18"/>
  <c r="A90" i="18"/>
  <c r="A84" i="18"/>
  <c r="A88" i="18"/>
  <c r="A91" i="18"/>
  <c r="A95" i="18"/>
  <c r="A93" i="18"/>
  <c r="A89" i="18"/>
  <c r="A87" i="18"/>
  <c r="A85" i="18"/>
  <c r="A92" i="18"/>
  <c r="A86" i="18"/>
  <c r="A71" i="18"/>
  <c r="A77" i="18"/>
  <c r="A72" i="18"/>
  <c r="A73" i="18"/>
  <c r="A78" i="18"/>
  <c r="A69" i="18"/>
  <c r="A79" i="18"/>
  <c r="A68" i="18"/>
  <c r="A76" i="18"/>
  <c r="A74" i="18"/>
  <c r="A50" i="18"/>
  <c r="A57" i="18"/>
  <c r="A52" i="18"/>
  <c r="C13" i="17"/>
  <c r="S33" i="22"/>
  <c r="R33" i="22"/>
  <c r="Q33" i="22"/>
  <c r="P33" i="22"/>
  <c r="O33" i="22"/>
  <c r="N33" i="22"/>
  <c r="M33" i="22"/>
  <c r="L33" i="22"/>
  <c r="K33" i="22"/>
  <c r="J33" i="22"/>
  <c r="I33" i="22"/>
  <c r="H33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S31" i="22"/>
  <c r="R31" i="22"/>
  <c r="Q31" i="22"/>
  <c r="P31" i="22"/>
  <c r="O31" i="22"/>
  <c r="N31" i="22"/>
  <c r="M31" i="22"/>
  <c r="L31" i="22"/>
  <c r="K31" i="22"/>
  <c r="J31" i="22"/>
  <c r="I31" i="22"/>
  <c r="H31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E21" i="22"/>
  <c r="D21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D18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E16" i="22"/>
  <c r="D16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F14" i="22"/>
  <c r="D14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E13" i="22"/>
  <c r="D13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F11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D10" i="22"/>
  <c r="S9" i="22"/>
  <c r="R9" i="22"/>
  <c r="Q9" i="22"/>
  <c r="P9" i="22"/>
  <c r="O9" i="22"/>
  <c r="N9" i="22"/>
  <c r="M9" i="22"/>
  <c r="L9" i="22"/>
  <c r="K9" i="22"/>
  <c r="J9" i="22"/>
  <c r="I9" i="22"/>
  <c r="H9" i="22"/>
  <c r="F9" i="22"/>
  <c r="E9" i="22"/>
  <c r="D9" i="22"/>
  <c r="S8" i="22"/>
  <c r="R8" i="22"/>
  <c r="Q8" i="22"/>
  <c r="P8" i="22"/>
  <c r="O8" i="22"/>
  <c r="N8" i="22"/>
  <c r="M8" i="22"/>
  <c r="L8" i="22"/>
  <c r="K8" i="22"/>
  <c r="J8" i="22"/>
  <c r="I8" i="22"/>
  <c r="H8" i="22"/>
  <c r="S7" i="22"/>
  <c r="R7" i="22"/>
  <c r="Q7" i="22"/>
  <c r="P7" i="22"/>
  <c r="O7" i="22"/>
  <c r="N7" i="22"/>
  <c r="M7" i="22"/>
  <c r="L7" i="22"/>
  <c r="K7" i="22"/>
  <c r="J7" i="22"/>
  <c r="I7" i="22"/>
  <c r="H7" i="22"/>
  <c r="E7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S5" i="22"/>
  <c r="R5" i="22"/>
  <c r="Q5" i="22"/>
  <c r="P5" i="22"/>
  <c r="O5" i="22"/>
  <c r="N5" i="22"/>
  <c r="M5" i="22"/>
  <c r="L5" i="22"/>
  <c r="K5" i="22"/>
  <c r="J5" i="22"/>
  <c r="I5" i="22"/>
  <c r="H5" i="22"/>
  <c r="S4" i="22"/>
  <c r="R4" i="22"/>
  <c r="Q4" i="22"/>
  <c r="P4" i="22"/>
  <c r="O4" i="22"/>
  <c r="N4" i="22"/>
  <c r="M4" i="22"/>
  <c r="L4" i="22"/>
  <c r="K4" i="22"/>
  <c r="J4" i="22"/>
  <c r="I4" i="22"/>
  <c r="H4" i="22"/>
  <c r="D24" i="17" l="1"/>
  <c r="T22" i="17"/>
  <c r="J114" i="18" s="1"/>
  <c r="H24" i="17"/>
  <c r="A62" i="18"/>
  <c r="T23" i="17"/>
  <c r="J117" i="18" s="1"/>
  <c r="A60" i="18"/>
  <c r="G24" i="17"/>
  <c r="A54" i="18"/>
  <c r="A53" i="18"/>
  <c r="A59" i="18"/>
  <c r="A61" i="18"/>
  <c r="A58" i="18"/>
  <c r="E24" i="17"/>
  <c r="F24" i="17"/>
  <c r="A134" i="18"/>
  <c r="A132" i="18"/>
  <c r="A129" i="18"/>
  <c r="A133" i="18"/>
  <c r="A125" i="18"/>
  <c r="A124" i="18"/>
  <c r="A130" i="18"/>
  <c r="A128" i="18"/>
  <c r="A131" i="18"/>
  <c r="A126" i="18"/>
  <c r="A127" i="18"/>
  <c r="A135" i="18"/>
  <c r="J79" i="18"/>
  <c r="J94" i="18"/>
  <c r="V23" i="17"/>
  <c r="K117" i="18" s="1"/>
  <c r="I117" i="18"/>
  <c r="V22" i="17"/>
  <c r="K114" i="18" s="1"/>
  <c r="I114" i="18"/>
  <c r="I69" i="18"/>
  <c r="I94" i="18"/>
  <c r="I79" i="18"/>
  <c r="S24" i="17"/>
  <c r="T17" i="22"/>
  <c r="T23" i="22"/>
  <c r="T29" i="22"/>
  <c r="T28" i="22"/>
  <c r="T8" i="22"/>
  <c r="T15" i="22"/>
  <c r="T27" i="22"/>
  <c r="T26" i="22"/>
  <c r="V4" i="22"/>
  <c r="V25" i="22"/>
  <c r="T5" i="22"/>
  <c r="T25" i="22"/>
  <c r="T13" i="22"/>
  <c r="V29" i="22"/>
  <c r="W29" i="22" s="1"/>
  <c r="T30" i="22"/>
  <c r="V30" i="22"/>
  <c r="V5" i="22"/>
  <c r="W5" i="22" s="1"/>
  <c r="V17" i="22"/>
  <c r="W17" i="22" s="1"/>
  <c r="V23" i="22"/>
  <c r="W23" i="22" s="1"/>
  <c r="T4" i="22"/>
  <c r="V28" i="22"/>
  <c r="V15" i="22"/>
  <c r="W15" i="22" s="1"/>
  <c r="V27" i="22"/>
  <c r="V8" i="22"/>
  <c r="V26" i="22"/>
  <c r="W26" i="22" s="1"/>
  <c r="V13" i="22"/>
  <c r="W13" i="22" s="1"/>
  <c r="T33" i="22"/>
  <c r="T31" i="22"/>
  <c r="T32" i="22"/>
  <c r="K34" i="22"/>
  <c r="Q34" i="22"/>
  <c r="J34" i="22"/>
  <c r="I34" i="22"/>
  <c r="P34" i="22"/>
  <c r="O34" i="22"/>
  <c r="R34" i="22"/>
  <c r="H34" i="22"/>
  <c r="S34" i="22"/>
  <c r="L34" i="22"/>
  <c r="M34" i="22"/>
  <c r="N34" i="22"/>
  <c r="V33" i="22"/>
  <c r="V32" i="22"/>
  <c r="W8" i="22"/>
  <c r="V31" i="22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Q15" i="21"/>
  <c r="G3" i="21"/>
  <c r="L15" i="21"/>
  <c r="I30" i="21"/>
  <c r="H30" i="21"/>
  <c r="L16" i="21"/>
  <c r="L14" i="21"/>
  <c r="L13" i="21"/>
  <c r="L12" i="21"/>
  <c r="L18" i="19"/>
  <c r="P18" i="19" s="1"/>
  <c r="L17" i="19"/>
  <c r="L16" i="19"/>
  <c r="P16" i="19" s="1"/>
  <c r="L15" i="19"/>
  <c r="L14" i="19"/>
  <c r="L13" i="19"/>
  <c r="P13" i="19" s="1"/>
  <c r="L12" i="19"/>
  <c r="N18" i="19"/>
  <c r="I30" i="19"/>
  <c r="H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M18" i="19" s="1"/>
  <c r="G10" i="19"/>
  <c r="G9" i="19"/>
  <c r="G8" i="19"/>
  <c r="G7" i="19"/>
  <c r="G6" i="19"/>
  <c r="G5" i="19"/>
  <c r="G4" i="19"/>
  <c r="Q18" i="19" s="1"/>
  <c r="G3" i="19"/>
  <c r="Q16" i="19" s="1"/>
  <c r="F28" i="18"/>
  <c r="C15" i="17" s="1"/>
  <c r="F23" i="18"/>
  <c r="C5" i="17" s="1"/>
  <c r="F31" i="18"/>
  <c r="F30" i="18"/>
  <c r="C21" i="17" s="1"/>
  <c r="F21" i="18"/>
  <c r="C16" i="17" s="1"/>
  <c r="F25" i="18"/>
  <c r="C9" i="17" s="1"/>
  <c r="F24" i="18"/>
  <c r="C8" i="17" s="1"/>
  <c r="F27" i="18"/>
  <c r="C10" i="17" s="1"/>
  <c r="F29" i="18"/>
  <c r="C12" i="17" s="1"/>
  <c r="F8" i="18"/>
  <c r="B3" i="17" s="1"/>
  <c r="F5" i="18"/>
  <c r="B13" i="17" s="1"/>
  <c r="F14" i="18"/>
  <c r="B18" i="17" s="1"/>
  <c r="F13" i="18"/>
  <c r="B20" i="17" s="1"/>
  <c r="F9" i="18"/>
  <c r="B16" i="17" s="1"/>
  <c r="F12" i="18"/>
  <c r="F6" i="18"/>
  <c r="B10" i="17" s="1"/>
  <c r="F10" i="18"/>
  <c r="B15" i="17" s="1"/>
  <c r="F4" i="18"/>
  <c r="B5" i="17" s="1"/>
  <c r="F11" i="18"/>
  <c r="B8" i="17" s="1"/>
  <c r="F15" i="18"/>
  <c r="B21" i="17" s="1"/>
  <c r="F7" i="18"/>
  <c r="B6" i="17" s="1"/>
  <c r="N29" i="16"/>
  <c r="M29" i="16"/>
  <c r="I28" i="16"/>
  <c r="M28" i="16" s="1"/>
  <c r="K67" i="15" s="1"/>
  <c r="N26" i="16"/>
  <c r="M26" i="16"/>
  <c r="L25" i="16"/>
  <c r="K52" i="15" s="1"/>
  <c r="N22" i="16"/>
  <c r="O22" i="16" s="1"/>
  <c r="M22" i="16"/>
  <c r="O20" i="16"/>
  <c r="N20" i="16"/>
  <c r="M20" i="16"/>
  <c r="N18" i="16"/>
  <c r="O18" i="16" s="1"/>
  <c r="M18" i="16"/>
  <c r="J16" i="16"/>
  <c r="J39" i="15" s="1"/>
  <c r="N15" i="16"/>
  <c r="O15" i="16" s="1"/>
  <c r="M15" i="16"/>
  <c r="N14" i="16"/>
  <c r="O14" i="16" s="1"/>
  <c r="M14" i="16"/>
  <c r="N10" i="16"/>
  <c r="M10" i="16"/>
  <c r="O10" i="16" s="1"/>
  <c r="N8" i="16"/>
  <c r="O8" i="16" s="1"/>
  <c r="M8" i="16"/>
  <c r="N7" i="16"/>
  <c r="M7" i="16"/>
  <c r="N6" i="16"/>
  <c r="O6" i="16" s="1"/>
  <c r="M6" i="16"/>
  <c r="N4" i="16"/>
  <c r="M4" i="16"/>
  <c r="F120" i="15"/>
  <c r="G120" i="15" s="1"/>
  <c r="F119" i="15"/>
  <c r="G119" i="15" s="1"/>
  <c r="F118" i="15"/>
  <c r="G118" i="15" s="1"/>
  <c r="F117" i="15"/>
  <c r="G117" i="15" s="1"/>
  <c r="F116" i="15"/>
  <c r="L27" i="16" s="1"/>
  <c r="F115" i="15"/>
  <c r="L12" i="16" s="1"/>
  <c r="F114" i="15"/>
  <c r="G114" i="15" s="1"/>
  <c r="F113" i="15"/>
  <c r="G113" i="15" s="1"/>
  <c r="F112" i="15"/>
  <c r="G112" i="15" s="1"/>
  <c r="F111" i="15"/>
  <c r="L9" i="16" s="1"/>
  <c r="F110" i="15"/>
  <c r="L16" i="16" s="1"/>
  <c r="H105" i="15"/>
  <c r="F105" i="15"/>
  <c r="K24" i="16" s="1"/>
  <c r="H104" i="15"/>
  <c r="F104" i="15"/>
  <c r="K12" i="16" s="1"/>
  <c r="H103" i="15"/>
  <c r="F103" i="15"/>
  <c r="K23" i="16" s="1"/>
  <c r="H102" i="15"/>
  <c r="F102" i="15"/>
  <c r="K9" i="16" s="1"/>
  <c r="H101" i="15"/>
  <c r="F101" i="15"/>
  <c r="G101" i="15" s="1"/>
  <c r="H100" i="15"/>
  <c r="F100" i="15"/>
  <c r="K16" i="16" s="1"/>
  <c r="H99" i="15"/>
  <c r="F99" i="15"/>
  <c r="K25" i="16" s="1"/>
  <c r="H98" i="15"/>
  <c r="F98" i="15"/>
  <c r="G98" i="15" s="1"/>
  <c r="H97" i="15"/>
  <c r="F97" i="15"/>
  <c r="K27" i="16" s="1"/>
  <c r="J91" i="15"/>
  <c r="H91" i="15"/>
  <c r="F91" i="15"/>
  <c r="G91" i="15" s="1"/>
  <c r="H90" i="15"/>
  <c r="F90" i="15"/>
  <c r="J12" i="16" s="1"/>
  <c r="J89" i="15"/>
  <c r="I89" i="15"/>
  <c r="H89" i="15"/>
  <c r="F89" i="15"/>
  <c r="J13" i="16" s="1"/>
  <c r="J88" i="15"/>
  <c r="I88" i="15"/>
  <c r="H88" i="15"/>
  <c r="F88" i="15"/>
  <c r="G88" i="15" s="1"/>
  <c r="I87" i="15"/>
  <c r="H87" i="15"/>
  <c r="F87" i="15"/>
  <c r="G87" i="15" s="1"/>
  <c r="H86" i="15"/>
  <c r="F86" i="15"/>
  <c r="J9" i="16" s="1"/>
  <c r="H85" i="15"/>
  <c r="F85" i="15"/>
  <c r="J23" i="16" s="1"/>
  <c r="H84" i="15"/>
  <c r="F84" i="15"/>
  <c r="J25" i="16" s="1"/>
  <c r="H83" i="15"/>
  <c r="F83" i="15"/>
  <c r="G83" i="15" s="1"/>
  <c r="H82" i="15"/>
  <c r="G82" i="15"/>
  <c r="F82" i="15"/>
  <c r="H81" i="15"/>
  <c r="F81" i="15"/>
  <c r="J19" i="16" s="1"/>
  <c r="H80" i="15"/>
  <c r="F80" i="15"/>
  <c r="J27" i="16" s="1"/>
  <c r="J54" i="15" s="1"/>
  <c r="F74" i="15"/>
  <c r="I12" i="16" s="1"/>
  <c r="I73" i="15"/>
  <c r="G73" i="15"/>
  <c r="F73" i="15"/>
  <c r="I24" i="16" s="1"/>
  <c r="J72" i="15"/>
  <c r="F72" i="15"/>
  <c r="G72" i="15" s="1"/>
  <c r="F71" i="15"/>
  <c r="I23" i="16" s="1"/>
  <c r="F70" i="15"/>
  <c r="I25" i="16" s="1"/>
  <c r="F69" i="15"/>
  <c r="I11" i="16" s="1"/>
  <c r="F68" i="15"/>
  <c r="I9" i="16" s="1"/>
  <c r="J67" i="15"/>
  <c r="I67" i="15"/>
  <c r="G67" i="15"/>
  <c r="F67" i="15"/>
  <c r="F66" i="15"/>
  <c r="I27" i="16" s="1"/>
  <c r="F65" i="15"/>
  <c r="I19" i="16" s="1"/>
  <c r="F64" i="15"/>
  <c r="I16" i="16" s="1"/>
  <c r="I59" i="15"/>
  <c r="F59" i="15"/>
  <c r="G59" i="15" s="1"/>
  <c r="F58" i="15"/>
  <c r="G58" i="15" s="1"/>
  <c r="K57" i="15"/>
  <c r="F57" i="15"/>
  <c r="G57" i="15" s="1"/>
  <c r="F56" i="15"/>
  <c r="G56" i="15" s="1"/>
  <c r="F55" i="15"/>
  <c r="G55" i="15" s="1"/>
  <c r="G54" i="15"/>
  <c r="F54" i="15"/>
  <c r="F53" i="15"/>
  <c r="G53" i="15" s="1"/>
  <c r="F52" i="15"/>
  <c r="G52" i="15" s="1"/>
  <c r="F51" i="15"/>
  <c r="G51" i="15" s="1"/>
  <c r="F50" i="15"/>
  <c r="G50" i="15" s="1"/>
  <c r="K46" i="15"/>
  <c r="J46" i="15"/>
  <c r="I46" i="15"/>
  <c r="F46" i="15"/>
  <c r="G46" i="15" s="1"/>
  <c r="K45" i="15"/>
  <c r="J45" i="15"/>
  <c r="I45" i="15"/>
  <c r="F45" i="15"/>
  <c r="G45" i="15" s="1"/>
  <c r="I44" i="15"/>
  <c r="F44" i="15"/>
  <c r="G44" i="15" s="1"/>
  <c r="F43" i="15"/>
  <c r="G43" i="15" s="1"/>
  <c r="K42" i="15"/>
  <c r="F42" i="15"/>
  <c r="G42" i="15" s="1"/>
  <c r="F41" i="15"/>
  <c r="G41" i="15" s="1"/>
  <c r="K40" i="15"/>
  <c r="I40" i="15"/>
  <c r="F40" i="15"/>
  <c r="G40" i="15" s="1"/>
  <c r="F39" i="15"/>
  <c r="G39" i="15" s="1"/>
  <c r="F38" i="15"/>
  <c r="G38" i="15" s="1"/>
  <c r="F37" i="15"/>
  <c r="G37" i="15" s="1"/>
  <c r="F36" i="15"/>
  <c r="G36" i="15" s="1"/>
  <c r="I32" i="15"/>
  <c r="F32" i="15"/>
  <c r="G32" i="15" s="1"/>
  <c r="K31" i="15"/>
  <c r="G31" i="15"/>
  <c r="F31" i="15"/>
  <c r="F30" i="15"/>
  <c r="G30" i="15" s="1"/>
  <c r="F29" i="15"/>
  <c r="G29" i="15" s="1"/>
  <c r="F28" i="15"/>
  <c r="G28" i="15" s="1"/>
  <c r="F27" i="15"/>
  <c r="G27" i="15" s="1"/>
  <c r="F26" i="15"/>
  <c r="G26" i="15" s="1"/>
  <c r="K25" i="15"/>
  <c r="J25" i="15"/>
  <c r="I25" i="15"/>
  <c r="F25" i="15"/>
  <c r="G25" i="15" s="1"/>
  <c r="K24" i="15"/>
  <c r="I24" i="15"/>
  <c r="F24" i="15"/>
  <c r="G24" i="15" s="1"/>
  <c r="F23" i="15"/>
  <c r="G23" i="15" s="1"/>
  <c r="K22" i="15"/>
  <c r="J22" i="15"/>
  <c r="I22" i="15"/>
  <c r="G22" i="15"/>
  <c r="F22" i="15"/>
  <c r="F21" i="15"/>
  <c r="G21" i="15" s="1"/>
  <c r="F20" i="15"/>
  <c r="G20" i="15" s="1"/>
  <c r="K19" i="15"/>
  <c r="J19" i="15"/>
  <c r="I19" i="15"/>
  <c r="F19" i="15"/>
  <c r="G19" i="15" s="1"/>
  <c r="K13" i="15"/>
  <c r="F13" i="15"/>
  <c r="G13" i="15" s="1"/>
  <c r="F12" i="15"/>
  <c r="G12" i="15" s="1"/>
  <c r="F11" i="15"/>
  <c r="G11" i="15" s="1"/>
  <c r="G10" i="15"/>
  <c r="F10" i="15"/>
  <c r="F9" i="15"/>
  <c r="G9" i="15" s="1"/>
  <c r="F8" i="15"/>
  <c r="G8" i="15" s="1"/>
  <c r="F7" i="15"/>
  <c r="G7" i="15" s="1"/>
  <c r="F6" i="15"/>
  <c r="G6" i="15" s="1"/>
  <c r="F5" i="15"/>
  <c r="G5" i="15" s="1"/>
  <c r="K4" i="15"/>
  <c r="J4" i="15"/>
  <c r="I4" i="15"/>
  <c r="F4" i="15"/>
  <c r="G4" i="15" s="1"/>
  <c r="K3" i="15"/>
  <c r="J3" i="15"/>
  <c r="I3" i="15"/>
  <c r="F3" i="15"/>
  <c r="G3" i="15" s="1"/>
  <c r="O29" i="16" l="1"/>
  <c r="A36" i="15"/>
  <c r="G81" i="15"/>
  <c r="G70" i="15"/>
  <c r="Q13" i="19"/>
  <c r="G97" i="15"/>
  <c r="A57" i="15"/>
  <c r="A5" i="15"/>
  <c r="G80" i="15"/>
  <c r="A32" i="15"/>
  <c r="I5" i="16"/>
  <c r="G110" i="15"/>
  <c r="A119" i="15" s="1"/>
  <c r="G71" i="15"/>
  <c r="P15" i="19"/>
  <c r="N17" i="19"/>
  <c r="N16" i="19"/>
  <c r="M16" i="19"/>
  <c r="P12" i="19"/>
  <c r="L11" i="16"/>
  <c r="J23" i="15"/>
  <c r="K79" i="18"/>
  <c r="K94" i="18"/>
  <c r="C24" i="17"/>
  <c r="U10" i="17"/>
  <c r="I144" i="18" s="1"/>
  <c r="T21" i="17"/>
  <c r="J150" i="18" s="1"/>
  <c r="C19" i="22"/>
  <c r="T19" i="22" s="1"/>
  <c r="G12" i="18"/>
  <c r="B7" i="17"/>
  <c r="B24" i="17" s="1"/>
  <c r="B18" i="22"/>
  <c r="V18" i="22" s="1"/>
  <c r="W18" i="22" s="1"/>
  <c r="B14" i="22"/>
  <c r="T14" i="22" s="1"/>
  <c r="G31" i="18"/>
  <c r="C9" i="22"/>
  <c r="G30" i="18"/>
  <c r="C12" i="22"/>
  <c r="G10" i="18"/>
  <c r="B12" i="22"/>
  <c r="G4" i="18"/>
  <c r="B20" i="22"/>
  <c r="G25" i="18"/>
  <c r="C11" i="22"/>
  <c r="G24" i="18"/>
  <c r="C10" i="22"/>
  <c r="W4" i="22"/>
  <c r="G7" i="18"/>
  <c r="B10" i="22"/>
  <c r="G29" i="18"/>
  <c r="C24" i="22"/>
  <c r="G8" i="18"/>
  <c r="B7" i="22"/>
  <c r="G11" i="18"/>
  <c r="B21" i="22"/>
  <c r="G15" i="18"/>
  <c r="B6" i="22"/>
  <c r="G27" i="18"/>
  <c r="C22" i="22"/>
  <c r="G5" i="18"/>
  <c r="B24" i="22"/>
  <c r="G14" i="18"/>
  <c r="B22" i="22"/>
  <c r="G13" i="18"/>
  <c r="B16" i="22"/>
  <c r="G28" i="18"/>
  <c r="C21" i="22"/>
  <c r="G23" i="18"/>
  <c r="C16" i="22"/>
  <c r="U21" i="17"/>
  <c r="I150" i="18" s="1"/>
  <c r="Q24" i="17"/>
  <c r="R24" i="17"/>
  <c r="P24" i="17"/>
  <c r="K55" i="15"/>
  <c r="W25" i="22"/>
  <c r="W27" i="22"/>
  <c r="W33" i="22"/>
  <c r="W28" i="22"/>
  <c r="W30" i="22"/>
  <c r="W31" i="22"/>
  <c r="W32" i="22"/>
  <c r="U14" i="17"/>
  <c r="V14" i="17" s="1"/>
  <c r="A7" i="15"/>
  <c r="A26" i="15"/>
  <c r="A40" i="15"/>
  <c r="A11" i="15"/>
  <c r="A21" i="15"/>
  <c r="A38" i="15"/>
  <c r="A46" i="15"/>
  <c r="A3" i="15"/>
  <c r="A27" i="15"/>
  <c r="A50" i="15"/>
  <c r="A29" i="15"/>
  <c r="A41" i="15"/>
  <c r="A51" i="15"/>
  <c r="A9" i="15"/>
  <c r="A39" i="15"/>
  <c r="A4" i="15"/>
  <c r="A42" i="15"/>
  <c r="A52" i="15"/>
  <c r="A53" i="15"/>
  <c r="A43" i="15"/>
  <c r="A8" i="15"/>
  <c r="A24" i="15"/>
  <c r="A44" i="15"/>
  <c r="A13" i="15"/>
  <c r="G66" i="15"/>
  <c r="A30" i="15"/>
  <c r="L5" i="16"/>
  <c r="K32" i="15" s="1"/>
  <c r="A10" i="15"/>
  <c r="A23" i="15"/>
  <c r="A56" i="15"/>
  <c r="A20" i="15"/>
  <c r="A45" i="15"/>
  <c r="I70" i="15"/>
  <c r="G103" i="15"/>
  <c r="G64" i="15"/>
  <c r="G116" i="15"/>
  <c r="O7" i="16"/>
  <c r="L17" i="16"/>
  <c r="M17" i="16" s="1"/>
  <c r="J113" i="15" s="1"/>
  <c r="Q12" i="19"/>
  <c r="M17" i="19"/>
  <c r="A37" i="15"/>
  <c r="L3" i="16"/>
  <c r="M3" i="16" s="1"/>
  <c r="J120" i="15" s="1"/>
  <c r="A31" i="15"/>
  <c r="J21" i="15"/>
  <c r="A6" i="15"/>
  <c r="A12" i="15"/>
  <c r="A22" i="15"/>
  <c r="A54" i="15"/>
  <c r="M13" i="19"/>
  <c r="J6" i="15"/>
  <c r="G65" i="15"/>
  <c r="N13" i="19"/>
  <c r="Q17" i="19"/>
  <c r="J7" i="15"/>
  <c r="I83" i="15"/>
  <c r="M14" i="19"/>
  <c r="A19" i="15"/>
  <c r="N14" i="19"/>
  <c r="J11" i="16"/>
  <c r="J29" i="15" s="1"/>
  <c r="K8" i="15"/>
  <c r="G111" i="15"/>
  <c r="O4" i="16"/>
  <c r="K29" i="15"/>
  <c r="G74" i="15"/>
  <c r="N15" i="19"/>
  <c r="P14" i="19"/>
  <c r="Q14" i="19"/>
  <c r="I84" i="15"/>
  <c r="G100" i="15"/>
  <c r="M15" i="19"/>
  <c r="K38" i="15"/>
  <c r="J51" i="15"/>
  <c r="G68" i="15"/>
  <c r="G90" i="15"/>
  <c r="J5" i="16"/>
  <c r="A28" i="15"/>
  <c r="Q15" i="19"/>
  <c r="K20" i="15"/>
  <c r="G69" i="15"/>
  <c r="G86" i="15"/>
  <c r="P17" i="19"/>
  <c r="A55" i="15"/>
  <c r="A58" i="15"/>
  <c r="A25" i="15"/>
  <c r="A59" i="15"/>
  <c r="O26" i="16"/>
  <c r="T14" i="17"/>
  <c r="M15" i="21"/>
  <c r="P15" i="21"/>
  <c r="N15" i="21"/>
  <c r="N14" i="21"/>
  <c r="M13" i="21"/>
  <c r="N12" i="21"/>
  <c r="Q14" i="21"/>
  <c r="M12" i="21"/>
  <c r="P14" i="21"/>
  <c r="Q16" i="21"/>
  <c r="M14" i="21"/>
  <c r="P16" i="21"/>
  <c r="N16" i="21"/>
  <c r="Q13" i="21"/>
  <c r="M16" i="21"/>
  <c r="P13" i="21"/>
  <c r="Q12" i="21"/>
  <c r="P12" i="21"/>
  <c r="N13" i="21"/>
  <c r="G21" i="18"/>
  <c r="O18" i="19"/>
  <c r="N12" i="19"/>
  <c r="M12" i="19"/>
  <c r="G9" i="18"/>
  <c r="G6" i="18"/>
  <c r="N12" i="16"/>
  <c r="I104" i="15" s="1"/>
  <c r="M16" i="16"/>
  <c r="N16" i="16"/>
  <c r="J64" i="15"/>
  <c r="I51" i="15"/>
  <c r="I23" i="15"/>
  <c r="I7" i="15"/>
  <c r="I39" i="15"/>
  <c r="J82" i="15"/>
  <c r="I57" i="15"/>
  <c r="I42" i="15"/>
  <c r="I31" i="15"/>
  <c r="I13" i="15"/>
  <c r="J73" i="15"/>
  <c r="J87" i="15"/>
  <c r="K54" i="15"/>
  <c r="K37" i="15"/>
  <c r="I80" i="15"/>
  <c r="K21" i="15"/>
  <c r="K6" i="15"/>
  <c r="I66" i="15"/>
  <c r="J74" i="15"/>
  <c r="J90" i="15"/>
  <c r="I36" i="15"/>
  <c r="I12" i="15"/>
  <c r="I56" i="15"/>
  <c r="I30" i="15"/>
  <c r="K39" i="15"/>
  <c r="K7" i="15"/>
  <c r="I64" i="15"/>
  <c r="K51" i="15"/>
  <c r="K23" i="15"/>
  <c r="I82" i="15"/>
  <c r="M9" i="16"/>
  <c r="N9" i="16"/>
  <c r="J50" i="15"/>
  <c r="J43" i="15"/>
  <c r="J27" i="15"/>
  <c r="J10" i="15"/>
  <c r="K56" i="15"/>
  <c r="K30" i="15"/>
  <c r="I74" i="15"/>
  <c r="I90" i="15"/>
  <c r="K36" i="15"/>
  <c r="K12" i="15"/>
  <c r="J70" i="15"/>
  <c r="I8" i="15"/>
  <c r="I52" i="15"/>
  <c r="I20" i="15"/>
  <c r="J84" i="15"/>
  <c r="J85" i="15"/>
  <c r="J71" i="15"/>
  <c r="I58" i="15"/>
  <c r="I26" i="15"/>
  <c r="I11" i="15"/>
  <c r="J56" i="15"/>
  <c r="J30" i="15"/>
  <c r="M12" i="16"/>
  <c r="J36" i="15"/>
  <c r="J12" i="15"/>
  <c r="J41" i="15"/>
  <c r="J28" i="15"/>
  <c r="J5" i="15"/>
  <c r="J53" i="15"/>
  <c r="J58" i="15"/>
  <c r="J26" i="15"/>
  <c r="J11" i="15"/>
  <c r="J24" i="15"/>
  <c r="M13" i="16"/>
  <c r="K89" i="15" s="1"/>
  <c r="J40" i="15"/>
  <c r="N13" i="16"/>
  <c r="M25" i="16"/>
  <c r="N25" i="16"/>
  <c r="J66" i="15"/>
  <c r="I21" i="15"/>
  <c r="I6" i="15"/>
  <c r="I37" i="15"/>
  <c r="J80" i="15"/>
  <c r="I54" i="15"/>
  <c r="J68" i="15"/>
  <c r="J86" i="15"/>
  <c r="I27" i="15"/>
  <c r="I10" i="15"/>
  <c r="I50" i="15"/>
  <c r="I43" i="15"/>
  <c r="J52" i="15"/>
  <c r="J20" i="15"/>
  <c r="J8" i="15"/>
  <c r="M27" i="16"/>
  <c r="N27" i="16"/>
  <c r="I86" i="15"/>
  <c r="K50" i="15"/>
  <c r="K43" i="15"/>
  <c r="I68" i="15"/>
  <c r="K27" i="15"/>
  <c r="K10" i="15"/>
  <c r="G84" i="15"/>
  <c r="G99" i="15"/>
  <c r="G102" i="15"/>
  <c r="G105" i="15"/>
  <c r="L19" i="16"/>
  <c r="G89" i="15"/>
  <c r="K19" i="16"/>
  <c r="J24" i="16"/>
  <c r="N24" i="16" s="1"/>
  <c r="N28" i="16"/>
  <c r="O28" i="16" s="1"/>
  <c r="K11" i="16"/>
  <c r="G85" i="15"/>
  <c r="G115" i="15"/>
  <c r="A112" i="15" s="1"/>
  <c r="J21" i="16"/>
  <c r="L23" i="16"/>
  <c r="N23" i="16" s="1"/>
  <c r="J37" i="15"/>
  <c r="G104" i="15"/>
  <c r="O16" i="19" l="1"/>
  <c r="N3" i="16"/>
  <c r="I120" i="15" s="1"/>
  <c r="O17" i="19"/>
  <c r="A111" i="15"/>
  <c r="A68" i="15"/>
  <c r="I69" i="15"/>
  <c r="K9" i="15"/>
  <c r="A113" i="15"/>
  <c r="I107" i="18"/>
  <c r="I127" i="18"/>
  <c r="J116" i="18"/>
  <c r="J135" i="18"/>
  <c r="I116" i="18"/>
  <c r="I135" i="18"/>
  <c r="J78" i="18"/>
  <c r="I78" i="18"/>
  <c r="I89" i="18"/>
  <c r="I75" i="18"/>
  <c r="J30" i="18"/>
  <c r="J63" i="18"/>
  <c r="I30" i="18"/>
  <c r="I63" i="18"/>
  <c r="J15" i="18"/>
  <c r="A28" i="18"/>
  <c r="A25" i="18"/>
  <c r="A23" i="18"/>
  <c r="A24" i="18"/>
  <c r="A27" i="18"/>
  <c r="A21" i="18"/>
  <c r="A26" i="18"/>
  <c r="A22" i="18"/>
  <c r="A30" i="18"/>
  <c r="A29" i="18"/>
  <c r="V19" i="22"/>
  <c r="W19" i="22" s="1"/>
  <c r="V21" i="17"/>
  <c r="K150" i="18" s="1"/>
  <c r="I15" i="18"/>
  <c r="A4" i="18"/>
  <c r="A12" i="18"/>
  <c r="A11" i="18"/>
  <c r="A15" i="18"/>
  <c r="T18" i="22"/>
  <c r="A6" i="18"/>
  <c r="A7" i="18"/>
  <c r="A13" i="18"/>
  <c r="A5" i="18"/>
  <c r="A9" i="18"/>
  <c r="A14" i="18"/>
  <c r="A10" i="18"/>
  <c r="A8" i="18"/>
  <c r="V14" i="22"/>
  <c r="W14" i="22" s="1"/>
  <c r="V6" i="22"/>
  <c r="T6" i="22"/>
  <c r="V9" i="22"/>
  <c r="T9" i="22"/>
  <c r="V10" i="22"/>
  <c r="T10" i="22"/>
  <c r="V24" i="22"/>
  <c r="T24" i="22"/>
  <c r="T22" i="22"/>
  <c r="V22" i="22"/>
  <c r="V12" i="22"/>
  <c r="T12" i="22"/>
  <c r="T7" i="22"/>
  <c r="V7" i="22"/>
  <c r="W7" i="22" s="1"/>
  <c r="V16" i="22"/>
  <c r="T16" i="22"/>
  <c r="V20" i="22"/>
  <c r="W20" i="22" s="1"/>
  <c r="T20" i="22"/>
  <c r="T11" i="22"/>
  <c r="V11" i="22"/>
  <c r="T21" i="22"/>
  <c r="V21" i="22"/>
  <c r="O24" i="17"/>
  <c r="K44" i="15"/>
  <c r="M19" i="16"/>
  <c r="J117" i="15" s="1"/>
  <c r="I72" i="15"/>
  <c r="O13" i="16"/>
  <c r="K59" i="15"/>
  <c r="I91" i="15"/>
  <c r="N24" i="17"/>
  <c r="U7" i="17"/>
  <c r="U18" i="17"/>
  <c r="I148" i="18" s="1"/>
  <c r="U9" i="17"/>
  <c r="N17" i="16"/>
  <c r="O15" i="19"/>
  <c r="O13" i="19"/>
  <c r="O14" i="19"/>
  <c r="A71" i="15"/>
  <c r="A66" i="15"/>
  <c r="J59" i="15"/>
  <c r="J44" i="15"/>
  <c r="J32" i="15"/>
  <c r="A64" i="15"/>
  <c r="N5" i="16"/>
  <c r="I119" i="15" s="1"/>
  <c r="A72" i="15"/>
  <c r="A104" i="15"/>
  <c r="U20" i="17"/>
  <c r="A67" i="15"/>
  <c r="U5" i="17"/>
  <c r="O3" i="16"/>
  <c r="K120" i="15" s="1"/>
  <c r="U15" i="17"/>
  <c r="I142" i="18" s="1"/>
  <c r="A70" i="15"/>
  <c r="U6" i="17"/>
  <c r="I147" i="18" s="1"/>
  <c r="A117" i="15"/>
  <c r="U17" i="17"/>
  <c r="U19" i="17"/>
  <c r="A65" i="15"/>
  <c r="A73" i="15"/>
  <c r="U3" i="17"/>
  <c r="A115" i="15"/>
  <c r="A98" i="15"/>
  <c r="U8" i="17"/>
  <c r="A74" i="15"/>
  <c r="J55" i="15"/>
  <c r="J38" i="15"/>
  <c r="M5" i="16"/>
  <c r="K72" i="15" s="1"/>
  <c r="J9" i="15"/>
  <c r="U16" i="17"/>
  <c r="A69" i="15"/>
  <c r="U13" i="17"/>
  <c r="I145" i="18" s="1"/>
  <c r="A84" i="15"/>
  <c r="U12" i="17"/>
  <c r="I149" i="18" s="1"/>
  <c r="T7" i="17"/>
  <c r="T10" i="17"/>
  <c r="J144" i="18" s="1"/>
  <c r="T13" i="17"/>
  <c r="J145" i="18" s="1"/>
  <c r="T3" i="17"/>
  <c r="T16" i="17"/>
  <c r="T9" i="17"/>
  <c r="T11" i="17"/>
  <c r="J103" i="18" s="1"/>
  <c r="T17" i="17"/>
  <c r="T12" i="17"/>
  <c r="J149" i="18" s="1"/>
  <c r="T18" i="17"/>
  <c r="J148" i="18" s="1"/>
  <c r="T8" i="17"/>
  <c r="T15" i="17"/>
  <c r="J142" i="18" s="1"/>
  <c r="T19" i="17"/>
  <c r="T6" i="17"/>
  <c r="J147" i="18" s="1"/>
  <c r="T5" i="17"/>
  <c r="T20" i="17"/>
  <c r="M24" i="17"/>
  <c r="K24" i="17"/>
  <c r="L24" i="17"/>
  <c r="O12" i="16"/>
  <c r="K104" i="15" s="1"/>
  <c r="O15" i="21"/>
  <c r="O13" i="21"/>
  <c r="O14" i="21"/>
  <c r="N17" i="21"/>
  <c r="O12" i="21"/>
  <c r="M17" i="21"/>
  <c r="O16" i="21"/>
  <c r="N19" i="19"/>
  <c r="M19" i="19"/>
  <c r="O12" i="19"/>
  <c r="N19" i="16"/>
  <c r="I98" i="15" s="1"/>
  <c r="I115" i="15"/>
  <c r="I105" i="15"/>
  <c r="O17" i="16"/>
  <c r="K113" i="15" s="1"/>
  <c r="I113" i="15"/>
  <c r="J98" i="15"/>
  <c r="K81" i="15"/>
  <c r="K64" i="15"/>
  <c r="J110" i="15"/>
  <c r="K82" i="15"/>
  <c r="J100" i="15"/>
  <c r="I55" i="15"/>
  <c r="I38" i="15"/>
  <c r="I29" i="15"/>
  <c r="I9" i="15"/>
  <c r="J69" i="15"/>
  <c r="J83" i="15"/>
  <c r="A101" i="15"/>
  <c r="A80" i="15"/>
  <c r="A120" i="15"/>
  <c r="A90" i="15"/>
  <c r="M11" i="16"/>
  <c r="I81" i="15"/>
  <c r="K41" i="15"/>
  <c r="K28" i="15"/>
  <c r="K5" i="15"/>
  <c r="I65" i="15"/>
  <c r="K53" i="15"/>
  <c r="I110" i="15"/>
  <c r="I100" i="15"/>
  <c r="O16" i="16"/>
  <c r="K84" i="15"/>
  <c r="K70" i="15"/>
  <c r="J99" i="15"/>
  <c r="J112" i="15"/>
  <c r="A105" i="15"/>
  <c r="A87" i="15"/>
  <c r="A83" i="15"/>
  <c r="A85" i="15"/>
  <c r="A110" i="15"/>
  <c r="M24" i="16"/>
  <c r="O24" i="16" s="1"/>
  <c r="K105" i="15" s="1"/>
  <c r="N11" i="16"/>
  <c r="O25" i="16"/>
  <c r="I112" i="15"/>
  <c r="I99" i="15"/>
  <c r="A97" i="15"/>
  <c r="A116" i="15"/>
  <c r="J13" i="15"/>
  <c r="J42" i="15"/>
  <c r="J31" i="15"/>
  <c r="J57" i="15"/>
  <c r="M21" i="16"/>
  <c r="K88" i="15" s="1"/>
  <c r="N21" i="16"/>
  <c r="A86" i="15"/>
  <c r="A88" i="15"/>
  <c r="A118" i="15"/>
  <c r="A114" i="15"/>
  <c r="I116" i="15"/>
  <c r="O27" i="16"/>
  <c r="I97" i="15"/>
  <c r="A102" i="15"/>
  <c r="A91" i="15"/>
  <c r="A89" i="15"/>
  <c r="A100" i="15"/>
  <c r="A81" i="15"/>
  <c r="J116" i="15"/>
  <c r="K66" i="15"/>
  <c r="J97" i="15"/>
  <c r="K80" i="15"/>
  <c r="J111" i="15"/>
  <c r="K68" i="15"/>
  <c r="J102" i="15"/>
  <c r="K86" i="15"/>
  <c r="O9" i="16"/>
  <c r="I111" i="15"/>
  <c r="I102" i="15"/>
  <c r="K58" i="15"/>
  <c r="K26" i="15"/>
  <c r="K11" i="15"/>
  <c r="I85" i="15"/>
  <c r="I71" i="15"/>
  <c r="I53" i="15"/>
  <c r="I41" i="15"/>
  <c r="I28" i="15"/>
  <c r="J81" i="15"/>
  <c r="J65" i="15"/>
  <c r="I5" i="15"/>
  <c r="A99" i="15"/>
  <c r="A82" i="15"/>
  <c r="A103" i="15"/>
  <c r="I118" i="15"/>
  <c r="I103" i="15"/>
  <c r="M23" i="16"/>
  <c r="O23" i="16" s="1"/>
  <c r="K74" i="15"/>
  <c r="J104" i="15"/>
  <c r="J115" i="15"/>
  <c r="K90" i="15"/>
  <c r="J104" i="18" l="1"/>
  <c r="J151" i="18"/>
  <c r="I100" i="18"/>
  <c r="I141" i="18"/>
  <c r="J101" i="18"/>
  <c r="J146" i="18"/>
  <c r="I101" i="18"/>
  <c r="I146" i="18"/>
  <c r="J100" i="18"/>
  <c r="J141" i="18"/>
  <c r="I104" i="18"/>
  <c r="I151" i="18"/>
  <c r="K65" i="15"/>
  <c r="I61" i="18"/>
  <c r="I131" i="18"/>
  <c r="J61" i="18"/>
  <c r="J131" i="18"/>
  <c r="J106" i="18"/>
  <c r="J132" i="18"/>
  <c r="I106" i="18"/>
  <c r="I132" i="18"/>
  <c r="J113" i="18"/>
  <c r="J129" i="18"/>
  <c r="I113" i="18"/>
  <c r="I129" i="18"/>
  <c r="J107" i="18"/>
  <c r="J127" i="18"/>
  <c r="J108" i="18"/>
  <c r="J123" i="18"/>
  <c r="I108" i="18"/>
  <c r="I123" i="18"/>
  <c r="K116" i="18"/>
  <c r="K135" i="18"/>
  <c r="J111" i="18"/>
  <c r="J133" i="18"/>
  <c r="I111" i="18"/>
  <c r="I133" i="18"/>
  <c r="I109" i="18"/>
  <c r="I126" i="18"/>
  <c r="J109" i="18"/>
  <c r="J126" i="18"/>
  <c r="I105" i="18"/>
  <c r="I125" i="18"/>
  <c r="J105" i="18"/>
  <c r="J125" i="18"/>
  <c r="I102" i="18"/>
  <c r="I124" i="18"/>
  <c r="J102" i="18"/>
  <c r="J124" i="18"/>
  <c r="I110" i="18"/>
  <c r="I128" i="18"/>
  <c r="J110" i="18"/>
  <c r="J128" i="18"/>
  <c r="J58" i="18"/>
  <c r="I58" i="18"/>
  <c r="I59" i="18"/>
  <c r="J59" i="18"/>
  <c r="I71" i="18"/>
  <c r="J71" i="18"/>
  <c r="J85" i="18"/>
  <c r="I92" i="18"/>
  <c r="I85" i="18"/>
  <c r="K78" i="18"/>
  <c r="J69" i="18"/>
  <c r="J92" i="18"/>
  <c r="I74" i="18"/>
  <c r="I91" i="18"/>
  <c r="J72" i="18"/>
  <c r="J87" i="18"/>
  <c r="J73" i="18"/>
  <c r="J86" i="18"/>
  <c r="I95" i="18"/>
  <c r="I76" i="18"/>
  <c r="J74" i="18"/>
  <c r="J91" i="18"/>
  <c r="J89" i="18"/>
  <c r="J75" i="18"/>
  <c r="I72" i="18"/>
  <c r="I87" i="18"/>
  <c r="J84" i="18"/>
  <c r="J68" i="18"/>
  <c r="I73" i="18"/>
  <c r="I86" i="18"/>
  <c r="I70" i="18"/>
  <c r="I90" i="18"/>
  <c r="J76" i="18"/>
  <c r="J95" i="18"/>
  <c r="I84" i="18"/>
  <c r="I68" i="18"/>
  <c r="J90" i="18"/>
  <c r="J70" i="18"/>
  <c r="I93" i="18"/>
  <c r="I77" i="18"/>
  <c r="J77" i="18"/>
  <c r="J93" i="18"/>
  <c r="I55" i="18"/>
  <c r="K63" i="18"/>
  <c r="J62" i="18"/>
  <c r="I62" i="18"/>
  <c r="J54" i="18"/>
  <c r="I41" i="18"/>
  <c r="J55" i="18"/>
  <c r="I54" i="18"/>
  <c r="J41" i="18"/>
  <c r="J45" i="18"/>
  <c r="J57" i="18"/>
  <c r="J36" i="18"/>
  <c r="J52" i="18"/>
  <c r="I39" i="18"/>
  <c r="I51" i="18"/>
  <c r="I38" i="18"/>
  <c r="I56" i="18"/>
  <c r="J25" i="18"/>
  <c r="J53" i="18"/>
  <c r="J40" i="18"/>
  <c r="J50" i="18"/>
  <c r="I40" i="18"/>
  <c r="I50" i="18"/>
  <c r="I45" i="18"/>
  <c r="I57" i="18"/>
  <c r="I25" i="18"/>
  <c r="I53" i="18"/>
  <c r="J38" i="18"/>
  <c r="J56" i="18"/>
  <c r="I36" i="18"/>
  <c r="I52" i="18"/>
  <c r="J39" i="18"/>
  <c r="J51" i="18"/>
  <c r="I8" i="18"/>
  <c r="I60" i="18"/>
  <c r="J8" i="18"/>
  <c r="J60" i="18"/>
  <c r="J29" i="18"/>
  <c r="J44" i="18"/>
  <c r="J13" i="18"/>
  <c r="J43" i="18"/>
  <c r="I12" i="18"/>
  <c r="I42" i="18"/>
  <c r="I13" i="18"/>
  <c r="I43" i="18"/>
  <c r="J12" i="18"/>
  <c r="J42" i="18"/>
  <c r="I29" i="18"/>
  <c r="I44" i="18"/>
  <c r="J7" i="18"/>
  <c r="J37" i="18"/>
  <c r="I7" i="18"/>
  <c r="I37" i="18"/>
  <c r="J4" i="18"/>
  <c r="J23" i="18"/>
  <c r="I10" i="18"/>
  <c r="I28" i="18"/>
  <c r="J9" i="18"/>
  <c r="J21" i="18"/>
  <c r="I14" i="18"/>
  <c r="I22" i="18"/>
  <c r="I9" i="18"/>
  <c r="I21" i="18"/>
  <c r="I6" i="18"/>
  <c r="I27" i="18"/>
  <c r="K15" i="18"/>
  <c r="K30" i="18"/>
  <c r="J14" i="18"/>
  <c r="J22" i="18"/>
  <c r="I5" i="18"/>
  <c r="I26" i="18"/>
  <c r="J11" i="18"/>
  <c r="J24" i="18"/>
  <c r="J10" i="18"/>
  <c r="J28" i="18"/>
  <c r="I4" i="18"/>
  <c r="I23" i="18"/>
  <c r="J6" i="18"/>
  <c r="J27" i="18"/>
  <c r="I11" i="18"/>
  <c r="I24" i="18"/>
  <c r="J5" i="18"/>
  <c r="J26" i="18"/>
  <c r="W11" i="22"/>
  <c r="W10" i="22"/>
  <c r="W24" i="22"/>
  <c r="W12" i="22"/>
  <c r="W22" i="22"/>
  <c r="W6" i="22"/>
  <c r="W21" i="22"/>
  <c r="W16" i="22"/>
  <c r="W9" i="22"/>
  <c r="J119" i="15"/>
  <c r="O5" i="16"/>
  <c r="K119" i="15" s="1"/>
  <c r="K91" i="15"/>
  <c r="V20" i="17"/>
  <c r="K115" i="15"/>
  <c r="O19" i="16"/>
  <c r="K117" i="15" s="1"/>
  <c r="I117" i="15"/>
  <c r="V17" i="17"/>
  <c r="V16" i="17"/>
  <c r="V19" i="17"/>
  <c r="V18" i="17"/>
  <c r="K148" i="18" s="1"/>
  <c r="V3" i="17"/>
  <c r="V12" i="17"/>
  <c r="K149" i="18" s="1"/>
  <c r="V15" i="17"/>
  <c r="K142" i="18" s="1"/>
  <c r="V8" i="17"/>
  <c r="V6" i="17"/>
  <c r="K147" i="18" s="1"/>
  <c r="V7" i="17"/>
  <c r="V9" i="17"/>
  <c r="V10" i="17"/>
  <c r="K144" i="18" s="1"/>
  <c r="V5" i="17"/>
  <c r="V13" i="17"/>
  <c r="K145" i="18" s="1"/>
  <c r="V11" i="17"/>
  <c r="K103" i="18" s="1"/>
  <c r="I101" i="15"/>
  <c r="O11" i="16"/>
  <c r="I114" i="15"/>
  <c r="J118" i="15"/>
  <c r="J103" i="15"/>
  <c r="K85" i="15"/>
  <c r="K71" i="15"/>
  <c r="K116" i="15"/>
  <c r="K97" i="15"/>
  <c r="O21" i="16"/>
  <c r="K102" i="15"/>
  <c r="K111" i="15"/>
  <c r="K73" i="15"/>
  <c r="J105" i="15"/>
  <c r="K87" i="15"/>
  <c r="K99" i="15"/>
  <c r="K112" i="15"/>
  <c r="K110" i="15"/>
  <c r="K100" i="15"/>
  <c r="J101" i="15"/>
  <c r="K83" i="15"/>
  <c r="K69" i="15"/>
  <c r="J114" i="15"/>
  <c r="K118" i="15"/>
  <c r="K103" i="15"/>
  <c r="K104" i="18" l="1"/>
  <c r="L104" i="18" s="1"/>
  <c r="K151" i="18"/>
  <c r="L151" i="18" s="1"/>
  <c r="K100" i="18"/>
  <c r="L100" i="18" s="1"/>
  <c r="K141" i="18"/>
  <c r="L141" i="18" s="1"/>
  <c r="K101" i="18"/>
  <c r="L101" i="18" s="1"/>
  <c r="K146" i="18"/>
  <c r="L148" i="18"/>
  <c r="L149" i="18"/>
  <c r="L147" i="18"/>
  <c r="L142" i="18"/>
  <c r="L144" i="18"/>
  <c r="L150" i="18"/>
  <c r="L146" i="18"/>
  <c r="L145" i="18"/>
  <c r="K61" i="18"/>
  <c r="L61" i="18" s="1"/>
  <c r="K131" i="18"/>
  <c r="L131" i="18" s="1"/>
  <c r="K106" i="18"/>
  <c r="L106" i="18" s="1"/>
  <c r="K132" i="18"/>
  <c r="L132" i="18" s="1"/>
  <c r="K113" i="18"/>
  <c r="L113" i="18" s="1"/>
  <c r="K129" i="18"/>
  <c r="L129" i="18" s="1"/>
  <c r="K107" i="18"/>
  <c r="L107" i="18" s="1"/>
  <c r="K127" i="18"/>
  <c r="L127" i="18" s="1"/>
  <c r="K108" i="18"/>
  <c r="L108" i="18" s="1"/>
  <c r="K123" i="18"/>
  <c r="L123" i="18" s="1"/>
  <c r="L135" i="18"/>
  <c r="K111" i="18"/>
  <c r="L111" i="18" s="1"/>
  <c r="K133" i="18"/>
  <c r="L133" i="18" s="1"/>
  <c r="K109" i="18"/>
  <c r="L109" i="18" s="1"/>
  <c r="K126" i="18"/>
  <c r="L126" i="18" s="1"/>
  <c r="K105" i="18"/>
  <c r="L105" i="18" s="1"/>
  <c r="K125" i="18"/>
  <c r="L125" i="18" s="1"/>
  <c r="K102" i="18"/>
  <c r="L102" i="18" s="1"/>
  <c r="K124" i="18"/>
  <c r="L124" i="18" s="1"/>
  <c r="K110" i="18"/>
  <c r="L110" i="18" s="1"/>
  <c r="K128" i="18"/>
  <c r="L128" i="18" s="1"/>
  <c r="L114" i="18"/>
  <c r="L103" i="18"/>
  <c r="L116" i="18"/>
  <c r="L117" i="18"/>
  <c r="K69" i="18"/>
  <c r="L69" i="18" s="1"/>
  <c r="K92" i="18"/>
  <c r="L92" i="18" s="1"/>
  <c r="K58" i="18"/>
  <c r="L58" i="18" s="1"/>
  <c r="K59" i="18"/>
  <c r="L59" i="18" s="1"/>
  <c r="K85" i="18"/>
  <c r="L85" i="18" s="1"/>
  <c r="K71" i="18"/>
  <c r="L71" i="18" s="1"/>
  <c r="K84" i="18"/>
  <c r="L84" i="18" s="1"/>
  <c r="K68" i="18"/>
  <c r="L68" i="18" s="1"/>
  <c r="K73" i="18"/>
  <c r="L73" i="18" s="1"/>
  <c r="K86" i="18"/>
  <c r="L86" i="18" s="1"/>
  <c r="K89" i="18"/>
  <c r="L89" i="18" s="1"/>
  <c r="K75" i="18"/>
  <c r="L75" i="18" s="1"/>
  <c r="K76" i="18"/>
  <c r="L76" i="18" s="1"/>
  <c r="K95" i="18"/>
  <c r="L95" i="18" s="1"/>
  <c r="K72" i="18"/>
  <c r="L72" i="18" s="1"/>
  <c r="K87" i="18"/>
  <c r="L87" i="18" s="1"/>
  <c r="K74" i="18"/>
  <c r="L74" i="18" s="1"/>
  <c r="K91" i="18"/>
  <c r="L91" i="18" s="1"/>
  <c r="K70" i="18"/>
  <c r="L70" i="18" s="1"/>
  <c r="K90" i="18"/>
  <c r="L90" i="18" s="1"/>
  <c r="K77" i="18"/>
  <c r="L77" i="18" s="1"/>
  <c r="K93" i="18"/>
  <c r="L93" i="18" s="1"/>
  <c r="L78" i="18"/>
  <c r="L94" i="18"/>
  <c r="L79" i="18"/>
  <c r="K60" i="18"/>
  <c r="L60" i="18" s="1"/>
  <c r="K54" i="18"/>
  <c r="L54" i="18" s="1"/>
  <c r="K55" i="18"/>
  <c r="L55" i="18" s="1"/>
  <c r="K62" i="18"/>
  <c r="L62" i="18" s="1"/>
  <c r="K38" i="18"/>
  <c r="L38" i="18" s="1"/>
  <c r="K56" i="18"/>
  <c r="L56" i="18" s="1"/>
  <c r="K39" i="18"/>
  <c r="L39" i="18" s="1"/>
  <c r="K51" i="18"/>
  <c r="L51" i="18" s="1"/>
  <c r="K40" i="18"/>
  <c r="L40" i="18" s="1"/>
  <c r="K50" i="18"/>
  <c r="L50" i="18" s="1"/>
  <c r="K45" i="18"/>
  <c r="L45" i="18" s="1"/>
  <c r="K57" i="18"/>
  <c r="L57" i="18" s="1"/>
  <c r="K25" i="18"/>
  <c r="L25" i="18" s="1"/>
  <c r="K53" i="18"/>
  <c r="L53" i="18" s="1"/>
  <c r="K36" i="18"/>
  <c r="L36" i="18" s="1"/>
  <c r="K52" i="18"/>
  <c r="L52" i="18" s="1"/>
  <c r="K41" i="18"/>
  <c r="L41" i="18" s="1"/>
  <c r="L63" i="18"/>
  <c r="K7" i="18"/>
  <c r="L7" i="18" s="1"/>
  <c r="K37" i="18"/>
  <c r="L37" i="18" s="1"/>
  <c r="K12" i="18"/>
  <c r="L12" i="18" s="1"/>
  <c r="K42" i="18"/>
  <c r="L42" i="18" s="1"/>
  <c r="K29" i="18"/>
  <c r="L29" i="18" s="1"/>
  <c r="K44" i="18"/>
  <c r="L44" i="18" s="1"/>
  <c r="K13" i="18"/>
  <c r="L13" i="18" s="1"/>
  <c r="K43" i="18"/>
  <c r="L43" i="18" s="1"/>
  <c r="K4" i="18"/>
  <c r="L4" i="18" s="1"/>
  <c r="K23" i="18"/>
  <c r="L23" i="18" s="1"/>
  <c r="K5" i="18"/>
  <c r="L5" i="18" s="1"/>
  <c r="K26" i="18"/>
  <c r="L26" i="18" s="1"/>
  <c r="K9" i="18"/>
  <c r="L9" i="18" s="1"/>
  <c r="K21" i="18"/>
  <c r="L21" i="18" s="1"/>
  <c r="K14" i="18"/>
  <c r="L14" i="18" s="1"/>
  <c r="K22" i="18"/>
  <c r="L22" i="18" s="1"/>
  <c r="K10" i="18"/>
  <c r="L10" i="18" s="1"/>
  <c r="K28" i="18"/>
  <c r="L28" i="18" s="1"/>
  <c r="K11" i="18"/>
  <c r="L11" i="18" s="1"/>
  <c r="K24" i="18"/>
  <c r="L24" i="18" s="1"/>
  <c r="K6" i="18"/>
  <c r="L6" i="18" s="1"/>
  <c r="K27" i="18"/>
  <c r="L27" i="18" s="1"/>
  <c r="L15" i="18"/>
  <c r="L30" i="18"/>
  <c r="K8" i="18"/>
  <c r="L8" i="18" s="1"/>
  <c r="K98" i="15"/>
  <c r="L118" i="15"/>
  <c r="L115" i="15"/>
  <c r="L112" i="15"/>
  <c r="L110" i="15"/>
  <c r="L100" i="15"/>
  <c r="L116" i="15"/>
  <c r="L97" i="15"/>
  <c r="L105" i="15"/>
  <c r="L120" i="15"/>
  <c r="L99" i="15"/>
  <c r="K114" i="15"/>
  <c r="L114" i="15" s="1"/>
  <c r="K101" i="15"/>
  <c r="L101" i="15" s="1"/>
  <c r="L119" i="15"/>
  <c r="L102" i="15"/>
  <c r="L98" i="15"/>
  <c r="L117" i="15"/>
  <c r="L103" i="15"/>
  <c r="L104" i="15"/>
  <c r="L111" i="15"/>
  <c r="L113" i="15"/>
  <c r="E8" i="13"/>
  <c r="AA8" i="13" s="1"/>
</calcChain>
</file>

<file path=xl/sharedStrings.xml><?xml version="1.0" encoding="utf-8"?>
<sst xmlns="http://schemas.openxmlformats.org/spreadsheetml/2006/main" count="1024" uniqueCount="348">
  <si>
    <t>적요</t>
    <phoneticPr fontId="6" type="noConversion"/>
  </si>
  <si>
    <t>식대</t>
  </si>
  <si>
    <t>회식비</t>
  </si>
  <si>
    <t>교통비</t>
  </si>
  <si>
    <t>사무용품비품</t>
  </si>
  <si>
    <t>간식비</t>
  </si>
  <si>
    <t>내용</t>
    <phoneticPr fontId="6" type="noConversion"/>
  </si>
  <si>
    <t>저녁식대</t>
    <phoneticPr fontId="6" type="noConversion"/>
  </si>
  <si>
    <t>점심식대</t>
    <phoneticPr fontId="6" type="noConversion"/>
  </si>
  <si>
    <t>이행야식비</t>
    <phoneticPr fontId="6" type="noConversion"/>
  </si>
  <si>
    <t>정기점검야식비</t>
    <phoneticPr fontId="6" type="noConversion"/>
  </si>
  <si>
    <t>팀 회식비</t>
    <phoneticPr fontId="6" type="noConversion"/>
  </si>
  <si>
    <t>택시비</t>
    <phoneticPr fontId="6" type="noConversion"/>
  </si>
  <si>
    <t>퀵비</t>
    <phoneticPr fontId="6" type="noConversion"/>
  </si>
  <si>
    <t>사무용품 및 비품</t>
    <phoneticPr fontId="6" type="noConversion"/>
  </si>
  <si>
    <t>음료 및 간식비</t>
    <phoneticPr fontId="6" type="noConversion"/>
  </si>
  <si>
    <t>결
제</t>
    <phoneticPr fontId="6" type="noConversion"/>
  </si>
  <si>
    <t>담당</t>
    <phoneticPr fontId="6" type="noConversion"/>
  </si>
  <si>
    <t>팀장</t>
    <phoneticPr fontId="6" type="noConversion"/>
  </si>
  <si>
    <t>본부장</t>
    <phoneticPr fontId="6" type="noConversion"/>
  </si>
  <si>
    <t>대표이사</t>
    <phoneticPr fontId="6" type="noConversion"/>
  </si>
  <si>
    <t>지  출  결  의  서</t>
    <phoneticPr fontId="6" type="noConversion"/>
  </si>
  <si>
    <t>일금</t>
    <phoneticPr fontId="6" type="noConversion"/>
  </si>
  <si>
    <t>원정</t>
    <phoneticPr fontId="6" type="noConversion"/>
  </si>
  <si>
    <t>(</t>
    <phoneticPr fontId="6" type="noConversion"/>
  </si>
  <si>
    <t>\</t>
    <phoneticPr fontId="6" type="noConversion"/>
  </si>
  <si>
    <t>)</t>
    <phoneticPr fontId="6" type="noConversion"/>
  </si>
  <si>
    <t>발의</t>
    <phoneticPr fontId="6" type="noConversion"/>
  </si>
  <si>
    <t>인</t>
    <phoneticPr fontId="6" type="noConversion"/>
  </si>
  <si>
    <t>처리사항</t>
    <phoneticPr fontId="6" type="noConversion"/>
  </si>
  <si>
    <t>결제</t>
    <phoneticPr fontId="6" type="noConversion"/>
  </si>
  <si>
    <t xml:space="preserve">      년     월     일</t>
    <phoneticPr fontId="6" type="noConversion"/>
  </si>
  <si>
    <t>계정과목</t>
    <phoneticPr fontId="6" type="noConversion"/>
  </si>
  <si>
    <t>지출</t>
    <phoneticPr fontId="6" type="noConversion"/>
  </si>
  <si>
    <t>지출내역</t>
    <phoneticPr fontId="6" type="noConversion"/>
  </si>
  <si>
    <t>금액</t>
    <phoneticPr fontId="6" type="noConversion"/>
  </si>
  <si>
    <t>지출일자</t>
    <phoneticPr fontId="6" type="noConversion"/>
  </si>
  <si>
    <t>위 금액을 청구 하오니 결재 바랍니다.</t>
    <phoneticPr fontId="6" type="noConversion"/>
  </si>
  <si>
    <t>담당자   최 일 수</t>
    <phoneticPr fontId="6" type="noConversion"/>
  </si>
  <si>
    <t>2021 樂 클럽 6월 셋째주 정기전 종합</t>
    <phoneticPr fontId="6" type="noConversion"/>
  </si>
  <si>
    <t>랭킹</t>
    <phoneticPr fontId="6" type="noConversion"/>
  </si>
  <si>
    <t>이름</t>
    <phoneticPr fontId="6" type="noConversion"/>
  </si>
  <si>
    <t>1경기</t>
    <phoneticPr fontId="6" type="noConversion"/>
  </si>
  <si>
    <t>2경기</t>
    <phoneticPr fontId="6" type="noConversion"/>
  </si>
  <si>
    <t>3경기</t>
    <phoneticPr fontId="6" type="noConversion"/>
  </si>
  <si>
    <t>총 핀</t>
    <phoneticPr fontId="6" type="noConversion"/>
  </si>
  <si>
    <t>AVG</t>
    <phoneticPr fontId="6" type="noConversion"/>
  </si>
  <si>
    <t>총게임수</t>
    <phoneticPr fontId="6" type="noConversion"/>
  </si>
  <si>
    <t>누적총핀</t>
    <phoneticPr fontId="6" type="noConversion"/>
  </si>
  <si>
    <t>누적AVG.</t>
    <phoneticPr fontId="6" type="noConversion"/>
  </si>
  <si>
    <t>김인천</t>
    <phoneticPr fontId="6" type="noConversion"/>
  </si>
  <si>
    <t>한성호</t>
    <phoneticPr fontId="6" type="noConversion"/>
  </si>
  <si>
    <t>이민철</t>
    <phoneticPr fontId="6" type="noConversion"/>
  </si>
  <si>
    <t>진해진</t>
    <phoneticPr fontId="6" type="noConversion"/>
  </si>
  <si>
    <t>박신호</t>
    <phoneticPr fontId="6" type="noConversion"/>
  </si>
  <si>
    <t>정승우</t>
    <phoneticPr fontId="6" type="noConversion"/>
  </si>
  <si>
    <t>김주성</t>
    <phoneticPr fontId="6" type="noConversion"/>
  </si>
  <si>
    <t>김인기</t>
    <phoneticPr fontId="6" type="noConversion"/>
  </si>
  <si>
    <t>이정훈</t>
    <phoneticPr fontId="6" type="noConversion"/>
  </si>
  <si>
    <t>김준호</t>
    <phoneticPr fontId="6" type="noConversion"/>
  </si>
  <si>
    <t>전소영</t>
    <phoneticPr fontId="6" type="noConversion"/>
  </si>
  <si>
    <t>2021 樂 클럽 7월 첫째주 정기전 종합</t>
    <phoneticPr fontId="6" type="noConversion"/>
  </si>
  <si>
    <t>김구광</t>
    <phoneticPr fontId="6" type="noConversion"/>
  </si>
  <si>
    <t>남궁철상</t>
    <phoneticPr fontId="6" type="noConversion"/>
  </si>
  <si>
    <t>지병규</t>
    <phoneticPr fontId="6" type="noConversion"/>
  </si>
  <si>
    <t>김범승</t>
    <phoneticPr fontId="6" type="noConversion"/>
  </si>
  <si>
    <t>2021 樂 클럽 10월 첫째주 정기전 종합</t>
    <phoneticPr fontId="6" type="noConversion"/>
  </si>
  <si>
    <t>김영규</t>
    <phoneticPr fontId="6" type="noConversion"/>
  </si>
  <si>
    <t>김영민</t>
    <phoneticPr fontId="6" type="noConversion"/>
  </si>
  <si>
    <t>2021 樂 클럽 10월 셋째주 정기전 종합</t>
    <phoneticPr fontId="6" type="noConversion"/>
  </si>
  <si>
    <t>2021 樂 클럽 11월 첫째주 정기전 종합</t>
    <phoneticPr fontId="6" type="noConversion"/>
  </si>
  <si>
    <t>2021 樂 클럽 11월 셋째주 정기전 종합</t>
    <phoneticPr fontId="6" type="noConversion"/>
  </si>
  <si>
    <t>이유선</t>
    <phoneticPr fontId="6" type="noConversion"/>
  </si>
  <si>
    <t>2021 樂 클럽 12월 첫째주 정기전 종합</t>
    <phoneticPr fontId="6" type="noConversion"/>
  </si>
  <si>
    <t>누적AVG
순위</t>
    <phoneticPr fontId="6" type="noConversion"/>
  </si>
  <si>
    <t>2021 樂 클럽 12월 셋째주 정기전 종합</t>
    <phoneticPr fontId="6" type="noConversion"/>
  </si>
  <si>
    <t>신   효</t>
    <phoneticPr fontId="6" type="noConversion"/>
  </si>
  <si>
    <t>권수민</t>
    <phoneticPr fontId="6" type="noConversion"/>
  </si>
  <si>
    <t>이름/총핀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</si>
  <si>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</si>
  <si>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</si>
  <si>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</si>
  <si>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</si>
  <si>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</si>
  <si>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10월첫째주</t>
    <phoneticPr fontId="6" type="noConversion"/>
  </si>
  <si>
    <t>10월셋째주</t>
    <phoneticPr fontId="6" type="noConversion"/>
  </si>
  <si>
    <t>11월첫째주</t>
    <phoneticPr fontId="6" type="noConversion"/>
  </si>
  <si>
    <t>11월셋째주</t>
    <phoneticPr fontId="6" type="noConversion"/>
  </si>
  <si>
    <t>12월첫째주</t>
    <phoneticPr fontId="6" type="noConversion"/>
  </si>
  <si>
    <t>12월셋째주</t>
    <phoneticPr fontId="6" type="noConversion"/>
  </si>
  <si>
    <t>총핀</t>
    <phoneticPr fontId="6" type="noConversion"/>
  </si>
  <si>
    <t>게임수</t>
    <phoneticPr fontId="6" type="noConversion"/>
  </si>
  <si>
    <t>총에버</t>
    <phoneticPr fontId="6" type="noConversion"/>
  </si>
  <si>
    <t>김영광</t>
    <phoneticPr fontId="6" type="noConversion"/>
  </si>
  <si>
    <t>김영미</t>
    <phoneticPr fontId="6" type="noConversion"/>
  </si>
  <si>
    <t>박선미</t>
    <phoneticPr fontId="6" type="noConversion"/>
  </si>
  <si>
    <t>박시온</t>
    <phoneticPr fontId="6" type="noConversion"/>
  </si>
  <si>
    <t>이동경</t>
    <phoneticPr fontId="6" type="noConversion"/>
  </si>
  <si>
    <t>이선화</t>
    <phoneticPr fontId="6" type="noConversion"/>
  </si>
  <si>
    <t>이정원</t>
    <phoneticPr fontId="6" type="noConversion"/>
  </si>
  <si>
    <t>김연성</t>
    <phoneticPr fontId="6" type="noConversion"/>
  </si>
  <si>
    <t>김인기</t>
    <phoneticPr fontId="2" type="noConversion"/>
  </si>
  <si>
    <t>박신호</t>
    <phoneticPr fontId="2" type="noConversion"/>
  </si>
  <si>
    <t>정승우</t>
    <phoneticPr fontId="2" type="noConversion"/>
  </si>
  <si>
    <t>진해진</t>
    <phoneticPr fontId="2" type="noConversion"/>
  </si>
  <si>
    <t>박정구</t>
    <phoneticPr fontId="6" type="noConversion"/>
  </si>
  <si>
    <t>박종훈</t>
    <phoneticPr fontId="6" type="noConversion"/>
  </si>
  <si>
    <t>승</t>
    <phoneticPr fontId="2" type="noConversion"/>
  </si>
  <si>
    <t>패</t>
    <phoneticPr fontId="2" type="noConversion"/>
  </si>
  <si>
    <t>TOTAL</t>
    <phoneticPr fontId="2" type="noConversion"/>
  </si>
  <si>
    <t>주차</t>
    <phoneticPr fontId="2" type="noConversion"/>
  </si>
  <si>
    <t>상대팀</t>
    <phoneticPr fontId="2" type="noConversion"/>
  </si>
  <si>
    <t>선수</t>
    <phoneticPr fontId="2" type="noConversion"/>
  </si>
  <si>
    <t>1게임</t>
    <phoneticPr fontId="2" type="noConversion"/>
  </si>
  <si>
    <t>2게임</t>
    <phoneticPr fontId="2" type="noConversion"/>
  </si>
  <si>
    <t>3게임</t>
    <phoneticPr fontId="2" type="noConversion"/>
  </si>
  <si>
    <t>TOTAL</t>
    <phoneticPr fontId="2" type="noConversion"/>
  </si>
  <si>
    <t>승</t>
    <phoneticPr fontId="2" type="noConversion"/>
  </si>
  <si>
    <t>패</t>
    <phoneticPr fontId="2" type="noConversion"/>
  </si>
  <si>
    <t>포인트</t>
    <phoneticPr fontId="2" type="noConversion"/>
  </si>
  <si>
    <t>진해진</t>
    <phoneticPr fontId="2" type="noConversion"/>
  </si>
  <si>
    <t>김주성</t>
    <phoneticPr fontId="2" type="noConversion"/>
  </si>
  <si>
    <t>정승우</t>
    <phoneticPr fontId="2" type="noConversion"/>
  </si>
  <si>
    <t>트윈스</t>
    <phoneticPr fontId="2" type="noConversion"/>
  </si>
  <si>
    <t>김인기</t>
    <phoneticPr fontId="2" type="noConversion"/>
  </si>
  <si>
    <t>박신호</t>
    <phoneticPr fontId="2" type="noConversion"/>
  </si>
  <si>
    <t>업텐션</t>
    <phoneticPr fontId="2" type="noConversion"/>
  </si>
  <si>
    <t>핀크러쉬</t>
    <phoneticPr fontId="2" type="noConversion"/>
  </si>
  <si>
    <t>인수봉</t>
    <phoneticPr fontId="2" type="noConversion"/>
  </si>
  <si>
    <t>어쩌다볼링</t>
    <phoneticPr fontId="2" type="noConversion"/>
  </si>
  <si>
    <t>1승당</t>
    <phoneticPr fontId="2" type="noConversion"/>
  </si>
  <si>
    <t>1패당</t>
    <phoneticPr fontId="2" type="noConversion"/>
  </si>
  <si>
    <t>팀당</t>
    <phoneticPr fontId="2" type="noConversion"/>
  </si>
  <si>
    <t>1인당</t>
    <phoneticPr fontId="2" type="noConversion"/>
  </si>
  <si>
    <t>선수명단</t>
    <phoneticPr fontId="2" type="noConversion"/>
  </si>
  <si>
    <t>출전횟수</t>
    <phoneticPr fontId="2" type="noConversion"/>
  </si>
  <si>
    <t>상금</t>
    <phoneticPr fontId="2" type="noConversion"/>
  </si>
  <si>
    <t>에버</t>
    <phoneticPr fontId="2" type="noConversion"/>
  </si>
  <si>
    <t>총점</t>
    <phoneticPr fontId="2" type="noConversion"/>
  </si>
  <si>
    <t>상주리그 출전선수 상금 분배</t>
    <phoneticPr fontId="2" type="noConversion"/>
  </si>
  <si>
    <t>퍼펙트</t>
    <phoneticPr fontId="2" type="noConversion"/>
  </si>
  <si>
    <t>김인천</t>
    <phoneticPr fontId="2" type="noConversion"/>
  </si>
  <si>
    <t>김주성</t>
    <phoneticPr fontId="2" type="noConversion"/>
  </si>
  <si>
    <t>박신호</t>
    <phoneticPr fontId="2" type="noConversion"/>
  </si>
  <si>
    <t>김인천</t>
    <phoneticPr fontId="2" type="noConversion"/>
  </si>
  <si>
    <t>샷스핀</t>
    <phoneticPr fontId="2" type="noConversion"/>
  </si>
  <si>
    <t>정승우</t>
    <phoneticPr fontId="2" type="noConversion"/>
  </si>
  <si>
    <t>진해진</t>
    <phoneticPr fontId="2" type="noConversion"/>
  </si>
  <si>
    <t>박신호</t>
    <phoneticPr fontId="2" type="noConversion"/>
  </si>
  <si>
    <t>김현배</t>
    <phoneticPr fontId="6" type="noConversion"/>
  </si>
  <si>
    <t>김동진</t>
    <phoneticPr fontId="6" type="noConversion"/>
  </si>
  <si>
    <t>강영복</t>
    <phoneticPr fontId="6" type="noConversion"/>
  </si>
  <si>
    <t>탑스타</t>
    <phoneticPr fontId="2" type="noConversion"/>
  </si>
  <si>
    <t>이정훈</t>
    <phoneticPr fontId="2" type="noConversion"/>
  </si>
  <si>
    <t>김인기</t>
    <phoneticPr fontId="2" type="noConversion"/>
  </si>
  <si>
    <t>박신호</t>
    <phoneticPr fontId="2" type="noConversion"/>
  </si>
  <si>
    <t>권순호</t>
    <phoneticPr fontId="2" type="noConversion"/>
  </si>
  <si>
    <t>A01</t>
    <phoneticPr fontId="2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</si>
  <si>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</si>
  <si>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</si>
  <si>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</si>
  <si>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</si>
  <si>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</si>
  <si>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</si>
  <si>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</si>
  <si>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</si>
  <si>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</si>
  <si>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</si>
  <si>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</si>
  <si>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</si>
  <si>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</si>
  <si>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</si>
  <si>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</si>
  <si>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</si>
  <si>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</si>
  <si>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</si>
  <si>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</si>
  <si>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</si>
  <si>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</si>
  <si>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</si>
  <si>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</si>
  <si>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</si>
  <si>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</si>
  <si>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</si>
  <si>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</si>
  <si>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W</t>
    <phoneticPr fontId="2" type="noConversion"/>
  </si>
  <si>
    <t>M</t>
    <phoneticPr fontId="2" type="noConversion"/>
  </si>
  <si>
    <t>정승우</t>
    <phoneticPr fontId="2" type="noConversion"/>
  </si>
  <si>
    <t>진해진</t>
    <phoneticPr fontId="2" type="noConversion"/>
  </si>
  <si>
    <t>김인기</t>
    <phoneticPr fontId="2" type="noConversion"/>
  </si>
  <si>
    <t>박신호</t>
    <phoneticPr fontId="2" type="noConversion"/>
  </si>
  <si>
    <t>김준호</t>
    <phoneticPr fontId="2" type="noConversion"/>
  </si>
  <si>
    <t>X</t>
    <phoneticPr fontId="2" type="noConversion"/>
  </si>
  <si>
    <t>핀크러쉬</t>
    <phoneticPr fontId="2" type="noConversion"/>
  </si>
  <si>
    <t>업텐션</t>
    <phoneticPr fontId="2" type="noConversion"/>
  </si>
  <si>
    <t>12월첫째주</t>
    <phoneticPr fontId="2" type="noConversion"/>
  </si>
  <si>
    <t>김동현</t>
    <phoneticPr fontId="2" type="noConversion"/>
  </si>
  <si>
    <t>김휘정</t>
    <phoneticPr fontId="2" type="noConversion"/>
  </si>
  <si>
    <t>박재성</t>
    <phoneticPr fontId="2" type="noConversion"/>
  </si>
  <si>
    <t>박재성</t>
    <phoneticPr fontId="2" type="noConversion"/>
  </si>
  <si>
    <t>이름</t>
    <phoneticPr fontId="2" type="noConversion"/>
  </si>
  <si>
    <t>3월첫째주</t>
    <phoneticPr fontId="6" type="noConversion"/>
  </si>
  <si>
    <t>3월셋째주</t>
    <phoneticPr fontId="6" type="noConversion"/>
  </si>
  <si>
    <t>4월첫째주</t>
    <phoneticPr fontId="6" type="noConversion"/>
  </si>
  <si>
    <t>4월셋째주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</si>
  <si>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</si>
  <si>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</si>
  <si>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</si>
  <si>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</si>
  <si>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</si>
  <si>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7월셋째주</t>
    <phoneticPr fontId="6" type="noConversion"/>
  </si>
  <si>
    <t>8월첫째주</t>
    <phoneticPr fontId="6" type="noConversion"/>
  </si>
  <si>
    <t>8월셋째주</t>
    <phoneticPr fontId="6" type="noConversion"/>
  </si>
  <si>
    <t>9월셋째주</t>
    <phoneticPr fontId="6" type="noConversion"/>
  </si>
  <si>
    <t>10월첫째주</t>
    <phoneticPr fontId="2" type="noConversion"/>
  </si>
  <si>
    <t>10월셋째주</t>
    <phoneticPr fontId="2" type="noConversion"/>
  </si>
  <si>
    <t>11월첫째주</t>
    <phoneticPr fontId="2" type="noConversion"/>
  </si>
  <si>
    <t>11월셋째주</t>
    <phoneticPr fontId="2" type="noConversion"/>
  </si>
  <si>
    <t>락클럽 정기전 종합</t>
    <phoneticPr fontId="2" type="noConversion"/>
  </si>
  <si>
    <t>1월첫째주</t>
    <phoneticPr fontId="6" type="noConversion"/>
  </si>
  <si>
    <t>1월셋째주</t>
    <phoneticPr fontId="6" type="noConversion"/>
  </si>
  <si>
    <t>2월첫째주</t>
  </si>
  <si>
    <t>2월셋째주</t>
  </si>
  <si>
    <t>3월첫째주</t>
  </si>
  <si>
    <t>3월셋째주</t>
  </si>
  <si>
    <t>4월첫째주</t>
  </si>
  <si>
    <t>4월셋째주</t>
  </si>
  <si>
    <t>5월첫째주</t>
  </si>
  <si>
    <t>5월셋째주</t>
  </si>
  <si>
    <t>6월첫째주</t>
  </si>
  <si>
    <t>6월셋째주</t>
  </si>
  <si>
    <t>7월첫째주</t>
  </si>
  <si>
    <t>7월셋째주</t>
  </si>
  <si>
    <t>8월첫째주</t>
  </si>
  <si>
    <t>9월첫째주</t>
  </si>
  <si>
    <t>8월셋째주</t>
  </si>
  <si>
    <t>9월셋째주</t>
  </si>
  <si>
    <t>김준호</t>
    <phoneticPr fontId="2" type="noConversion"/>
  </si>
  <si>
    <t>권순호</t>
    <phoneticPr fontId="2" type="noConversion"/>
  </si>
  <si>
    <t>정승우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</si>
  <si>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</si>
  <si>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</si>
  <si>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</si>
  <si>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남궁철상</t>
    <phoneticPr fontId="2" type="noConversion"/>
  </si>
  <si>
    <t>박재성</t>
    <phoneticPr fontId="2" type="noConversion"/>
  </si>
  <si>
    <t>이선화</t>
    <phoneticPr fontId="2" type="noConversion"/>
  </si>
  <si>
    <t>김인기</t>
    <phoneticPr fontId="2" type="noConversion"/>
  </si>
  <si>
    <t>박신호</t>
    <phoneticPr fontId="2" type="noConversion"/>
  </si>
  <si>
    <t>김범승</t>
    <phoneticPr fontId="2" type="noConversion"/>
  </si>
  <si>
    <t>2023 樂 클럽 1월 첫째주 정기전 종합</t>
    <phoneticPr fontId="6" type="noConversion"/>
  </si>
  <si>
    <t>이민철</t>
    <phoneticPr fontId="2" type="noConversion"/>
  </si>
  <si>
    <t>이정훈</t>
    <phoneticPr fontId="2" type="noConversion"/>
  </si>
  <si>
    <t>종근(게)</t>
    <phoneticPr fontId="2" type="noConversion"/>
  </si>
  <si>
    <t>2023 樂 클럽 1월 셋째주 정기전 종합</t>
    <phoneticPr fontId="6" type="noConversion"/>
  </si>
  <si>
    <t>2023 樂 클럽 2월 첫째주 정기전 종합</t>
    <phoneticPr fontId="6" type="noConversion"/>
  </si>
  <si>
    <t>정승우</t>
    <phoneticPr fontId="2" type="noConversion"/>
  </si>
  <si>
    <t>김준호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</si>
  <si>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</si>
  <si>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</si>
  <si>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</si>
  <si>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</si>
  <si>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남궁철상</t>
    <phoneticPr fontId="2" type="noConversion"/>
  </si>
  <si>
    <t>권순호</t>
    <phoneticPr fontId="2" type="noConversion"/>
  </si>
  <si>
    <t>이정훈</t>
    <phoneticPr fontId="2" type="noConversion"/>
  </si>
  <si>
    <t>이선화</t>
    <phoneticPr fontId="2" type="noConversion"/>
  </si>
  <si>
    <t>박종훈</t>
    <phoneticPr fontId="2" type="noConversion"/>
  </si>
  <si>
    <t>김범승</t>
    <phoneticPr fontId="2" type="noConversion"/>
  </si>
  <si>
    <t>이민철</t>
    <phoneticPr fontId="2" type="noConversion"/>
  </si>
  <si>
    <t>김준호</t>
    <phoneticPr fontId="2" type="noConversion"/>
  </si>
  <si>
    <t>박신호</t>
    <phoneticPr fontId="2" type="noConversion"/>
  </si>
  <si>
    <t>이정훈</t>
    <phoneticPr fontId="2" type="noConversion"/>
  </si>
  <si>
    <t>박재성</t>
    <phoneticPr fontId="2" type="noConversion"/>
  </si>
  <si>
    <t>2023 樂 클럽 2월 셋째주 정기전 종합</t>
    <phoneticPr fontId="6" type="noConversion"/>
  </si>
  <si>
    <t>2023 樂 클럽 3월 첫째주 정기전 종합</t>
    <phoneticPr fontId="6" type="noConversion"/>
  </si>
  <si>
    <t>김준호</t>
    <phoneticPr fontId="2" type="noConversion"/>
  </si>
  <si>
    <t>이선화</t>
    <phoneticPr fontId="2" type="noConversion"/>
  </si>
  <si>
    <t>박재성</t>
    <phoneticPr fontId="2" type="noConversion"/>
  </si>
  <si>
    <t>김인기</t>
    <phoneticPr fontId="2" type="noConversion"/>
  </si>
  <si>
    <t>박신호</t>
    <phoneticPr fontId="2" type="noConversion"/>
  </si>
  <si>
    <t>이정훈</t>
    <phoneticPr fontId="2" type="noConversion"/>
  </si>
  <si>
    <t>박정구</t>
    <phoneticPr fontId="2" type="noConversion"/>
  </si>
  <si>
    <t>진해진</t>
    <phoneticPr fontId="2" type="noConversion"/>
  </si>
  <si>
    <t>김범승</t>
    <phoneticPr fontId="2" type="noConversion"/>
  </si>
  <si>
    <t>정승우</t>
    <phoneticPr fontId="2" type="noConversion"/>
  </si>
  <si>
    <t>이유선</t>
    <phoneticPr fontId="2" type="noConversion"/>
  </si>
  <si>
    <t>박찬용</t>
    <phoneticPr fontId="2" type="noConversion"/>
  </si>
  <si>
    <t>박찬용</t>
    <phoneticPr fontId="2" type="noConversion"/>
  </si>
  <si>
    <t>2023 樂 클럽 3월 셋째주 정기전 종합</t>
    <phoneticPr fontId="6" type="noConversion"/>
  </si>
  <si>
    <t>이민철</t>
    <phoneticPr fontId="2" type="noConversion"/>
  </si>
  <si>
    <t>박신호</t>
    <phoneticPr fontId="2" type="noConversion"/>
  </si>
  <si>
    <t>이선화</t>
    <phoneticPr fontId="2" type="noConversion"/>
  </si>
  <si>
    <t>박정구</t>
    <phoneticPr fontId="2" type="noConversion"/>
  </si>
  <si>
    <t>박찬용</t>
    <phoneticPr fontId="2" type="noConversion"/>
  </si>
  <si>
    <t>김준호</t>
    <phoneticPr fontId="2" type="noConversion"/>
  </si>
  <si>
    <t>정승우</t>
    <phoneticPr fontId="2" type="noConversion"/>
  </si>
  <si>
    <t>이정훈</t>
    <phoneticPr fontId="2" type="noConversion"/>
  </si>
  <si>
    <t>진해진</t>
    <phoneticPr fontId="2" type="noConversion"/>
  </si>
  <si>
    <t>김현배</t>
    <phoneticPr fontId="2" type="noConversion"/>
  </si>
  <si>
    <t>김범승</t>
    <phoneticPr fontId="2" type="noConversion"/>
  </si>
  <si>
    <t>김주성(게)</t>
    <phoneticPr fontId="2" type="noConversion"/>
  </si>
  <si>
    <t>2023 樂 클럽 4월 첫째주 정기전 종합</t>
    <phoneticPr fontId="6" type="noConversion"/>
  </si>
  <si>
    <t>이정훈</t>
    <phoneticPr fontId="2" type="noConversion"/>
  </si>
  <si>
    <t>권순호</t>
    <phoneticPr fontId="2" type="noConversion"/>
  </si>
  <si>
    <t>김인기</t>
    <phoneticPr fontId="2" type="noConversion"/>
  </si>
  <si>
    <t>박재성</t>
    <phoneticPr fontId="2" type="noConversion"/>
  </si>
  <si>
    <t>남궁철상</t>
    <phoneticPr fontId="2" type="noConversion"/>
  </si>
  <si>
    <t>정승우</t>
    <phoneticPr fontId="2" type="noConversion"/>
  </si>
  <si>
    <t>박정구</t>
    <phoneticPr fontId="2" type="noConversion"/>
  </si>
  <si>
    <t>진해진</t>
    <phoneticPr fontId="2" type="noConversion"/>
  </si>
  <si>
    <t>김현배</t>
    <phoneticPr fontId="2" type="noConversion"/>
  </si>
  <si>
    <t>김준호</t>
    <phoneticPr fontId="2" type="noConversion"/>
  </si>
  <si>
    <t>박신호</t>
    <phoneticPr fontId="2" type="noConversion"/>
  </si>
  <si>
    <t>박찬용</t>
    <phoneticPr fontId="2" type="noConversion"/>
  </si>
  <si>
    <t>이민철</t>
    <phoneticPr fontId="2" type="noConversion"/>
  </si>
  <si>
    <t>이유선</t>
    <phoneticPr fontId="2" type="noConversion"/>
  </si>
  <si>
    <t>이선화</t>
    <phoneticPr fontId="2" type="noConversion"/>
  </si>
  <si>
    <t>영진(게)</t>
    <phoneticPr fontId="2" type="noConversion"/>
  </si>
  <si>
    <t>현규(게)</t>
    <phoneticPr fontId="2" type="noConversion"/>
  </si>
  <si>
    <t>송현진</t>
    <phoneticPr fontId="2" type="noConversion"/>
  </si>
  <si>
    <t>송현진</t>
    <phoneticPr fontId="2" type="noConversion"/>
  </si>
  <si>
    <t>2023 樂 클럽 4월 셋째주 정기전 종합</t>
    <phoneticPr fontId="6" type="noConversion"/>
  </si>
  <si>
    <t>김현배</t>
    <phoneticPr fontId="2" type="noConversion"/>
  </si>
  <si>
    <t>정승우</t>
    <phoneticPr fontId="2" type="noConversion"/>
  </si>
  <si>
    <t>권순호</t>
    <phoneticPr fontId="2" type="noConversion"/>
  </si>
  <si>
    <t>진해진</t>
    <phoneticPr fontId="2" type="noConversion"/>
  </si>
  <si>
    <t>이정훈</t>
    <phoneticPr fontId="2" type="noConversion"/>
  </si>
  <si>
    <t>박재성</t>
    <phoneticPr fontId="2" type="noConversion"/>
  </si>
  <si>
    <t>김인기</t>
    <phoneticPr fontId="2" type="noConversion"/>
  </si>
  <si>
    <t>이선화</t>
    <phoneticPr fontId="2" type="noConversion"/>
  </si>
  <si>
    <t>남궁철상</t>
    <phoneticPr fontId="2" type="noConversion"/>
  </si>
  <si>
    <t>김준호</t>
    <phoneticPr fontId="2" type="noConversion"/>
  </si>
  <si>
    <t>박종훈</t>
    <phoneticPr fontId="2" type="noConversion"/>
  </si>
  <si>
    <t>양현규(게)</t>
    <phoneticPr fontId="2" type="noConversion"/>
  </si>
  <si>
    <t>박은송(게)</t>
    <phoneticPr fontId="2" type="noConversion"/>
  </si>
  <si>
    <t>2023 樂 클럽 5월 첫째주 정기전 종합</t>
    <phoneticPr fontId="6" type="noConversion"/>
  </si>
  <si>
    <t>박정구</t>
    <phoneticPr fontId="2" type="noConversion"/>
  </si>
  <si>
    <t>이선화</t>
    <phoneticPr fontId="2" type="noConversion"/>
  </si>
  <si>
    <t>이민철</t>
    <phoneticPr fontId="2" type="noConversion"/>
  </si>
  <si>
    <t>김인천</t>
    <phoneticPr fontId="2" type="noConversion"/>
  </si>
  <si>
    <t>김현배</t>
    <phoneticPr fontId="2" type="noConversion"/>
  </si>
  <si>
    <t>박재성</t>
    <phoneticPr fontId="2" type="noConversion"/>
  </si>
  <si>
    <t>박신호</t>
    <phoneticPr fontId="2" type="noConversion"/>
  </si>
  <si>
    <t>전위석(게)</t>
    <phoneticPr fontId="2" type="noConversion"/>
  </si>
  <si>
    <t>진해진</t>
    <phoneticPr fontId="2" type="noConversion"/>
  </si>
  <si>
    <t>이정훈</t>
    <phoneticPr fontId="2" type="noConversion"/>
  </si>
  <si>
    <t>정승우</t>
    <phoneticPr fontId="2" type="noConversion"/>
  </si>
  <si>
    <t>김준호</t>
    <phoneticPr fontId="2" type="noConversion"/>
  </si>
  <si>
    <t>김인천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</si>
</sst>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[DBNum4][$-412]General"/>
    <numFmt numFmtId="177" formatCode="#,##0_);\(#,##0\)"/>
    <numFmt numFmtId="178" formatCode="General&quot;위&quot;"/>
    <numFmt numFmtId="179" formatCode="0.00_ "/>
    <numFmt numFmtId="180" formatCode="0&quot;승&quot;"/>
    <numFmt numFmtId="181" formatCode="0&quot;패&quot;"/>
    <numFmt numFmtId="182" formatCode="0&quot;주&quot;&quot;차&quot;"/>
    <numFmt numFmtId="183" formatCode="#,##0_ "/>
    <numFmt numFmtId="184" formatCode="#,##0&quot;원&quot;"/>
    <numFmt numFmtId="185" formatCode="0&quot;회&quot;"/>
  </numFmts>
  <fonts count="17" x14ac:knownFonts="1">
    <font>
      <sz val="11"/>
      <color theme="1"/>
      <name val="맑은 고딕"/>
      <family val="2"/>
      <charset val="16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4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20"/>
      <color theme="1"/>
      <name val="HY엽서M"/>
      <family val="1"/>
      <charset val="129"/>
    </font>
    <font>
      <b/>
      <sz val="14"/>
      <color theme="1"/>
      <name val="HY엽서L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HY엽서L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HY엽서L"/>
      <family val="1"/>
      <charset val="129"/>
    </font>
    <font>
      <b/>
      <sz val="17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01">
    <xf numFmtId="0" fontId="0" fillId="0" borderId="0" xfId="0"/>
    <xf numFmtId="0" fontId="1" fillId="0" borderId="0" xfId="1" applyProtection="1">
      <alignment vertical="center"/>
      <protection locked="0"/>
    </xf>
    <xf numFmtId="0" fontId="3" fillId="0" borderId="0" xfId="1" applyFont="1" applyFill="1" applyAlignment="1" applyProtection="1">
      <alignment vertical="center"/>
      <protection locked="0"/>
    </xf>
    <xf numFmtId="0" fontId="4" fillId="0" borderId="0" xfId="1" applyFont="1" applyFill="1" applyAlignment="1" applyProtection="1">
      <alignment vertical="center"/>
      <protection locked="0"/>
    </xf>
    <xf numFmtId="0" fontId="1" fillId="0" borderId="0" xfId="1" applyBorder="1" applyProtection="1">
      <alignment vertical="center"/>
      <protection locked="0"/>
    </xf>
    <xf numFmtId="0" fontId="5" fillId="0" borderId="0" xfId="1" applyFont="1" applyBorder="1" applyAlignment="1" applyProtection="1">
      <alignment vertical="center"/>
      <protection locked="0"/>
    </xf>
    <xf numFmtId="0" fontId="1" fillId="0" borderId="1" xfId="1" applyBorder="1" applyProtection="1">
      <alignment vertical="center"/>
      <protection locked="0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3" xfId="1" applyBorder="1" applyProtection="1">
      <alignment vertical="center"/>
      <protection locked="0"/>
    </xf>
    <xf numFmtId="0" fontId="4" fillId="0" borderId="0" xfId="1" applyFont="1" applyFill="1" applyBorder="1" applyAlignment="1" applyProtection="1">
      <alignment vertical="center"/>
      <protection locked="0"/>
    </xf>
    <xf numFmtId="0" fontId="1" fillId="0" borderId="4" xfId="1" applyBorder="1" applyProtection="1">
      <alignment vertical="center"/>
      <protection locked="0"/>
    </xf>
    <xf numFmtId="0" fontId="5" fillId="0" borderId="2" xfId="1" applyFont="1" applyBorder="1" applyAlignment="1" applyProtection="1">
      <alignment vertical="center"/>
      <protection locked="0"/>
    </xf>
    <xf numFmtId="0" fontId="5" fillId="0" borderId="3" xfId="1" applyFont="1" applyBorder="1" applyAlignment="1" applyProtection="1">
      <alignment vertical="center"/>
      <protection locked="0"/>
    </xf>
    <xf numFmtId="0" fontId="1" fillId="0" borderId="0" xfId="1" applyBorder="1" applyAlignment="1" applyProtection="1">
      <alignment vertical="center"/>
      <protection locked="0"/>
    </xf>
    <xf numFmtId="176" fontId="1" fillId="0" borderId="0" xfId="1" applyNumberFormat="1" applyBorder="1" applyAlignment="1" applyProtection="1">
      <alignment vertical="center" shrinkToFit="1" readingOrder="1"/>
      <protection locked="0"/>
    </xf>
    <xf numFmtId="0" fontId="1" fillId="0" borderId="0" xfId="1" applyBorder="1" applyAlignment="1" applyProtection="1">
      <alignment vertical="center" wrapText="1"/>
      <protection locked="0"/>
    </xf>
    <xf numFmtId="0" fontId="7" fillId="0" borderId="0" xfId="1" applyFont="1" applyProtection="1">
      <alignment vertical="center"/>
      <protection locked="0"/>
    </xf>
    <xf numFmtId="177" fontId="1" fillId="0" borderId="0" xfId="1" applyNumberFormat="1" applyBorder="1" applyProtection="1">
      <alignment vertical="center"/>
      <protection locked="0"/>
    </xf>
    <xf numFmtId="0" fontId="7" fillId="0" borderId="0" xfId="1" applyFont="1" applyBorder="1" applyProtection="1">
      <alignment vertical="center"/>
      <protection locked="0"/>
    </xf>
    <xf numFmtId="0" fontId="7" fillId="0" borderId="0" xfId="1" applyFont="1" applyBorder="1" applyAlignment="1" applyProtection="1">
      <alignment vertical="center"/>
      <protection locked="0"/>
    </xf>
    <xf numFmtId="0" fontId="8" fillId="0" borderId="0" xfId="1" applyFont="1" applyBorder="1" applyAlignment="1" applyProtection="1">
      <alignment vertical="center"/>
      <protection locked="0"/>
    </xf>
    <xf numFmtId="177" fontId="1" fillId="0" borderId="0" xfId="1" applyNumberFormat="1" applyProtection="1">
      <alignment vertical="center"/>
      <protection locked="0"/>
    </xf>
    <xf numFmtId="0" fontId="1" fillId="0" borderId="20" xfId="1" applyBorder="1" applyProtection="1">
      <alignment vertical="center"/>
      <protection locked="0"/>
    </xf>
    <xf numFmtId="177" fontId="1" fillId="0" borderId="0" xfId="1" applyNumberFormat="1" applyBorder="1" applyAlignment="1" applyProtection="1">
      <alignment vertical="center" shrinkToFit="1"/>
      <protection locked="0"/>
    </xf>
    <xf numFmtId="31" fontId="1" fillId="0" borderId="0" xfId="1" applyNumberFormat="1" applyBorder="1" applyAlignment="1" applyProtection="1">
      <alignment vertical="center"/>
      <protection locked="0"/>
    </xf>
    <xf numFmtId="177" fontId="5" fillId="0" borderId="0" xfId="1" applyNumberFormat="1" applyFont="1" applyBorder="1" applyAlignment="1" applyProtection="1">
      <alignment vertical="center"/>
      <protection locked="0"/>
    </xf>
    <xf numFmtId="14" fontId="5" fillId="0" borderId="0" xfId="1" applyNumberFormat="1" applyFont="1" applyBorder="1" applyAlignment="1" applyProtection="1">
      <alignment vertical="center"/>
      <protection locked="0"/>
    </xf>
    <xf numFmtId="0" fontId="1" fillId="0" borderId="25" xfId="1" applyBorder="1" applyProtection="1">
      <alignment vertical="center"/>
      <protection locked="0"/>
    </xf>
    <xf numFmtId="0" fontId="1" fillId="0" borderId="26" xfId="1" applyBorder="1" applyProtection="1">
      <alignment vertical="center"/>
      <protection locked="0"/>
    </xf>
    <xf numFmtId="0" fontId="1" fillId="0" borderId="27" xfId="1" applyBorder="1" applyProtection="1">
      <alignment vertical="center"/>
      <protection locked="0"/>
    </xf>
    <xf numFmtId="0" fontId="1" fillId="0" borderId="28" xfId="1" applyBorder="1" applyProtection="1">
      <alignment vertical="center"/>
      <protection locked="0"/>
    </xf>
    <xf numFmtId="0" fontId="1" fillId="0" borderId="0" xfId="1">
      <alignment vertical="center"/>
    </xf>
    <xf numFmtId="178" fontId="10" fillId="3" borderId="29" xfId="1" applyNumberFormat="1" applyFont="1" applyFill="1" applyBorder="1" applyAlignment="1">
      <alignment horizontal="center" vertical="center"/>
    </xf>
    <xf numFmtId="0" fontId="10" fillId="3" borderId="30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179" fontId="10" fillId="3" borderId="3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4" borderId="30" xfId="1" applyFont="1" applyFill="1" applyBorder="1" applyAlignment="1">
      <alignment horizontal="center" vertical="center"/>
    </xf>
    <xf numFmtId="0" fontId="10" fillId="4" borderId="31" xfId="1" applyFont="1" applyFill="1" applyBorder="1" applyAlignment="1">
      <alignment horizontal="center" vertical="center"/>
    </xf>
    <xf numFmtId="0" fontId="10" fillId="4" borderId="32" xfId="1" applyFont="1" applyFill="1" applyBorder="1" applyAlignment="1">
      <alignment horizontal="center" vertical="center"/>
    </xf>
    <xf numFmtId="179" fontId="10" fillId="4" borderId="33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179" fontId="10" fillId="5" borderId="3" xfId="1" applyNumberFormat="1" applyFont="1" applyFill="1" applyBorder="1" applyAlignment="1">
      <alignment horizontal="center" vertical="center"/>
    </xf>
    <xf numFmtId="0" fontId="10" fillId="0" borderId="30" xfId="1" applyFont="1" applyFill="1" applyBorder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32" xfId="1" applyFont="1" applyFill="1" applyBorder="1" applyAlignment="1">
      <alignment horizontal="center" vertical="center"/>
    </xf>
    <xf numFmtId="179" fontId="10" fillId="0" borderId="33" xfId="1" applyNumberFormat="1" applyFont="1" applyFill="1" applyBorder="1" applyAlignment="1">
      <alignment horizontal="center" vertical="center"/>
    </xf>
    <xf numFmtId="0" fontId="10" fillId="5" borderId="30" xfId="1" applyFont="1" applyFill="1" applyBorder="1" applyAlignment="1">
      <alignment horizontal="center" vertical="center"/>
    </xf>
    <xf numFmtId="0" fontId="10" fillId="0" borderId="31" xfId="1" applyFont="1" applyBorder="1" applyAlignment="1">
      <alignment horizontal="center" vertical="center"/>
    </xf>
    <xf numFmtId="0" fontId="10" fillId="0" borderId="32" xfId="1" applyFont="1" applyBorder="1" applyAlignment="1">
      <alignment horizontal="center" vertical="center"/>
    </xf>
    <xf numFmtId="179" fontId="10" fillId="0" borderId="33" xfId="1" applyNumberFormat="1" applyFont="1" applyBorder="1" applyAlignment="1">
      <alignment horizontal="center" vertical="center"/>
    </xf>
    <xf numFmtId="0" fontId="10" fillId="3" borderId="34" xfId="1" applyFont="1" applyFill="1" applyBorder="1" applyAlignment="1">
      <alignment horizontal="center" vertical="center"/>
    </xf>
    <xf numFmtId="0" fontId="10" fillId="3" borderId="35" xfId="1" applyFont="1" applyFill="1" applyBorder="1" applyAlignment="1">
      <alignment horizontal="center" vertical="center"/>
    </xf>
    <xf numFmtId="0" fontId="10" fillId="3" borderId="36" xfId="1" applyFont="1" applyFill="1" applyBorder="1" applyAlignment="1">
      <alignment horizontal="center" vertical="center"/>
    </xf>
    <xf numFmtId="179" fontId="10" fillId="3" borderId="37" xfId="1" applyNumberFormat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38" xfId="1" applyFont="1" applyFill="1" applyBorder="1" applyAlignment="1">
      <alignment horizontal="center" vertical="center"/>
    </xf>
    <xf numFmtId="179" fontId="10" fillId="0" borderId="3" xfId="1" applyNumberFormat="1" applyFont="1" applyFill="1" applyBorder="1" applyAlignment="1">
      <alignment horizontal="center" vertical="center"/>
    </xf>
    <xf numFmtId="0" fontId="10" fillId="0" borderId="23" xfId="1" applyFont="1" applyFill="1" applyBorder="1" applyAlignment="1">
      <alignment horizontal="center" vertical="center"/>
    </xf>
    <xf numFmtId="0" fontId="10" fillId="0" borderId="39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40" xfId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179" fontId="10" fillId="0" borderId="3" xfId="1" applyNumberFormat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0" xfId="1" applyFont="1" applyBorder="1" applyAlignment="1">
      <alignment horizontal="center" vertical="center"/>
    </xf>
    <xf numFmtId="0" fontId="10" fillId="0" borderId="38" xfId="1" applyFont="1" applyBorder="1" applyAlignment="1">
      <alignment horizontal="center" vertical="center"/>
    </xf>
    <xf numFmtId="0" fontId="10" fillId="5" borderId="23" xfId="1" applyFont="1" applyFill="1" applyBorder="1" applyAlignment="1">
      <alignment horizontal="center" vertical="center"/>
    </xf>
    <xf numFmtId="0" fontId="10" fillId="0" borderId="41" xfId="1" applyFont="1" applyFill="1" applyBorder="1" applyAlignment="1">
      <alignment horizontal="center" vertical="center"/>
    </xf>
    <xf numFmtId="178" fontId="10" fillId="3" borderId="3" xfId="1" applyNumberFormat="1" applyFont="1" applyFill="1" applyBorder="1" applyAlignment="1">
      <alignment horizontal="center" vertical="center"/>
    </xf>
    <xf numFmtId="179" fontId="10" fillId="3" borderId="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 wrapText="1"/>
    </xf>
    <xf numFmtId="178" fontId="10" fillId="3" borderId="43" xfId="1" applyNumberFormat="1" applyFont="1" applyFill="1" applyBorder="1" applyAlignment="1">
      <alignment horizontal="center" vertical="center"/>
    </xf>
    <xf numFmtId="0" fontId="10" fillId="0" borderId="44" xfId="1" applyFont="1" applyFill="1" applyBorder="1" applyAlignment="1">
      <alignment horizontal="center" vertical="center"/>
    </xf>
    <xf numFmtId="0" fontId="10" fillId="0" borderId="42" xfId="1" applyFont="1" applyFill="1" applyBorder="1" applyAlignment="1">
      <alignment horizontal="center" vertical="center"/>
    </xf>
    <xf numFmtId="0" fontId="10" fillId="0" borderId="45" xfId="1" applyFont="1" applyFill="1" applyBorder="1" applyAlignment="1">
      <alignment horizontal="center" vertical="center"/>
    </xf>
    <xf numFmtId="179" fontId="10" fillId="0" borderId="40" xfId="1" applyNumberFormat="1" applyFont="1" applyFill="1" applyBorder="1" applyAlignment="1">
      <alignment horizontal="center" vertical="center"/>
    </xf>
    <xf numFmtId="0" fontId="10" fillId="5" borderId="40" xfId="1" applyFont="1" applyFill="1" applyBorder="1" applyAlignment="1">
      <alignment horizontal="center" vertical="center"/>
    </xf>
    <xf numFmtId="179" fontId="10" fillId="5" borderId="40" xfId="1" applyNumberFormat="1" applyFont="1" applyFill="1" applyBorder="1" applyAlignment="1">
      <alignment horizontal="center" vertical="center"/>
    </xf>
    <xf numFmtId="178" fontId="10" fillId="6" borderId="3" xfId="1" applyNumberFormat="1" applyFont="1" applyFill="1" applyBorder="1" applyAlignment="1">
      <alignment horizontal="center" vertical="center"/>
    </xf>
    <xf numFmtId="0" fontId="10" fillId="0" borderId="44" xfId="1" applyFont="1" applyBorder="1" applyAlignment="1">
      <alignment horizontal="center" vertical="center"/>
    </xf>
    <xf numFmtId="0" fontId="10" fillId="0" borderId="45" xfId="1" applyFont="1" applyBorder="1" applyAlignment="1">
      <alignment horizontal="center" vertical="center"/>
    </xf>
    <xf numFmtId="179" fontId="10" fillId="0" borderId="40" xfId="1" applyNumberFormat="1" applyFont="1" applyBorder="1" applyAlignment="1">
      <alignment horizontal="center" vertical="center"/>
    </xf>
    <xf numFmtId="0" fontId="11" fillId="3" borderId="3" xfId="1" applyFont="1" applyFill="1" applyBorder="1">
      <alignment vertical="center"/>
    </xf>
    <xf numFmtId="0" fontId="11" fillId="3" borderId="3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179" fontId="11" fillId="0" borderId="3" xfId="1" applyNumberFormat="1" applyFont="1" applyBorder="1" applyAlignment="1">
      <alignment horizontal="center" vertical="center"/>
    </xf>
    <xf numFmtId="0" fontId="10" fillId="0" borderId="42" xfId="1" applyFont="1" applyBorder="1" applyAlignment="1">
      <alignment horizontal="center" vertical="center"/>
    </xf>
    <xf numFmtId="0" fontId="10" fillId="0" borderId="46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80" fontId="11" fillId="0" borderId="3" xfId="0" applyNumberFormat="1" applyFont="1" applyBorder="1" applyAlignment="1">
      <alignment horizontal="center"/>
    </xf>
    <xf numFmtId="181" fontId="11" fillId="0" borderId="3" xfId="0" applyNumberFormat="1" applyFont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0" borderId="0" xfId="0" applyNumberFormat="1"/>
    <xf numFmtId="0" fontId="0" fillId="0" borderId="3" xfId="0" applyNumberFormat="1" applyBorder="1" applyAlignment="1">
      <alignment horizontal="center"/>
    </xf>
    <xf numFmtId="184" fontId="0" fillId="0" borderId="3" xfId="0" applyNumberFormat="1" applyBorder="1" applyAlignment="1">
      <alignment horizontal="center"/>
    </xf>
    <xf numFmtId="0" fontId="0" fillId="7" borderId="3" xfId="0" applyNumberFormat="1" applyFill="1" applyBorder="1" applyAlignment="1">
      <alignment horizontal="center"/>
    </xf>
    <xf numFmtId="185" fontId="0" fillId="0" borderId="3" xfId="0" applyNumberFormat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3" fontId="0" fillId="0" borderId="3" xfId="0" applyNumberFormat="1" applyBorder="1" applyAlignment="1">
      <alignment horizontal="center"/>
    </xf>
    <xf numFmtId="184" fontId="11" fillId="0" borderId="3" xfId="0" applyNumberFormat="1" applyFont="1" applyBorder="1"/>
    <xf numFmtId="0" fontId="10" fillId="0" borderId="47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3" fillId="0" borderId="3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1" fillId="9" borderId="3" xfId="1" applyFont="1" applyFill="1" applyBorder="1">
      <alignment vertical="center"/>
    </xf>
    <xf numFmtId="0" fontId="11" fillId="9" borderId="3" xfId="1" applyFont="1" applyFill="1" applyBorder="1" applyAlignment="1">
      <alignment horizontal="center" vertical="center"/>
    </xf>
    <xf numFmtId="0" fontId="14" fillId="9" borderId="3" xfId="1" applyFont="1" applyFill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47" xfId="1" applyFont="1" applyFill="1" applyBorder="1" applyAlignment="1">
      <alignment horizontal="center" vertical="center"/>
    </xf>
    <xf numFmtId="0" fontId="10" fillId="0" borderId="46" xfId="1" applyFont="1" applyBorder="1" applyAlignment="1">
      <alignment horizontal="center" vertical="center"/>
    </xf>
    <xf numFmtId="0" fontId="10" fillId="0" borderId="48" xfId="1" applyFont="1" applyFill="1" applyBorder="1" applyAlignment="1">
      <alignment horizontal="center" vertical="center"/>
    </xf>
    <xf numFmtId="0" fontId="1" fillId="0" borderId="5" xfId="1" applyBorder="1" applyAlignment="1" applyProtection="1">
      <alignment horizontal="left" vertical="center" wrapText="1"/>
      <protection locked="0"/>
    </xf>
    <xf numFmtId="0" fontId="1" fillId="0" borderId="10" xfId="1" applyBorder="1" applyAlignment="1" applyProtection="1">
      <alignment horizontal="left" vertical="center" wrapText="1"/>
      <protection locked="0"/>
    </xf>
    <xf numFmtId="0" fontId="1" fillId="0" borderId="0" xfId="1" applyBorder="1" applyAlignment="1" applyProtection="1">
      <alignment horizontal="center" vertical="center"/>
      <protection locked="0"/>
    </xf>
    <xf numFmtId="0" fontId="7" fillId="0" borderId="11" xfId="1" applyFont="1" applyBorder="1" applyAlignment="1" applyProtection="1">
      <alignment horizontal="center" vertical="center"/>
      <protection locked="0"/>
    </xf>
    <xf numFmtId="0" fontId="7" fillId="0" borderId="12" xfId="1" applyFont="1" applyBorder="1" applyAlignment="1" applyProtection="1">
      <alignment horizontal="center" vertical="center"/>
      <protection locked="0"/>
    </xf>
    <xf numFmtId="0" fontId="7" fillId="0" borderId="13" xfId="1" applyFont="1" applyBorder="1" applyAlignment="1" applyProtection="1">
      <alignment horizontal="center" vertical="center"/>
      <protection locked="0"/>
    </xf>
    <xf numFmtId="0" fontId="7" fillId="0" borderId="14" xfId="1" applyFont="1" applyBorder="1" applyAlignment="1" applyProtection="1">
      <alignment horizontal="center" vertical="center"/>
      <protection locked="0"/>
    </xf>
    <xf numFmtId="0" fontId="7" fillId="0" borderId="0" xfId="1" applyFont="1" applyBorder="1" applyAlignment="1" applyProtection="1">
      <alignment horizontal="center" vertical="center"/>
      <protection locked="0"/>
    </xf>
    <xf numFmtId="0" fontId="1" fillId="0" borderId="6" xfId="1" applyBorder="1" applyAlignment="1" applyProtection="1">
      <alignment horizontal="center" vertical="center"/>
      <protection locked="0"/>
    </xf>
    <xf numFmtId="0" fontId="1" fillId="0" borderId="7" xfId="1" applyBorder="1" applyAlignment="1" applyProtection="1">
      <alignment horizontal="center" vertical="center"/>
      <protection locked="0"/>
    </xf>
    <xf numFmtId="0" fontId="1" fillId="0" borderId="8" xfId="1" applyBorder="1" applyAlignment="1" applyProtection="1">
      <alignment horizontal="center" vertical="center"/>
      <protection locked="0"/>
    </xf>
    <xf numFmtId="0" fontId="1" fillId="0" borderId="9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left" vertical="center" wrapText="1"/>
      <protection locked="0"/>
    </xf>
    <xf numFmtId="0" fontId="8" fillId="0" borderId="15" xfId="1" applyFont="1" applyBorder="1" applyAlignment="1" applyProtection="1">
      <alignment horizontal="distributed" vertical="center" indent="6"/>
      <protection locked="0"/>
    </xf>
    <xf numFmtId="0" fontId="8" fillId="0" borderId="16" xfId="1" applyFont="1" applyBorder="1" applyAlignment="1" applyProtection="1">
      <alignment horizontal="distributed" vertical="center" indent="6"/>
      <protection locked="0"/>
    </xf>
    <xf numFmtId="0" fontId="8" fillId="0" borderId="17" xfId="1" applyFont="1" applyBorder="1" applyAlignment="1" applyProtection="1">
      <alignment horizontal="distributed" vertical="center" indent="6"/>
      <protection locked="0"/>
    </xf>
    <xf numFmtId="0" fontId="8" fillId="0" borderId="0" xfId="1" applyFont="1" applyBorder="1" applyAlignment="1" applyProtection="1">
      <alignment horizontal="distributed" vertical="center" indent="6"/>
      <protection locked="0"/>
    </xf>
    <xf numFmtId="0" fontId="1" fillId="0" borderId="18" xfId="1" applyBorder="1" applyAlignment="1" applyProtection="1">
      <alignment horizontal="right" vertical="center"/>
      <protection locked="0"/>
    </xf>
    <xf numFmtId="0" fontId="1" fillId="0" borderId="19" xfId="1" applyBorder="1" applyAlignment="1" applyProtection="1">
      <alignment horizontal="right" vertical="center"/>
      <protection locked="0"/>
    </xf>
    <xf numFmtId="176" fontId="1" fillId="0" borderId="19" xfId="1" applyNumberFormat="1" applyBorder="1" applyAlignment="1" applyProtection="1">
      <alignment horizontal="right" vertical="center" shrinkToFit="1" readingOrder="1"/>
      <protection locked="0"/>
    </xf>
    <xf numFmtId="177" fontId="1" fillId="0" borderId="19" xfId="1" applyNumberFormat="1" applyBorder="1" applyAlignment="1" applyProtection="1">
      <alignment horizontal="right" vertical="center" shrinkToFit="1"/>
      <protection locked="0"/>
    </xf>
    <xf numFmtId="0" fontId="1" fillId="0" borderId="0" xfId="1" applyBorder="1" applyAlignment="1" applyProtection="1">
      <alignment horizontal="right" vertical="center"/>
      <protection locked="0"/>
    </xf>
    <xf numFmtId="176" fontId="1" fillId="0" borderId="0" xfId="1" applyNumberFormat="1" applyBorder="1" applyAlignment="1" applyProtection="1">
      <alignment horizontal="right" vertical="center" shrinkToFit="1" readingOrder="1"/>
      <protection locked="0"/>
    </xf>
    <xf numFmtId="177" fontId="1" fillId="0" borderId="0" xfId="1" applyNumberFormat="1" applyBorder="1" applyAlignment="1" applyProtection="1">
      <alignment horizontal="right" vertical="center" shrinkToFit="1"/>
      <protection locked="0"/>
    </xf>
    <xf numFmtId="31" fontId="1" fillId="0" borderId="0" xfId="1" applyNumberFormat="1" applyBorder="1" applyAlignment="1" applyProtection="1">
      <alignment horizontal="center" vertical="center"/>
      <protection locked="0"/>
    </xf>
    <xf numFmtId="0" fontId="1" fillId="0" borderId="21" xfId="1" applyBorder="1" applyAlignment="1" applyProtection="1">
      <alignment horizontal="center" vertical="center"/>
      <protection locked="0"/>
    </xf>
    <xf numFmtId="0" fontId="1" fillId="0" borderId="22" xfId="1" applyBorder="1" applyAlignment="1" applyProtection="1">
      <alignment horizontal="center" vertical="center"/>
      <protection locked="0"/>
    </xf>
    <xf numFmtId="0" fontId="1" fillId="0" borderId="2" xfId="1" applyBorder="1" applyAlignment="1" applyProtection="1">
      <alignment horizontal="center" vertical="center"/>
      <protection locked="0"/>
    </xf>
    <xf numFmtId="31" fontId="1" fillId="0" borderId="23" xfId="1" applyNumberFormat="1" applyBorder="1" applyAlignment="1" applyProtection="1">
      <alignment horizontal="center" vertical="center"/>
      <protection locked="0"/>
    </xf>
    <xf numFmtId="31" fontId="1" fillId="0" borderId="22" xfId="1" applyNumberFormat="1" applyBorder="1" applyAlignment="1" applyProtection="1">
      <alignment horizontal="center" vertical="center"/>
      <protection locked="0"/>
    </xf>
    <xf numFmtId="31" fontId="1" fillId="0" borderId="2" xfId="1" applyNumberFormat="1" applyBorder="1" applyAlignment="1" applyProtection="1">
      <alignment horizontal="center" vertical="center"/>
      <protection locked="0"/>
    </xf>
    <xf numFmtId="0" fontId="1" fillId="0" borderId="23" xfId="1" applyBorder="1" applyAlignment="1" applyProtection="1">
      <alignment horizontal="center" vertical="center"/>
      <protection locked="0"/>
    </xf>
    <xf numFmtId="0" fontId="1" fillId="0" borderId="24" xfId="1" applyBorder="1" applyAlignment="1" applyProtection="1">
      <alignment horizontal="center" vertical="center"/>
      <protection locked="0"/>
    </xf>
    <xf numFmtId="0" fontId="1" fillId="0" borderId="21" xfId="1" applyBorder="1" applyAlignment="1" applyProtection="1">
      <alignment horizontal="distributed" vertical="center" indent="10"/>
      <protection locked="0"/>
    </xf>
    <xf numFmtId="0" fontId="1" fillId="0" borderId="22" xfId="1" applyBorder="1" applyAlignment="1" applyProtection="1">
      <alignment horizontal="distributed" vertical="center" indent="10"/>
      <protection locked="0"/>
    </xf>
    <xf numFmtId="0" fontId="1" fillId="0" borderId="24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2"/>
      <protection locked="0"/>
    </xf>
    <xf numFmtId="0" fontId="5" fillId="0" borderId="21" xfId="1" applyFont="1" applyBorder="1" applyAlignment="1" applyProtection="1">
      <alignment horizontal="center" vertical="center"/>
      <protection locked="0"/>
    </xf>
    <xf numFmtId="0" fontId="5" fillId="0" borderId="22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23" xfId="1" applyFont="1" applyBorder="1" applyAlignment="1" applyProtection="1">
      <alignment horizontal="center" vertical="center"/>
      <protection locked="0"/>
    </xf>
    <xf numFmtId="177" fontId="5" fillId="0" borderId="23" xfId="1" applyNumberFormat="1" applyFont="1" applyBorder="1" applyAlignment="1" applyProtection="1">
      <alignment horizontal="right" vertical="center"/>
      <protection locked="0"/>
    </xf>
    <xf numFmtId="177" fontId="5" fillId="0" borderId="22" xfId="1" applyNumberFormat="1" applyFont="1" applyBorder="1" applyAlignment="1" applyProtection="1">
      <alignment horizontal="right" vertical="center"/>
      <protection locked="0"/>
    </xf>
    <xf numFmtId="177" fontId="5" fillId="0" borderId="2" xfId="1" applyNumberFormat="1" applyFont="1" applyBorder="1" applyAlignment="1" applyProtection="1">
      <alignment horizontal="right" vertical="center"/>
      <protection locked="0"/>
    </xf>
    <xf numFmtId="14" fontId="5" fillId="0" borderId="23" xfId="1" applyNumberFormat="1" applyFont="1" applyBorder="1" applyAlignment="1" applyProtection="1">
      <alignment horizontal="center" vertical="center"/>
      <protection locked="0"/>
    </xf>
    <xf numFmtId="0" fontId="5" fillId="0" borderId="24" xfId="1" applyFont="1" applyBorder="1" applyAlignment="1" applyProtection="1">
      <alignment horizontal="center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177" fontId="5" fillId="0" borderId="0" xfId="1" applyNumberFormat="1" applyFont="1" applyBorder="1" applyAlignment="1" applyProtection="1">
      <alignment horizontal="right" vertical="center"/>
      <protection locked="0"/>
    </xf>
    <xf numFmtId="14" fontId="5" fillId="0" borderId="0" xfId="1" applyNumberFormat="1" applyFont="1" applyBorder="1" applyAlignment="1" applyProtection="1">
      <alignment horizontal="center" vertical="center"/>
      <protection locked="0"/>
    </xf>
    <xf numFmtId="0" fontId="1" fillId="0" borderId="21" xfId="1" applyBorder="1" applyAlignment="1" applyProtection="1">
      <alignment horizontal="distributed" vertical="center" indent="2"/>
      <protection locked="0"/>
    </xf>
    <xf numFmtId="0" fontId="1" fillId="0" borderId="22" xfId="1" applyBorder="1" applyAlignment="1" applyProtection="1">
      <alignment horizontal="distributed" vertical="center" indent="2"/>
      <protection locked="0"/>
    </xf>
    <xf numFmtId="0" fontId="1" fillId="0" borderId="2" xfId="1" applyBorder="1" applyAlignment="1" applyProtection="1">
      <alignment horizontal="distributed" vertical="center" indent="2"/>
      <protection locked="0"/>
    </xf>
    <xf numFmtId="0" fontId="1" fillId="0" borderId="23" xfId="1" applyBorder="1" applyAlignment="1" applyProtection="1">
      <alignment horizontal="distributed" vertical="center" indent="2"/>
      <protection locked="0"/>
    </xf>
    <xf numFmtId="0" fontId="1" fillId="0" borderId="24" xfId="1" applyBorder="1" applyAlignment="1" applyProtection="1">
      <alignment horizontal="distributed" vertical="center" indent="2"/>
      <protection locked="0"/>
    </xf>
    <xf numFmtId="14" fontId="5" fillId="0" borderId="22" xfId="1" applyNumberFormat="1" applyFont="1" applyBorder="1" applyAlignment="1" applyProtection="1">
      <alignment horizontal="center" vertical="center"/>
      <protection locked="0"/>
    </xf>
    <xf numFmtId="14" fontId="5" fillId="0" borderId="24" xfId="1" applyNumberFormat="1" applyFont="1" applyBorder="1" applyAlignment="1" applyProtection="1">
      <alignment horizontal="center" vertical="center"/>
      <protection locked="0"/>
    </xf>
    <xf numFmtId="0" fontId="1" fillId="0" borderId="25" xfId="1" applyBorder="1" applyAlignment="1" applyProtection="1">
      <alignment horizontal="center" vertical="center"/>
      <protection locked="0"/>
    </xf>
    <xf numFmtId="0" fontId="1" fillId="0" borderId="20" xfId="1" applyBorder="1" applyAlignment="1" applyProtection="1">
      <alignment horizontal="center" vertical="center"/>
      <protection locked="0"/>
    </xf>
    <xf numFmtId="31" fontId="1" fillId="0" borderId="25" xfId="1" applyNumberFormat="1" applyBorder="1" applyAlignment="1" applyProtection="1">
      <alignment horizontal="center" vertical="center"/>
      <protection locked="0"/>
    </xf>
    <xf numFmtId="31" fontId="1" fillId="0" borderId="20" xfId="1" applyNumberFormat="1" applyBorder="1" applyAlignment="1" applyProtection="1">
      <alignment horizontal="center" vertical="center"/>
      <protection locked="0"/>
    </xf>
    <xf numFmtId="0" fontId="9" fillId="2" borderId="42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82" fontId="11" fillId="7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6" fillId="8" borderId="0" xfId="1" applyFont="1" applyFill="1" applyAlignment="1">
      <alignment horizontal="center" vertical="center"/>
    </xf>
    <xf numFmtId="0" fontId="16" fillId="8" borderId="19" xfId="1" applyFont="1" applyFill="1" applyBorder="1" applyAlignment="1">
      <alignment horizontal="center" vertical="center"/>
    </xf>
    <xf numFmtId="0" fontId="10" fillId="5" borderId="47" xfId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135"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G31"/>
  <sheetViews>
    <sheetView zoomScale="70" zoomScaleNormal="70" zoomScaleSheetLayoutView="85" workbookViewId="0">
      <selection activeCell="CH28" sqref="CH28"/>
    </sheetView>
  </sheetViews>
  <sheetFormatPr defaultColWidth="2.09765625" defaultRowHeight="20.100000000000001" customHeight="1" x14ac:dyDescent="0.4"/>
  <cols>
    <col min="1" max="1" width="1.09765625" style="1" customWidth="1"/>
    <col min="2" max="2" width="1.59765625" style="1" customWidth="1"/>
    <col min="3" max="3" width="1.69921875" style="1" customWidth="1"/>
    <col min="4" max="37" width="2.59765625" style="1" customWidth="1"/>
    <col min="38" max="38" width="2.09765625" style="1"/>
    <col min="39" max="39" width="10.8984375" style="1" bestFit="1" customWidth="1"/>
    <col min="40" max="51" width="2.09765625" style="1"/>
    <col min="52" max="52" width="7.8984375" style="1" bestFit="1" customWidth="1"/>
    <col min="53" max="83" width="2.09765625" style="1"/>
    <col min="84" max="84" width="13.59765625" style="1" customWidth="1"/>
    <col min="85" max="86" width="9" style="1" bestFit="1" customWidth="1"/>
    <col min="87" max="87" width="11" style="1" bestFit="1" customWidth="1"/>
    <col min="88" max="88" width="15.09765625" style="1" bestFit="1" customWidth="1"/>
    <col min="89" max="89" width="9.59765625" style="1" bestFit="1" customWidth="1"/>
    <col min="90" max="90" width="7.09765625" style="1" bestFit="1" customWidth="1"/>
    <col min="91" max="91" width="5.19921875" style="1" bestFit="1" customWidth="1"/>
    <col min="92" max="92" width="16.5" style="1" bestFit="1" customWidth="1"/>
    <col min="93" max="93" width="14.3984375" style="1" bestFit="1" customWidth="1"/>
    <col min="94" max="16384" width="2.09765625" style="1"/>
  </cols>
  <sheetData>
    <row r="1" spans="2:111" ht="20.100000000000001" customHeight="1" x14ac:dyDescent="0.4"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F1" s="4"/>
      <c r="CG1" s="5"/>
      <c r="CH1" s="4"/>
      <c r="CI1" s="4"/>
      <c r="CJ1" s="4"/>
      <c r="CK1" s="4"/>
      <c r="CL1" s="4"/>
      <c r="CM1" s="4"/>
      <c r="CN1" s="4"/>
      <c r="CO1" s="4"/>
    </row>
    <row r="2" spans="2:111" ht="20.100000000000001" customHeight="1" thickBot="1" x14ac:dyDescent="0.45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</row>
    <row r="3" spans="2:111" ht="20.100000000000001" customHeight="1" x14ac:dyDescent="0.4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4"/>
      <c r="CE3" s="4"/>
      <c r="CF3" s="6" t="s">
        <v>0</v>
      </c>
      <c r="CG3" s="7" t="s">
        <v>1</v>
      </c>
      <c r="CH3" s="8" t="s">
        <v>2</v>
      </c>
      <c r="CI3" s="8" t="s">
        <v>3</v>
      </c>
      <c r="CJ3" s="8" t="s">
        <v>4</v>
      </c>
      <c r="CK3" s="8" t="s">
        <v>5</v>
      </c>
      <c r="CL3" s="9"/>
      <c r="CM3" s="9"/>
      <c r="CN3" s="9"/>
      <c r="CO3" s="9"/>
      <c r="CP3" s="4"/>
      <c r="CQ3" s="4"/>
    </row>
    <row r="4" spans="2:111" ht="20.100000000000001" customHeight="1" thickBot="1" x14ac:dyDescent="0.45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4"/>
      <c r="CE4" s="4"/>
      <c r="CF4" s="11" t="s">
        <v>6</v>
      </c>
      <c r="CG4" s="12" t="s">
        <v>7</v>
      </c>
      <c r="CH4" s="13" t="s">
        <v>8</v>
      </c>
      <c r="CI4" s="13" t="s">
        <v>9</v>
      </c>
      <c r="CJ4" s="13" t="s">
        <v>10</v>
      </c>
      <c r="CK4" s="13" t="s">
        <v>11</v>
      </c>
      <c r="CL4" s="13" t="s">
        <v>12</v>
      </c>
      <c r="CM4" s="13" t="s">
        <v>13</v>
      </c>
      <c r="CN4" s="13" t="s">
        <v>14</v>
      </c>
      <c r="CO4" s="13" t="s">
        <v>15</v>
      </c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</row>
    <row r="5" spans="2:111" ht="20.100000000000001" customHeight="1" x14ac:dyDescent="0.4">
      <c r="S5" s="126" t="s">
        <v>16</v>
      </c>
      <c r="T5" s="134" t="s">
        <v>17</v>
      </c>
      <c r="U5" s="135"/>
      <c r="V5" s="135"/>
      <c r="W5" s="136"/>
      <c r="X5" s="134" t="s">
        <v>18</v>
      </c>
      <c r="Y5" s="135"/>
      <c r="Z5" s="135"/>
      <c r="AA5" s="136"/>
      <c r="AB5" s="134" t="s">
        <v>19</v>
      </c>
      <c r="AC5" s="135"/>
      <c r="AD5" s="135"/>
      <c r="AE5" s="136"/>
      <c r="AF5" s="134" t="s">
        <v>20</v>
      </c>
      <c r="AG5" s="135"/>
      <c r="AH5" s="135"/>
      <c r="AI5" s="137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38"/>
      <c r="BF5" s="128"/>
      <c r="BG5" s="128"/>
      <c r="BH5" s="128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4"/>
      <c r="BW5" s="14"/>
      <c r="BX5" s="14"/>
      <c r="BY5" s="14"/>
      <c r="BZ5" s="4"/>
      <c r="CA5" s="4"/>
      <c r="CB5" s="4"/>
      <c r="CC5" s="4"/>
      <c r="CD5" s="4"/>
      <c r="CE5" s="4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4"/>
      <c r="CQ5" s="16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</row>
    <row r="6" spans="2:111" ht="63.75" customHeight="1" thickBot="1" x14ac:dyDescent="0.45">
      <c r="I6" s="17"/>
      <c r="J6" s="17"/>
      <c r="K6" s="17"/>
      <c r="L6" s="17"/>
      <c r="M6" s="17"/>
      <c r="N6" s="17"/>
      <c r="O6" s="17"/>
      <c r="P6" s="17"/>
      <c r="Q6" s="17"/>
      <c r="S6" s="127"/>
      <c r="T6" s="129"/>
      <c r="U6" s="130"/>
      <c r="V6" s="130"/>
      <c r="W6" s="131"/>
      <c r="X6" s="129"/>
      <c r="Y6" s="130"/>
      <c r="Z6" s="130"/>
      <c r="AA6" s="131"/>
      <c r="AB6" s="129"/>
      <c r="AC6" s="130"/>
      <c r="AD6" s="130"/>
      <c r="AE6" s="131"/>
      <c r="AF6" s="129"/>
      <c r="AG6" s="130"/>
      <c r="AH6" s="130"/>
      <c r="AI6" s="132"/>
      <c r="AM6" s="18"/>
      <c r="AN6" s="4"/>
      <c r="AO6" s="4"/>
      <c r="AP6" s="4"/>
      <c r="AQ6" s="4"/>
      <c r="AR6" s="4"/>
      <c r="AS6" s="4"/>
      <c r="AT6" s="4"/>
      <c r="AU6" s="19"/>
      <c r="AV6" s="19"/>
      <c r="AW6" s="19"/>
      <c r="AX6" s="19"/>
      <c r="AY6" s="19"/>
      <c r="AZ6" s="19"/>
      <c r="BA6" s="19"/>
      <c r="BB6" s="19"/>
      <c r="BC6" s="19"/>
      <c r="BD6" s="4"/>
      <c r="BE6" s="138"/>
      <c r="BF6" s="133"/>
      <c r="BG6" s="133"/>
      <c r="BH6" s="133"/>
      <c r="BI6" s="133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20"/>
      <c r="BW6" s="20"/>
      <c r="BX6" s="20"/>
      <c r="BY6" s="20"/>
      <c r="BZ6" s="4"/>
      <c r="CA6" s="4"/>
      <c r="CB6" s="4"/>
      <c r="CC6" s="4"/>
      <c r="CD6" s="4"/>
      <c r="CE6" s="4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</row>
    <row r="7" spans="2:111" ht="65.099999999999994" customHeight="1" x14ac:dyDescent="0.4">
      <c r="B7" s="139" t="s">
        <v>21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1"/>
      <c r="AM7" s="18"/>
      <c r="AN7" s="142"/>
      <c r="AO7" s="142"/>
      <c r="AP7" s="142"/>
      <c r="AQ7" s="142"/>
      <c r="AR7" s="142"/>
      <c r="AS7" s="142"/>
      <c r="AT7" s="142"/>
      <c r="AU7" s="142"/>
      <c r="AV7" s="142"/>
      <c r="AW7" s="142"/>
      <c r="AX7" s="142"/>
      <c r="AY7" s="142"/>
      <c r="AZ7" s="142"/>
      <c r="BA7" s="142"/>
      <c r="BB7" s="142"/>
      <c r="BC7" s="142"/>
      <c r="BD7" s="142"/>
      <c r="BE7" s="142"/>
      <c r="BF7" s="142"/>
      <c r="BG7" s="142"/>
      <c r="BH7" s="142"/>
      <c r="BI7" s="142"/>
      <c r="BJ7" s="142"/>
      <c r="BK7" s="142"/>
      <c r="BL7" s="142"/>
      <c r="BM7" s="142"/>
      <c r="BN7" s="142"/>
      <c r="BO7" s="142"/>
      <c r="BP7" s="142"/>
      <c r="BQ7" s="142"/>
      <c r="BR7" s="142"/>
      <c r="BS7" s="142"/>
      <c r="BT7" s="142"/>
      <c r="BU7" s="142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2"/>
      <c r="CP7" s="4"/>
      <c r="CQ7" s="4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</row>
    <row r="8" spans="2:111" ht="30" customHeight="1" x14ac:dyDescent="0.4">
      <c r="B8" s="143" t="s">
        <v>22</v>
      </c>
      <c r="C8" s="144"/>
      <c r="D8" s="144"/>
      <c r="E8" s="145">
        <f>SUM(S14:AA23)</f>
        <v>0</v>
      </c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4"/>
      <c r="V8" s="4" t="s">
        <v>23</v>
      </c>
      <c r="W8" s="4"/>
      <c r="X8" s="4"/>
      <c r="Y8" s="4" t="s">
        <v>24</v>
      </c>
      <c r="Z8" s="4" t="s">
        <v>25</v>
      </c>
      <c r="AA8" s="146">
        <f>E8</f>
        <v>0</v>
      </c>
      <c r="AB8" s="146"/>
      <c r="AC8" s="146"/>
      <c r="AD8" s="146"/>
      <c r="AE8" s="146"/>
      <c r="AF8" s="146"/>
      <c r="AG8" s="146"/>
      <c r="AH8" s="146"/>
      <c r="AI8" s="23" t="s">
        <v>26</v>
      </c>
      <c r="AM8" s="4"/>
      <c r="AN8" s="147"/>
      <c r="AO8" s="147"/>
      <c r="AP8" s="147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/>
      <c r="BC8" s="148"/>
      <c r="BD8" s="148"/>
      <c r="BE8" s="148"/>
      <c r="BF8" s="148"/>
      <c r="BG8" s="4"/>
      <c r="BH8" s="4"/>
      <c r="BI8" s="4"/>
      <c r="BJ8" s="4"/>
      <c r="BK8" s="4"/>
      <c r="BL8" s="4"/>
      <c r="BM8" s="149"/>
      <c r="BN8" s="149"/>
      <c r="BO8" s="149"/>
      <c r="BP8" s="149"/>
      <c r="BQ8" s="149"/>
      <c r="BR8" s="149"/>
      <c r="BS8" s="149"/>
      <c r="BT8" s="149"/>
      <c r="BU8" s="4"/>
      <c r="BV8" s="4"/>
      <c r="BW8" s="4"/>
      <c r="BX8" s="4"/>
      <c r="BY8" s="4"/>
      <c r="BZ8" s="14"/>
      <c r="CA8" s="14"/>
      <c r="CB8" s="14"/>
      <c r="CC8" s="15"/>
      <c r="CD8" s="15"/>
      <c r="CE8" s="15"/>
      <c r="CP8" s="15"/>
      <c r="CQ8" s="15"/>
      <c r="CR8" s="15"/>
      <c r="CS8" s="4"/>
      <c r="CT8" s="4"/>
      <c r="CU8" s="4"/>
      <c r="CV8" s="4"/>
      <c r="CW8" s="4"/>
      <c r="CX8" s="4"/>
      <c r="CY8" s="24"/>
      <c r="CZ8" s="24"/>
      <c r="DA8" s="24"/>
      <c r="DB8" s="24"/>
      <c r="DC8" s="24"/>
      <c r="DD8" s="24"/>
      <c r="DE8" s="24"/>
      <c r="DF8" s="24"/>
      <c r="DG8" s="4"/>
    </row>
    <row r="9" spans="2:111" ht="24.9" customHeight="1" x14ac:dyDescent="0.4">
      <c r="B9" s="151" t="s">
        <v>27</v>
      </c>
      <c r="C9" s="152"/>
      <c r="D9" s="153"/>
      <c r="E9" s="154">
        <v>44351</v>
      </c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6"/>
      <c r="S9" s="157" t="s">
        <v>28</v>
      </c>
      <c r="T9" s="153"/>
      <c r="U9" s="157"/>
      <c r="V9" s="152"/>
      <c r="W9" s="152"/>
      <c r="X9" s="152"/>
      <c r="Y9" s="152"/>
      <c r="Z9" s="152"/>
      <c r="AA9" s="153"/>
      <c r="AB9" s="157" t="s">
        <v>29</v>
      </c>
      <c r="AC9" s="152"/>
      <c r="AD9" s="152"/>
      <c r="AE9" s="153"/>
      <c r="AF9" s="157"/>
      <c r="AG9" s="152"/>
      <c r="AH9" s="152"/>
      <c r="AI9" s="158"/>
      <c r="AM9" s="4"/>
      <c r="AN9" s="128"/>
      <c r="AO9" s="128"/>
      <c r="AP9" s="128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  <c r="BE9" s="128"/>
      <c r="BF9" s="128"/>
      <c r="BG9" s="128"/>
      <c r="BH9" s="128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4"/>
      <c r="BW9" s="14"/>
      <c r="BX9" s="14"/>
      <c r="BY9" s="14"/>
      <c r="BZ9" s="14"/>
      <c r="CA9" s="14"/>
      <c r="CB9" s="14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</row>
    <row r="10" spans="2:111" ht="24.9" customHeight="1" x14ac:dyDescent="0.4">
      <c r="B10" s="151" t="s">
        <v>30</v>
      </c>
      <c r="C10" s="152"/>
      <c r="D10" s="153"/>
      <c r="E10" s="154" t="s">
        <v>31</v>
      </c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 t="s">
        <v>28</v>
      </c>
      <c r="T10" s="153"/>
      <c r="U10" s="157"/>
      <c r="V10" s="152"/>
      <c r="W10" s="152"/>
      <c r="X10" s="152"/>
      <c r="Y10" s="152"/>
      <c r="Z10" s="152"/>
      <c r="AA10" s="153"/>
      <c r="AB10" s="157" t="s">
        <v>32</v>
      </c>
      <c r="AC10" s="152"/>
      <c r="AD10" s="152"/>
      <c r="AE10" s="152"/>
      <c r="AF10" s="152"/>
      <c r="AG10" s="152"/>
      <c r="AH10" s="152"/>
      <c r="AI10" s="158"/>
      <c r="AM10" s="4"/>
      <c r="AN10" s="128"/>
      <c r="AO10" s="128"/>
      <c r="AP10" s="128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  <c r="BE10" s="128"/>
      <c r="BF10" s="128"/>
      <c r="BG10" s="128"/>
      <c r="BH10" s="128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4"/>
      <c r="BW10" s="14"/>
      <c r="BX10" s="14"/>
      <c r="BY10" s="14"/>
      <c r="BZ10" s="14"/>
      <c r="CA10" s="14"/>
      <c r="CB10" s="14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</row>
    <row r="11" spans="2:111" ht="24.9" customHeight="1" x14ac:dyDescent="0.4">
      <c r="B11" s="151" t="s">
        <v>33</v>
      </c>
      <c r="C11" s="152"/>
      <c r="D11" s="153"/>
      <c r="E11" s="154" t="s">
        <v>31</v>
      </c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 t="s">
        <v>28</v>
      </c>
      <c r="T11" s="153"/>
      <c r="U11" s="157"/>
      <c r="V11" s="152"/>
      <c r="W11" s="152"/>
      <c r="X11" s="152"/>
      <c r="Y11" s="152"/>
      <c r="Z11" s="152"/>
      <c r="AA11" s="153"/>
      <c r="AB11" s="157"/>
      <c r="AC11" s="152"/>
      <c r="AD11" s="152"/>
      <c r="AE11" s="152"/>
      <c r="AF11" s="152"/>
      <c r="AG11" s="152"/>
      <c r="AH11" s="152"/>
      <c r="AI11" s="158"/>
      <c r="AM11" s="4"/>
      <c r="AN11" s="128"/>
      <c r="AO11" s="128"/>
      <c r="AP11" s="128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28"/>
      <c r="BF11" s="128"/>
      <c r="BG11" s="128"/>
      <c r="BH11" s="128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4"/>
      <c r="BW11" s="14"/>
      <c r="BX11" s="14"/>
      <c r="BY11" s="14"/>
      <c r="BZ11" s="14"/>
      <c r="CA11" s="14"/>
      <c r="CB11" s="14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</row>
    <row r="12" spans="2:111" ht="30" customHeight="1" x14ac:dyDescent="0.4">
      <c r="B12" s="159" t="s">
        <v>34</v>
      </c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1"/>
      <c r="AM12" s="4"/>
      <c r="AN12" s="162"/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162"/>
      <c r="AZ12" s="162"/>
      <c r="BA12" s="162"/>
      <c r="BB12" s="162"/>
      <c r="BC12" s="162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2"/>
      <c r="BS12" s="162"/>
      <c r="BT12" s="162"/>
      <c r="BU12" s="162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</row>
    <row r="13" spans="2:111" ht="30" customHeight="1" x14ac:dyDescent="0.4">
      <c r="B13" s="176" t="s">
        <v>0</v>
      </c>
      <c r="C13" s="177"/>
      <c r="D13" s="177"/>
      <c r="E13" s="177"/>
      <c r="F13" s="177"/>
      <c r="G13" s="177"/>
      <c r="H13" s="177"/>
      <c r="I13" s="178"/>
      <c r="J13" s="179" t="s">
        <v>6</v>
      </c>
      <c r="K13" s="177"/>
      <c r="L13" s="177"/>
      <c r="M13" s="177"/>
      <c r="N13" s="177"/>
      <c r="O13" s="177"/>
      <c r="P13" s="177"/>
      <c r="Q13" s="177"/>
      <c r="R13" s="178"/>
      <c r="S13" s="179" t="s">
        <v>35</v>
      </c>
      <c r="T13" s="177"/>
      <c r="U13" s="177"/>
      <c r="V13" s="177"/>
      <c r="W13" s="177"/>
      <c r="X13" s="177"/>
      <c r="Y13" s="177"/>
      <c r="Z13" s="177"/>
      <c r="AA13" s="178"/>
      <c r="AB13" s="179" t="s">
        <v>36</v>
      </c>
      <c r="AC13" s="177"/>
      <c r="AD13" s="177"/>
      <c r="AE13" s="177"/>
      <c r="AF13" s="177"/>
      <c r="AG13" s="177"/>
      <c r="AH13" s="177"/>
      <c r="AI13" s="180"/>
      <c r="AM13" s="4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163"/>
      <c r="BI13" s="163"/>
      <c r="BJ13" s="163"/>
      <c r="BK13" s="163"/>
      <c r="BL13" s="163"/>
      <c r="BM13" s="163"/>
      <c r="BN13" s="163"/>
      <c r="BO13" s="163"/>
      <c r="BP13" s="163"/>
      <c r="BQ13" s="163"/>
      <c r="BR13" s="163"/>
      <c r="BS13" s="163"/>
      <c r="BT13" s="163"/>
      <c r="BU13" s="163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</row>
    <row r="14" spans="2:111" ht="24.9" customHeight="1" x14ac:dyDescent="0.4">
      <c r="B14" s="164"/>
      <c r="C14" s="165"/>
      <c r="D14" s="165"/>
      <c r="E14" s="165"/>
      <c r="F14" s="165"/>
      <c r="G14" s="165"/>
      <c r="H14" s="165"/>
      <c r="I14" s="166"/>
      <c r="J14" s="167"/>
      <c r="K14" s="165"/>
      <c r="L14" s="165"/>
      <c r="M14" s="165"/>
      <c r="N14" s="165"/>
      <c r="O14" s="165"/>
      <c r="P14" s="165"/>
      <c r="Q14" s="165"/>
      <c r="R14" s="166"/>
      <c r="S14" s="168"/>
      <c r="T14" s="169"/>
      <c r="U14" s="169"/>
      <c r="V14" s="169"/>
      <c r="W14" s="169"/>
      <c r="X14" s="169"/>
      <c r="Y14" s="169"/>
      <c r="Z14" s="169"/>
      <c r="AA14" s="170"/>
      <c r="AB14" s="171"/>
      <c r="AC14" s="165"/>
      <c r="AD14" s="165"/>
      <c r="AE14" s="165"/>
      <c r="AF14" s="165"/>
      <c r="AG14" s="165"/>
      <c r="AH14" s="165"/>
      <c r="AI14" s="172"/>
      <c r="AM14" s="4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4"/>
      <c r="BF14" s="174"/>
      <c r="BG14" s="174"/>
      <c r="BH14" s="174"/>
      <c r="BI14" s="174"/>
      <c r="BJ14" s="174"/>
      <c r="BK14" s="174"/>
      <c r="BL14" s="174"/>
      <c r="BM14" s="174"/>
      <c r="BN14" s="175"/>
      <c r="BO14" s="173"/>
      <c r="BP14" s="173"/>
      <c r="BQ14" s="173"/>
      <c r="BR14" s="173"/>
      <c r="BS14" s="173"/>
      <c r="BT14" s="173"/>
      <c r="BU14" s="173"/>
      <c r="BV14" s="26"/>
      <c r="BW14" s="26"/>
      <c r="BX14" s="26"/>
      <c r="BY14" s="26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26"/>
      <c r="CR14" s="26"/>
      <c r="CS14" s="26"/>
      <c r="CT14" s="26"/>
      <c r="CU14" s="26"/>
      <c r="CV14" s="26"/>
      <c r="CW14" s="26"/>
      <c r="CX14" s="26"/>
      <c r="CY14" s="26"/>
      <c r="CZ14" s="27"/>
      <c r="DA14" s="5"/>
      <c r="DB14" s="5"/>
      <c r="DC14" s="5"/>
      <c r="DD14" s="5"/>
      <c r="DE14" s="5"/>
      <c r="DF14" s="5"/>
      <c r="DG14" s="5"/>
    </row>
    <row r="15" spans="2:111" ht="24.9" customHeight="1" x14ac:dyDescent="0.4">
      <c r="B15" s="164"/>
      <c r="C15" s="165"/>
      <c r="D15" s="165"/>
      <c r="E15" s="165"/>
      <c r="F15" s="165"/>
      <c r="G15" s="165"/>
      <c r="H15" s="165"/>
      <c r="I15" s="166"/>
      <c r="J15" s="167"/>
      <c r="K15" s="165"/>
      <c r="L15" s="165"/>
      <c r="M15" s="165"/>
      <c r="N15" s="165"/>
      <c r="O15" s="165"/>
      <c r="P15" s="165"/>
      <c r="Q15" s="165"/>
      <c r="R15" s="166"/>
      <c r="S15" s="168"/>
      <c r="T15" s="169"/>
      <c r="U15" s="169"/>
      <c r="V15" s="169"/>
      <c r="W15" s="169"/>
      <c r="X15" s="169"/>
      <c r="Y15" s="169"/>
      <c r="Z15" s="169"/>
      <c r="AA15" s="170"/>
      <c r="AB15" s="171"/>
      <c r="AC15" s="165"/>
      <c r="AD15" s="165"/>
      <c r="AE15" s="165"/>
      <c r="AF15" s="165"/>
      <c r="AG15" s="165"/>
      <c r="AH15" s="165"/>
      <c r="AI15" s="172"/>
      <c r="AM15" s="4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4"/>
      <c r="BF15" s="174"/>
      <c r="BG15" s="174"/>
      <c r="BH15" s="174"/>
      <c r="BI15" s="174"/>
      <c r="BJ15" s="174"/>
      <c r="BK15" s="174"/>
      <c r="BL15" s="174"/>
      <c r="BM15" s="174"/>
      <c r="BN15" s="175"/>
      <c r="BO15" s="173"/>
      <c r="BP15" s="173"/>
      <c r="BQ15" s="173"/>
      <c r="BR15" s="173"/>
      <c r="BS15" s="173"/>
      <c r="BT15" s="173"/>
      <c r="BU15" s="173"/>
      <c r="BV15" s="26"/>
      <c r="BW15" s="26"/>
      <c r="BX15" s="26"/>
      <c r="BY15" s="26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26"/>
      <c r="CR15" s="26"/>
      <c r="CS15" s="26"/>
      <c r="CT15" s="26"/>
      <c r="CU15" s="26"/>
      <c r="CV15" s="26"/>
      <c r="CW15" s="26"/>
      <c r="CX15" s="26"/>
      <c r="CY15" s="26"/>
      <c r="CZ15" s="27"/>
      <c r="DA15" s="5"/>
      <c r="DB15" s="5"/>
      <c r="DC15" s="5"/>
      <c r="DD15" s="5"/>
      <c r="DE15" s="5"/>
      <c r="DF15" s="5"/>
      <c r="DG15" s="5"/>
    </row>
    <row r="16" spans="2:111" ht="24.9" customHeight="1" x14ac:dyDescent="0.4">
      <c r="B16" s="164"/>
      <c r="C16" s="165"/>
      <c r="D16" s="165"/>
      <c r="E16" s="165"/>
      <c r="F16" s="165"/>
      <c r="G16" s="165"/>
      <c r="H16" s="165"/>
      <c r="I16" s="166"/>
      <c r="J16" s="167"/>
      <c r="K16" s="165"/>
      <c r="L16" s="165"/>
      <c r="M16" s="165"/>
      <c r="N16" s="165"/>
      <c r="O16" s="165"/>
      <c r="P16" s="165"/>
      <c r="Q16" s="165"/>
      <c r="R16" s="166"/>
      <c r="S16" s="168"/>
      <c r="T16" s="169"/>
      <c r="U16" s="169"/>
      <c r="V16" s="169"/>
      <c r="W16" s="169"/>
      <c r="X16" s="169"/>
      <c r="Y16" s="169"/>
      <c r="Z16" s="169"/>
      <c r="AA16" s="170"/>
      <c r="AB16" s="171"/>
      <c r="AC16" s="165"/>
      <c r="AD16" s="165"/>
      <c r="AE16" s="165"/>
      <c r="AF16" s="165"/>
      <c r="AG16" s="165"/>
      <c r="AH16" s="165"/>
      <c r="AI16" s="172"/>
      <c r="AM16" s="4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4"/>
      <c r="BF16" s="174"/>
      <c r="BG16" s="174"/>
      <c r="BH16" s="174"/>
      <c r="BI16" s="174"/>
      <c r="BJ16" s="174"/>
      <c r="BK16" s="174"/>
      <c r="BL16" s="174"/>
      <c r="BM16" s="174"/>
      <c r="BN16" s="175"/>
      <c r="BO16" s="173"/>
      <c r="BP16" s="173"/>
      <c r="BQ16" s="173"/>
      <c r="BR16" s="173"/>
      <c r="BS16" s="173"/>
      <c r="BT16" s="173"/>
      <c r="BU16" s="173"/>
      <c r="BV16" s="26"/>
      <c r="BW16" s="26"/>
      <c r="BX16" s="26"/>
      <c r="BY16" s="26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26"/>
      <c r="CR16" s="26"/>
      <c r="CS16" s="26"/>
      <c r="CT16" s="26"/>
      <c r="CU16" s="26"/>
      <c r="CV16" s="26"/>
      <c r="CW16" s="26"/>
      <c r="CX16" s="26"/>
      <c r="CY16" s="26"/>
      <c r="CZ16" s="27"/>
      <c r="DA16" s="5"/>
      <c r="DB16" s="5"/>
      <c r="DC16" s="5"/>
      <c r="DD16" s="5"/>
      <c r="DE16" s="5"/>
      <c r="DF16" s="5"/>
      <c r="DG16" s="5"/>
    </row>
    <row r="17" spans="2:111" ht="24.9" customHeight="1" x14ac:dyDescent="0.4">
      <c r="B17" s="164"/>
      <c r="C17" s="165"/>
      <c r="D17" s="165"/>
      <c r="E17" s="165"/>
      <c r="F17" s="165"/>
      <c r="G17" s="165"/>
      <c r="H17" s="165"/>
      <c r="I17" s="166"/>
      <c r="J17" s="167"/>
      <c r="K17" s="165"/>
      <c r="L17" s="165"/>
      <c r="M17" s="165"/>
      <c r="N17" s="165"/>
      <c r="O17" s="165"/>
      <c r="P17" s="165"/>
      <c r="Q17" s="165"/>
      <c r="R17" s="166"/>
      <c r="S17" s="168"/>
      <c r="T17" s="169"/>
      <c r="U17" s="169"/>
      <c r="V17" s="169"/>
      <c r="W17" s="169"/>
      <c r="X17" s="169"/>
      <c r="Y17" s="169"/>
      <c r="Z17" s="169"/>
      <c r="AA17" s="170"/>
      <c r="AB17" s="171"/>
      <c r="AC17" s="181"/>
      <c r="AD17" s="181"/>
      <c r="AE17" s="181"/>
      <c r="AF17" s="181"/>
      <c r="AG17" s="181"/>
      <c r="AH17" s="181"/>
      <c r="AI17" s="182"/>
      <c r="AM17" s="4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4"/>
      <c r="BF17" s="174"/>
      <c r="BG17" s="174"/>
      <c r="BH17" s="174"/>
      <c r="BI17" s="174"/>
      <c r="BJ17" s="174"/>
      <c r="BK17" s="174"/>
      <c r="BL17" s="174"/>
      <c r="BM17" s="174"/>
      <c r="BN17" s="175"/>
      <c r="BO17" s="173"/>
      <c r="BP17" s="173"/>
      <c r="BQ17" s="173"/>
      <c r="BR17" s="173"/>
      <c r="BS17" s="173"/>
      <c r="BT17" s="173"/>
      <c r="BU17" s="173"/>
      <c r="BV17" s="26"/>
      <c r="BW17" s="26"/>
      <c r="BX17" s="26"/>
      <c r="BY17" s="26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26"/>
      <c r="CR17" s="26"/>
      <c r="CS17" s="26"/>
      <c r="CT17" s="26"/>
      <c r="CU17" s="26"/>
      <c r="CV17" s="26"/>
      <c r="CW17" s="26"/>
      <c r="CX17" s="26"/>
      <c r="CY17" s="26"/>
      <c r="CZ17" s="27"/>
      <c r="DA17" s="5"/>
      <c r="DB17" s="5"/>
      <c r="DC17" s="5"/>
      <c r="DD17" s="5"/>
      <c r="DE17" s="5"/>
      <c r="DF17" s="5"/>
      <c r="DG17" s="5"/>
    </row>
    <row r="18" spans="2:111" ht="24.9" customHeight="1" x14ac:dyDescent="0.4">
      <c r="B18" s="164"/>
      <c r="C18" s="165"/>
      <c r="D18" s="165"/>
      <c r="E18" s="165"/>
      <c r="F18" s="165"/>
      <c r="G18" s="165"/>
      <c r="H18" s="165"/>
      <c r="I18" s="166"/>
      <c r="J18" s="167"/>
      <c r="K18" s="165"/>
      <c r="L18" s="165"/>
      <c r="M18" s="165"/>
      <c r="N18" s="165"/>
      <c r="O18" s="165"/>
      <c r="P18" s="165"/>
      <c r="Q18" s="165"/>
      <c r="R18" s="166"/>
      <c r="S18" s="168"/>
      <c r="T18" s="169"/>
      <c r="U18" s="169"/>
      <c r="V18" s="169"/>
      <c r="W18" s="169"/>
      <c r="X18" s="169"/>
      <c r="Y18" s="169"/>
      <c r="Z18" s="169"/>
      <c r="AA18" s="170"/>
      <c r="AB18" s="171"/>
      <c r="AC18" s="165"/>
      <c r="AD18" s="165"/>
      <c r="AE18" s="165"/>
      <c r="AF18" s="165"/>
      <c r="AG18" s="165"/>
      <c r="AH18" s="165"/>
      <c r="AI18" s="172"/>
      <c r="AM18" s="4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4"/>
      <c r="BF18" s="174"/>
      <c r="BG18" s="174"/>
      <c r="BH18" s="174"/>
      <c r="BI18" s="174"/>
      <c r="BJ18" s="174"/>
      <c r="BK18" s="174"/>
      <c r="BL18" s="174"/>
      <c r="BM18" s="174"/>
      <c r="BN18" s="175"/>
      <c r="BO18" s="173"/>
      <c r="BP18" s="173"/>
      <c r="BQ18" s="173"/>
      <c r="BR18" s="173"/>
      <c r="BS18" s="173"/>
      <c r="BT18" s="173"/>
      <c r="BU18" s="173"/>
      <c r="BV18" s="26"/>
      <c r="BW18" s="26"/>
      <c r="BX18" s="26"/>
      <c r="BY18" s="26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26"/>
      <c r="CR18" s="26"/>
      <c r="CS18" s="26"/>
      <c r="CT18" s="26"/>
      <c r="CU18" s="26"/>
      <c r="CV18" s="26"/>
      <c r="CW18" s="26"/>
      <c r="CX18" s="26"/>
      <c r="CY18" s="26"/>
      <c r="CZ18" s="27"/>
      <c r="DA18" s="5"/>
      <c r="DB18" s="5"/>
      <c r="DC18" s="5"/>
      <c r="DD18" s="5"/>
      <c r="DE18" s="5"/>
      <c r="DF18" s="5"/>
      <c r="DG18" s="5"/>
    </row>
    <row r="19" spans="2:111" ht="24.9" customHeight="1" x14ac:dyDescent="0.4">
      <c r="B19" s="164"/>
      <c r="C19" s="165"/>
      <c r="D19" s="165"/>
      <c r="E19" s="165"/>
      <c r="F19" s="165"/>
      <c r="G19" s="165"/>
      <c r="H19" s="165"/>
      <c r="I19" s="166"/>
      <c r="J19" s="167"/>
      <c r="K19" s="165"/>
      <c r="L19" s="165"/>
      <c r="M19" s="165"/>
      <c r="N19" s="165"/>
      <c r="O19" s="165"/>
      <c r="P19" s="165"/>
      <c r="Q19" s="165"/>
      <c r="R19" s="166"/>
      <c r="S19" s="168"/>
      <c r="T19" s="169"/>
      <c r="U19" s="169"/>
      <c r="V19" s="169"/>
      <c r="W19" s="169"/>
      <c r="X19" s="169"/>
      <c r="Y19" s="169"/>
      <c r="Z19" s="169"/>
      <c r="AA19" s="170"/>
      <c r="AB19" s="171"/>
      <c r="AC19" s="165"/>
      <c r="AD19" s="165"/>
      <c r="AE19" s="165"/>
      <c r="AF19" s="165"/>
      <c r="AG19" s="165"/>
      <c r="AH19" s="165"/>
      <c r="AI19" s="172"/>
      <c r="AM19" s="4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4"/>
      <c r="BF19" s="174"/>
      <c r="BG19" s="174"/>
      <c r="BH19" s="174"/>
      <c r="BI19" s="174"/>
      <c r="BJ19" s="174"/>
      <c r="BK19" s="174"/>
      <c r="BL19" s="174"/>
      <c r="BM19" s="174"/>
      <c r="BN19" s="175"/>
      <c r="BO19" s="173"/>
      <c r="BP19" s="173"/>
      <c r="BQ19" s="173"/>
      <c r="BR19" s="173"/>
      <c r="BS19" s="173"/>
      <c r="BT19" s="173"/>
      <c r="BU19" s="173"/>
      <c r="BV19" s="26"/>
      <c r="BW19" s="26"/>
      <c r="BX19" s="26"/>
      <c r="BY19" s="26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26"/>
      <c r="CR19" s="26"/>
      <c r="CS19" s="26"/>
      <c r="CT19" s="26"/>
      <c r="CU19" s="26"/>
      <c r="CV19" s="26"/>
      <c r="CW19" s="26"/>
      <c r="CX19" s="26"/>
      <c r="CY19" s="26"/>
      <c r="CZ19" s="27"/>
      <c r="DA19" s="5"/>
      <c r="DB19" s="5"/>
      <c r="DC19" s="5"/>
      <c r="DD19" s="5"/>
      <c r="DE19" s="5"/>
      <c r="DF19" s="5"/>
      <c r="DG19" s="5"/>
    </row>
    <row r="20" spans="2:111" ht="24.9" customHeight="1" x14ac:dyDescent="0.4">
      <c r="B20" s="164"/>
      <c r="C20" s="165"/>
      <c r="D20" s="165"/>
      <c r="E20" s="165"/>
      <c r="F20" s="165"/>
      <c r="G20" s="165"/>
      <c r="H20" s="165"/>
      <c r="I20" s="166"/>
      <c r="J20" s="167"/>
      <c r="K20" s="165"/>
      <c r="L20" s="165"/>
      <c r="M20" s="165"/>
      <c r="N20" s="165"/>
      <c r="O20" s="165"/>
      <c r="P20" s="165"/>
      <c r="Q20" s="165"/>
      <c r="R20" s="166"/>
      <c r="S20" s="168"/>
      <c r="T20" s="169"/>
      <c r="U20" s="169"/>
      <c r="V20" s="169"/>
      <c r="W20" s="169"/>
      <c r="X20" s="169"/>
      <c r="Y20" s="169"/>
      <c r="Z20" s="169"/>
      <c r="AA20" s="170"/>
      <c r="AB20" s="171"/>
      <c r="AC20" s="165"/>
      <c r="AD20" s="165"/>
      <c r="AE20" s="165"/>
      <c r="AF20" s="165"/>
      <c r="AG20" s="165"/>
      <c r="AH20" s="165"/>
      <c r="AI20" s="172"/>
      <c r="AM20" s="4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4"/>
      <c r="BF20" s="174"/>
      <c r="BG20" s="174"/>
      <c r="BH20" s="174"/>
      <c r="BI20" s="174"/>
      <c r="BJ20" s="174"/>
      <c r="BK20" s="174"/>
      <c r="BL20" s="174"/>
      <c r="BM20" s="174"/>
      <c r="BN20" s="175"/>
      <c r="BO20" s="173"/>
      <c r="BP20" s="173"/>
      <c r="BQ20" s="173"/>
      <c r="BR20" s="173"/>
      <c r="BS20" s="173"/>
      <c r="BT20" s="173"/>
      <c r="BU20" s="173"/>
      <c r="BV20" s="26"/>
      <c r="BW20" s="26"/>
      <c r="BX20" s="26"/>
      <c r="BY20" s="26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26"/>
      <c r="CR20" s="26"/>
      <c r="CS20" s="26"/>
      <c r="CT20" s="26"/>
      <c r="CU20" s="26"/>
      <c r="CV20" s="26"/>
      <c r="CW20" s="26"/>
      <c r="CX20" s="26"/>
      <c r="CY20" s="26"/>
      <c r="CZ20" s="27"/>
      <c r="DA20" s="5"/>
      <c r="DB20" s="5"/>
      <c r="DC20" s="5"/>
      <c r="DD20" s="5"/>
      <c r="DE20" s="5"/>
      <c r="DF20" s="5"/>
      <c r="DG20" s="5"/>
    </row>
    <row r="21" spans="2:111" ht="24.9" customHeight="1" x14ac:dyDescent="0.4">
      <c r="B21" s="164"/>
      <c r="C21" s="165"/>
      <c r="D21" s="165"/>
      <c r="E21" s="165"/>
      <c r="F21" s="165"/>
      <c r="G21" s="165"/>
      <c r="H21" s="165"/>
      <c r="I21" s="166"/>
      <c r="J21" s="167"/>
      <c r="K21" s="165"/>
      <c r="L21" s="165"/>
      <c r="M21" s="165"/>
      <c r="N21" s="165"/>
      <c r="O21" s="165"/>
      <c r="P21" s="165"/>
      <c r="Q21" s="165"/>
      <c r="R21" s="166"/>
      <c r="S21" s="168"/>
      <c r="T21" s="169"/>
      <c r="U21" s="169"/>
      <c r="V21" s="169"/>
      <c r="W21" s="169"/>
      <c r="X21" s="169"/>
      <c r="Y21" s="169"/>
      <c r="Z21" s="169"/>
      <c r="AA21" s="170"/>
      <c r="AB21" s="171"/>
      <c r="AC21" s="165"/>
      <c r="AD21" s="165"/>
      <c r="AE21" s="165"/>
      <c r="AF21" s="165"/>
      <c r="AG21" s="165"/>
      <c r="AH21" s="165"/>
      <c r="AI21" s="172"/>
      <c r="AM21" s="4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4"/>
      <c r="BF21" s="174"/>
      <c r="BG21" s="174"/>
      <c r="BH21" s="174"/>
      <c r="BI21" s="174"/>
      <c r="BJ21" s="174"/>
      <c r="BK21" s="174"/>
      <c r="BL21" s="174"/>
      <c r="BM21" s="174"/>
      <c r="BN21" s="175"/>
      <c r="BO21" s="173"/>
      <c r="BP21" s="173"/>
      <c r="BQ21" s="173"/>
      <c r="BR21" s="173"/>
      <c r="BS21" s="173"/>
      <c r="BT21" s="173"/>
      <c r="BU21" s="173"/>
      <c r="BV21" s="26"/>
      <c r="BW21" s="26"/>
      <c r="BX21" s="26"/>
      <c r="BY21" s="26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26"/>
      <c r="CR21" s="26"/>
      <c r="CS21" s="26"/>
      <c r="CT21" s="26"/>
      <c r="CU21" s="26"/>
      <c r="CV21" s="26"/>
      <c r="CW21" s="26"/>
      <c r="CX21" s="26"/>
      <c r="CY21" s="26"/>
      <c r="CZ21" s="27"/>
      <c r="DA21" s="5"/>
      <c r="DB21" s="5"/>
      <c r="DC21" s="5"/>
      <c r="DD21" s="5"/>
      <c r="DE21" s="5"/>
      <c r="DF21" s="5"/>
      <c r="DG21" s="5"/>
    </row>
    <row r="22" spans="2:111" ht="24.9" customHeight="1" x14ac:dyDescent="0.4">
      <c r="B22" s="164"/>
      <c r="C22" s="165"/>
      <c r="D22" s="165"/>
      <c r="E22" s="165"/>
      <c r="F22" s="165"/>
      <c r="G22" s="165"/>
      <c r="H22" s="165"/>
      <c r="I22" s="166"/>
      <c r="J22" s="167"/>
      <c r="K22" s="165"/>
      <c r="L22" s="165"/>
      <c r="M22" s="165"/>
      <c r="N22" s="165"/>
      <c r="O22" s="165"/>
      <c r="P22" s="165"/>
      <c r="Q22" s="165"/>
      <c r="R22" s="166"/>
      <c r="S22" s="168"/>
      <c r="T22" s="169"/>
      <c r="U22" s="169"/>
      <c r="V22" s="169"/>
      <c r="W22" s="169"/>
      <c r="X22" s="169"/>
      <c r="Y22" s="169"/>
      <c r="Z22" s="169"/>
      <c r="AA22" s="170"/>
      <c r="AB22" s="171"/>
      <c r="AC22" s="165"/>
      <c r="AD22" s="165"/>
      <c r="AE22" s="165"/>
      <c r="AF22" s="165"/>
      <c r="AG22" s="165"/>
      <c r="AH22" s="165"/>
      <c r="AI22" s="172"/>
      <c r="AM22" s="4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4"/>
      <c r="BF22" s="174"/>
      <c r="BG22" s="174"/>
      <c r="BH22" s="174"/>
      <c r="BI22" s="174"/>
      <c r="BJ22" s="174"/>
      <c r="BK22" s="174"/>
      <c r="BL22" s="174"/>
      <c r="BM22" s="174"/>
      <c r="BN22" s="175"/>
      <c r="BO22" s="173"/>
      <c r="BP22" s="173"/>
      <c r="BQ22" s="173"/>
      <c r="BR22" s="173"/>
      <c r="BS22" s="173"/>
      <c r="BT22" s="173"/>
      <c r="BU22" s="173"/>
      <c r="BV22" s="26"/>
      <c r="BW22" s="26"/>
      <c r="BX22" s="26"/>
      <c r="BY22" s="26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26"/>
      <c r="CR22" s="26"/>
      <c r="CS22" s="26"/>
      <c r="CT22" s="26"/>
      <c r="CU22" s="26"/>
      <c r="CV22" s="26"/>
      <c r="CW22" s="26"/>
      <c r="CX22" s="26"/>
      <c r="CY22" s="26"/>
      <c r="CZ22" s="27"/>
      <c r="DA22" s="5"/>
      <c r="DB22" s="5"/>
      <c r="DC22" s="5"/>
      <c r="DD22" s="5"/>
      <c r="DE22" s="5"/>
      <c r="DF22" s="5"/>
      <c r="DG22" s="5"/>
    </row>
    <row r="23" spans="2:111" ht="24.9" customHeight="1" x14ac:dyDescent="0.4">
      <c r="B23" s="164"/>
      <c r="C23" s="165"/>
      <c r="D23" s="165"/>
      <c r="E23" s="165"/>
      <c r="F23" s="165"/>
      <c r="G23" s="165"/>
      <c r="H23" s="165"/>
      <c r="I23" s="166"/>
      <c r="J23" s="167"/>
      <c r="K23" s="165"/>
      <c r="L23" s="165"/>
      <c r="M23" s="165"/>
      <c r="N23" s="165"/>
      <c r="O23" s="165"/>
      <c r="P23" s="165"/>
      <c r="Q23" s="165"/>
      <c r="R23" s="166"/>
      <c r="S23" s="168"/>
      <c r="T23" s="169"/>
      <c r="U23" s="169"/>
      <c r="V23" s="169"/>
      <c r="W23" s="169"/>
      <c r="X23" s="169"/>
      <c r="Y23" s="169"/>
      <c r="Z23" s="169"/>
      <c r="AA23" s="170"/>
      <c r="AB23" s="167"/>
      <c r="AC23" s="165"/>
      <c r="AD23" s="165"/>
      <c r="AE23" s="165"/>
      <c r="AF23" s="165"/>
      <c r="AG23" s="165"/>
      <c r="AH23" s="165"/>
      <c r="AI23" s="172"/>
      <c r="AM23" s="4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4"/>
      <c r="BF23" s="174"/>
      <c r="BG23" s="174"/>
      <c r="BH23" s="174"/>
      <c r="BI23" s="174"/>
      <c r="BJ23" s="174"/>
      <c r="BK23" s="174"/>
      <c r="BL23" s="174"/>
      <c r="BM23" s="174"/>
      <c r="BN23" s="173"/>
      <c r="BO23" s="173"/>
      <c r="BP23" s="173"/>
      <c r="BQ23" s="173"/>
      <c r="BR23" s="173"/>
      <c r="BS23" s="173"/>
      <c r="BT23" s="173"/>
      <c r="BU23" s="173"/>
      <c r="BV23" s="26"/>
      <c r="BW23" s="26"/>
      <c r="BX23" s="26"/>
      <c r="BY23" s="26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26"/>
      <c r="CR23" s="26"/>
      <c r="CS23" s="26"/>
      <c r="CT23" s="26"/>
      <c r="CU23" s="26"/>
      <c r="CV23" s="26"/>
      <c r="CW23" s="26"/>
      <c r="CX23" s="26"/>
      <c r="CY23" s="26"/>
      <c r="CZ23" s="5"/>
      <c r="DA23" s="5"/>
      <c r="DB23" s="5"/>
      <c r="DC23" s="5"/>
      <c r="DD23" s="5"/>
      <c r="DE23" s="5"/>
      <c r="DF23" s="5"/>
      <c r="DG23" s="5"/>
    </row>
    <row r="24" spans="2:111" ht="24.9" customHeight="1" x14ac:dyDescent="0.4">
      <c r="B24" s="2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23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26"/>
      <c r="BW24" s="26"/>
      <c r="BX24" s="26"/>
      <c r="BY24" s="26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2:111" ht="24.9" customHeight="1" x14ac:dyDescent="0.4">
      <c r="B25" s="183" t="s">
        <v>37</v>
      </c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84"/>
      <c r="AM25" s="4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128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26"/>
      <c r="BW25" s="26"/>
      <c r="BX25" s="26"/>
      <c r="BY25" s="26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</row>
    <row r="26" spans="2:111" ht="24.9" customHeight="1" x14ac:dyDescent="0.4">
      <c r="B26" s="2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3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26"/>
      <c r="BW26" s="26"/>
      <c r="BX26" s="26"/>
      <c r="BY26" s="26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2:111" ht="24.9" customHeight="1" x14ac:dyDescent="0.4">
      <c r="B27" s="185">
        <v>44351</v>
      </c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86"/>
      <c r="AM27" s="4"/>
      <c r="AN27" s="150"/>
      <c r="AO27" s="150"/>
      <c r="AP27" s="150"/>
      <c r="AQ27" s="150"/>
      <c r="AR27" s="150"/>
      <c r="AS27" s="150"/>
      <c r="AT27" s="150"/>
      <c r="AU27" s="150"/>
      <c r="AV27" s="150"/>
      <c r="AW27" s="150"/>
      <c r="AX27" s="150"/>
      <c r="AY27" s="150"/>
      <c r="AZ27" s="150"/>
      <c r="BA27" s="150"/>
      <c r="BB27" s="150"/>
      <c r="BC27" s="150"/>
      <c r="BD27" s="150"/>
      <c r="BE27" s="150"/>
      <c r="BF27" s="150"/>
      <c r="BG27" s="150"/>
      <c r="BH27" s="150"/>
      <c r="BI27" s="150"/>
      <c r="BJ27" s="150"/>
      <c r="BK27" s="150"/>
      <c r="BL27" s="150"/>
      <c r="BM27" s="150"/>
      <c r="BN27" s="150"/>
      <c r="BO27" s="150"/>
      <c r="BP27" s="150"/>
      <c r="BQ27" s="150"/>
      <c r="BR27" s="150"/>
      <c r="BS27" s="150"/>
      <c r="BT27" s="150"/>
      <c r="BU27" s="150"/>
      <c r="BV27" s="26"/>
      <c r="BW27" s="26"/>
      <c r="BX27" s="26"/>
      <c r="BY27" s="26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</row>
    <row r="28" spans="2:111" ht="24.9" customHeight="1" x14ac:dyDescent="0.4">
      <c r="B28" s="2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3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26"/>
      <c r="BW28" s="26"/>
      <c r="BX28" s="26"/>
      <c r="BY28" s="26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2:111" ht="24.9" customHeight="1" x14ac:dyDescent="0.4">
      <c r="B29" s="183" t="s">
        <v>38</v>
      </c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84"/>
      <c r="AM29" s="4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  <c r="BD29" s="128"/>
      <c r="BE29" s="128"/>
      <c r="BF29" s="128"/>
      <c r="BG29" s="128"/>
      <c r="BH29" s="128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4"/>
      <c r="BW29" s="4"/>
      <c r="BX29" s="4"/>
      <c r="BY29" s="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</row>
    <row r="30" spans="2:111" ht="24.9" customHeight="1" thickBot="1" x14ac:dyDescent="0.45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1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14"/>
      <c r="BW30" s="14"/>
      <c r="BX30" s="14"/>
      <c r="BY30" s="1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2:111" ht="20.100000000000001" customHeight="1" x14ac:dyDescent="0.4"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</sheetData>
  <sheetProtection formatCells="0" formatColumns="0" formatRows="0" insertColumns="0" insertRows="0" insertHyperlinks="0" deleteColumns="0" deleteRows="0" sort="0" autoFilter="0" pivotTables="0"/>
  <dataConsolidate/>
  <mergeCells count="154">
    <mergeCell ref="B29:AI29"/>
    <mergeCell ref="AN29:BU29"/>
    <mergeCell ref="BE23:BM23"/>
    <mergeCell ref="BN23:BU23"/>
    <mergeCell ref="B25:AI25"/>
    <mergeCell ref="AN25:BU25"/>
    <mergeCell ref="B27:AI27"/>
    <mergeCell ref="AN27:BU27"/>
    <mergeCell ref="B23:I23"/>
    <mergeCell ref="J23:R23"/>
    <mergeCell ref="S23:AA23"/>
    <mergeCell ref="AB23:AI23"/>
    <mergeCell ref="AN23:AU23"/>
    <mergeCell ref="AV23:BD23"/>
    <mergeCell ref="BE21:BM21"/>
    <mergeCell ref="BN21:BU21"/>
    <mergeCell ref="B22:I22"/>
    <mergeCell ref="J22:R22"/>
    <mergeCell ref="S22:AA22"/>
    <mergeCell ref="AB22:AI22"/>
    <mergeCell ref="AN22:AU22"/>
    <mergeCell ref="AV22:BD22"/>
    <mergeCell ref="BE22:BM22"/>
    <mergeCell ref="BN22:BU22"/>
    <mergeCell ref="B21:I21"/>
    <mergeCell ref="J21:R21"/>
    <mergeCell ref="S21:AA21"/>
    <mergeCell ref="AB21:AI21"/>
    <mergeCell ref="AN21:AU21"/>
    <mergeCell ref="AV21:BD21"/>
    <mergeCell ref="BE19:BM19"/>
    <mergeCell ref="BN19:BU19"/>
    <mergeCell ref="B20:I20"/>
    <mergeCell ref="J20:R20"/>
    <mergeCell ref="S20:AA20"/>
    <mergeCell ref="AB20:AI20"/>
    <mergeCell ref="AN20:AU20"/>
    <mergeCell ref="AV20:BD20"/>
    <mergeCell ref="BE20:BM20"/>
    <mergeCell ref="BN20:BU20"/>
    <mergeCell ref="B19:I19"/>
    <mergeCell ref="J19:R19"/>
    <mergeCell ref="S19:AA19"/>
    <mergeCell ref="AB19:AI19"/>
    <mergeCell ref="AN19:AU19"/>
    <mergeCell ref="AV19:BD19"/>
    <mergeCell ref="BE17:BM17"/>
    <mergeCell ref="BN17:BU17"/>
    <mergeCell ref="B18:I18"/>
    <mergeCell ref="J18:R18"/>
    <mergeCell ref="S18:AA18"/>
    <mergeCell ref="AB18:AI18"/>
    <mergeCell ref="AN18:AU18"/>
    <mergeCell ref="AV18:BD18"/>
    <mergeCell ref="BE18:BM18"/>
    <mergeCell ref="BN18:BU18"/>
    <mergeCell ref="B17:I17"/>
    <mergeCell ref="J17:R17"/>
    <mergeCell ref="S17:AA17"/>
    <mergeCell ref="AB17:AI17"/>
    <mergeCell ref="AN17:AU17"/>
    <mergeCell ref="AV17:BD17"/>
    <mergeCell ref="BE15:BM15"/>
    <mergeCell ref="BN15:BU15"/>
    <mergeCell ref="B16:I16"/>
    <mergeCell ref="J16:R16"/>
    <mergeCell ref="S16:AA16"/>
    <mergeCell ref="AB16:AI16"/>
    <mergeCell ref="AN16:AU16"/>
    <mergeCell ref="AV16:BD16"/>
    <mergeCell ref="BE16:BM16"/>
    <mergeCell ref="BN16:BU16"/>
    <mergeCell ref="B15:I15"/>
    <mergeCell ref="J15:R15"/>
    <mergeCell ref="S15:AA15"/>
    <mergeCell ref="AB15:AI15"/>
    <mergeCell ref="AN15:AU15"/>
    <mergeCell ref="AV15:BD15"/>
    <mergeCell ref="BE13:BM13"/>
    <mergeCell ref="BN13:BU13"/>
    <mergeCell ref="B14:I14"/>
    <mergeCell ref="J14:R14"/>
    <mergeCell ref="S14:AA14"/>
    <mergeCell ref="AB14:AI14"/>
    <mergeCell ref="AN14:AU14"/>
    <mergeCell ref="AV14:BD14"/>
    <mergeCell ref="BE14:BM14"/>
    <mergeCell ref="BN14:BU14"/>
    <mergeCell ref="B13:I13"/>
    <mergeCell ref="J13:R13"/>
    <mergeCell ref="S13:AA13"/>
    <mergeCell ref="AB13:AI13"/>
    <mergeCell ref="AN13:AU13"/>
    <mergeCell ref="AV13:BD13"/>
    <mergeCell ref="B12:AI12"/>
    <mergeCell ref="AN12:BU12"/>
    <mergeCell ref="AQ10:BD10"/>
    <mergeCell ref="BE10:BF10"/>
    <mergeCell ref="BG10:BM10"/>
    <mergeCell ref="BN10:BU10"/>
    <mergeCell ref="B11:D11"/>
    <mergeCell ref="E11:R11"/>
    <mergeCell ref="S11:T11"/>
    <mergeCell ref="U11:AA11"/>
    <mergeCell ref="AB11:AI11"/>
    <mergeCell ref="AN11:AP11"/>
    <mergeCell ref="B10:D10"/>
    <mergeCell ref="E10:R10"/>
    <mergeCell ref="S10:T10"/>
    <mergeCell ref="U10:AA10"/>
    <mergeCell ref="AB10:AI10"/>
    <mergeCell ref="AN10:AP10"/>
    <mergeCell ref="B7:AI7"/>
    <mergeCell ref="AN7:BU7"/>
    <mergeCell ref="B8:D8"/>
    <mergeCell ref="E8:T8"/>
    <mergeCell ref="AA8:AH8"/>
    <mergeCell ref="AN8:AP8"/>
    <mergeCell ref="AQ8:BF8"/>
    <mergeCell ref="BM8:BT8"/>
    <mergeCell ref="AQ11:BD11"/>
    <mergeCell ref="BE11:BF11"/>
    <mergeCell ref="BG11:BM11"/>
    <mergeCell ref="BN11:BU11"/>
    <mergeCell ref="AN9:AP9"/>
    <mergeCell ref="AQ9:BD9"/>
    <mergeCell ref="BE9:BF9"/>
    <mergeCell ref="BG9:BM9"/>
    <mergeCell ref="BN9:BQ9"/>
    <mergeCell ref="BR9:BU9"/>
    <mergeCell ref="B9:D9"/>
    <mergeCell ref="E9:R9"/>
    <mergeCell ref="S9:T9"/>
    <mergeCell ref="U9:AA9"/>
    <mergeCell ref="AB9:AE9"/>
    <mergeCell ref="AF9:AI9"/>
    <mergeCell ref="S5:S6"/>
    <mergeCell ref="BF5:BI5"/>
    <mergeCell ref="BJ5:BM5"/>
    <mergeCell ref="BN5:BQ5"/>
    <mergeCell ref="BR5:BU5"/>
    <mergeCell ref="T6:W6"/>
    <mergeCell ref="X6:AA6"/>
    <mergeCell ref="AB6:AE6"/>
    <mergeCell ref="AF6:AI6"/>
    <mergeCell ref="BF6:BI6"/>
    <mergeCell ref="BJ6:BM6"/>
    <mergeCell ref="T5:W5"/>
    <mergeCell ref="X5:AA5"/>
    <mergeCell ref="AB5:AE5"/>
    <mergeCell ref="AF5:AI5"/>
    <mergeCell ref="BE5:BE6"/>
    <mergeCell ref="BN6:BQ6"/>
    <mergeCell ref="BR6:BU6"/>
  </mergeCells>
  <phoneticPr fontId="2" type="noConversion"/>
  <dataValidations count="2">
    <dataValidation type="list" allowBlank="1" showInputMessage="1" showErrorMessage="1" sqref="CH14:CH23 AV14:BD23 K14:R16 J14:J23 K18:R23">
      <formula1>$CG$4:$CO$4</formula1>
    </dataValidation>
    <dataValidation type="list" allowBlank="1" showInputMessage="1" showErrorMessage="1" sqref="BZ14:BZ23 AN14:AU23 C14:I16 C18:I23 B14:B23">
      <formula1>$CG$3:$CK$3</formula1>
    </dataValidation>
  </dataValidations>
  <printOptions horizontalCentered="1" verticalCentered="1"/>
  <pageMargins left="0.23622047244094491" right="0.23622047244094491" top="0.23622047244094491" bottom="0.23622047244094491" header="0" footer="0"/>
  <pageSetup paperSize="9" scale="69" fitToHeight="3" orientation="landscape" horizontalDpi="300" verticalDpi="300" r:id="rId1"/>
  <rowBreaks count="1" manualBreakCount="1">
    <brk id="9" max="16383" man="1"/>
  </rowBreaks>
  <colBreaks count="1" manualBreakCount="1">
    <brk id="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1"/>
  <sheetViews>
    <sheetView tabSelected="1" topLeftCell="A130" zoomScale="85" zoomScaleNormal="85" workbookViewId="0">
      <selection activeCell="C142" sqref="C142"/>
    </sheetView>
  </sheetViews>
  <sheetFormatPr defaultColWidth="9" defaultRowHeight="17.399999999999999" x14ac:dyDescent="0.4"/>
  <cols>
    <col min="1" max="1" width="12.3984375" style="32" bestFit="1" customWidth="1"/>
    <col min="2" max="2" width="13" style="32" customWidth="1"/>
    <col min="3" max="6" width="10.3984375" style="32" customWidth="1"/>
    <col min="7" max="7" width="12.59765625" style="32" bestFit="1" customWidth="1"/>
    <col min="8" max="8" width="12.19921875" style="32" customWidth="1"/>
    <col min="9" max="10" width="12.09765625" style="32" bestFit="1" customWidth="1"/>
    <col min="11" max="11" width="13.19921875" style="32" bestFit="1" customWidth="1"/>
    <col min="12" max="12" width="12.3984375" style="32" bestFit="1" customWidth="1"/>
    <col min="13" max="16384" width="9" style="32"/>
  </cols>
  <sheetData>
    <row r="2" spans="1:12" ht="42.75" customHeight="1" x14ac:dyDescent="0.4">
      <c r="A2" s="187" t="s">
        <v>249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</row>
    <row r="3" spans="1:12" ht="34.799999999999997" x14ac:dyDescent="0.4">
      <c r="A3" s="74" t="s">
        <v>40</v>
      </c>
      <c r="B3" s="38" t="s">
        <v>41</v>
      </c>
      <c r="C3" s="38" t="s">
        <v>42</v>
      </c>
      <c r="D3" s="57" t="s">
        <v>43</v>
      </c>
      <c r="E3" s="57" t="s">
        <v>44</v>
      </c>
      <c r="F3" s="38" t="s">
        <v>45</v>
      </c>
      <c r="G3" s="75" t="s">
        <v>46</v>
      </c>
      <c r="H3" s="38" t="s">
        <v>41</v>
      </c>
      <c r="I3" s="38" t="s">
        <v>47</v>
      </c>
      <c r="J3" s="38" t="s">
        <v>48</v>
      </c>
      <c r="K3" s="38" t="s">
        <v>49</v>
      </c>
      <c r="L3" s="76" t="s">
        <v>74</v>
      </c>
    </row>
    <row r="4" spans="1:12" x14ac:dyDescent="0.4">
      <c r="A4" s="77">
        <f t="shared" ref="A4:A15" si="0">RANK(G4,$G$4:$G$16)</f>
        <v>1</v>
      </c>
      <c r="B4" s="64" t="s">
        <v>246</v>
      </c>
      <c r="C4" s="79">
        <v>243</v>
      </c>
      <c r="D4" s="58">
        <v>177</v>
      </c>
      <c r="E4" s="63">
        <v>209</v>
      </c>
      <c r="F4" s="80">
        <f t="shared" ref="F4:F15" si="1">SUM(C4:E4)</f>
        <v>629</v>
      </c>
      <c r="G4" s="87">
        <f t="shared" ref="G4:G15" si="2">F4/COUNTA(C4:E4)</f>
        <v>209.66666666666666</v>
      </c>
      <c r="H4" s="64" t="s">
        <v>246</v>
      </c>
      <c r="I4" s="70">
        <f>VLOOKUP(B4,'총에버 관리_2023'!$A$3:$V$21,21,FALSE)</f>
        <v>18</v>
      </c>
      <c r="J4" s="70">
        <f>VLOOKUP(B4,'총에버 관리_2023'!$A$3:$V$21,20,FALSE)</f>
        <v>3458</v>
      </c>
      <c r="K4" s="83">
        <f>VLOOKUP(B4,'총에버 관리_2023'!$A$3:$V$21,22,FALSE)</f>
        <v>192.11111111111111</v>
      </c>
      <c r="L4" s="84">
        <f>RANK(K4,'총에버 관리_2023'!$V$3:$V$21)</f>
        <v>4</v>
      </c>
    </row>
    <row r="5" spans="1:12" x14ac:dyDescent="0.4">
      <c r="A5" s="77">
        <f t="shared" si="0"/>
        <v>2</v>
      </c>
      <c r="B5" s="61" t="s">
        <v>239</v>
      </c>
      <c r="C5" s="58">
        <v>196</v>
      </c>
      <c r="D5" s="64">
        <v>222</v>
      </c>
      <c r="E5" s="64">
        <v>194</v>
      </c>
      <c r="F5" s="63">
        <f t="shared" si="1"/>
        <v>612</v>
      </c>
      <c r="G5" s="87">
        <f t="shared" si="2"/>
        <v>204</v>
      </c>
      <c r="H5" s="61" t="s">
        <v>239</v>
      </c>
      <c r="I5" s="70">
        <f>VLOOKUP(B5,'총에버 관리_2023'!$A$3:$V$21,21,FALSE)</f>
        <v>27</v>
      </c>
      <c r="J5" s="70">
        <f>VLOOKUP(B5,'총에버 관리_2023'!$A$3:$V$21,20,FALSE)</f>
        <v>5482</v>
      </c>
      <c r="K5" s="83">
        <f>VLOOKUP(B5,'총에버 관리_2023'!$A$3:$V$21,22,FALSE)</f>
        <v>203.03703703703704</v>
      </c>
      <c r="L5" s="84">
        <f>RANK(K5,'총에버 관리_2023'!$V$3:$V$21)</f>
        <v>2</v>
      </c>
    </row>
    <row r="6" spans="1:12" x14ac:dyDescent="0.4">
      <c r="A6" s="77">
        <f t="shared" si="0"/>
        <v>3</v>
      </c>
      <c r="B6" s="72" t="s">
        <v>245</v>
      </c>
      <c r="C6" s="43">
        <v>194</v>
      </c>
      <c r="D6" s="58">
        <v>228</v>
      </c>
      <c r="E6" s="43">
        <v>176</v>
      </c>
      <c r="F6" s="69">
        <f t="shared" si="1"/>
        <v>598</v>
      </c>
      <c r="G6" s="87">
        <f t="shared" si="2"/>
        <v>199.33333333333334</v>
      </c>
      <c r="H6" s="72" t="s">
        <v>245</v>
      </c>
      <c r="I6" s="70">
        <f>VLOOKUP(B6,'총에버 관리_2023'!$A$3:$V$21,21,FALSE)</f>
        <v>26</v>
      </c>
      <c r="J6" s="70">
        <f>VLOOKUP(B6,'총에버 관리_2023'!$A$3:$V$21,20,FALSE)</f>
        <v>4722</v>
      </c>
      <c r="K6" s="83">
        <f>VLOOKUP(B6,'총에버 관리_2023'!$A$3:$V$21,22,FALSE)</f>
        <v>181.61538461538461</v>
      </c>
      <c r="L6" s="84">
        <f>RANK(K6,'총에버 관리_2023'!$V$3:$V$21)</f>
        <v>9</v>
      </c>
    </row>
    <row r="7" spans="1:12" x14ac:dyDescent="0.4">
      <c r="A7" s="77">
        <f t="shared" si="0"/>
        <v>4</v>
      </c>
      <c r="B7" s="61" t="s">
        <v>237</v>
      </c>
      <c r="C7" s="71">
        <v>223</v>
      </c>
      <c r="D7" s="71">
        <v>174</v>
      </c>
      <c r="E7" s="71">
        <v>173</v>
      </c>
      <c r="F7" s="69">
        <f t="shared" si="1"/>
        <v>570</v>
      </c>
      <c r="G7" s="87">
        <f t="shared" si="2"/>
        <v>190</v>
      </c>
      <c r="H7" s="61" t="s">
        <v>237</v>
      </c>
      <c r="I7" s="70">
        <f>VLOOKUP(B7,'총에버 관리_2023'!$A$3:$V$21,21,FALSE)</f>
        <v>24</v>
      </c>
      <c r="J7" s="70">
        <f>VLOOKUP(B7,'총에버 관리_2023'!$A$3:$V$21,20,FALSE)</f>
        <v>4249</v>
      </c>
      <c r="K7" s="83">
        <f>VLOOKUP(B7,'총에버 관리_2023'!$A$3:$V$21,22,FALSE)</f>
        <v>177.04166666666666</v>
      </c>
      <c r="L7" s="84">
        <f>RANK(K7,'총에버 관리_2023'!$V$3:$V$21)</f>
        <v>11</v>
      </c>
    </row>
    <row r="8" spans="1:12" x14ac:dyDescent="0.4">
      <c r="A8" s="77">
        <f t="shared" si="0"/>
        <v>5</v>
      </c>
      <c r="B8" s="61" t="s">
        <v>248</v>
      </c>
      <c r="C8" s="58">
        <v>181</v>
      </c>
      <c r="D8" s="58">
        <v>208</v>
      </c>
      <c r="E8" s="58">
        <v>169</v>
      </c>
      <c r="F8" s="63">
        <f t="shared" si="1"/>
        <v>558</v>
      </c>
      <c r="G8" s="87">
        <f t="shared" si="2"/>
        <v>186</v>
      </c>
      <c r="H8" s="61" t="s">
        <v>248</v>
      </c>
      <c r="I8" s="70">
        <f>VLOOKUP(B8,'총에버 관리_2023'!$A$3:$V$21,21,FALSE)</f>
        <v>12</v>
      </c>
      <c r="J8" s="70">
        <f>VLOOKUP(B8,'총에버 관리_2023'!$A$3:$V$21,20,FALSE)</f>
        <v>1876</v>
      </c>
      <c r="K8" s="83">
        <f>VLOOKUP(B8,'총에버 관리_2023'!$A$3:$V$21,22,FALSE)</f>
        <v>156.33333333333334</v>
      </c>
      <c r="L8" s="84">
        <f>RANK(K8,'총에버 관리_2023'!$V$3:$V$21)</f>
        <v>15</v>
      </c>
    </row>
    <row r="9" spans="1:12" x14ac:dyDescent="0.4">
      <c r="A9" s="77">
        <f t="shared" si="0"/>
        <v>6</v>
      </c>
      <c r="B9" s="72" t="s">
        <v>242</v>
      </c>
      <c r="C9" s="70">
        <v>167</v>
      </c>
      <c r="D9" s="64">
        <v>130</v>
      </c>
      <c r="E9" s="70">
        <v>244</v>
      </c>
      <c r="F9" s="69">
        <f t="shared" si="1"/>
        <v>541</v>
      </c>
      <c r="G9" s="87">
        <f t="shared" si="2"/>
        <v>180.33333333333334</v>
      </c>
      <c r="H9" s="72" t="s">
        <v>242</v>
      </c>
      <c r="I9" s="70">
        <f>VLOOKUP(B9,'총에버 관리_2023'!$A$3:$V$21,21,FALSE)</f>
        <v>24</v>
      </c>
      <c r="J9" s="70">
        <f>VLOOKUP(B9,'총에버 관리_2023'!$A$3:$V$21,20,FALSE)</f>
        <v>4598</v>
      </c>
      <c r="K9" s="83">
        <f>VLOOKUP(B9,'총에버 관리_2023'!$A$3:$V$21,22,FALSE)</f>
        <v>191.58333333333334</v>
      </c>
      <c r="L9" s="84">
        <f>RANK(K9,'총에버 관리_2023'!$V$3:$V$21)</f>
        <v>5</v>
      </c>
    </row>
    <row r="10" spans="1:12" x14ac:dyDescent="0.4">
      <c r="A10" s="77">
        <f t="shared" si="0"/>
        <v>7</v>
      </c>
      <c r="B10" s="72" t="s">
        <v>241</v>
      </c>
      <c r="C10" s="70">
        <v>174</v>
      </c>
      <c r="D10" s="64">
        <v>180</v>
      </c>
      <c r="E10" s="70">
        <v>176</v>
      </c>
      <c r="F10" s="43">
        <f t="shared" si="1"/>
        <v>530</v>
      </c>
      <c r="G10" s="87">
        <f t="shared" si="2"/>
        <v>176.66666666666666</v>
      </c>
      <c r="H10" s="72" t="s">
        <v>241</v>
      </c>
      <c r="I10" s="70">
        <f>VLOOKUP(B10,'총에버 관리_2023'!$A$3:$V$21,21,FALSE)</f>
        <v>27</v>
      </c>
      <c r="J10" s="70">
        <f>VLOOKUP(B10,'총에버 관리_2023'!$A$3:$V$21,20,FALSE)</f>
        <v>5157</v>
      </c>
      <c r="K10" s="83">
        <f>VLOOKUP(B10,'총에버 관리_2023'!$A$3:$V$21,22,FALSE)</f>
        <v>191</v>
      </c>
      <c r="L10" s="84">
        <f>RANK(K10,'총에버 관리_2023'!$V$3:$V$21)</f>
        <v>6</v>
      </c>
    </row>
    <row r="11" spans="1:12" x14ac:dyDescent="0.4">
      <c r="A11" s="77">
        <f t="shared" si="0"/>
        <v>8</v>
      </c>
      <c r="B11" s="65" t="s">
        <v>247</v>
      </c>
      <c r="C11" s="43">
        <v>189</v>
      </c>
      <c r="D11" s="43">
        <v>159</v>
      </c>
      <c r="E11" s="43">
        <v>168</v>
      </c>
      <c r="F11" s="43">
        <f t="shared" si="1"/>
        <v>516</v>
      </c>
      <c r="G11" s="87">
        <f t="shared" si="2"/>
        <v>172</v>
      </c>
      <c r="H11" s="65" t="s">
        <v>247</v>
      </c>
      <c r="I11" s="70">
        <f>VLOOKUP(B11,'총에버 관리_2023'!$A$3:$V$21,21,FALSE)</f>
        <v>21</v>
      </c>
      <c r="J11" s="70">
        <f>VLOOKUP(B11,'총에버 관리_2023'!$A$3:$V$21,20,FALSE)</f>
        <v>4110</v>
      </c>
      <c r="K11" s="83">
        <f>VLOOKUP(B11,'총에버 관리_2023'!$A$3:$V$21,22,FALSE)</f>
        <v>195.71428571428572</v>
      </c>
      <c r="L11" s="84">
        <f>RANK(K11,'총에버 관리_2023'!$V$3:$V$21)</f>
        <v>3</v>
      </c>
    </row>
    <row r="12" spans="1:12" x14ac:dyDescent="0.4">
      <c r="A12" s="77">
        <f t="shared" si="0"/>
        <v>9</v>
      </c>
      <c r="B12" s="58" t="s">
        <v>243</v>
      </c>
      <c r="C12" s="58">
        <v>167</v>
      </c>
      <c r="D12" s="58">
        <v>145</v>
      </c>
      <c r="E12" s="58">
        <v>185</v>
      </c>
      <c r="F12" s="58">
        <f t="shared" si="1"/>
        <v>497</v>
      </c>
      <c r="G12" s="87">
        <f t="shared" si="2"/>
        <v>165.66666666666666</v>
      </c>
      <c r="H12" s="58" t="s">
        <v>243</v>
      </c>
      <c r="I12" s="70">
        <f>VLOOKUP(B12,'총에버 관리_2023'!$A$3:$V$21,21,FALSE)</f>
        <v>15</v>
      </c>
      <c r="J12" s="70">
        <f>VLOOKUP(B12,'총에버 관리_2023'!$A$3:$V$21,20,FALSE)</f>
        <v>2524</v>
      </c>
      <c r="K12" s="83">
        <f>VLOOKUP(B12,'총에버 관리_2023'!$A$3:$V$21,22,FALSE)</f>
        <v>168.26666666666668</v>
      </c>
      <c r="L12" s="84">
        <f>RANK(K12,'총에버 관리_2023'!$V$3:$V$21)</f>
        <v>13</v>
      </c>
    </row>
    <row r="13" spans="1:12" x14ac:dyDescent="0.4">
      <c r="A13" s="77">
        <f t="shared" si="0"/>
        <v>10</v>
      </c>
      <c r="B13" s="58" t="s">
        <v>238</v>
      </c>
      <c r="C13" s="58">
        <v>150</v>
      </c>
      <c r="D13" s="58">
        <v>159</v>
      </c>
      <c r="E13" s="58">
        <v>157</v>
      </c>
      <c r="F13" s="58">
        <f t="shared" si="1"/>
        <v>466</v>
      </c>
      <c r="G13" s="87">
        <f t="shared" si="2"/>
        <v>155.33333333333334</v>
      </c>
      <c r="H13" s="58" t="s">
        <v>238</v>
      </c>
      <c r="I13" s="70">
        <f>VLOOKUP(B13,'총에버 관리_2023'!$A$3:$V$21,21,FALSE)</f>
        <v>15</v>
      </c>
      <c r="J13" s="70">
        <f>VLOOKUP(B13,'총에버 관리_2023'!$A$3:$V$21,20,FALSE)</f>
        <v>2635</v>
      </c>
      <c r="K13" s="83">
        <f>VLOOKUP(B13,'총에버 관리_2023'!$A$3:$V$21,22,FALSE)</f>
        <v>175.66666666666666</v>
      </c>
      <c r="L13" s="84">
        <f>RANK(K13,'총에버 관리_2023'!$V$3:$V$21)</f>
        <v>12</v>
      </c>
    </row>
    <row r="14" spans="1:12" x14ac:dyDescent="0.4">
      <c r="A14" s="77">
        <f t="shared" si="0"/>
        <v>11</v>
      </c>
      <c r="B14" s="65" t="s">
        <v>240</v>
      </c>
      <c r="C14" s="43">
        <v>173</v>
      </c>
      <c r="D14" s="43">
        <v>122</v>
      </c>
      <c r="E14" s="43">
        <v>160</v>
      </c>
      <c r="F14" s="43">
        <f t="shared" si="1"/>
        <v>455</v>
      </c>
      <c r="G14" s="87">
        <f t="shared" si="2"/>
        <v>151.66666666666666</v>
      </c>
      <c r="H14" s="65" t="s">
        <v>240</v>
      </c>
      <c r="I14" s="70">
        <f>VLOOKUP(B14,'총에버 관리_2023'!$A$3:$V$21,21,FALSE)</f>
        <v>24</v>
      </c>
      <c r="J14" s="70">
        <f>VLOOKUP(B14,'총에버 관리_2023'!$A$3:$V$21,20,FALSE)</f>
        <v>4287</v>
      </c>
      <c r="K14" s="83">
        <f>VLOOKUP(B14,'총에버 관리_2023'!$A$3:$V$21,22,FALSE)</f>
        <v>178.625</v>
      </c>
      <c r="L14" s="84">
        <f>RANK(K14,'총에버 관리_2023'!$V$3:$V$21)</f>
        <v>10</v>
      </c>
    </row>
    <row r="15" spans="1:12" x14ac:dyDescent="0.4">
      <c r="A15" s="77">
        <f t="shared" si="0"/>
        <v>12</v>
      </c>
      <c r="B15" s="65" t="s">
        <v>244</v>
      </c>
      <c r="C15" s="43">
        <v>135</v>
      </c>
      <c r="D15" s="43">
        <v>118</v>
      </c>
      <c r="E15" s="43">
        <v>132</v>
      </c>
      <c r="F15" s="43">
        <f t="shared" si="1"/>
        <v>385</v>
      </c>
      <c r="G15" s="87">
        <f t="shared" si="2"/>
        <v>128.33333333333334</v>
      </c>
      <c r="H15" s="65" t="s">
        <v>244</v>
      </c>
      <c r="I15" s="70">
        <f>VLOOKUP(B15,'총에버 관리_2023'!$A$3:$V$21,21,FALSE)</f>
        <v>18</v>
      </c>
      <c r="J15" s="70">
        <f>VLOOKUP(B15,'총에버 관리_2023'!$A$3:$V$21,20,FALSE)</f>
        <v>2352</v>
      </c>
      <c r="K15" s="83">
        <f>VLOOKUP(B15,'총에버 관리_2023'!$A$3:$V$21,22,FALSE)</f>
        <v>130.66666666666666</v>
      </c>
      <c r="L15" s="84">
        <f>RANK(K15,'총에버 관리_2023'!$V$3:$V$21)</f>
        <v>17</v>
      </c>
    </row>
    <row r="19" spans="1:12" ht="42" customHeight="1" x14ac:dyDescent="0.4">
      <c r="A19" s="187" t="s">
        <v>253</v>
      </c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</row>
    <row r="20" spans="1:12" ht="34.799999999999997" x14ac:dyDescent="0.4">
      <c r="A20" s="74" t="s">
        <v>40</v>
      </c>
      <c r="B20" s="38" t="s">
        <v>41</v>
      </c>
      <c r="C20" s="38" t="s">
        <v>42</v>
      </c>
      <c r="D20" s="57" t="s">
        <v>43</v>
      </c>
      <c r="E20" s="57" t="s">
        <v>44</v>
      </c>
      <c r="F20" s="38" t="s">
        <v>45</v>
      </c>
      <c r="G20" s="75" t="s">
        <v>46</v>
      </c>
      <c r="H20" s="38" t="s">
        <v>41</v>
      </c>
      <c r="I20" s="38" t="s">
        <v>47</v>
      </c>
      <c r="J20" s="38" t="s">
        <v>48</v>
      </c>
      <c r="K20" s="38" t="s">
        <v>49</v>
      </c>
      <c r="L20" s="76" t="s">
        <v>74</v>
      </c>
    </row>
    <row r="21" spans="1:12" x14ac:dyDescent="0.4">
      <c r="A21" s="77">
        <f t="shared" ref="A21:A30" si="3">RANK(G21,$G$21:$G$31)</f>
        <v>1</v>
      </c>
      <c r="B21" s="82" t="s">
        <v>242</v>
      </c>
      <c r="C21" s="94">
        <v>222</v>
      </c>
      <c r="D21" s="61">
        <v>199</v>
      </c>
      <c r="E21" s="43">
        <v>227</v>
      </c>
      <c r="F21" s="86">
        <f t="shared" ref="F21:F31" si="4">SUM(C21:E21)</f>
        <v>648</v>
      </c>
      <c r="G21" s="87">
        <f t="shared" ref="G21:G31" si="5">F21/COUNTA(C21:E21)</f>
        <v>216</v>
      </c>
      <c r="H21" s="82" t="s">
        <v>242</v>
      </c>
      <c r="I21" s="70">
        <f>VLOOKUP(B21,'총에버 관리_2023'!$A$3:$V$21,21,FALSE)</f>
        <v>24</v>
      </c>
      <c r="J21" s="70">
        <f>VLOOKUP(B21,'총에버 관리_2023'!$A$3:$V$21,20,FALSE)</f>
        <v>4598</v>
      </c>
      <c r="K21" s="83">
        <f>VLOOKUP(B21,'총에버 관리_2023'!$A$3:$V$21,22,FALSE)</f>
        <v>191.58333333333334</v>
      </c>
      <c r="L21" s="84">
        <f>RANK(K21,'총에버 관리_2023'!$V$3:$V$21)</f>
        <v>5</v>
      </c>
    </row>
    <row r="22" spans="1:12" x14ac:dyDescent="0.4">
      <c r="A22" s="77">
        <f t="shared" si="3"/>
        <v>2</v>
      </c>
      <c r="B22" s="61" t="s">
        <v>240</v>
      </c>
      <c r="C22" s="43">
        <v>185</v>
      </c>
      <c r="D22" s="111">
        <v>184</v>
      </c>
      <c r="E22" s="43">
        <v>223</v>
      </c>
      <c r="F22" s="69">
        <f t="shared" si="4"/>
        <v>592</v>
      </c>
      <c r="G22" s="87">
        <f t="shared" si="5"/>
        <v>197.33333333333334</v>
      </c>
      <c r="H22" s="61" t="s">
        <v>240</v>
      </c>
      <c r="I22" s="70">
        <f>VLOOKUP(B22,'총에버 관리_2023'!$A$3:$V$21,21,FALSE)</f>
        <v>24</v>
      </c>
      <c r="J22" s="70">
        <f>VLOOKUP(B22,'총에버 관리_2023'!$A$3:$V$21,20,FALSE)</f>
        <v>4287</v>
      </c>
      <c r="K22" s="83">
        <f>VLOOKUP(B22,'총에버 관리_2023'!$A$3:$V$21,22,FALSE)</f>
        <v>178.625</v>
      </c>
      <c r="L22" s="84">
        <f>RANK(K22,'총에버 관리_2023'!$V$3:$V$21)</f>
        <v>10</v>
      </c>
    </row>
    <row r="23" spans="1:12" x14ac:dyDescent="0.4">
      <c r="A23" s="77">
        <f t="shared" si="3"/>
        <v>3</v>
      </c>
      <c r="B23" s="72" t="s">
        <v>246</v>
      </c>
      <c r="C23" s="43">
        <v>194</v>
      </c>
      <c r="D23" s="67">
        <v>242</v>
      </c>
      <c r="E23" s="43">
        <v>148</v>
      </c>
      <c r="F23" s="69">
        <f t="shared" si="4"/>
        <v>584</v>
      </c>
      <c r="G23" s="87">
        <f t="shared" si="5"/>
        <v>194.66666666666666</v>
      </c>
      <c r="H23" s="72" t="s">
        <v>246</v>
      </c>
      <c r="I23" s="70">
        <f>VLOOKUP(B23,'총에버 관리_2023'!$A$3:$V$21,21,FALSE)</f>
        <v>18</v>
      </c>
      <c r="J23" s="70">
        <f>VLOOKUP(B23,'총에버 관리_2023'!$A$3:$V$21,20,FALSE)</f>
        <v>3458</v>
      </c>
      <c r="K23" s="83">
        <f>VLOOKUP(B23,'총에버 관리_2023'!$A$3:$V$21,22,FALSE)</f>
        <v>192.11111111111111</v>
      </c>
      <c r="L23" s="84">
        <f>RANK(K23,'총에버 관리_2023'!$V$3:$V$21)</f>
        <v>4</v>
      </c>
    </row>
    <row r="24" spans="1:12" x14ac:dyDescent="0.4">
      <c r="A24" s="77">
        <f t="shared" si="3"/>
        <v>4</v>
      </c>
      <c r="B24" s="61" t="s">
        <v>247</v>
      </c>
      <c r="C24" s="59">
        <v>192</v>
      </c>
      <c r="D24" s="95">
        <v>201</v>
      </c>
      <c r="E24" s="58">
        <v>173</v>
      </c>
      <c r="F24" s="63">
        <f t="shared" si="4"/>
        <v>566</v>
      </c>
      <c r="G24" s="87">
        <f t="shared" si="5"/>
        <v>188.66666666666666</v>
      </c>
      <c r="H24" s="61" t="s">
        <v>247</v>
      </c>
      <c r="I24" s="70">
        <f>VLOOKUP(B24,'총에버 관리_2023'!$A$3:$V$21,21,FALSE)</f>
        <v>21</v>
      </c>
      <c r="J24" s="70">
        <f>VLOOKUP(B24,'총에버 관리_2023'!$A$3:$V$21,20,FALSE)</f>
        <v>4110</v>
      </c>
      <c r="K24" s="83">
        <f>VLOOKUP(B24,'총에버 관리_2023'!$A$3:$V$21,22,FALSE)</f>
        <v>195.71428571428572</v>
      </c>
      <c r="L24" s="84">
        <f>RANK(K24,'총에버 관리_2023'!$V$3:$V$21)</f>
        <v>3</v>
      </c>
    </row>
    <row r="25" spans="1:12" x14ac:dyDescent="0.4">
      <c r="A25" s="77">
        <f t="shared" si="3"/>
        <v>5</v>
      </c>
      <c r="B25" s="72" t="s">
        <v>250</v>
      </c>
      <c r="C25" s="43">
        <v>222</v>
      </c>
      <c r="D25" s="43">
        <v>139</v>
      </c>
      <c r="E25" s="70">
        <v>201</v>
      </c>
      <c r="F25" s="69">
        <f t="shared" si="4"/>
        <v>562</v>
      </c>
      <c r="G25" s="87">
        <f t="shared" si="5"/>
        <v>187.33333333333334</v>
      </c>
      <c r="H25" s="72" t="s">
        <v>250</v>
      </c>
      <c r="I25" s="70">
        <f>VLOOKUP(B25,'총에버 관리_2023'!$A$3:$V$21,21,FALSE)</f>
        <v>15</v>
      </c>
      <c r="J25" s="70">
        <f>VLOOKUP(B25,'총에버 관리_2023'!$A$3:$V$21,20,FALSE)</f>
        <v>2763</v>
      </c>
      <c r="K25" s="83">
        <f>VLOOKUP(B25,'총에버 관리_2023'!$A$3:$V$21,22,FALSE)</f>
        <v>184.2</v>
      </c>
      <c r="L25" s="84">
        <f>RANK(K25,'총에버 관리_2023'!$V$3:$V$21)</f>
        <v>8</v>
      </c>
    </row>
    <row r="26" spans="1:12" x14ac:dyDescent="0.4">
      <c r="A26" s="77">
        <f t="shared" si="3"/>
        <v>6</v>
      </c>
      <c r="B26" s="61" t="s">
        <v>239</v>
      </c>
      <c r="C26" s="64">
        <v>187</v>
      </c>
      <c r="D26" s="64">
        <v>172</v>
      </c>
      <c r="E26" s="64">
        <v>176</v>
      </c>
      <c r="F26" s="63">
        <f t="shared" si="4"/>
        <v>535</v>
      </c>
      <c r="G26" s="87">
        <f t="shared" si="5"/>
        <v>178.33333333333334</v>
      </c>
      <c r="H26" s="61" t="s">
        <v>239</v>
      </c>
      <c r="I26" s="70">
        <f>VLOOKUP(B26,'총에버 관리_2023'!$A$3:$V$21,21,FALSE)</f>
        <v>27</v>
      </c>
      <c r="J26" s="70">
        <f>VLOOKUP(B26,'총에버 관리_2023'!$A$3:$V$21,20,FALSE)</f>
        <v>5482</v>
      </c>
      <c r="K26" s="83">
        <f>VLOOKUP(B26,'총에버 관리_2023'!$A$3:$V$21,22,FALSE)</f>
        <v>203.03703703703704</v>
      </c>
      <c r="L26" s="84">
        <f>RANK(K26,'총에버 관리_2023'!$V$3:$V$21)</f>
        <v>2</v>
      </c>
    </row>
    <row r="27" spans="1:12" x14ac:dyDescent="0.4">
      <c r="A27" s="77">
        <f t="shared" si="3"/>
        <v>7</v>
      </c>
      <c r="B27" s="61" t="s">
        <v>245</v>
      </c>
      <c r="C27" s="64">
        <v>173</v>
      </c>
      <c r="D27" s="64">
        <v>159</v>
      </c>
      <c r="E27" s="64">
        <v>194</v>
      </c>
      <c r="F27" s="58">
        <f t="shared" si="4"/>
        <v>526</v>
      </c>
      <c r="G27" s="87">
        <f t="shared" si="5"/>
        <v>175.33333333333334</v>
      </c>
      <c r="H27" s="61" t="s">
        <v>245</v>
      </c>
      <c r="I27" s="70">
        <f>VLOOKUP(B27,'총에버 관리_2023'!$A$3:$V$21,21,FALSE)</f>
        <v>26</v>
      </c>
      <c r="J27" s="70">
        <f>VLOOKUP(B27,'총에버 관리_2023'!$A$3:$V$21,20,FALSE)</f>
        <v>4722</v>
      </c>
      <c r="K27" s="83">
        <f>VLOOKUP(B27,'총에버 관리_2023'!$A$3:$V$21,22,FALSE)</f>
        <v>181.61538461538461</v>
      </c>
      <c r="L27" s="84">
        <f>RANK(K27,'총에버 관리_2023'!$V$3:$V$21)</f>
        <v>9</v>
      </c>
    </row>
    <row r="28" spans="1:12" x14ac:dyDescent="0.4">
      <c r="A28" s="77">
        <f t="shared" si="3"/>
        <v>7</v>
      </c>
      <c r="B28" s="65" t="s">
        <v>241</v>
      </c>
      <c r="C28" s="43">
        <v>204</v>
      </c>
      <c r="D28" s="58">
        <v>146</v>
      </c>
      <c r="E28" s="43">
        <v>176</v>
      </c>
      <c r="F28" s="43">
        <f t="shared" si="4"/>
        <v>526</v>
      </c>
      <c r="G28" s="87">
        <f t="shared" si="5"/>
        <v>175.33333333333334</v>
      </c>
      <c r="H28" s="65" t="s">
        <v>241</v>
      </c>
      <c r="I28" s="70">
        <f>VLOOKUP(B28,'총에버 관리_2023'!$A$3:$V$21,21,FALSE)</f>
        <v>27</v>
      </c>
      <c r="J28" s="70">
        <f>VLOOKUP(B28,'총에버 관리_2023'!$A$3:$V$21,20,FALSE)</f>
        <v>5157</v>
      </c>
      <c r="K28" s="83">
        <f>VLOOKUP(B28,'총에버 관리_2023'!$A$3:$V$21,22,FALSE)</f>
        <v>191</v>
      </c>
      <c r="L28" s="84">
        <f>RANK(K28,'총에버 관리_2023'!$V$3:$V$21)</f>
        <v>6</v>
      </c>
    </row>
    <row r="29" spans="1:12" x14ac:dyDescent="0.4">
      <c r="A29" s="77">
        <f t="shared" si="3"/>
        <v>9</v>
      </c>
      <c r="B29" s="58" t="s">
        <v>251</v>
      </c>
      <c r="C29" s="43">
        <v>182</v>
      </c>
      <c r="D29" s="43">
        <v>158</v>
      </c>
      <c r="E29" s="43">
        <v>139</v>
      </c>
      <c r="F29" s="43">
        <f t="shared" si="4"/>
        <v>479</v>
      </c>
      <c r="G29" s="87">
        <f t="shared" si="5"/>
        <v>159.66666666666666</v>
      </c>
      <c r="H29" s="58" t="s">
        <v>251</v>
      </c>
      <c r="I29" s="70">
        <f>VLOOKUP(B29,'총에버 관리_2023'!$A$3:$V$21,21,FALSE)</f>
        <v>24</v>
      </c>
      <c r="J29" s="70">
        <f>VLOOKUP(B29,'총에버 관리_2023'!$A$3:$V$21,20,FALSE)</f>
        <v>3593</v>
      </c>
      <c r="K29" s="83">
        <f>VLOOKUP(B29,'총에버 관리_2023'!$A$3:$V$21,22,FALSE)</f>
        <v>149.70833333333334</v>
      </c>
      <c r="L29" s="84">
        <f>RANK(K29,'총에버 관리_2023'!$V$3:$V$21)</f>
        <v>16</v>
      </c>
    </row>
    <row r="30" spans="1:12" x14ac:dyDescent="0.4">
      <c r="A30" s="77">
        <f t="shared" si="3"/>
        <v>10</v>
      </c>
      <c r="B30" s="72" t="s">
        <v>244</v>
      </c>
      <c r="C30" s="70">
        <v>130</v>
      </c>
      <c r="D30" s="64">
        <v>122</v>
      </c>
      <c r="E30" s="70">
        <v>117</v>
      </c>
      <c r="F30" s="43">
        <f t="shared" si="4"/>
        <v>369</v>
      </c>
      <c r="G30" s="87">
        <f t="shared" si="5"/>
        <v>123</v>
      </c>
      <c r="H30" s="72" t="s">
        <v>244</v>
      </c>
      <c r="I30" s="70">
        <f>VLOOKUP(B30,'총에버 관리_2023'!$A$3:$V$21,21,FALSE)</f>
        <v>18</v>
      </c>
      <c r="J30" s="70">
        <f>VLOOKUP(B30,'총에버 관리_2023'!$A$3:$V$21,20,FALSE)</f>
        <v>2352</v>
      </c>
      <c r="K30" s="83">
        <f>VLOOKUP(B30,'총에버 관리_2023'!$A$3:$V$21,22,FALSE)</f>
        <v>130.66666666666666</v>
      </c>
      <c r="L30" s="84">
        <f>RANK(K30,'총에버 관리_2023'!$V$3:$V$21)</f>
        <v>17</v>
      </c>
    </row>
    <row r="31" spans="1:12" x14ac:dyDescent="0.4">
      <c r="A31" s="77"/>
      <c r="B31" s="58" t="s">
        <v>252</v>
      </c>
      <c r="C31" s="58">
        <v>97</v>
      </c>
      <c r="D31" s="58">
        <v>100</v>
      </c>
      <c r="E31" s="58">
        <v>92</v>
      </c>
      <c r="F31" s="58">
        <f t="shared" si="4"/>
        <v>289</v>
      </c>
      <c r="G31" s="87">
        <f t="shared" si="5"/>
        <v>96.333333333333329</v>
      </c>
      <c r="H31" s="58" t="s">
        <v>252</v>
      </c>
      <c r="I31" s="70"/>
      <c r="J31" s="70"/>
      <c r="K31" s="83"/>
      <c r="L31" s="84"/>
    </row>
    <row r="34" spans="1:12" ht="36.75" customHeight="1" x14ac:dyDescent="0.4">
      <c r="A34" s="187" t="s">
        <v>254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</row>
    <row r="35" spans="1:12" ht="34.799999999999997" x14ac:dyDescent="0.4">
      <c r="A35" s="74" t="s">
        <v>40</v>
      </c>
      <c r="B35" s="38" t="s">
        <v>41</v>
      </c>
      <c r="C35" s="38" t="s">
        <v>42</v>
      </c>
      <c r="D35" s="57" t="s">
        <v>43</v>
      </c>
      <c r="E35" s="57" t="s">
        <v>44</v>
      </c>
      <c r="F35" s="38" t="s">
        <v>45</v>
      </c>
      <c r="G35" s="75" t="s">
        <v>46</v>
      </c>
      <c r="H35" s="38" t="s">
        <v>41</v>
      </c>
      <c r="I35" s="38" t="s">
        <v>47</v>
      </c>
      <c r="J35" s="38" t="s">
        <v>48</v>
      </c>
      <c r="K35" s="38" t="s">
        <v>49</v>
      </c>
      <c r="L35" s="76" t="s">
        <v>74</v>
      </c>
    </row>
    <row r="36" spans="1:12" x14ac:dyDescent="0.4">
      <c r="A36" s="77">
        <f>RANK(G36,$G$36:$G$45)</f>
        <v>1</v>
      </c>
      <c r="B36" s="82" t="s">
        <v>255</v>
      </c>
      <c r="C36" s="94">
        <v>211</v>
      </c>
      <c r="D36" s="61">
        <v>241</v>
      </c>
      <c r="E36" s="43">
        <v>233</v>
      </c>
      <c r="F36" s="86">
        <f t="shared" ref="F36:F45" si="6">SUM(C36:E36)</f>
        <v>685</v>
      </c>
      <c r="G36" s="87">
        <f t="shared" ref="G36:G45" si="7">F36/COUNTA(C36:E36)</f>
        <v>228.33333333333334</v>
      </c>
      <c r="H36" s="82" t="s">
        <v>255</v>
      </c>
      <c r="I36" s="70">
        <f>VLOOKUP(B36,'총에버 관리_2023'!$A$3:$V$21,21,FALSE)</f>
        <v>27</v>
      </c>
      <c r="J36" s="70">
        <f>VLOOKUP(B36,'총에버 관리_2023'!$A$3:$V$21,20,FALSE)</f>
        <v>5482</v>
      </c>
      <c r="K36" s="83">
        <f>VLOOKUP(B36,'총에버 관리_2023'!$A$3:$V$21,22,FALSE)</f>
        <v>203.03703703703704</v>
      </c>
      <c r="L36" s="84">
        <f>RANK(K36,'총에버 관리_2023'!$V$3:$V$21)</f>
        <v>2</v>
      </c>
    </row>
    <row r="37" spans="1:12" x14ac:dyDescent="0.4">
      <c r="A37" s="77">
        <f t="shared" ref="A37:A45" si="8">RANK(G37,$G$36:$G$45)</f>
        <v>2</v>
      </c>
      <c r="B37" s="61" t="s">
        <v>256</v>
      </c>
      <c r="C37" s="43">
        <v>206</v>
      </c>
      <c r="D37" s="111">
        <v>205</v>
      </c>
      <c r="E37" s="43">
        <v>191</v>
      </c>
      <c r="F37" s="69">
        <f t="shared" si="6"/>
        <v>602</v>
      </c>
      <c r="G37" s="87">
        <f t="shared" si="7"/>
        <v>200.66666666666666</v>
      </c>
      <c r="H37" s="61" t="s">
        <v>256</v>
      </c>
      <c r="I37" s="70">
        <f>VLOOKUP(B37,'총에버 관리_2023'!$A$3:$V$21,21,FALSE)</f>
        <v>24</v>
      </c>
      <c r="J37" s="70">
        <f>VLOOKUP(B37,'총에버 관리_2023'!$A$3:$V$21,20,FALSE)</f>
        <v>4249</v>
      </c>
      <c r="K37" s="83">
        <f>VLOOKUP(B37,'총에버 관리_2023'!$A$3:$V$21,22,FALSE)</f>
        <v>177.04166666666666</v>
      </c>
      <c r="L37" s="84">
        <f>RANK(K37,'총에버 관리_2023'!$V$3:$V$21)</f>
        <v>11</v>
      </c>
    </row>
    <row r="38" spans="1:12" x14ac:dyDescent="0.4">
      <c r="A38" s="77">
        <f t="shared" si="8"/>
        <v>3</v>
      </c>
      <c r="B38" s="72" t="s">
        <v>257</v>
      </c>
      <c r="C38" s="43">
        <v>209</v>
      </c>
      <c r="D38" s="67">
        <v>211</v>
      </c>
      <c r="E38" s="43">
        <v>181</v>
      </c>
      <c r="F38" s="69">
        <f t="shared" si="6"/>
        <v>601</v>
      </c>
      <c r="G38" s="87">
        <f t="shared" si="7"/>
        <v>200.33333333333334</v>
      </c>
      <c r="H38" s="72" t="s">
        <v>257</v>
      </c>
      <c r="I38" s="70">
        <f>VLOOKUP(B38,'총에버 관리_2023'!$A$3:$V$21,21,FALSE)</f>
        <v>24</v>
      </c>
      <c r="J38" s="70">
        <f>VLOOKUP(B38,'총에버 관리_2023'!$A$3:$V$21,20,FALSE)</f>
        <v>4287</v>
      </c>
      <c r="K38" s="83">
        <f>VLOOKUP(B38,'총에버 관리_2023'!$A$3:$V$21,22,FALSE)</f>
        <v>178.625</v>
      </c>
      <c r="L38" s="84">
        <f>RANK(K38,'총에버 관리_2023'!$V$3:$V$21)</f>
        <v>10</v>
      </c>
    </row>
    <row r="39" spans="1:12" x14ac:dyDescent="0.4">
      <c r="A39" s="77">
        <f t="shared" si="8"/>
        <v>4</v>
      </c>
      <c r="B39" s="61" t="s">
        <v>258</v>
      </c>
      <c r="C39" s="59">
        <v>205</v>
      </c>
      <c r="D39" s="95">
        <v>222</v>
      </c>
      <c r="E39" s="58">
        <v>151</v>
      </c>
      <c r="F39" s="63">
        <f t="shared" si="6"/>
        <v>578</v>
      </c>
      <c r="G39" s="87">
        <f t="shared" si="7"/>
        <v>192.66666666666666</v>
      </c>
      <c r="H39" s="61" t="s">
        <v>258</v>
      </c>
      <c r="I39" s="70">
        <f>VLOOKUP(B39,'총에버 관리_2023'!$A$3:$V$21,21,FALSE)</f>
        <v>27</v>
      </c>
      <c r="J39" s="70">
        <f>VLOOKUP(B39,'총에버 관리_2023'!$A$3:$V$21,20,FALSE)</f>
        <v>5157</v>
      </c>
      <c r="K39" s="83">
        <f>VLOOKUP(B39,'총에버 관리_2023'!$A$3:$V$21,22,FALSE)</f>
        <v>191</v>
      </c>
      <c r="L39" s="84">
        <f>RANK(K39,'총에버 관리_2023'!$V$3:$V$21)</f>
        <v>6</v>
      </c>
    </row>
    <row r="40" spans="1:12" x14ac:dyDescent="0.4">
      <c r="A40" s="77">
        <f t="shared" si="8"/>
        <v>5</v>
      </c>
      <c r="B40" s="72" t="s">
        <v>259</v>
      </c>
      <c r="C40" s="43">
        <v>168</v>
      </c>
      <c r="D40" s="43">
        <v>205</v>
      </c>
      <c r="E40" s="70">
        <v>174</v>
      </c>
      <c r="F40" s="69">
        <f t="shared" si="6"/>
        <v>547</v>
      </c>
      <c r="G40" s="87">
        <f t="shared" si="7"/>
        <v>182.33333333333334</v>
      </c>
      <c r="H40" s="72" t="s">
        <v>259</v>
      </c>
      <c r="I40" s="70">
        <f>VLOOKUP(B40,'총에버 관리_2023'!$A$3:$V$21,21,FALSE)</f>
        <v>24</v>
      </c>
      <c r="J40" s="70">
        <f>VLOOKUP(B40,'총에버 관리_2023'!$A$3:$V$21,20,FALSE)</f>
        <v>4598</v>
      </c>
      <c r="K40" s="83">
        <f>VLOOKUP(B40,'총에버 관리_2023'!$A$3:$V$21,22,FALSE)</f>
        <v>191.58333333333334</v>
      </c>
      <c r="L40" s="84">
        <f>RANK(K40,'총에버 관리_2023'!$V$3:$V$21)</f>
        <v>5</v>
      </c>
    </row>
    <row r="41" spans="1:12" x14ac:dyDescent="0.4">
      <c r="A41" s="77">
        <f t="shared" si="8"/>
        <v>6</v>
      </c>
      <c r="B41" s="61" t="s">
        <v>260</v>
      </c>
      <c r="C41" s="64">
        <v>197</v>
      </c>
      <c r="D41" s="64">
        <v>162</v>
      </c>
      <c r="E41" s="64">
        <v>181</v>
      </c>
      <c r="F41" s="63">
        <f t="shared" si="6"/>
        <v>540</v>
      </c>
      <c r="G41" s="87">
        <f t="shared" si="7"/>
        <v>180</v>
      </c>
      <c r="H41" s="61" t="s">
        <v>260</v>
      </c>
      <c r="I41" s="70">
        <f>VLOOKUP(B41,'총에버 관리_2023'!$A$3:$V$21,21,FALSE)</f>
        <v>18</v>
      </c>
      <c r="J41" s="70">
        <f>VLOOKUP(B41,'총에버 관리_2023'!$A$3:$V$21,20,FALSE)</f>
        <v>3458</v>
      </c>
      <c r="K41" s="83">
        <f>VLOOKUP(B41,'총에버 관리_2023'!$A$3:$V$21,22,FALSE)</f>
        <v>192.11111111111111</v>
      </c>
      <c r="L41" s="84">
        <f>RANK(K41,'총에버 관리_2023'!$V$3:$V$21)</f>
        <v>4</v>
      </c>
    </row>
    <row r="42" spans="1:12" x14ac:dyDescent="0.4">
      <c r="A42" s="77">
        <f t="shared" si="8"/>
        <v>7</v>
      </c>
      <c r="B42" s="61" t="s">
        <v>261</v>
      </c>
      <c r="C42" s="64">
        <v>179</v>
      </c>
      <c r="D42" s="64">
        <v>181</v>
      </c>
      <c r="E42" s="64">
        <v>150</v>
      </c>
      <c r="F42" s="58">
        <f t="shared" si="6"/>
        <v>510</v>
      </c>
      <c r="G42" s="87">
        <f t="shared" si="7"/>
        <v>170</v>
      </c>
      <c r="H42" s="61" t="s">
        <v>261</v>
      </c>
      <c r="I42" s="70">
        <f>VLOOKUP(B42,'총에버 관리_2023'!$A$3:$V$21,21,FALSE)</f>
        <v>15</v>
      </c>
      <c r="J42" s="70">
        <f>VLOOKUP(B42,'총에버 관리_2023'!$A$3:$V$21,20,FALSE)</f>
        <v>2524</v>
      </c>
      <c r="K42" s="83">
        <f>VLOOKUP(B42,'총에버 관리_2023'!$A$3:$V$21,22,FALSE)</f>
        <v>168.26666666666668</v>
      </c>
      <c r="L42" s="84">
        <f>RANK(K42,'총에버 관리_2023'!$V$3:$V$21)</f>
        <v>13</v>
      </c>
    </row>
    <row r="43" spans="1:12" x14ac:dyDescent="0.4">
      <c r="A43" s="77">
        <f t="shared" si="8"/>
        <v>8</v>
      </c>
      <c r="B43" s="65" t="s">
        <v>262</v>
      </c>
      <c r="C43" s="43">
        <v>199</v>
      </c>
      <c r="D43" s="58">
        <v>146</v>
      </c>
      <c r="E43" s="43">
        <v>160</v>
      </c>
      <c r="F43" s="43">
        <f t="shared" si="6"/>
        <v>505</v>
      </c>
      <c r="G43" s="87">
        <f t="shared" si="7"/>
        <v>168.33333333333334</v>
      </c>
      <c r="H43" s="65" t="s">
        <v>262</v>
      </c>
      <c r="I43" s="70">
        <f>VLOOKUP(B43,'총에버 관리_2023'!$A$3:$V$21,21,FALSE)</f>
        <v>15</v>
      </c>
      <c r="J43" s="70">
        <f>VLOOKUP(B43,'총에버 관리_2023'!$A$3:$V$21,20,FALSE)</f>
        <v>2635</v>
      </c>
      <c r="K43" s="83">
        <f>VLOOKUP(B43,'총에버 관리_2023'!$A$3:$V$21,22,FALSE)</f>
        <v>175.66666666666666</v>
      </c>
      <c r="L43" s="84">
        <f>RANK(K43,'총에버 관리_2023'!$V$3:$V$21)</f>
        <v>12</v>
      </c>
    </row>
    <row r="44" spans="1:12" x14ac:dyDescent="0.4">
      <c r="A44" s="77">
        <f t="shared" si="8"/>
        <v>9</v>
      </c>
      <c r="B44" s="58" t="s">
        <v>263</v>
      </c>
      <c r="C44" s="43">
        <v>114</v>
      </c>
      <c r="D44" s="43">
        <v>193</v>
      </c>
      <c r="E44" s="43">
        <v>176</v>
      </c>
      <c r="F44" s="43">
        <f t="shared" si="6"/>
        <v>483</v>
      </c>
      <c r="G44" s="87">
        <f t="shared" si="7"/>
        <v>161</v>
      </c>
      <c r="H44" s="58" t="s">
        <v>263</v>
      </c>
      <c r="I44" s="70">
        <f>VLOOKUP(B44,'총에버 관리_2023'!$A$3:$V$21,21,FALSE)</f>
        <v>24</v>
      </c>
      <c r="J44" s="70">
        <f>VLOOKUP(B44,'총에버 관리_2023'!$A$3:$V$21,20,FALSE)</f>
        <v>3593</v>
      </c>
      <c r="K44" s="83">
        <f>VLOOKUP(B44,'총에버 관리_2023'!$A$3:$V$21,22,FALSE)</f>
        <v>149.70833333333334</v>
      </c>
      <c r="L44" s="84">
        <f>RANK(K44,'총에버 관리_2023'!$V$3:$V$21)</f>
        <v>16</v>
      </c>
    </row>
    <row r="45" spans="1:12" x14ac:dyDescent="0.4">
      <c r="A45" s="77">
        <f t="shared" si="8"/>
        <v>10</v>
      </c>
      <c r="B45" s="72" t="s">
        <v>264</v>
      </c>
      <c r="C45" s="70">
        <v>144</v>
      </c>
      <c r="D45" s="64">
        <v>142</v>
      </c>
      <c r="E45" s="70"/>
      <c r="F45" s="43">
        <f t="shared" si="6"/>
        <v>286</v>
      </c>
      <c r="G45" s="87">
        <f t="shared" si="7"/>
        <v>143</v>
      </c>
      <c r="H45" s="72" t="s">
        <v>264</v>
      </c>
      <c r="I45" s="70">
        <f>VLOOKUP(B45,'총에버 관리_2023'!$A$3:$V$21,21,FALSE)</f>
        <v>26</v>
      </c>
      <c r="J45" s="70">
        <f>VLOOKUP(B45,'총에버 관리_2023'!$A$3:$V$21,20,FALSE)</f>
        <v>4722</v>
      </c>
      <c r="K45" s="83">
        <f>VLOOKUP(B45,'총에버 관리_2023'!$A$3:$V$21,22,FALSE)</f>
        <v>181.61538461538461</v>
      </c>
      <c r="L45" s="84">
        <f>RANK(K45,'총에버 관리_2023'!$V$3:$V$21)</f>
        <v>9</v>
      </c>
    </row>
    <row r="48" spans="1:12" ht="36.75" customHeight="1" x14ac:dyDescent="0.4">
      <c r="A48" s="187" t="s">
        <v>272</v>
      </c>
      <c r="B48" s="188"/>
      <c r="C48" s="188"/>
      <c r="D48" s="188"/>
      <c r="E48" s="188"/>
      <c r="F48" s="188"/>
      <c r="G48" s="188"/>
      <c r="H48" s="188"/>
      <c r="I48" s="188"/>
      <c r="J48" s="188"/>
      <c r="K48" s="188"/>
      <c r="L48" s="188"/>
    </row>
    <row r="49" spans="1:12" ht="34.799999999999997" x14ac:dyDescent="0.4">
      <c r="A49" s="74" t="s">
        <v>40</v>
      </c>
      <c r="B49" s="38" t="s">
        <v>41</v>
      </c>
      <c r="C49" s="38" t="s">
        <v>42</v>
      </c>
      <c r="D49" s="57" t="s">
        <v>43</v>
      </c>
      <c r="E49" s="57" t="s">
        <v>44</v>
      </c>
      <c r="F49" s="38" t="s">
        <v>45</v>
      </c>
      <c r="G49" s="75" t="s">
        <v>46</v>
      </c>
      <c r="H49" s="38" t="s">
        <v>41</v>
      </c>
      <c r="I49" s="38" t="s">
        <v>47</v>
      </c>
      <c r="J49" s="38" t="s">
        <v>48</v>
      </c>
      <c r="K49" s="38" t="s">
        <v>49</v>
      </c>
      <c r="L49" s="76" t="s">
        <v>74</v>
      </c>
    </row>
    <row r="50" spans="1:12" ht="18" thickBot="1" x14ac:dyDescent="0.45">
      <c r="A50" s="77">
        <f t="shared" ref="A50:A63" si="9">RANK(G50,$G$50:$G$63)</f>
        <v>1</v>
      </c>
      <c r="B50" s="82" t="s">
        <v>259</v>
      </c>
      <c r="C50" s="94">
        <v>180</v>
      </c>
      <c r="D50" s="61">
        <v>210</v>
      </c>
      <c r="E50" s="43">
        <v>223</v>
      </c>
      <c r="F50" s="86">
        <f t="shared" ref="F50:F63" si="10">SUM(C50:E50)</f>
        <v>613</v>
      </c>
      <c r="G50" s="87">
        <f t="shared" ref="G50:G63" si="11">F50/COUNTA(C50:E50)</f>
        <v>204.33333333333334</v>
      </c>
      <c r="H50" s="82" t="s">
        <v>259</v>
      </c>
      <c r="I50" s="70">
        <f>VLOOKUP(B50,'총에버 관리_2023'!$A$3:$V$21,21,FALSE)</f>
        <v>24</v>
      </c>
      <c r="J50" s="70">
        <f>VLOOKUP(B50,'총에버 관리_2023'!$A$3:$V$21,20,FALSE)</f>
        <v>4598</v>
      </c>
      <c r="K50" s="83">
        <f>VLOOKUP(B50,'총에버 관리_2023'!$A$3:$V$21,22,FALSE)</f>
        <v>191.58333333333334</v>
      </c>
      <c r="L50" s="84">
        <f>RANK(K50,'총에버 관리_2023'!$V$3:$V$21)</f>
        <v>5</v>
      </c>
    </row>
    <row r="51" spans="1:12" ht="18.600000000000001" thickTop="1" thickBot="1" x14ac:dyDescent="0.45">
      <c r="A51" s="77">
        <f t="shared" si="9"/>
        <v>2</v>
      </c>
      <c r="B51" s="61" t="s">
        <v>258</v>
      </c>
      <c r="C51" s="68">
        <v>224</v>
      </c>
      <c r="D51" s="121">
        <v>197</v>
      </c>
      <c r="E51" s="43">
        <v>180</v>
      </c>
      <c r="F51" s="69">
        <f t="shared" si="10"/>
        <v>601</v>
      </c>
      <c r="G51" s="87">
        <f t="shared" si="11"/>
        <v>200.33333333333334</v>
      </c>
      <c r="H51" s="61" t="s">
        <v>258</v>
      </c>
      <c r="I51" s="70">
        <f>VLOOKUP(B51,'총에버 관리_2023'!$A$3:$V$21,21,FALSE)</f>
        <v>27</v>
      </c>
      <c r="J51" s="70">
        <f>VLOOKUP(B51,'총에버 관리_2023'!$A$3:$V$21,20,FALSE)</f>
        <v>5157</v>
      </c>
      <c r="K51" s="83">
        <f>VLOOKUP(B51,'총에버 관리_2023'!$A$3:$V$21,22,FALSE)</f>
        <v>191</v>
      </c>
      <c r="L51" s="84">
        <f>RANK(K51,'총에버 관리_2023'!$V$3:$V$21)</f>
        <v>6</v>
      </c>
    </row>
    <row r="52" spans="1:12" ht="18" thickTop="1" x14ac:dyDescent="0.4">
      <c r="A52" s="77">
        <f t="shared" si="9"/>
        <v>3</v>
      </c>
      <c r="B52" s="72" t="s">
        <v>255</v>
      </c>
      <c r="C52" s="70">
        <v>190</v>
      </c>
      <c r="D52" s="61">
        <v>195</v>
      </c>
      <c r="E52" s="43">
        <v>204</v>
      </c>
      <c r="F52" s="69">
        <f t="shared" si="10"/>
        <v>589</v>
      </c>
      <c r="G52" s="87">
        <f t="shared" si="11"/>
        <v>196.33333333333334</v>
      </c>
      <c r="H52" s="72" t="s">
        <v>255</v>
      </c>
      <c r="I52" s="70">
        <f>VLOOKUP(B52,'총에버 관리_2023'!$A$3:$V$21,21,FALSE)</f>
        <v>27</v>
      </c>
      <c r="J52" s="70">
        <f>VLOOKUP(B52,'총에버 관리_2023'!$A$3:$V$21,20,FALSE)</f>
        <v>5482</v>
      </c>
      <c r="K52" s="83">
        <f>VLOOKUP(B52,'총에버 관리_2023'!$A$3:$V$21,22,FALSE)</f>
        <v>203.03703703703704</v>
      </c>
      <c r="L52" s="84">
        <f>RANK(K52,'총에버 관리_2023'!$V$3:$V$21)</f>
        <v>2</v>
      </c>
    </row>
    <row r="53" spans="1:12" x14ac:dyDescent="0.4">
      <c r="A53" s="77">
        <f t="shared" si="9"/>
        <v>4</v>
      </c>
      <c r="B53" s="61" t="s">
        <v>267</v>
      </c>
      <c r="C53" s="59">
        <v>180</v>
      </c>
      <c r="D53" s="95">
        <v>169</v>
      </c>
      <c r="E53" s="58">
        <v>206</v>
      </c>
      <c r="F53" s="63">
        <f t="shared" si="10"/>
        <v>555</v>
      </c>
      <c r="G53" s="87">
        <f t="shared" si="11"/>
        <v>185</v>
      </c>
      <c r="H53" s="61" t="s">
        <v>267</v>
      </c>
      <c r="I53" s="70">
        <f>VLOOKUP(B53,'총에버 관리_2023'!$A$3:$V$21,21,FALSE)</f>
        <v>15</v>
      </c>
      <c r="J53" s="70">
        <f>VLOOKUP(B53,'총에버 관리_2023'!$A$3:$V$21,20,FALSE)</f>
        <v>2763</v>
      </c>
      <c r="K53" s="83">
        <f>VLOOKUP(B53,'총에버 관리_2023'!$A$3:$V$21,22,FALSE)</f>
        <v>184.2</v>
      </c>
      <c r="L53" s="84">
        <f>RANK(K53,'총에버 관리_2023'!$V$3:$V$21)</f>
        <v>8</v>
      </c>
    </row>
    <row r="54" spans="1:12" x14ac:dyDescent="0.4">
      <c r="A54" s="77">
        <f t="shared" si="9"/>
        <v>5</v>
      </c>
      <c r="B54" s="61" t="s">
        <v>269</v>
      </c>
      <c r="C54" s="58">
        <v>160</v>
      </c>
      <c r="D54" s="58">
        <v>191</v>
      </c>
      <c r="E54" s="64">
        <v>196</v>
      </c>
      <c r="F54" s="63">
        <f t="shared" si="10"/>
        <v>547</v>
      </c>
      <c r="G54" s="87">
        <f t="shared" si="11"/>
        <v>182.33333333333334</v>
      </c>
      <c r="H54" s="61" t="s">
        <v>269</v>
      </c>
      <c r="I54" s="70">
        <f>VLOOKUP(B54,'총에버 관리_2023'!$A$3:$V$21,21,FALSE)</f>
        <v>21</v>
      </c>
      <c r="J54" s="70">
        <f>VLOOKUP(B54,'총에버 관리_2023'!$A$3:$V$21,20,FALSE)</f>
        <v>4110</v>
      </c>
      <c r="K54" s="83">
        <f>VLOOKUP(B54,'총에버 관리_2023'!$A$3:$V$21,22,FALSE)</f>
        <v>195.71428571428572</v>
      </c>
      <c r="L54" s="84">
        <f>RANK(K54,'총에버 관리_2023'!$V$3:$V$21)</f>
        <v>3</v>
      </c>
    </row>
    <row r="55" spans="1:12" x14ac:dyDescent="0.4">
      <c r="A55" s="77">
        <f t="shared" si="9"/>
        <v>6</v>
      </c>
      <c r="B55" s="72" t="s">
        <v>268</v>
      </c>
      <c r="C55" s="70">
        <v>170</v>
      </c>
      <c r="D55" s="70">
        <v>206</v>
      </c>
      <c r="E55" s="70">
        <v>161</v>
      </c>
      <c r="F55" s="69">
        <f t="shared" si="10"/>
        <v>537</v>
      </c>
      <c r="G55" s="87">
        <f t="shared" si="11"/>
        <v>179</v>
      </c>
      <c r="H55" s="72" t="s">
        <v>268</v>
      </c>
      <c r="I55" s="70">
        <f>VLOOKUP(B55,'총에버 관리_2023'!$A$3:$V$21,21,FALSE)</f>
        <v>24</v>
      </c>
      <c r="J55" s="70">
        <f>VLOOKUP(B55,'총에버 관리_2023'!$A$3:$V$21,20,FALSE)</f>
        <v>4249</v>
      </c>
      <c r="K55" s="83">
        <f>VLOOKUP(B55,'총에버 관리_2023'!$A$3:$V$21,22,FALSE)</f>
        <v>177.04166666666666</v>
      </c>
      <c r="L55" s="84">
        <f>RANK(K55,'총에버 관리_2023'!$V$3:$V$21)</f>
        <v>11</v>
      </c>
    </row>
    <row r="56" spans="1:12" x14ac:dyDescent="0.4">
      <c r="A56" s="77">
        <f t="shared" si="9"/>
        <v>7</v>
      </c>
      <c r="B56" s="72" t="s">
        <v>257</v>
      </c>
      <c r="C56" s="70">
        <v>141</v>
      </c>
      <c r="D56" s="64">
        <v>163</v>
      </c>
      <c r="E56" s="70">
        <v>217</v>
      </c>
      <c r="F56" s="43">
        <f t="shared" si="10"/>
        <v>521</v>
      </c>
      <c r="G56" s="87">
        <f t="shared" si="11"/>
        <v>173.66666666666666</v>
      </c>
      <c r="H56" s="72" t="s">
        <v>257</v>
      </c>
      <c r="I56" s="70">
        <f>VLOOKUP(B56,'총에버 관리_2023'!$A$3:$V$21,21,FALSE)</f>
        <v>24</v>
      </c>
      <c r="J56" s="70">
        <f>VLOOKUP(B56,'총에버 관리_2023'!$A$3:$V$21,20,FALSE)</f>
        <v>4287</v>
      </c>
      <c r="K56" s="83">
        <f>VLOOKUP(B56,'총에버 관리_2023'!$A$3:$V$21,22,FALSE)</f>
        <v>178.625</v>
      </c>
      <c r="L56" s="84">
        <f>RANK(K56,'총에버 관리_2023'!$V$3:$V$21)</f>
        <v>10</v>
      </c>
    </row>
    <row r="57" spans="1:12" x14ac:dyDescent="0.4">
      <c r="A57" s="77">
        <f t="shared" si="9"/>
        <v>8</v>
      </c>
      <c r="B57" s="58" t="s">
        <v>264</v>
      </c>
      <c r="C57" s="43">
        <v>148</v>
      </c>
      <c r="D57" s="43">
        <v>177</v>
      </c>
      <c r="E57" s="43">
        <v>173</v>
      </c>
      <c r="F57" s="43">
        <f t="shared" si="10"/>
        <v>498</v>
      </c>
      <c r="G57" s="87">
        <f t="shared" si="11"/>
        <v>166</v>
      </c>
      <c r="H57" s="58" t="s">
        <v>264</v>
      </c>
      <c r="I57" s="70">
        <f>VLOOKUP(B57,'총에버 관리_2023'!$A$3:$V$21,21,FALSE)</f>
        <v>26</v>
      </c>
      <c r="J57" s="70">
        <f>VLOOKUP(B57,'총에버 관리_2023'!$A$3:$V$21,20,FALSE)</f>
        <v>4722</v>
      </c>
      <c r="K57" s="83">
        <f>VLOOKUP(B57,'총에버 관리_2023'!$A$3:$V$21,22,FALSE)</f>
        <v>181.61538461538461</v>
      </c>
      <c r="L57" s="84">
        <f>RANK(K57,'총에버 관리_2023'!$V$3:$V$21)</f>
        <v>9</v>
      </c>
    </row>
    <row r="58" spans="1:12" x14ac:dyDescent="0.4">
      <c r="A58" s="77">
        <f t="shared" si="9"/>
        <v>9</v>
      </c>
      <c r="B58" s="58" t="s">
        <v>262</v>
      </c>
      <c r="C58" s="43">
        <v>141</v>
      </c>
      <c r="D58" s="43">
        <v>202</v>
      </c>
      <c r="E58" s="43">
        <v>154</v>
      </c>
      <c r="F58" s="43">
        <f t="shared" si="10"/>
        <v>497</v>
      </c>
      <c r="G58" s="87">
        <f t="shared" si="11"/>
        <v>165.66666666666666</v>
      </c>
      <c r="H58" s="58" t="s">
        <v>262</v>
      </c>
      <c r="I58" s="70">
        <f>VLOOKUP(B58,'총에버 관리_2023'!$A$3:$V$21,21,FALSE)</f>
        <v>15</v>
      </c>
      <c r="J58" s="70">
        <f>VLOOKUP(B58,'총에버 관리_2023'!$A$3:$V$21,20,FALSE)</f>
        <v>2635</v>
      </c>
      <c r="K58" s="83">
        <f>VLOOKUP(B58,'총에버 관리_2023'!$A$3:$V$21,22,FALSE)</f>
        <v>175.66666666666666</v>
      </c>
      <c r="L58" s="84">
        <f>RANK(K58,'총에버 관리_2023'!$V$3:$V$21)</f>
        <v>12</v>
      </c>
    </row>
    <row r="59" spans="1:12" x14ac:dyDescent="0.4">
      <c r="A59" s="77">
        <f t="shared" si="9"/>
        <v>10</v>
      </c>
      <c r="B59" s="61" t="s">
        <v>261</v>
      </c>
      <c r="C59" s="64">
        <v>156</v>
      </c>
      <c r="D59" s="64">
        <v>127</v>
      </c>
      <c r="E59" s="64">
        <v>194</v>
      </c>
      <c r="F59" s="58">
        <f t="shared" si="10"/>
        <v>477</v>
      </c>
      <c r="G59" s="87">
        <f t="shared" si="11"/>
        <v>159</v>
      </c>
      <c r="H59" s="61" t="s">
        <v>261</v>
      </c>
      <c r="I59" s="70">
        <f>VLOOKUP(B59,'총에버 관리_2023'!$A$3:$V$21,21,FALSE)</f>
        <v>15</v>
      </c>
      <c r="J59" s="70">
        <f>VLOOKUP(B59,'총에버 관리_2023'!$A$3:$V$21,20,FALSE)</f>
        <v>2524</v>
      </c>
      <c r="K59" s="83">
        <f>VLOOKUP(B59,'총에버 관리_2023'!$A$3:$V$21,22,FALSE)</f>
        <v>168.26666666666668</v>
      </c>
      <c r="L59" s="84">
        <f>RANK(K59,'총에버 관리_2023'!$V$3:$V$21)</f>
        <v>13</v>
      </c>
    </row>
    <row r="60" spans="1:12" x14ac:dyDescent="0.4">
      <c r="A60" s="77">
        <f t="shared" si="9"/>
        <v>11</v>
      </c>
      <c r="B60" s="65" t="s">
        <v>266</v>
      </c>
      <c r="C60" s="43">
        <v>147</v>
      </c>
      <c r="D60" s="43">
        <v>151</v>
      </c>
      <c r="E60" s="43">
        <v>149</v>
      </c>
      <c r="F60" s="43">
        <f t="shared" si="10"/>
        <v>447</v>
      </c>
      <c r="G60" s="87">
        <f t="shared" si="11"/>
        <v>149</v>
      </c>
      <c r="H60" s="65" t="s">
        <v>266</v>
      </c>
      <c r="I60" s="70">
        <f>VLOOKUP(B60,'총에버 관리_2023'!$A$3:$V$21,21,FALSE)</f>
        <v>12</v>
      </c>
      <c r="J60" s="70">
        <f>VLOOKUP(B60,'총에버 관리_2023'!$A$3:$V$21,20,FALSE)</f>
        <v>1876</v>
      </c>
      <c r="K60" s="83">
        <f>VLOOKUP(B60,'총에버 관리_2023'!$A$3:$V$21,22,FALSE)</f>
        <v>156.33333333333334</v>
      </c>
      <c r="L60" s="84">
        <f>RANK(K60,'총에버 관리_2023'!$V$3:$V$21)</f>
        <v>15</v>
      </c>
    </row>
    <row r="61" spans="1:12" x14ac:dyDescent="0.4">
      <c r="A61" s="77">
        <f t="shared" si="9"/>
        <v>12</v>
      </c>
      <c r="B61" s="65" t="s">
        <v>265</v>
      </c>
      <c r="C61" s="43">
        <v>130</v>
      </c>
      <c r="D61" s="58">
        <v>190</v>
      </c>
      <c r="E61" s="43">
        <v>124</v>
      </c>
      <c r="F61" s="43">
        <f t="shared" si="10"/>
        <v>444</v>
      </c>
      <c r="G61" s="87">
        <f t="shared" si="11"/>
        <v>148</v>
      </c>
      <c r="H61" s="65" t="s">
        <v>265</v>
      </c>
      <c r="I61" s="70">
        <f>VLOOKUP(B61,'총에버 관리_2023'!$A$3:$V$21,21,FALSE)</f>
        <v>6</v>
      </c>
      <c r="J61" s="70">
        <f>VLOOKUP(B61,'총에버 관리_2023'!$A$3:$V$21,20,FALSE)</f>
        <v>953</v>
      </c>
      <c r="K61" s="83">
        <f>VLOOKUP(B61,'총에버 관리_2023'!$A$3:$V$21,22,FALSE)</f>
        <v>158.83333333333334</v>
      </c>
      <c r="L61" s="84">
        <f>RANK(K61,'총에버 관리_2023'!$V$3:$V$21)</f>
        <v>14</v>
      </c>
    </row>
    <row r="62" spans="1:12" x14ac:dyDescent="0.4">
      <c r="A62" s="77">
        <f t="shared" si="9"/>
        <v>13</v>
      </c>
      <c r="B62" s="72" t="s">
        <v>270</v>
      </c>
      <c r="C62" s="70">
        <v>146</v>
      </c>
      <c r="D62" s="64">
        <v>129</v>
      </c>
      <c r="E62" s="70">
        <v>150</v>
      </c>
      <c r="F62" s="43">
        <f t="shared" si="10"/>
        <v>425</v>
      </c>
      <c r="G62" s="87">
        <f t="shared" si="11"/>
        <v>141.66666666666666</v>
      </c>
      <c r="H62" s="72" t="s">
        <v>270</v>
      </c>
      <c r="I62" s="70">
        <f>VLOOKUP(B62,'총에버 관리_2023'!$A$3:$V$21,21,FALSE)</f>
        <v>24</v>
      </c>
      <c r="J62" s="70">
        <f>VLOOKUP(B62,'총에버 관리_2023'!$A$3:$V$21,20,FALSE)</f>
        <v>3593</v>
      </c>
      <c r="K62" s="83">
        <f>VLOOKUP(B62,'총에버 관리_2023'!$A$3:$V$21,22,FALSE)</f>
        <v>149.70833333333334</v>
      </c>
      <c r="L62" s="84">
        <f>RANK(K62,'총에버 관리_2023'!$V$3:$V$21)</f>
        <v>16</v>
      </c>
    </row>
    <row r="63" spans="1:12" x14ac:dyDescent="0.4">
      <c r="A63" s="77">
        <f t="shared" si="9"/>
        <v>14</v>
      </c>
      <c r="B63" s="72" t="s">
        <v>271</v>
      </c>
      <c r="C63" s="70">
        <v>122</v>
      </c>
      <c r="D63" s="64">
        <v>114</v>
      </c>
      <c r="E63" s="70">
        <v>115</v>
      </c>
      <c r="F63" s="43">
        <f t="shared" si="10"/>
        <v>351</v>
      </c>
      <c r="G63" s="87">
        <f t="shared" si="11"/>
        <v>117</v>
      </c>
      <c r="H63" s="72" t="s">
        <v>271</v>
      </c>
      <c r="I63" s="70">
        <f>VLOOKUP(B63,'총에버 관리_2023'!$A$3:$V$21,21,FALSE)</f>
        <v>18</v>
      </c>
      <c r="J63" s="70">
        <f>VLOOKUP(B63,'총에버 관리_2023'!$A$3:$V$21,20,FALSE)</f>
        <v>2352</v>
      </c>
      <c r="K63" s="83">
        <f>VLOOKUP(B63,'총에버 관리_2023'!$A$3:$V$21,22,FALSE)</f>
        <v>130.66666666666666</v>
      </c>
      <c r="L63" s="84">
        <f>RANK(K63,'총에버 관리_2023'!$V$3:$V$21)</f>
        <v>17</v>
      </c>
    </row>
    <row r="66" spans="1:12" ht="30.75" customHeight="1" x14ac:dyDescent="0.4">
      <c r="A66" s="187" t="s">
        <v>273</v>
      </c>
      <c r="B66" s="188"/>
      <c r="C66" s="188"/>
      <c r="D66" s="188"/>
      <c r="E66" s="188"/>
      <c r="F66" s="188"/>
      <c r="G66" s="188"/>
      <c r="H66" s="188"/>
      <c r="I66" s="188"/>
      <c r="J66" s="188"/>
      <c r="K66" s="188"/>
      <c r="L66" s="188"/>
    </row>
    <row r="67" spans="1:12" ht="35.4" thickBot="1" x14ac:dyDescent="0.45">
      <c r="A67" s="74" t="s">
        <v>40</v>
      </c>
      <c r="B67" s="38" t="s">
        <v>41</v>
      </c>
      <c r="C67" s="38" t="s">
        <v>42</v>
      </c>
      <c r="D67" s="57" t="s">
        <v>43</v>
      </c>
      <c r="E67" s="57" t="s">
        <v>44</v>
      </c>
      <c r="F67" s="38" t="s">
        <v>45</v>
      </c>
      <c r="G67" s="75" t="s">
        <v>46</v>
      </c>
      <c r="H67" s="38" t="s">
        <v>41</v>
      </c>
      <c r="I67" s="38" t="s">
        <v>47</v>
      </c>
      <c r="J67" s="38" t="s">
        <v>48</v>
      </c>
      <c r="K67" s="38" t="s">
        <v>49</v>
      </c>
      <c r="L67" s="76" t="s">
        <v>74</v>
      </c>
    </row>
    <row r="68" spans="1:12" ht="18.600000000000001" thickTop="1" thickBot="1" x14ac:dyDescent="0.45">
      <c r="A68" s="77">
        <f t="shared" ref="A68:A79" si="12">RANK(G68,$G$68:$G$79)</f>
        <v>1</v>
      </c>
      <c r="B68" s="64" t="s">
        <v>283</v>
      </c>
      <c r="C68" s="79">
        <v>179</v>
      </c>
      <c r="D68" s="62">
        <v>212</v>
      </c>
      <c r="E68" s="63">
        <v>182</v>
      </c>
      <c r="F68" s="80">
        <f t="shared" ref="F68:F79" si="13">SUM(C68:E68)</f>
        <v>573</v>
      </c>
      <c r="G68" s="87">
        <f t="shared" ref="G68:G79" si="14">F68/COUNTA(C68:E68)</f>
        <v>191</v>
      </c>
      <c r="H68" s="64" t="s">
        <v>283</v>
      </c>
      <c r="I68" s="70">
        <f>VLOOKUP(B68,'총에버 관리_2023'!$A$3:$V$22,21,FALSE)</f>
        <v>27</v>
      </c>
      <c r="J68" s="70">
        <f>VLOOKUP(B68,'총에버 관리_2023'!$A$3:$V$22,20,FALSE)</f>
        <v>5482</v>
      </c>
      <c r="K68" s="83">
        <f>VLOOKUP(B68,'총에버 관리_2023'!$A$3:$V$22,22,FALSE)</f>
        <v>203.03703703703704</v>
      </c>
      <c r="L68" s="84">
        <f>RANK(K68,'총에버 관리_2023'!$V$3:$V$22)</f>
        <v>2</v>
      </c>
    </row>
    <row r="69" spans="1:12" ht="18" thickTop="1" x14ac:dyDescent="0.4">
      <c r="A69" s="77">
        <f t="shared" si="12"/>
        <v>2</v>
      </c>
      <c r="B69" s="72" t="s">
        <v>284</v>
      </c>
      <c r="C69" s="43">
        <v>202</v>
      </c>
      <c r="D69" s="121">
        <v>177</v>
      </c>
      <c r="E69" s="43">
        <v>172</v>
      </c>
      <c r="F69" s="69">
        <f t="shared" si="13"/>
        <v>551</v>
      </c>
      <c r="G69" s="87">
        <f t="shared" si="14"/>
        <v>183.66666666666666</v>
      </c>
      <c r="H69" s="72" t="s">
        <v>284</v>
      </c>
      <c r="I69" s="70">
        <f>VLOOKUP(B69,'총에버 관리_2023'!$A$3:$V$22,21,FALSE)</f>
        <v>6</v>
      </c>
      <c r="J69" s="70">
        <f>VLOOKUP(B69,'총에버 관리_2023'!$A$3:$V$22,20,FALSE)</f>
        <v>1124</v>
      </c>
      <c r="K69" s="83">
        <f>VLOOKUP(B69,'총에버 관리_2023'!$A$3:$V$22,22,FALSE)</f>
        <v>187.33333333333334</v>
      </c>
      <c r="L69" s="84">
        <f>RANK(K69,'총에버 관리_2023'!$V$3:$V$22)</f>
        <v>7</v>
      </c>
    </row>
    <row r="70" spans="1:12" x14ac:dyDescent="0.4">
      <c r="A70" s="77">
        <f t="shared" si="12"/>
        <v>3</v>
      </c>
      <c r="B70" s="72" t="s">
        <v>280</v>
      </c>
      <c r="C70" s="70">
        <v>178</v>
      </c>
      <c r="D70" s="61">
        <v>190</v>
      </c>
      <c r="E70" s="43">
        <v>148</v>
      </c>
      <c r="F70" s="69">
        <f t="shared" si="13"/>
        <v>516</v>
      </c>
      <c r="G70" s="87">
        <f t="shared" si="14"/>
        <v>172</v>
      </c>
      <c r="H70" s="72" t="s">
        <v>280</v>
      </c>
      <c r="I70" s="70">
        <f>VLOOKUP(B70,'총에버 관리_2023'!$A$3:$V$22,21,FALSE)</f>
        <v>24</v>
      </c>
      <c r="J70" s="70">
        <f>VLOOKUP(B70,'총에버 관리_2023'!$A$3:$V$22,20,FALSE)</f>
        <v>4598</v>
      </c>
      <c r="K70" s="83">
        <f>VLOOKUP(B70,'총에버 관리_2023'!$A$3:$V$22,22,FALSE)</f>
        <v>191.58333333333334</v>
      </c>
      <c r="L70" s="84">
        <f>RANK(K70,'총에버 관리_2023'!$V$3:$V$22)</f>
        <v>5</v>
      </c>
    </row>
    <row r="71" spans="1:12" x14ac:dyDescent="0.4">
      <c r="A71" s="77">
        <f t="shared" si="12"/>
        <v>4</v>
      </c>
      <c r="B71" s="61" t="s">
        <v>277</v>
      </c>
      <c r="C71" s="59">
        <v>169</v>
      </c>
      <c r="D71" s="95">
        <v>223</v>
      </c>
      <c r="E71" s="58">
        <v>118</v>
      </c>
      <c r="F71" s="63">
        <f t="shared" si="13"/>
        <v>510</v>
      </c>
      <c r="G71" s="87">
        <f t="shared" si="14"/>
        <v>170</v>
      </c>
      <c r="H71" s="61" t="s">
        <v>277</v>
      </c>
      <c r="I71" s="70">
        <f>VLOOKUP(B71,'총에버 관리_2023'!$A$3:$V$22,21,FALSE)</f>
        <v>18</v>
      </c>
      <c r="J71" s="70">
        <f>VLOOKUP(B71,'총에버 관리_2023'!$A$3:$V$22,20,FALSE)</f>
        <v>3458</v>
      </c>
      <c r="K71" s="83">
        <f>VLOOKUP(B71,'총에버 관리_2023'!$A$3:$V$22,22,FALSE)</f>
        <v>192.11111111111111</v>
      </c>
      <c r="L71" s="84">
        <f>RANK(K71,'총에버 관리_2023'!$V$3:$V$22)</f>
        <v>4</v>
      </c>
    </row>
    <row r="72" spans="1:12" x14ac:dyDescent="0.4">
      <c r="A72" s="77">
        <f t="shared" si="12"/>
        <v>5</v>
      </c>
      <c r="B72" s="61" t="s">
        <v>278</v>
      </c>
      <c r="C72" s="58">
        <v>189</v>
      </c>
      <c r="D72" s="58">
        <v>152</v>
      </c>
      <c r="E72" s="64">
        <v>168</v>
      </c>
      <c r="F72" s="63">
        <f t="shared" si="13"/>
        <v>509</v>
      </c>
      <c r="G72" s="87">
        <f t="shared" si="14"/>
        <v>169.66666666666666</v>
      </c>
      <c r="H72" s="61" t="s">
        <v>278</v>
      </c>
      <c r="I72" s="70">
        <f>VLOOKUP(B72,'총에버 관리_2023'!$A$3:$V$22,21,FALSE)</f>
        <v>21</v>
      </c>
      <c r="J72" s="70">
        <f>VLOOKUP(B72,'총에버 관리_2023'!$A$3:$V$22,20,FALSE)</f>
        <v>4110</v>
      </c>
      <c r="K72" s="83">
        <f>VLOOKUP(B72,'총에버 관리_2023'!$A$3:$V$22,22,FALSE)</f>
        <v>195.71428571428572</v>
      </c>
      <c r="L72" s="84">
        <f>RANK(K72,'총에버 관리_2023'!$V$3:$V$22)</f>
        <v>3</v>
      </c>
    </row>
    <row r="73" spans="1:12" x14ac:dyDescent="0.4">
      <c r="A73" s="77">
        <f t="shared" si="12"/>
        <v>6</v>
      </c>
      <c r="B73" s="61" t="s">
        <v>281</v>
      </c>
      <c r="C73" s="70">
        <v>152</v>
      </c>
      <c r="D73" s="70">
        <v>185</v>
      </c>
      <c r="E73" s="70">
        <v>126</v>
      </c>
      <c r="F73" s="69">
        <f t="shared" si="13"/>
        <v>463</v>
      </c>
      <c r="G73" s="87">
        <f t="shared" si="14"/>
        <v>154.33333333333334</v>
      </c>
      <c r="H73" s="61" t="s">
        <v>281</v>
      </c>
      <c r="I73" s="70">
        <f>VLOOKUP(B73,'총에버 관리_2023'!$A$3:$V$22,21,FALSE)</f>
        <v>27</v>
      </c>
      <c r="J73" s="70">
        <f>VLOOKUP(B73,'총에버 관리_2023'!$A$3:$V$22,20,FALSE)</f>
        <v>5157</v>
      </c>
      <c r="K73" s="83">
        <f>VLOOKUP(B73,'총에버 관리_2023'!$A$3:$V$22,22,FALSE)</f>
        <v>191</v>
      </c>
      <c r="L73" s="84">
        <f>RANK(K73,'총에버 관리_2023'!$V$3:$V$22)</f>
        <v>6</v>
      </c>
    </row>
    <row r="74" spans="1:12" x14ac:dyDescent="0.4">
      <c r="A74" s="77">
        <f t="shared" si="12"/>
        <v>7</v>
      </c>
      <c r="B74" s="72" t="s">
        <v>274</v>
      </c>
      <c r="C74" s="70">
        <v>174</v>
      </c>
      <c r="D74" s="64">
        <v>144</v>
      </c>
      <c r="E74" s="70">
        <v>132</v>
      </c>
      <c r="F74" s="43">
        <f t="shared" si="13"/>
        <v>450</v>
      </c>
      <c r="G74" s="87">
        <f t="shared" si="14"/>
        <v>150</v>
      </c>
      <c r="H74" s="72" t="s">
        <v>274</v>
      </c>
      <c r="I74" s="70">
        <f>VLOOKUP(B74,'총에버 관리_2023'!$A$3:$V$22,21,FALSE)</f>
        <v>24</v>
      </c>
      <c r="J74" s="70">
        <f>VLOOKUP(B74,'총에버 관리_2023'!$A$3:$V$22,20,FALSE)</f>
        <v>4249</v>
      </c>
      <c r="K74" s="83">
        <f>VLOOKUP(B74,'총에버 관리_2023'!$A$3:$V$22,22,FALSE)</f>
        <v>177.04166666666666</v>
      </c>
      <c r="L74" s="84">
        <f>RANK(K74,'총에버 관리_2023'!$V$3:$V$22)</f>
        <v>11</v>
      </c>
    </row>
    <row r="75" spans="1:12" x14ac:dyDescent="0.4">
      <c r="A75" s="77">
        <f t="shared" si="12"/>
        <v>8</v>
      </c>
      <c r="B75" s="58" t="s">
        <v>275</v>
      </c>
      <c r="C75" s="43">
        <v>134</v>
      </c>
      <c r="D75" s="43">
        <v>155</v>
      </c>
      <c r="E75" s="43">
        <v>160</v>
      </c>
      <c r="F75" s="43">
        <f t="shared" si="13"/>
        <v>449</v>
      </c>
      <c r="G75" s="87">
        <f t="shared" si="14"/>
        <v>149.66666666666666</v>
      </c>
      <c r="H75" s="58" t="s">
        <v>275</v>
      </c>
      <c r="I75" s="70">
        <f>VLOOKUP(B75,'총에버 관리_2023'!$A$3:$V$22,21,FALSE)</f>
        <v>26</v>
      </c>
      <c r="J75" s="70">
        <f>VLOOKUP(B75,'총에버 관리_2023'!$A$3:$V$22,20,FALSE)</f>
        <v>4722</v>
      </c>
      <c r="K75" s="83">
        <f>VLOOKUP(B75,'총에버 관리_2023'!$A$3:$V$22,22,FALSE)</f>
        <v>181.61538461538461</v>
      </c>
      <c r="L75" s="84">
        <f>RANK(K75,'총에버 관리_2023'!$V$3:$V$22)</f>
        <v>9</v>
      </c>
    </row>
    <row r="76" spans="1:12" x14ac:dyDescent="0.4">
      <c r="A76" s="77">
        <f t="shared" si="12"/>
        <v>9</v>
      </c>
      <c r="B76" s="65" t="s">
        <v>279</v>
      </c>
      <c r="C76" s="43">
        <v>119</v>
      </c>
      <c r="D76" s="43">
        <v>159</v>
      </c>
      <c r="E76" s="43">
        <v>156</v>
      </c>
      <c r="F76" s="43">
        <f t="shared" si="13"/>
        <v>434</v>
      </c>
      <c r="G76" s="87">
        <f t="shared" si="14"/>
        <v>144.66666666666666</v>
      </c>
      <c r="H76" s="65" t="s">
        <v>279</v>
      </c>
      <c r="I76" s="70">
        <f>VLOOKUP(B76,'총에버 관리_2023'!$A$3:$V$22,21,FALSE)</f>
        <v>24</v>
      </c>
      <c r="J76" s="70">
        <f>VLOOKUP(B76,'총에버 관리_2023'!$A$3:$V$22,20,FALSE)</f>
        <v>3593</v>
      </c>
      <c r="K76" s="83">
        <f>VLOOKUP(B76,'총에버 관리_2023'!$A$3:$V$22,22,FALSE)</f>
        <v>149.70833333333334</v>
      </c>
      <c r="L76" s="84">
        <f>RANK(K76,'총에버 관리_2023'!$V$3:$V$22)</f>
        <v>16</v>
      </c>
    </row>
    <row r="77" spans="1:12" x14ac:dyDescent="0.4">
      <c r="A77" s="77">
        <f t="shared" si="12"/>
        <v>10</v>
      </c>
      <c r="B77" s="61" t="s">
        <v>282</v>
      </c>
      <c r="C77" s="70">
        <v>127</v>
      </c>
      <c r="D77" s="70">
        <v>122</v>
      </c>
      <c r="E77" s="70">
        <v>173</v>
      </c>
      <c r="F77" s="43">
        <f t="shared" si="13"/>
        <v>422</v>
      </c>
      <c r="G77" s="87">
        <f t="shared" si="14"/>
        <v>140.66666666666666</v>
      </c>
      <c r="H77" s="61" t="s">
        <v>282</v>
      </c>
      <c r="I77" s="70">
        <f>VLOOKUP(B77,'총에버 관리_2023'!$A$3:$V$22,21,FALSE)</f>
        <v>12</v>
      </c>
      <c r="J77" s="70">
        <f>VLOOKUP(B77,'총에버 관리_2023'!$A$3:$V$22,20,FALSE)</f>
        <v>1876</v>
      </c>
      <c r="K77" s="83">
        <f>VLOOKUP(B77,'총에버 관리_2023'!$A$3:$V$22,22,FALSE)</f>
        <v>156.33333333333334</v>
      </c>
      <c r="L77" s="84">
        <f>RANK(K77,'총에버 관리_2023'!$V$3:$V$22)</f>
        <v>15</v>
      </c>
    </row>
    <row r="78" spans="1:12" x14ac:dyDescent="0.4">
      <c r="A78" s="77">
        <f t="shared" si="12"/>
        <v>11</v>
      </c>
      <c r="B78" s="65" t="s">
        <v>276</v>
      </c>
      <c r="C78" s="43">
        <v>137</v>
      </c>
      <c r="D78" s="58">
        <v>117</v>
      </c>
      <c r="E78" s="43">
        <v>145</v>
      </c>
      <c r="F78" s="43">
        <f t="shared" si="13"/>
        <v>399</v>
      </c>
      <c r="G78" s="87">
        <f t="shared" si="14"/>
        <v>133</v>
      </c>
      <c r="H78" s="65" t="s">
        <v>276</v>
      </c>
      <c r="I78" s="70">
        <f>VLOOKUP(B78,'총에버 관리_2023'!$A$3:$V$22,21,FALSE)</f>
        <v>18</v>
      </c>
      <c r="J78" s="70">
        <f>VLOOKUP(B78,'총에버 관리_2023'!$A$3:$V$22,20,FALSE)</f>
        <v>2352</v>
      </c>
      <c r="K78" s="83">
        <f>VLOOKUP(B78,'총에버 관리_2023'!$A$3:$V$22,22,FALSE)</f>
        <v>130.66666666666666</v>
      </c>
      <c r="L78" s="84">
        <f>RANK(K78,'총에버 관리_2023'!$V$3:$V$22)</f>
        <v>18</v>
      </c>
    </row>
    <row r="79" spans="1:12" x14ac:dyDescent="0.4">
      <c r="A79" s="77">
        <f t="shared" si="12"/>
        <v>12</v>
      </c>
      <c r="B79" s="65" t="s">
        <v>285</v>
      </c>
      <c r="C79" s="43">
        <v>104</v>
      </c>
      <c r="D79" s="58">
        <v>109</v>
      </c>
      <c r="E79" s="43">
        <v>165</v>
      </c>
      <c r="F79" s="43">
        <f t="shared" si="13"/>
        <v>378</v>
      </c>
      <c r="G79" s="87">
        <f t="shared" si="14"/>
        <v>126</v>
      </c>
      <c r="H79" s="65" t="s">
        <v>285</v>
      </c>
      <c r="I79" s="70">
        <f>VLOOKUP(B79,'총에버 관리_2023'!$A$3:$V$22,21,FALSE)</f>
        <v>9</v>
      </c>
      <c r="J79" s="70">
        <f>VLOOKUP(B79,'총에버 관리_2023'!$A$3:$V$22,20,FALSE)</f>
        <v>1265</v>
      </c>
      <c r="K79" s="83">
        <f>VLOOKUP(B79,'총에버 관리_2023'!$A$3:$V$22,22,FALSE)</f>
        <v>140.55555555555554</v>
      </c>
      <c r="L79" s="84">
        <f>RANK(K79,'총에버 관리_2023'!$V$3:$V$22)</f>
        <v>17</v>
      </c>
    </row>
    <row r="82" spans="1:12" ht="34.5" customHeight="1" x14ac:dyDescent="0.4">
      <c r="A82" s="187" t="s">
        <v>287</v>
      </c>
      <c r="B82" s="188"/>
      <c r="C82" s="188"/>
      <c r="D82" s="188"/>
      <c r="E82" s="188"/>
      <c r="F82" s="188"/>
      <c r="G82" s="188"/>
      <c r="H82" s="188"/>
      <c r="I82" s="188"/>
      <c r="J82" s="188"/>
      <c r="K82" s="188"/>
      <c r="L82" s="188"/>
    </row>
    <row r="83" spans="1:12" ht="35.4" thickBot="1" x14ac:dyDescent="0.45">
      <c r="A83" s="74" t="s">
        <v>40</v>
      </c>
      <c r="B83" s="38" t="s">
        <v>41</v>
      </c>
      <c r="C83" s="38" t="s">
        <v>42</v>
      </c>
      <c r="D83" s="57" t="s">
        <v>43</v>
      </c>
      <c r="E83" s="57" t="s">
        <v>44</v>
      </c>
      <c r="F83" s="38" t="s">
        <v>45</v>
      </c>
      <c r="G83" s="75" t="s">
        <v>46</v>
      </c>
      <c r="H83" s="38" t="s">
        <v>41</v>
      </c>
      <c r="I83" s="38" t="s">
        <v>47</v>
      </c>
      <c r="J83" s="38" t="s">
        <v>48</v>
      </c>
      <c r="K83" s="38" t="s">
        <v>49</v>
      </c>
      <c r="L83" s="76" t="s">
        <v>74</v>
      </c>
    </row>
    <row r="84" spans="1:12" ht="18.600000000000001" thickTop="1" thickBot="1" x14ac:dyDescent="0.45">
      <c r="A84" s="77">
        <f t="shared" ref="A84:A95" si="15">RANK(G84,$G$84:$G$95)</f>
        <v>1</v>
      </c>
      <c r="B84" s="64" t="s">
        <v>294</v>
      </c>
      <c r="C84" s="94">
        <v>224</v>
      </c>
      <c r="D84" s="68">
        <v>254</v>
      </c>
      <c r="E84" s="69">
        <v>194</v>
      </c>
      <c r="F84" s="86">
        <f t="shared" ref="F84:F95" si="16">SUM(C84:E84)</f>
        <v>672</v>
      </c>
      <c r="G84" s="87">
        <f t="shared" ref="G84:G95" si="17">F84/COUNTA(C84:E84)</f>
        <v>224</v>
      </c>
      <c r="H84" s="64" t="s">
        <v>294</v>
      </c>
      <c r="I84" s="70">
        <f>VLOOKUP(B84,'총에버 관리_2023'!$A$3:$V$22,21,FALSE)</f>
        <v>27</v>
      </c>
      <c r="J84" s="70">
        <f>VLOOKUP(B84,'총에버 관리_2023'!$A$3:$V$22,20,FALSE)</f>
        <v>5482</v>
      </c>
      <c r="K84" s="83">
        <f>VLOOKUP(B84,'총에버 관리_2023'!$A$3:$V$22,22,FALSE)</f>
        <v>203.03703703703704</v>
      </c>
      <c r="L84" s="84">
        <f>RANK(K84,'총에버 관리_2023'!$V$3:$V$22)</f>
        <v>2</v>
      </c>
    </row>
    <row r="85" spans="1:12" ht="18.600000000000001" thickTop="1" thickBot="1" x14ac:dyDescent="0.45">
      <c r="A85" s="77">
        <f t="shared" si="15"/>
        <v>2</v>
      </c>
      <c r="B85" s="61" t="s">
        <v>288</v>
      </c>
      <c r="C85" s="58">
        <v>226</v>
      </c>
      <c r="D85" s="122">
        <v>266</v>
      </c>
      <c r="E85" s="58">
        <v>173</v>
      </c>
      <c r="F85" s="63">
        <f t="shared" si="16"/>
        <v>665</v>
      </c>
      <c r="G85" s="87">
        <f t="shared" si="17"/>
        <v>221.66666666666666</v>
      </c>
      <c r="H85" s="61" t="s">
        <v>288</v>
      </c>
      <c r="I85" s="70">
        <f>VLOOKUP(B85,'총에버 관리_2023'!$A$3:$V$22,21,FALSE)</f>
        <v>15</v>
      </c>
      <c r="J85" s="70">
        <f>VLOOKUP(B85,'총에버 관리_2023'!$A$3:$V$22,20,FALSE)</f>
        <v>2763</v>
      </c>
      <c r="K85" s="83">
        <f>VLOOKUP(B85,'총에버 관리_2023'!$A$3:$V$22,22,FALSE)</f>
        <v>184.2</v>
      </c>
      <c r="L85" s="84">
        <f>RANK(K85,'총에버 관리_2023'!$V$3:$V$22)</f>
        <v>8</v>
      </c>
    </row>
    <row r="86" spans="1:12" ht="18.600000000000001" thickTop="1" thickBot="1" x14ac:dyDescent="0.45">
      <c r="A86" s="77">
        <f t="shared" si="15"/>
        <v>3</v>
      </c>
      <c r="B86" s="61" t="s">
        <v>296</v>
      </c>
      <c r="C86" s="67">
        <v>181</v>
      </c>
      <c r="D86" s="68">
        <v>240</v>
      </c>
      <c r="E86" s="69">
        <v>225</v>
      </c>
      <c r="F86" s="69">
        <f t="shared" si="16"/>
        <v>646</v>
      </c>
      <c r="G86" s="87">
        <f t="shared" si="17"/>
        <v>215.33333333333334</v>
      </c>
      <c r="H86" s="61" t="s">
        <v>296</v>
      </c>
      <c r="I86" s="70">
        <f>VLOOKUP(B86,'총에버 관리_2023'!$A$3:$V$22,21,FALSE)</f>
        <v>27</v>
      </c>
      <c r="J86" s="70">
        <f>VLOOKUP(B86,'총에버 관리_2023'!$A$3:$V$22,20,FALSE)</f>
        <v>5157</v>
      </c>
      <c r="K86" s="83">
        <f>VLOOKUP(B86,'총에버 관리_2023'!$A$3:$V$22,22,FALSE)</f>
        <v>191</v>
      </c>
      <c r="L86" s="84">
        <f>RANK(K86,'총에버 관리_2023'!$V$3:$V$22)</f>
        <v>6</v>
      </c>
    </row>
    <row r="87" spans="1:12" ht="18" thickTop="1" x14ac:dyDescent="0.4">
      <c r="A87" s="77">
        <f t="shared" si="15"/>
        <v>4</v>
      </c>
      <c r="B87" s="72" t="s">
        <v>289</v>
      </c>
      <c r="C87" s="43">
        <v>202</v>
      </c>
      <c r="D87" s="70">
        <v>203</v>
      </c>
      <c r="E87" s="43">
        <v>226</v>
      </c>
      <c r="F87" s="69">
        <f t="shared" si="16"/>
        <v>631</v>
      </c>
      <c r="G87" s="87">
        <f t="shared" si="17"/>
        <v>210.33333333333334</v>
      </c>
      <c r="H87" s="72" t="s">
        <v>289</v>
      </c>
      <c r="I87" s="70">
        <f>VLOOKUP(B87,'총에버 관리_2023'!$A$3:$V$22,21,FALSE)</f>
        <v>21</v>
      </c>
      <c r="J87" s="70">
        <f>VLOOKUP(B87,'총에버 관리_2023'!$A$3:$V$22,20,FALSE)</f>
        <v>4110</v>
      </c>
      <c r="K87" s="83">
        <f>VLOOKUP(B87,'총에버 관리_2023'!$A$3:$V$22,22,FALSE)</f>
        <v>195.71428571428572</v>
      </c>
      <c r="L87" s="84">
        <f>RANK(K87,'총에버 관리_2023'!$V$3:$V$22)</f>
        <v>3</v>
      </c>
    </row>
    <row r="88" spans="1:12" x14ac:dyDescent="0.4">
      <c r="A88" s="77">
        <f t="shared" si="15"/>
        <v>5</v>
      </c>
      <c r="B88" s="61" t="s">
        <v>299</v>
      </c>
      <c r="C88" s="43">
        <v>224</v>
      </c>
      <c r="D88" s="58">
        <v>170</v>
      </c>
      <c r="E88" s="58">
        <v>211</v>
      </c>
      <c r="F88" s="63">
        <f t="shared" si="16"/>
        <v>605</v>
      </c>
      <c r="G88" s="87">
        <f t="shared" si="17"/>
        <v>201.66666666666666</v>
      </c>
      <c r="H88" s="61" t="s">
        <v>299</v>
      </c>
      <c r="I88" s="70"/>
      <c r="J88" s="70"/>
      <c r="K88" s="83"/>
      <c r="L88" s="84"/>
    </row>
    <row r="89" spans="1:12" ht="18" thickBot="1" x14ac:dyDescent="0.45">
      <c r="A89" s="77">
        <f t="shared" si="15"/>
        <v>6</v>
      </c>
      <c r="B89" s="72" t="s">
        <v>290</v>
      </c>
      <c r="C89" s="71">
        <v>188</v>
      </c>
      <c r="D89" s="58">
        <v>181</v>
      </c>
      <c r="E89" s="43">
        <v>213</v>
      </c>
      <c r="F89" s="69">
        <f t="shared" si="16"/>
        <v>582</v>
      </c>
      <c r="G89" s="87">
        <f t="shared" si="17"/>
        <v>194</v>
      </c>
      <c r="H89" s="72" t="s">
        <v>290</v>
      </c>
      <c r="I89" s="70">
        <f>VLOOKUP(B89,'총에버 관리_2023'!$A$3:$V$22,21,FALSE)</f>
        <v>26</v>
      </c>
      <c r="J89" s="70">
        <f>VLOOKUP(B89,'총에버 관리_2023'!$A$3:$V$22,20,FALSE)</f>
        <v>4722</v>
      </c>
      <c r="K89" s="83">
        <f>VLOOKUP(B89,'총에버 관리_2023'!$A$3:$V$22,22,FALSE)</f>
        <v>181.61538461538461</v>
      </c>
      <c r="L89" s="84">
        <f>RANK(K89,'총에버 관리_2023'!$V$3:$V$22)</f>
        <v>9</v>
      </c>
    </row>
    <row r="90" spans="1:12" ht="18.600000000000001" thickTop="1" thickBot="1" x14ac:dyDescent="0.45">
      <c r="A90" s="77">
        <f t="shared" si="15"/>
        <v>7</v>
      </c>
      <c r="B90" s="61" t="s">
        <v>291</v>
      </c>
      <c r="C90" s="62">
        <v>226</v>
      </c>
      <c r="D90" s="63">
        <v>182</v>
      </c>
      <c r="E90" s="58">
        <v>173</v>
      </c>
      <c r="F90" s="58">
        <f t="shared" si="16"/>
        <v>581</v>
      </c>
      <c r="G90" s="87">
        <f t="shared" si="17"/>
        <v>193.66666666666666</v>
      </c>
      <c r="H90" s="61" t="s">
        <v>291</v>
      </c>
      <c r="I90" s="70">
        <f>VLOOKUP(B90,'총에버 관리_2023'!$A$3:$V$22,21,FALSE)</f>
        <v>24</v>
      </c>
      <c r="J90" s="70">
        <f>VLOOKUP(B90,'총에버 관리_2023'!$A$3:$V$22,20,FALSE)</f>
        <v>4598</v>
      </c>
      <c r="K90" s="83">
        <f>VLOOKUP(B90,'총에버 관리_2023'!$A$3:$V$22,22,FALSE)</f>
        <v>191.58333333333334</v>
      </c>
      <c r="L90" s="84">
        <f>RANK(K90,'총에버 관리_2023'!$V$3:$V$22)</f>
        <v>5</v>
      </c>
    </row>
    <row r="91" spans="1:12" ht="18" thickTop="1" x14ac:dyDescent="0.4">
      <c r="A91" s="77">
        <f t="shared" si="15"/>
        <v>8</v>
      </c>
      <c r="B91" s="65" t="s">
        <v>293</v>
      </c>
      <c r="C91" s="70">
        <v>170</v>
      </c>
      <c r="D91" s="43">
        <v>165</v>
      </c>
      <c r="E91" s="43">
        <v>208</v>
      </c>
      <c r="F91" s="43">
        <f t="shared" si="16"/>
        <v>543</v>
      </c>
      <c r="G91" s="87">
        <f t="shared" si="17"/>
        <v>181</v>
      </c>
      <c r="H91" s="65" t="s">
        <v>293</v>
      </c>
      <c r="I91" s="70">
        <f>VLOOKUP(B91,'총에버 관리_2023'!$A$3:$V$22,21,FALSE)</f>
        <v>24</v>
      </c>
      <c r="J91" s="70">
        <f>VLOOKUP(B91,'총에버 관리_2023'!$A$3:$V$22,20,FALSE)</f>
        <v>4249</v>
      </c>
      <c r="K91" s="83">
        <f>VLOOKUP(B91,'총에버 관리_2023'!$A$3:$V$22,22,FALSE)</f>
        <v>177.04166666666666</v>
      </c>
      <c r="L91" s="84">
        <f>RANK(K91,'총에버 관리_2023'!$V$3:$V$22)</f>
        <v>11</v>
      </c>
    </row>
    <row r="92" spans="1:12" x14ac:dyDescent="0.4">
      <c r="A92" s="77">
        <f t="shared" si="15"/>
        <v>9</v>
      </c>
      <c r="B92" s="65" t="s">
        <v>297</v>
      </c>
      <c r="C92" s="43">
        <v>155</v>
      </c>
      <c r="D92" s="58">
        <v>203</v>
      </c>
      <c r="E92" s="43">
        <v>183</v>
      </c>
      <c r="F92" s="43">
        <f t="shared" si="16"/>
        <v>541</v>
      </c>
      <c r="G92" s="87">
        <f t="shared" si="17"/>
        <v>180.33333333333334</v>
      </c>
      <c r="H92" s="65" t="s">
        <v>297</v>
      </c>
      <c r="I92" s="70">
        <f>VLOOKUP(B92,'총에버 관리_2023'!$A$3:$V$22,21,FALSE)</f>
        <v>24</v>
      </c>
      <c r="J92" s="70">
        <f>VLOOKUP(B92,'총에버 관리_2023'!$A$3:$V$22,20,FALSE)</f>
        <v>4287</v>
      </c>
      <c r="K92" s="83">
        <f>VLOOKUP(B92,'총에버 관리_2023'!$A$3:$V$22,22,FALSE)</f>
        <v>178.625</v>
      </c>
      <c r="L92" s="84">
        <f>RANK(K92,'총에버 관리_2023'!$V$3:$V$22)</f>
        <v>10</v>
      </c>
    </row>
    <row r="93" spans="1:12" x14ac:dyDescent="0.4">
      <c r="A93" s="77">
        <f t="shared" si="15"/>
        <v>10</v>
      </c>
      <c r="B93" s="72" t="s">
        <v>298</v>
      </c>
      <c r="C93" s="43">
        <v>149</v>
      </c>
      <c r="D93" s="43">
        <v>167</v>
      </c>
      <c r="E93" s="43">
        <v>133</v>
      </c>
      <c r="F93" s="43">
        <f t="shared" si="16"/>
        <v>449</v>
      </c>
      <c r="G93" s="87">
        <f t="shared" si="17"/>
        <v>149.66666666666666</v>
      </c>
      <c r="H93" s="72" t="s">
        <v>298</v>
      </c>
      <c r="I93" s="70">
        <f>VLOOKUP(B93,'총에버 관리_2023'!$A$3:$V$22,21,FALSE)</f>
        <v>12</v>
      </c>
      <c r="J93" s="70">
        <f>VLOOKUP(B93,'총에버 관리_2023'!$A$3:$V$22,20,FALSE)</f>
        <v>1876</v>
      </c>
      <c r="K93" s="83">
        <f>VLOOKUP(B93,'총에버 관리_2023'!$A$3:$V$22,22,FALSE)</f>
        <v>156.33333333333334</v>
      </c>
      <c r="L93" s="84">
        <f>RANK(K93,'총에버 관리_2023'!$V$3:$V$22)</f>
        <v>15</v>
      </c>
    </row>
    <row r="94" spans="1:12" x14ac:dyDescent="0.4">
      <c r="A94" s="77">
        <f t="shared" si="15"/>
        <v>11</v>
      </c>
      <c r="B94" s="58" t="s">
        <v>292</v>
      </c>
      <c r="C94" s="43">
        <v>132</v>
      </c>
      <c r="D94" s="43">
        <v>142</v>
      </c>
      <c r="E94" s="43">
        <v>169</v>
      </c>
      <c r="F94" s="43">
        <f t="shared" si="16"/>
        <v>443</v>
      </c>
      <c r="G94" s="87">
        <f t="shared" si="17"/>
        <v>147.66666666666666</v>
      </c>
      <c r="H94" s="58" t="s">
        <v>292</v>
      </c>
      <c r="I94" s="70">
        <f>VLOOKUP(B94,'총에버 관리_2023'!$A$3:$V$22,21,FALSE)</f>
        <v>9</v>
      </c>
      <c r="J94" s="70">
        <f>VLOOKUP(B94,'총에버 관리_2023'!$A$3:$V$22,20,FALSE)</f>
        <v>1265</v>
      </c>
      <c r="K94" s="83">
        <f>VLOOKUP(B94,'총에버 관리_2023'!$A$3:$V$22,22,FALSE)</f>
        <v>140.55555555555554</v>
      </c>
      <c r="L94" s="84">
        <f>RANK(K94,'총에버 관리_2023'!$V$3:$V$22)</f>
        <v>17</v>
      </c>
    </row>
    <row r="95" spans="1:12" x14ac:dyDescent="0.4">
      <c r="A95" s="77">
        <f t="shared" si="15"/>
        <v>12</v>
      </c>
      <c r="B95" s="65" t="s">
        <v>295</v>
      </c>
      <c r="C95" s="43">
        <v>140</v>
      </c>
      <c r="D95" s="43">
        <v>118</v>
      </c>
      <c r="E95" s="43">
        <v>127</v>
      </c>
      <c r="F95" s="43">
        <f t="shared" si="16"/>
        <v>385</v>
      </c>
      <c r="G95" s="87">
        <f t="shared" si="17"/>
        <v>128.33333333333334</v>
      </c>
      <c r="H95" s="65" t="s">
        <v>295</v>
      </c>
      <c r="I95" s="70">
        <f>VLOOKUP(B95,'총에버 관리_2023'!$A$3:$V$22,21,FALSE)</f>
        <v>24</v>
      </c>
      <c r="J95" s="70">
        <f>VLOOKUP(B95,'총에버 관리_2023'!$A$3:$V$22,20,FALSE)</f>
        <v>3593</v>
      </c>
      <c r="K95" s="83">
        <f>VLOOKUP(B95,'총에버 관리_2023'!$A$3:$V$22,22,FALSE)</f>
        <v>149.70833333333334</v>
      </c>
      <c r="L95" s="84">
        <f>RANK(K95,'총에버 관리_2023'!$V$3:$V$22)</f>
        <v>16</v>
      </c>
    </row>
    <row r="98" spans="1:12" ht="34.5" customHeight="1" x14ac:dyDescent="0.4">
      <c r="A98" s="187" t="s">
        <v>300</v>
      </c>
      <c r="B98" s="188"/>
      <c r="C98" s="188"/>
      <c r="D98" s="188"/>
      <c r="E98" s="188"/>
      <c r="F98" s="188"/>
      <c r="G98" s="188"/>
      <c r="H98" s="188"/>
      <c r="I98" s="188"/>
      <c r="J98" s="188"/>
      <c r="K98" s="188"/>
      <c r="L98" s="188"/>
    </row>
    <row r="99" spans="1:12" ht="35.4" thickBot="1" x14ac:dyDescent="0.45">
      <c r="A99" s="74" t="s">
        <v>40</v>
      </c>
      <c r="B99" s="38" t="s">
        <v>41</v>
      </c>
      <c r="C99" s="57" t="s">
        <v>42</v>
      </c>
      <c r="D99" s="57" t="s">
        <v>43</v>
      </c>
      <c r="E99" s="57" t="s">
        <v>44</v>
      </c>
      <c r="F99" s="38" t="s">
        <v>45</v>
      </c>
      <c r="G99" s="75" t="s">
        <v>46</v>
      </c>
      <c r="H99" s="38" t="s">
        <v>41</v>
      </c>
      <c r="I99" s="38" t="s">
        <v>47</v>
      </c>
      <c r="J99" s="38" t="s">
        <v>48</v>
      </c>
      <c r="K99" s="38" t="s">
        <v>49</v>
      </c>
      <c r="L99" s="76" t="s">
        <v>74</v>
      </c>
    </row>
    <row r="100" spans="1:12" ht="18.600000000000001" thickTop="1" thickBot="1" x14ac:dyDescent="0.45">
      <c r="A100" s="77">
        <f t="shared" ref="A100:A117" si="18">RANK(G100,$G$100:$G$117)</f>
        <v>1</v>
      </c>
      <c r="B100" s="123" t="s">
        <v>311</v>
      </c>
      <c r="C100" s="67">
        <v>169</v>
      </c>
      <c r="D100" s="68">
        <v>209</v>
      </c>
      <c r="E100" s="69">
        <v>256</v>
      </c>
      <c r="F100" s="86">
        <f t="shared" ref="F100:F117" si="19">SUM(C100:E100)</f>
        <v>634</v>
      </c>
      <c r="G100" s="87">
        <f t="shared" ref="G100:G117" si="20">F100/COUNTA(C100:E100)</f>
        <v>211.33333333333334</v>
      </c>
      <c r="H100" s="123" t="s">
        <v>311</v>
      </c>
      <c r="I100" s="70">
        <f>VLOOKUP(B100,'총에버 관리_2023'!$A$3:$V$23,21,FALSE)</f>
        <v>21</v>
      </c>
      <c r="J100" s="70">
        <f>VLOOKUP(B100,'총에버 관리_2023'!$A$3:$V$23,20,FALSE)</f>
        <v>4110</v>
      </c>
      <c r="K100" s="83">
        <f>VLOOKUP(B100,'총에버 관리_2023'!$A$3:$V$23,22,FALSE)</f>
        <v>195.71428571428572</v>
      </c>
      <c r="L100" s="84">
        <f>RANK(K100,'총에버 관리_2023'!$V$3:$V$23)</f>
        <v>3</v>
      </c>
    </row>
    <row r="101" spans="1:12" ht="18.600000000000001" thickTop="1" thickBot="1" x14ac:dyDescent="0.45">
      <c r="A101" s="77">
        <f t="shared" si="18"/>
        <v>2</v>
      </c>
      <c r="B101" s="61" t="s">
        <v>307</v>
      </c>
      <c r="C101" s="59">
        <v>195</v>
      </c>
      <c r="D101" s="64">
        <v>221</v>
      </c>
      <c r="E101" s="63">
        <v>182</v>
      </c>
      <c r="F101" s="63">
        <f t="shared" si="19"/>
        <v>598</v>
      </c>
      <c r="G101" s="87">
        <f t="shared" si="20"/>
        <v>199.33333333333334</v>
      </c>
      <c r="H101" s="61" t="s">
        <v>307</v>
      </c>
      <c r="I101" s="70">
        <f>VLOOKUP(B101,'총에버 관리_2023'!$A$3:$V$23,21,FALSE)</f>
        <v>24</v>
      </c>
      <c r="J101" s="70">
        <f>VLOOKUP(B101,'총에버 관리_2023'!$A$3:$V$23,20,FALSE)</f>
        <v>4598</v>
      </c>
      <c r="K101" s="83">
        <f>VLOOKUP(B101,'총에버 관리_2023'!$A$3:$V$23,22,FALSE)</f>
        <v>191.58333333333334</v>
      </c>
      <c r="L101" s="84">
        <f>RANK(K101,'총에버 관리_2023'!$V$3:$V$23)</f>
        <v>5</v>
      </c>
    </row>
    <row r="102" spans="1:12" ht="18.600000000000001" thickTop="1" thickBot="1" x14ac:dyDescent="0.45">
      <c r="A102" s="77">
        <f t="shared" si="18"/>
        <v>3</v>
      </c>
      <c r="B102" s="72" t="s">
        <v>306</v>
      </c>
      <c r="C102" s="68">
        <v>223</v>
      </c>
      <c r="D102" s="63">
        <v>183</v>
      </c>
      <c r="E102" s="69">
        <v>170</v>
      </c>
      <c r="F102" s="69">
        <f t="shared" si="19"/>
        <v>576</v>
      </c>
      <c r="G102" s="87">
        <f t="shared" si="20"/>
        <v>192</v>
      </c>
      <c r="H102" s="72" t="s">
        <v>306</v>
      </c>
      <c r="I102" s="70">
        <f>VLOOKUP(B102,'총에버 관리_2023'!$A$3:$V$23,21,FALSE)</f>
        <v>27</v>
      </c>
      <c r="J102" s="70">
        <f>VLOOKUP(B102,'총에버 관리_2023'!$A$3:$V$23,20,FALSE)</f>
        <v>5482</v>
      </c>
      <c r="K102" s="83">
        <f>VLOOKUP(B102,'총에버 관리_2023'!$A$3:$V$23,22,FALSE)</f>
        <v>203.03703703703704</v>
      </c>
      <c r="L102" s="84">
        <f>RANK(K102,'총에버 관리_2023'!$V$3:$V$23)</f>
        <v>2</v>
      </c>
    </row>
    <row r="103" spans="1:12" ht="18" thickTop="1" x14ac:dyDescent="0.4">
      <c r="A103" s="77">
        <f t="shared" si="18"/>
        <v>4</v>
      </c>
      <c r="B103" s="72" t="s">
        <v>314</v>
      </c>
      <c r="C103" s="70">
        <v>208</v>
      </c>
      <c r="D103" s="43">
        <v>216</v>
      </c>
      <c r="E103" s="69">
        <v>149</v>
      </c>
      <c r="F103" s="69">
        <f t="shared" si="19"/>
        <v>573</v>
      </c>
      <c r="G103" s="87">
        <f t="shared" si="20"/>
        <v>191</v>
      </c>
      <c r="H103" s="72" t="s">
        <v>314</v>
      </c>
      <c r="I103" s="70">
        <f>VLOOKUP(B103,'총에버 관리_2023'!$A$3:$V$23,21,FALSE)</f>
        <v>6</v>
      </c>
      <c r="J103" s="70">
        <f>VLOOKUP(B103,'총에버 관리_2023'!$A$3:$V$23,20,FALSE)</f>
        <v>1124</v>
      </c>
      <c r="K103" s="83">
        <f>VLOOKUP(B103,'총에버 관리_2023'!$A$3:$V$23,22,FALSE)</f>
        <v>187.33333333333334</v>
      </c>
      <c r="L103" s="84">
        <f>RANK(K103,'총에버 관리_2023'!$V$3:$V$23)</f>
        <v>7</v>
      </c>
    </row>
    <row r="104" spans="1:12" x14ac:dyDescent="0.4">
      <c r="A104" s="77">
        <f t="shared" si="18"/>
        <v>5</v>
      </c>
      <c r="B104" s="61" t="s">
        <v>313</v>
      </c>
      <c r="C104" s="58">
        <v>179</v>
      </c>
      <c r="D104" s="58">
        <v>193</v>
      </c>
      <c r="E104" s="63">
        <v>199</v>
      </c>
      <c r="F104" s="63">
        <f t="shared" si="19"/>
        <v>571</v>
      </c>
      <c r="G104" s="87">
        <f t="shared" si="20"/>
        <v>190.33333333333334</v>
      </c>
      <c r="H104" s="61" t="s">
        <v>313</v>
      </c>
      <c r="I104" s="70">
        <f>VLOOKUP(B104,'총에버 관리_2023'!$A$3:$V$23,21,FALSE)</f>
        <v>15</v>
      </c>
      <c r="J104" s="70">
        <f>VLOOKUP(B104,'총에버 관리_2023'!$A$3:$V$23,20,FALSE)</f>
        <v>2763</v>
      </c>
      <c r="K104" s="83">
        <f>VLOOKUP(B104,'총에버 관리_2023'!$A$3:$V$23,22,FALSE)</f>
        <v>184.2</v>
      </c>
      <c r="L104" s="84">
        <f>RANK(K104,'총에버 관리_2023'!$V$3:$V$23)</f>
        <v>8</v>
      </c>
    </row>
    <row r="105" spans="1:12" x14ac:dyDescent="0.4">
      <c r="A105" s="77">
        <f t="shared" si="18"/>
        <v>6</v>
      </c>
      <c r="B105" s="61" t="s">
        <v>302</v>
      </c>
      <c r="C105" s="58">
        <v>151</v>
      </c>
      <c r="D105" s="58">
        <v>215</v>
      </c>
      <c r="E105" s="63">
        <v>198</v>
      </c>
      <c r="F105" s="63">
        <f t="shared" si="19"/>
        <v>564</v>
      </c>
      <c r="G105" s="87">
        <f t="shared" si="20"/>
        <v>188</v>
      </c>
      <c r="H105" s="61" t="s">
        <v>302</v>
      </c>
      <c r="I105" s="70">
        <f>VLOOKUP(B105,'총에버 관리_2023'!$A$3:$V$23,21,FALSE)</f>
        <v>15</v>
      </c>
      <c r="J105" s="70">
        <f>VLOOKUP(B105,'총에버 관리_2023'!$A$3:$V$23,20,FALSE)</f>
        <v>2635</v>
      </c>
      <c r="K105" s="83">
        <f>VLOOKUP(B105,'총에버 관리_2023'!$A$3:$V$23,22,FALSE)</f>
        <v>175.66666666666666</v>
      </c>
      <c r="L105" s="84">
        <f>RANK(K105,'총에버 관리_2023'!$V$3:$V$23)</f>
        <v>12</v>
      </c>
    </row>
    <row r="106" spans="1:12" x14ac:dyDescent="0.4">
      <c r="A106" s="77">
        <f t="shared" si="18"/>
        <v>7</v>
      </c>
      <c r="B106" s="72" t="s">
        <v>310</v>
      </c>
      <c r="C106" s="43">
        <v>172</v>
      </c>
      <c r="D106" s="43">
        <v>225</v>
      </c>
      <c r="E106" s="69">
        <v>156</v>
      </c>
      <c r="F106" s="43">
        <f t="shared" si="19"/>
        <v>553</v>
      </c>
      <c r="G106" s="87">
        <f t="shared" si="20"/>
        <v>184.33333333333334</v>
      </c>
      <c r="H106" s="72" t="s">
        <v>310</v>
      </c>
      <c r="I106" s="70">
        <f>VLOOKUP(B106,'총에버 관리_2023'!$A$3:$V$23,21,FALSE)</f>
        <v>24</v>
      </c>
      <c r="J106" s="70">
        <f>VLOOKUP(B106,'총에버 관리_2023'!$A$3:$V$23,20,FALSE)</f>
        <v>4249</v>
      </c>
      <c r="K106" s="83">
        <f>VLOOKUP(B106,'총에버 관리_2023'!$A$3:$V$23,22,FALSE)</f>
        <v>177.04166666666666</v>
      </c>
      <c r="L106" s="84">
        <f>RANK(K106,'총에버 관리_2023'!$V$3:$V$23)</f>
        <v>11</v>
      </c>
    </row>
    <row r="107" spans="1:12" x14ac:dyDescent="0.4">
      <c r="A107" s="77">
        <f t="shared" si="18"/>
        <v>7</v>
      </c>
      <c r="B107" s="61" t="s">
        <v>315</v>
      </c>
      <c r="C107" s="43">
        <v>189</v>
      </c>
      <c r="D107" s="43">
        <v>207</v>
      </c>
      <c r="E107" s="69">
        <v>157</v>
      </c>
      <c r="F107" s="43">
        <f t="shared" si="19"/>
        <v>553</v>
      </c>
      <c r="G107" s="87">
        <f t="shared" si="20"/>
        <v>184.33333333333334</v>
      </c>
      <c r="H107" s="61" t="s">
        <v>315</v>
      </c>
      <c r="I107" s="70">
        <f>VLOOKUP(B107,'총에버 관리_2023'!$A$3:$V$23,21,FALSE)</f>
        <v>26</v>
      </c>
      <c r="J107" s="70">
        <f>VLOOKUP(B107,'총에버 관리_2023'!$A$3:$V$23,20,FALSE)</f>
        <v>4722</v>
      </c>
      <c r="K107" s="83">
        <f>VLOOKUP(B107,'총에버 관리_2023'!$A$3:$V$23,22,FALSE)</f>
        <v>181.61538461538461</v>
      </c>
      <c r="L107" s="84">
        <f>RANK(K107,'총에버 관리_2023'!$V$3:$V$23)</f>
        <v>9</v>
      </c>
    </row>
    <row r="108" spans="1:12" x14ac:dyDescent="0.4">
      <c r="A108" s="77">
        <f t="shared" si="18"/>
        <v>9</v>
      </c>
      <c r="B108" s="61" t="s">
        <v>303</v>
      </c>
      <c r="C108" s="43">
        <v>181</v>
      </c>
      <c r="D108" s="43">
        <v>173</v>
      </c>
      <c r="E108" s="69">
        <v>196</v>
      </c>
      <c r="F108" s="43">
        <f t="shared" si="19"/>
        <v>550</v>
      </c>
      <c r="G108" s="87">
        <f t="shared" si="20"/>
        <v>183.33333333333334</v>
      </c>
      <c r="H108" s="61" t="s">
        <v>303</v>
      </c>
      <c r="I108" s="70">
        <f>VLOOKUP(B108,'총에버 관리_2023'!$A$3:$V$23,21,FALSE)</f>
        <v>18</v>
      </c>
      <c r="J108" s="70">
        <f>VLOOKUP(B108,'총에버 관리_2023'!$A$3:$V$23,20,FALSE)</f>
        <v>3458</v>
      </c>
      <c r="K108" s="83">
        <f>VLOOKUP(B108,'총에버 관리_2023'!$A$3:$V$23,22,FALSE)</f>
        <v>192.11111111111111</v>
      </c>
      <c r="L108" s="84">
        <f>RANK(K108,'총에버 관리_2023'!$V$3:$V$23)</f>
        <v>4</v>
      </c>
    </row>
    <row r="109" spans="1:12" x14ac:dyDescent="0.4">
      <c r="A109" s="77">
        <f t="shared" si="18"/>
        <v>10</v>
      </c>
      <c r="B109" s="72" t="s">
        <v>308</v>
      </c>
      <c r="C109" s="43">
        <v>166</v>
      </c>
      <c r="D109" s="43">
        <v>153</v>
      </c>
      <c r="E109" s="69">
        <v>224</v>
      </c>
      <c r="F109" s="43">
        <f t="shared" si="19"/>
        <v>543</v>
      </c>
      <c r="G109" s="87">
        <f t="shared" si="20"/>
        <v>181</v>
      </c>
      <c r="H109" s="72" t="s">
        <v>308</v>
      </c>
      <c r="I109" s="70">
        <f>VLOOKUP(B109,'총에버 관리_2023'!$A$3:$V$23,21,FALSE)</f>
        <v>27</v>
      </c>
      <c r="J109" s="70">
        <f>VLOOKUP(B109,'총에버 관리_2023'!$A$3:$V$23,20,FALSE)</f>
        <v>5157</v>
      </c>
      <c r="K109" s="83">
        <f>VLOOKUP(B109,'총에버 관리_2023'!$A$3:$V$23,22,FALSE)</f>
        <v>191</v>
      </c>
      <c r="L109" s="84">
        <f>RANK(K109,'총에버 관리_2023'!$V$3:$V$23)</f>
        <v>6</v>
      </c>
    </row>
    <row r="110" spans="1:12" x14ac:dyDescent="0.4">
      <c r="A110" s="77">
        <f t="shared" si="18"/>
        <v>11</v>
      </c>
      <c r="B110" s="72" t="s">
        <v>309</v>
      </c>
      <c r="C110" s="43">
        <v>157</v>
      </c>
      <c r="D110" s="58">
        <v>175</v>
      </c>
      <c r="E110" s="69">
        <v>173</v>
      </c>
      <c r="F110" s="43">
        <f t="shared" si="19"/>
        <v>505</v>
      </c>
      <c r="G110" s="87">
        <f t="shared" si="20"/>
        <v>168.33333333333334</v>
      </c>
      <c r="H110" s="72" t="s">
        <v>309</v>
      </c>
      <c r="I110" s="70">
        <f>VLOOKUP(B110,'총에버 관리_2023'!$A$3:$V$23,21,FALSE)</f>
        <v>24</v>
      </c>
      <c r="J110" s="70">
        <f>VLOOKUP(B110,'총에버 관리_2023'!$A$3:$V$23,20,FALSE)</f>
        <v>4287</v>
      </c>
      <c r="K110" s="83">
        <f>VLOOKUP(B110,'총에버 관리_2023'!$A$3:$V$23,22,FALSE)</f>
        <v>178.625</v>
      </c>
      <c r="L110" s="84">
        <f>RANK(K110,'총에버 관리_2023'!$V$3:$V$23)</f>
        <v>10</v>
      </c>
    </row>
    <row r="111" spans="1:12" x14ac:dyDescent="0.4">
      <c r="A111" s="77">
        <f t="shared" si="18"/>
        <v>12</v>
      </c>
      <c r="B111" s="61" t="s">
        <v>301</v>
      </c>
      <c r="C111" s="43">
        <v>187</v>
      </c>
      <c r="D111" s="43">
        <v>158</v>
      </c>
      <c r="E111" s="69">
        <v>158</v>
      </c>
      <c r="F111" s="43">
        <f t="shared" si="19"/>
        <v>503</v>
      </c>
      <c r="G111" s="87">
        <f t="shared" si="20"/>
        <v>167.66666666666666</v>
      </c>
      <c r="H111" s="61" t="s">
        <v>301</v>
      </c>
      <c r="I111" s="70">
        <f>VLOOKUP(B111,'총에버 관리_2023'!$A$3:$V$23,21,FALSE)</f>
        <v>24</v>
      </c>
      <c r="J111" s="70">
        <f>VLOOKUP(B111,'총에버 관리_2023'!$A$3:$V$23,20,FALSE)</f>
        <v>3593</v>
      </c>
      <c r="K111" s="83">
        <f>VLOOKUP(B111,'총에버 관리_2023'!$A$3:$V$23,22,FALSE)</f>
        <v>149.70833333333334</v>
      </c>
      <c r="L111" s="84">
        <f>RANK(K111,'총에버 관리_2023'!$V$3:$V$23)</f>
        <v>16</v>
      </c>
    </row>
    <row r="112" spans="1:12" x14ac:dyDescent="0.4">
      <c r="A112" s="77">
        <f t="shared" si="18"/>
        <v>13</v>
      </c>
      <c r="B112" s="72" t="s">
        <v>317</v>
      </c>
      <c r="C112" s="43">
        <v>165</v>
      </c>
      <c r="D112" s="58">
        <v>166</v>
      </c>
      <c r="E112" s="69">
        <v>157</v>
      </c>
      <c r="F112" s="43">
        <f t="shared" si="19"/>
        <v>488</v>
      </c>
      <c r="G112" s="87">
        <f t="shared" si="20"/>
        <v>162.66666666666666</v>
      </c>
      <c r="H112" s="72" t="s">
        <v>317</v>
      </c>
      <c r="I112" s="70"/>
      <c r="J112" s="70"/>
      <c r="K112" s="83"/>
      <c r="L112" s="84"/>
    </row>
    <row r="113" spans="1:12" x14ac:dyDescent="0.4">
      <c r="A113" s="77">
        <f t="shared" si="18"/>
        <v>14</v>
      </c>
      <c r="B113" s="61" t="s">
        <v>305</v>
      </c>
      <c r="C113" s="43">
        <v>193</v>
      </c>
      <c r="D113" s="58">
        <v>168</v>
      </c>
      <c r="E113" s="63">
        <v>125</v>
      </c>
      <c r="F113" s="58">
        <f t="shared" si="19"/>
        <v>486</v>
      </c>
      <c r="G113" s="87">
        <f t="shared" si="20"/>
        <v>162</v>
      </c>
      <c r="H113" s="61" t="s">
        <v>305</v>
      </c>
      <c r="I113" s="70">
        <f>VLOOKUP(B113,'총에버 관리_2023'!$A$3:$V$23,21,FALSE)</f>
        <v>15</v>
      </c>
      <c r="J113" s="70">
        <f>VLOOKUP(B113,'총에버 관리_2023'!$A$3:$V$23,20,FALSE)</f>
        <v>2524</v>
      </c>
      <c r="K113" s="83">
        <f>VLOOKUP(B113,'총에버 관리_2023'!$A$3:$V$23,22,FALSE)</f>
        <v>168.26666666666668</v>
      </c>
      <c r="L113" s="84">
        <f>RANK(K113,'총에버 관리_2023'!$V$3:$V$23)</f>
        <v>13</v>
      </c>
    </row>
    <row r="114" spans="1:12" x14ac:dyDescent="0.4">
      <c r="A114" s="77">
        <f t="shared" si="18"/>
        <v>15</v>
      </c>
      <c r="B114" s="72" t="s">
        <v>312</v>
      </c>
      <c r="C114" s="43">
        <v>170</v>
      </c>
      <c r="D114" s="43">
        <v>128</v>
      </c>
      <c r="E114" s="69">
        <v>146</v>
      </c>
      <c r="F114" s="43">
        <f t="shared" si="19"/>
        <v>444</v>
      </c>
      <c r="G114" s="87">
        <f t="shared" si="20"/>
        <v>148</v>
      </c>
      <c r="H114" s="72" t="s">
        <v>312</v>
      </c>
      <c r="I114" s="70">
        <f>VLOOKUP(B114,'총에버 관리_2023'!$A$3:$V$23,21,FALSE)</f>
        <v>9</v>
      </c>
      <c r="J114" s="70">
        <f>VLOOKUP(B114,'총에버 관리_2023'!$A$3:$V$23,20,FALSE)</f>
        <v>1265</v>
      </c>
      <c r="K114" s="83">
        <f>VLOOKUP(B114,'총에버 관리_2023'!$A$3:$V$23,22,FALSE)</f>
        <v>140.55555555555554</v>
      </c>
      <c r="L114" s="84">
        <f>RANK(K114,'총에버 관리_2023'!$V$3:$V$23)</f>
        <v>17</v>
      </c>
    </row>
    <row r="115" spans="1:12" x14ac:dyDescent="0.4">
      <c r="A115" s="77">
        <f t="shared" si="18"/>
        <v>16</v>
      </c>
      <c r="B115" s="72" t="s">
        <v>316</v>
      </c>
      <c r="C115" s="43">
        <v>140</v>
      </c>
      <c r="D115" s="43">
        <v>176</v>
      </c>
      <c r="E115" s="69">
        <v>123</v>
      </c>
      <c r="F115" s="43">
        <f t="shared" si="19"/>
        <v>439</v>
      </c>
      <c r="G115" s="87">
        <f t="shared" si="20"/>
        <v>146.33333333333334</v>
      </c>
      <c r="H115" s="72" t="s">
        <v>316</v>
      </c>
      <c r="I115" s="70"/>
      <c r="J115" s="70"/>
      <c r="K115" s="83"/>
      <c r="L115" s="84"/>
    </row>
    <row r="116" spans="1:12" x14ac:dyDescent="0.4">
      <c r="A116" s="77">
        <f t="shared" si="18"/>
        <v>17</v>
      </c>
      <c r="B116" s="65" t="s">
        <v>304</v>
      </c>
      <c r="C116" s="43">
        <v>147</v>
      </c>
      <c r="D116" s="43">
        <v>108</v>
      </c>
      <c r="E116" s="43">
        <v>180</v>
      </c>
      <c r="F116" s="43">
        <f t="shared" si="19"/>
        <v>435</v>
      </c>
      <c r="G116" s="87">
        <f t="shared" si="20"/>
        <v>145</v>
      </c>
      <c r="H116" s="65" t="s">
        <v>304</v>
      </c>
      <c r="I116" s="70">
        <f>VLOOKUP(B116,'총에버 관리_2023'!$A$3:$V$23,21,FALSE)</f>
        <v>18</v>
      </c>
      <c r="J116" s="70">
        <f>VLOOKUP(B116,'총에버 관리_2023'!$A$3:$V$23,20,FALSE)</f>
        <v>2352</v>
      </c>
      <c r="K116" s="83">
        <f>VLOOKUP(B116,'총에버 관리_2023'!$A$3:$V$23,22,FALSE)</f>
        <v>130.66666666666666</v>
      </c>
      <c r="L116" s="84">
        <f>RANK(K116,'총에버 관리_2023'!$V$3:$V$23)</f>
        <v>18</v>
      </c>
    </row>
    <row r="117" spans="1:12" x14ac:dyDescent="0.4">
      <c r="A117" s="77">
        <f t="shared" si="18"/>
        <v>18</v>
      </c>
      <c r="B117" s="65" t="s">
        <v>318</v>
      </c>
      <c r="C117" s="43">
        <v>137</v>
      </c>
      <c r="D117" s="43">
        <v>114</v>
      </c>
      <c r="E117" s="43">
        <v>113</v>
      </c>
      <c r="F117" s="43">
        <f t="shared" si="19"/>
        <v>364</v>
      </c>
      <c r="G117" s="87">
        <f t="shared" si="20"/>
        <v>121.33333333333333</v>
      </c>
      <c r="H117" s="65" t="s">
        <v>318</v>
      </c>
      <c r="I117" s="70">
        <f>VLOOKUP(B117,'총에버 관리_2023'!$A$3:$V$23,21,FALSE)</f>
        <v>3</v>
      </c>
      <c r="J117" s="70">
        <f>VLOOKUP(B117,'총에버 관리_2023'!$A$3:$V$23,20,FALSE)</f>
        <v>364</v>
      </c>
      <c r="K117" s="83">
        <f>VLOOKUP(B117,'총에버 관리_2023'!$A$3:$V$23,22,FALSE)</f>
        <v>121.33333333333333</v>
      </c>
      <c r="L117" s="84">
        <f>RANK(K117,'총에버 관리_2023'!$V$3:$V$23)</f>
        <v>19</v>
      </c>
    </row>
    <row r="121" spans="1:12" ht="39" customHeight="1" x14ac:dyDescent="0.4">
      <c r="A121" s="187" t="s">
        <v>320</v>
      </c>
      <c r="B121" s="188"/>
      <c r="C121" s="188"/>
      <c r="D121" s="188"/>
      <c r="E121" s="188"/>
      <c r="F121" s="188"/>
      <c r="G121" s="188"/>
      <c r="H121" s="188"/>
      <c r="I121" s="188"/>
      <c r="J121" s="188"/>
      <c r="K121" s="188"/>
      <c r="L121" s="188"/>
    </row>
    <row r="122" spans="1:12" ht="35.4" thickBot="1" x14ac:dyDescent="0.45">
      <c r="A122" s="74" t="s">
        <v>40</v>
      </c>
      <c r="B122" s="38" t="s">
        <v>41</v>
      </c>
      <c r="C122" s="57" t="s">
        <v>42</v>
      </c>
      <c r="D122" s="57" t="s">
        <v>43</v>
      </c>
      <c r="E122" s="57" t="s">
        <v>44</v>
      </c>
      <c r="F122" s="38" t="s">
        <v>45</v>
      </c>
      <c r="G122" s="75" t="s">
        <v>46</v>
      </c>
      <c r="H122" s="38" t="s">
        <v>41</v>
      </c>
      <c r="I122" s="38" t="s">
        <v>47</v>
      </c>
      <c r="J122" s="38" t="s">
        <v>48</v>
      </c>
      <c r="K122" s="38" t="s">
        <v>49</v>
      </c>
      <c r="L122" s="76" t="s">
        <v>74</v>
      </c>
    </row>
    <row r="123" spans="1:12" ht="18.600000000000001" thickTop="1" thickBot="1" x14ac:dyDescent="0.45">
      <c r="A123" s="77">
        <f t="shared" ref="A123:A135" si="21">RANK(G123,$G$123:$G$135)</f>
        <v>1</v>
      </c>
      <c r="B123" s="123" t="s">
        <v>327</v>
      </c>
      <c r="C123" s="124">
        <v>208</v>
      </c>
      <c r="D123" s="68">
        <v>224</v>
      </c>
      <c r="E123" s="69">
        <v>213</v>
      </c>
      <c r="F123" s="86">
        <f t="shared" ref="F123:F135" si="22">SUM(C123:E123)</f>
        <v>645</v>
      </c>
      <c r="G123" s="87">
        <f t="shared" ref="G123:G135" si="23">F123/COUNTA(C123:E123)</f>
        <v>215</v>
      </c>
      <c r="H123" s="123" t="s">
        <v>327</v>
      </c>
      <c r="I123" s="70">
        <f>VLOOKUP(B123,'총에버 관리_2023'!$A$3:$V$23,21,FALSE)</f>
        <v>18</v>
      </c>
      <c r="J123" s="70">
        <f>VLOOKUP(B123,'총에버 관리_2023'!$A$3:$V$23,20,FALSE)</f>
        <v>3458</v>
      </c>
      <c r="K123" s="83">
        <f>VLOOKUP(B123,'총에버 관리_2023'!$A$3:$V$23,22,FALSE)</f>
        <v>192.11111111111111</v>
      </c>
      <c r="L123" s="84">
        <f>RANK(K123,'총에버 관리_2023'!$V$3:$V$23)</f>
        <v>4</v>
      </c>
    </row>
    <row r="124" spans="1:12" ht="18.600000000000001" thickTop="1" thickBot="1" x14ac:dyDescent="0.45">
      <c r="A124" s="77">
        <f t="shared" si="21"/>
        <v>2</v>
      </c>
      <c r="B124" s="61" t="s">
        <v>322</v>
      </c>
      <c r="C124" s="62">
        <v>225</v>
      </c>
      <c r="D124" s="125">
        <v>194</v>
      </c>
      <c r="E124" s="63">
        <v>202</v>
      </c>
      <c r="F124" s="63">
        <f t="shared" si="22"/>
        <v>621</v>
      </c>
      <c r="G124" s="87">
        <f t="shared" si="23"/>
        <v>207</v>
      </c>
      <c r="H124" s="61" t="s">
        <v>322</v>
      </c>
      <c r="I124" s="70">
        <f>VLOOKUP(B124,'총에버 관리_2023'!$A$3:$V$23,21,FALSE)</f>
        <v>27</v>
      </c>
      <c r="J124" s="70">
        <f>VLOOKUP(B124,'총에버 관리_2023'!$A$3:$V$23,20,FALSE)</f>
        <v>5482</v>
      </c>
      <c r="K124" s="83">
        <f>VLOOKUP(B124,'총에버 관리_2023'!$A$3:$V$23,22,FALSE)</f>
        <v>203.03703703703704</v>
      </c>
      <c r="L124" s="84">
        <f>RANK(K124,'총에버 관리_2023'!$V$3:$V$23)</f>
        <v>2</v>
      </c>
    </row>
    <row r="125" spans="1:12" ht="18.600000000000001" thickTop="1" thickBot="1" x14ac:dyDescent="0.45">
      <c r="A125" s="77">
        <f t="shared" si="21"/>
        <v>3</v>
      </c>
      <c r="B125" s="72" t="s">
        <v>323</v>
      </c>
      <c r="C125" s="111">
        <v>198</v>
      </c>
      <c r="D125" s="62">
        <v>233</v>
      </c>
      <c r="E125" s="69">
        <v>172</v>
      </c>
      <c r="F125" s="69">
        <f t="shared" si="22"/>
        <v>603</v>
      </c>
      <c r="G125" s="87">
        <f t="shared" si="23"/>
        <v>201</v>
      </c>
      <c r="H125" s="72" t="s">
        <v>323</v>
      </c>
      <c r="I125" s="70">
        <f>VLOOKUP(B125,'총에버 관리_2023'!$A$3:$V$23,21,FALSE)</f>
        <v>15</v>
      </c>
      <c r="J125" s="70">
        <f>VLOOKUP(B125,'총에버 관리_2023'!$A$3:$V$23,20,FALSE)</f>
        <v>2635</v>
      </c>
      <c r="K125" s="83">
        <f>VLOOKUP(B125,'총에버 관리_2023'!$A$3:$V$23,22,FALSE)</f>
        <v>175.66666666666666</v>
      </c>
      <c r="L125" s="84">
        <f>RANK(K125,'총에버 관리_2023'!$V$3:$V$23)</f>
        <v>12</v>
      </c>
    </row>
    <row r="126" spans="1:12" ht="18" thickTop="1" x14ac:dyDescent="0.4">
      <c r="A126" s="77">
        <f t="shared" si="21"/>
        <v>4</v>
      </c>
      <c r="B126" s="61" t="s">
        <v>324</v>
      </c>
      <c r="C126" s="64">
        <v>208</v>
      </c>
      <c r="D126" s="64">
        <v>186</v>
      </c>
      <c r="E126" s="63">
        <v>207</v>
      </c>
      <c r="F126" s="63">
        <f t="shared" si="22"/>
        <v>601</v>
      </c>
      <c r="G126" s="87">
        <f t="shared" si="23"/>
        <v>200.33333333333334</v>
      </c>
      <c r="H126" s="61" t="s">
        <v>324</v>
      </c>
      <c r="I126" s="70">
        <f>VLOOKUP(B126,'총에버 관리_2023'!$A$3:$V$23,21,FALSE)</f>
        <v>27</v>
      </c>
      <c r="J126" s="70">
        <f>VLOOKUP(B126,'총에버 관리_2023'!$A$3:$V$23,20,FALSE)</f>
        <v>5157</v>
      </c>
      <c r="K126" s="83">
        <f>VLOOKUP(B126,'총에버 관리_2023'!$A$3:$V$23,22,FALSE)</f>
        <v>191</v>
      </c>
      <c r="L126" s="84">
        <f>RANK(K126,'총에버 관리_2023'!$V$3:$V$23)</f>
        <v>6</v>
      </c>
    </row>
    <row r="127" spans="1:12" x14ac:dyDescent="0.4">
      <c r="A127" s="77">
        <f t="shared" si="21"/>
        <v>5</v>
      </c>
      <c r="B127" s="61" t="s">
        <v>328</v>
      </c>
      <c r="C127" s="43">
        <v>177</v>
      </c>
      <c r="D127" s="43">
        <v>204</v>
      </c>
      <c r="E127" s="69">
        <v>215</v>
      </c>
      <c r="F127" s="69">
        <f t="shared" si="22"/>
        <v>596</v>
      </c>
      <c r="G127" s="87">
        <f t="shared" si="23"/>
        <v>198.66666666666666</v>
      </c>
      <c r="H127" s="61" t="s">
        <v>328</v>
      </c>
      <c r="I127" s="70">
        <f>VLOOKUP(B127,'총에버 관리_2023'!$A$3:$V$23,21,FALSE)</f>
        <v>26</v>
      </c>
      <c r="J127" s="70">
        <f>VLOOKUP(B127,'총에버 관리_2023'!$A$3:$V$23,20,FALSE)</f>
        <v>4722</v>
      </c>
      <c r="K127" s="83">
        <f>VLOOKUP(B127,'총에버 관리_2023'!$A$3:$V$23,22,FALSE)</f>
        <v>181.61538461538461</v>
      </c>
      <c r="L127" s="84">
        <f>RANK(K127,'총에버 관리_2023'!$V$3:$V$23)</f>
        <v>9</v>
      </c>
    </row>
    <row r="128" spans="1:12" x14ac:dyDescent="0.4">
      <c r="A128" s="77">
        <f t="shared" si="21"/>
        <v>6</v>
      </c>
      <c r="B128" s="61" t="s">
        <v>321</v>
      </c>
      <c r="C128" s="43">
        <v>200</v>
      </c>
      <c r="D128" s="43">
        <v>202</v>
      </c>
      <c r="E128" s="69">
        <v>193</v>
      </c>
      <c r="F128" s="69">
        <f t="shared" si="22"/>
        <v>595</v>
      </c>
      <c r="G128" s="87">
        <f t="shared" si="23"/>
        <v>198.33333333333334</v>
      </c>
      <c r="H128" s="61" t="s">
        <v>321</v>
      </c>
      <c r="I128" s="70">
        <f>VLOOKUP(B128,'총에버 관리_2023'!$A$3:$V$23,21,FALSE)</f>
        <v>24</v>
      </c>
      <c r="J128" s="70">
        <f>VLOOKUP(B128,'총에버 관리_2023'!$A$3:$V$23,20,FALSE)</f>
        <v>4287</v>
      </c>
      <c r="K128" s="83">
        <f>VLOOKUP(B128,'총에버 관리_2023'!$A$3:$V$23,22,FALSE)</f>
        <v>178.625</v>
      </c>
      <c r="L128" s="84">
        <f>RANK(K128,'총에버 관리_2023'!$V$3:$V$23)</f>
        <v>10</v>
      </c>
    </row>
    <row r="129" spans="1:12" x14ac:dyDescent="0.4">
      <c r="A129" s="77">
        <f t="shared" si="21"/>
        <v>7</v>
      </c>
      <c r="B129" s="72" t="s">
        <v>329</v>
      </c>
      <c r="C129" s="43">
        <v>201</v>
      </c>
      <c r="D129" s="43">
        <v>187</v>
      </c>
      <c r="E129" s="69">
        <v>166</v>
      </c>
      <c r="F129" s="43">
        <f t="shared" si="22"/>
        <v>554</v>
      </c>
      <c r="G129" s="87">
        <f t="shared" si="23"/>
        <v>184.66666666666666</v>
      </c>
      <c r="H129" s="72" t="s">
        <v>329</v>
      </c>
      <c r="I129" s="70">
        <f>VLOOKUP(B129,'총에버 관리_2023'!$A$3:$V$23,21,FALSE)</f>
        <v>15</v>
      </c>
      <c r="J129" s="70">
        <f>VLOOKUP(B129,'총에버 관리_2023'!$A$3:$V$23,20,FALSE)</f>
        <v>2524</v>
      </c>
      <c r="K129" s="83">
        <f>VLOOKUP(B129,'총에버 관리_2023'!$A$3:$V$23,22,FALSE)</f>
        <v>168.26666666666668</v>
      </c>
      <c r="L129" s="84">
        <f>RANK(K129,'총에버 관리_2023'!$V$3:$V$23)</f>
        <v>13</v>
      </c>
    </row>
    <row r="130" spans="1:12" x14ac:dyDescent="0.4">
      <c r="A130" s="77">
        <f t="shared" si="21"/>
        <v>8</v>
      </c>
      <c r="B130" s="72" t="s">
        <v>332</v>
      </c>
      <c r="C130" s="43">
        <v>177</v>
      </c>
      <c r="D130" s="58">
        <v>202</v>
      </c>
      <c r="E130" s="69">
        <v>152</v>
      </c>
      <c r="F130" s="43">
        <f t="shared" si="22"/>
        <v>531</v>
      </c>
      <c r="G130" s="87">
        <f t="shared" si="23"/>
        <v>177</v>
      </c>
      <c r="H130" s="72" t="s">
        <v>332</v>
      </c>
      <c r="I130" s="70"/>
      <c r="J130" s="70"/>
      <c r="K130" s="83"/>
      <c r="L130" s="84"/>
    </row>
    <row r="131" spans="1:12" x14ac:dyDescent="0.4">
      <c r="A131" s="77">
        <f t="shared" si="21"/>
        <v>9</v>
      </c>
      <c r="B131" s="61" t="s">
        <v>331</v>
      </c>
      <c r="C131" s="43">
        <v>148</v>
      </c>
      <c r="D131" s="43">
        <v>182</v>
      </c>
      <c r="E131" s="69">
        <v>179</v>
      </c>
      <c r="F131" s="43">
        <f t="shared" si="22"/>
        <v>509</v>
      </c>
      <c r="G131" s="87">
        <f t="shared" si="23"/>
        <v>169.66666666666666</v>
      </c>
      <c r="H131" s="61" t="s">
        <v>331</v>
      </c>
      <c r="I131" s="70">
        <f>VLOOKUP(B131,'총에버 관리_2023'!$A$3:$V$23,21,FALSE)</f>
        <v>6</v>
      </c>
      <c r="J131" s="70">
        <f>VLOOKUP(B131,'총에버 관리_2023'!$A$3:$V$23,20,FALSE)</f>
        <v>953</v>
      </c>
      <c r="K131" s="83">
        <f>VLOOKUP(B131,'총에버 관리_2023'!$A$3:$V$23,22,FALSE)</f>
        <v>158.83333333333334</v>
      </c>
      <c r="L131" s="84">
        <f>RANK(K131,'총에버 관리_2023'!$V$3:$V$23)</f>
        <v>14</v>
      </c>
    </row>
    <row r="132" spans="1:12" x14ac:dyDescent="0.4">
      <c r="A132" s="77">
        <f t="shared" si="21"/>
        <v>10</v>
      </c>
      <c r="B132" s="72" t="s">
        <v>330</v>
      </c>
      <c r="C132" s="43">
        <v>177</v>
      </c>
      <c r="D132" s="58">
        <v>159</v>
      </c>
      <c r="E132" s="69">
        <v>169</v>
      </c>
      <c r="F132" s="43">
        <f t="shared" si="22"/>
        <v>505</v>
      </c>
      <c r="G132" s="87">
        <f t="shared" si="23"/>
        <v>168.33333333333334</v>
      </c>
      <c r="H132" s="72" t="s">
        <v>330</v>
      </c>
      <c r="I132" s="70">
        <f>VLOOKUP(B132,'총에버 관리_2023'!$A$3:$V$23,21,FALSE)</f>
        <v>24</v>
      </c>
      <c r="J132" s="70">
        <f>VLOOKUP(B132,'총에버 관리_2023'!$A$3:$V$23,20,FALSE)</f>
        <v>4249</v>
      </c>
      <c r="K132" s="83">
        <f>VLOOKUP(B132,'총에버 관리_2023'!$A$3:$V$23,22,FALSE)</f>
        <v>177.04166666666666</v>
      </c>
      <c r="L132" s="84">
        <f>RANK(K132,'총에버 관리_2023'!$V$3:$V$23)</f>
        <v>11</v>
      </c>
    </row>
    <row r="133" spans="1:12" x14ac:dyDescent="0.4">
      <c r="A133" s="77">
        <f t="shared" si="21"/>
        <v>11</v>
      </c>
      <c r="B133" s="61" t="s">
        <v>325</v>
      </c>
      <c r="C133" s="58">
        <v>159</v>
      </c>
      <c r="D133" s="58">
        <v>140</v>
      </c>
      <c r="E133" s="63">
        <v>155</v>
      </c>
      <c r="F133" s="58">
        <f t="shared" si="22"/>
        <v>454</v>
      </c>
      <c r="G133" s="87">
        <f t="shared" si="23"/>
        <v>151.33333333333334</v>
      </c>
      <c r="H133" s="61" t="s">
        <v>325</v>
      </c>
      <c r="I133" s="70">
        <f>VLOOKUP(B133,'총에버 관리_2023'!$A$3:$V$23,21,FALSE)</f>
        <v>24</v>
      </c>
      <c r="J133" s="70">
        <f>VLOOKUP(B133,'총에버 관리_2023'!$A$3:$V$23,20,FALSE)</f>
        <v>3593</v>
      </c>
      <c r="K133" s="83">
        <f>VLOOKUP(B133,'총에버 관리_2023'!$A$3:$V$23,22,FALSE)</f>
        <v>149.70833333333334</v>
      </c>
      <c r="L133" s="84">
        <f>RANK(K133,'총에버 관리_2023'!$V$3:$V$23)</f>
        <v>16</v>
      </c>
    </row>
    <row r="134" spans="1:12" x14ac:dyDescent="0.4">
      <c r="A134" s="77">
        <f t="shared" si="21"/>
        <v>12</v>
      </c>
      <c r="B134" s="72" t="s">
        <v>333</v>
      </c>
      <c r="C134" s="43">
        <v>130</v>
      </c>
      <c r="D134" s="43">
        <v>147</v>
      </c>
      <c r="E134" s="69">
        <v>136</v>
      </c>
      <c r="F134" s="43">
        <f t="shared" si="22"/>
        <v>413</v>
      </c>
      <c r="G134" s="87">
        <f t="shared" si="23"/>
        <v>137.66666666666666</v>
      </c>
      <c r="H134" s="72" t="s">
        <v>333</v>
      </c>
      <c r="I134" s="70"/>
      <c r="J134" s="70"/>
      <c r="K134" s="83"/>
      <c r="L134" s="84"/>
    </row>
    <row r="135" spans="1:12" x14ac:dyDescent="0.4">
      <c r="A135" s="77">
        <f t="shared" si="21"/>
        <v>13</v>
      </c>
      <c r="B135" s="72" t="s">
        <v>326</v>
      </c>
      <c r="C135" s="43">
        <v>140</v>
      </c>
      <c r="D135" s="43">
        <v>139</v>
      </c>
      <c r="E135" s="69">
        <v>100</v>
      </c>
      <c r="F135" s="43">
        <f t="shared" si="22"/>
        <v>379</v>
      </c>
      <c r="G135" s="87">
        <f t="shared" si="23"/>
        <v>126.33333333333333</v>
      </c>
      <c r="H135" s="72" t="s">
        <v>326</v>
      </c>
      <c r="I135" s="70">
        <f>VLOOKUP(B135,'총에버 관리_2023'!$A$3:$V$23,21,FALSE)</f>
        <v>18</v>
      </c>
      <c r="J135" s="70">
        <f>VLOOKUP(B135,'총에버 관리_2023'!$A$3:$V$23,20,FALSE)</f>
        <v>2352</v>
      </c>
      <c r="K135" s="83">
        <f>VLOOKUP(B135,'총에버 관리_2023'!$A$3:$V$23,22,FALSE)</f>
        <v>130.66666666666666</v>
      </c>
      <c r="L135" s="84">
        <f>RANK(K135,'총에버 관리_2023'!$V$3:$V$23)</f>
        <v>18</v>
      </c>
    </row>
    <row r="138" spans="1:12" ht="36.6" customHeight="1" x14ac:dyDescent="0.4">
      <c r="A138" s="187" t="s">
        <v>334</v>
      </c>
      <c r="B138" s="188"/>
      <c r="C138" s="188"/>
      <c r="D138" s="188"/>
      <c r="E138" s="188"/>
      <c r="F138" s="188"/>
      <c r="G138" s="188"/>
      <c r="H138" s="188"/>
      <c r="I138" s="188"/>
      <c r="J138" s="188"/>
      <c r="K138" s="188"/>
      <c r="L138" s="188"/>
    </row>
    <row r="139" spans="1:12" ht="34.799999999999997" x14ac:dyDescent="0.4">
      <c r="A139" s="74" t="s">
        <v>40</v>
      </c>
      <c r="B139" s="38" t="s">
        <v>41</v>
      </c>
      <c r="C139" s="57" t="s">
        <v>42</v>
      </c>
      <c r="D139" s="57" t="s">
        <v>43</v>
      </c>
      <c r="E139" s="57" t="s">
        <v>44</v>
      </c>
      <c r="F139" s="38" t="s">
        <v>45</v>
      </c>
      <c r="G139" s="75" t="s">
        <v>46</v>
      </c>
      <c r="H139" s="38" t="s">
        <v>41</v>
      </c>
      <c r="I139" s="38" t="s">
        <v>47</v>
      </c>
      <c r="J139" s="38" t="s">
        <v>48</v>
      </c>
      <c r="K139" s="38" t="s">
        <v>49</v>
      </c>
      <c r="L139" s="76" t="s">
        <v>74</v>
      </c>
    </row>
    <row r="140" spans="1:12" ht="18" thickBot="1" x14ac:dyDescent="0.45">
      <c r="A140" s="77">
        <f>RANK(G140,$G$140:$G$151)</f>
        <v>1</v>
      </c>
      <c r="B140" s="200" t="s">
        <v>342</v>
      </c>
      <c r="C140" s="43">
        <v>269</v>
      </c>
      <c r="D140" s="59">
        <v>278</v>
      </c>
      <c r="E140" s="69">
        <v>198</v>
      </c>
      <c r="F140" s="86">
        <f>SUM(C140:E140)</f>
        <v>745</v>
      </c>
      <c r="G140" s="87">
        <f>F140/COUNTA(C140:E140)</f>
        <v>248.33333333333334</v>
      </c>
      <c r="H140" s="200" t="s">
        <v>342</v>
      </c>
      <c r="I140" s="70"/>
      <c r="J140" s="70"/>
      <c r="K140" s="83"/>
      <c r="L140" s="84"/>
    </row>
    <row r="141" spans="1:12" ht="18.600000000000001" thickTop="1" thickBot="1" x14ac:dyDescent="0.45">
      <c r="A141" s="77">
        <f>RANK(G141,$G$140:$G$151)</f>
        <v>2</v>
      </c>
      <c r="B141" s="72" t="s">
        <v>341</v>
      </c>
      <c r="C141" s="67">
        <v>237</v>
      </c>
      <c r="D141" s="68">
        <v>269</v>
      </c>
      <c r="E141" s="69">
        <v>201</v>
      </c>
      <c r="F141" s="69">
        <f>SUM(C141:E141)</f>
        <v>707</v>
      </c>
      <c r="G141" s="87">
        <f>F141/COUNTA(C141:E141)</f>
        <v>235.66666666666666</v>
      </c>
      <c r="H141" s="72" t="s">
        <v>341</v>
      </c>
      <c r="I141" s="70">
        <f>VLOOKUP(B141,'총에버 관리_2023'!$A$3:$V$23,21,FALSE)</f>
        <v>21</v>
      </c>
      <c r="J141" s="70">
        <f>VLOOKUP(B141,'총에버 관리_2023'!$A$3:$V$23,20,FALSE)</f>
        <v>4110</v>
      </c>
      <c r="K141" s="83">
        <f>VLOOKUP(B141,'총에버 관리_2023'!$A$3:$V$23,22,FALSE)</f>
        <v>195.71428571428572</v>
      </c>
      <c r="L141" s="84">
        <f>RANK(K141,'총에버 관리_2023'!$V$3:$V$23)</f>
        <v>3</v>
      </c>
    </row>
    <row r="142" spans="1:12" ht="18" thickTop="1" x14ac:dyDescent="0.4">
      <c r="A142" s="77">
        <f>RANK(G142,$G$140:$G$151)</f>
        <v>3</v>
      </c>
      <c r="B142" s="61" t="s">
        <v>343</v>
      </c>
      <c r="C142" s="43">
        <v>206</v>
      </c>
      <c r="D142" s="70">
        <v>217</v>
      </c>
      <c r="E142" s="69">
        <v>246</v>
      </c>
      <c r="F142" s="69">
        <f>SUM(C142:E142)</f>
        <v>669</v>
      </c>
      <c r="G142" s="87">
        <f>F142/COUNTA(C142:E142)</f>
        <v>223</v>
      </c>
      <c r="H142" s="61" t="s">
        <v>343</v>
      </c>
      <c r="I142" s="70">
        <f>VLOOKUP(B142,'총에버 관리_2023'!$A$3:$V$23,21,FALSE)</f>
        <v>27</v>
      </c>
      <c r="J142" s="70">
        <f>VLOOKUP(B142,'총에버 관리_2023'!$A$3:$V$23,20,FALSE)</f>
        <v>5157</v>
      </c>
      <c r="K142" s="83">
        <f>VLOOKUP(B142,'총에버 관리_2023'!$A$3:$V$23,22,FALSE)</f>
        <v>191</v>
      </c>
      <c r="L142" s="84">
        <f>RANK(K142,'총에버 관리_2023'!$V$3:$V$23)</f>
        <v>6</v>
      </c>
    </row>
    <row r="143" spans="1:12" x14ac:dyDescent="0.4">
      <c r="A143" s="77">
        <f>RANK(G143,$G$140:$G$151)</f>
        <v>4</v>
      </c>
      <c r="B143" s="61" t="s">
        <v>338</v>
      </c>
      <c r="C143" s="58">
        <v>246</v>
      </c>
      <c r="D143" s="58">
        <v>223</v>
      </c>
      <c r="E143" s="63">
        <v>180</v>
      </c>
      <c r="F143" s="63">
        <f>SUM(C143:E143)</f>
        <v>649</v>
      </c>
      <c r="G143" s="87">
        <f>F143/COUNTA(C143:E143)</f>
        <v>216.33333333333334</v>
      </c>
      <c r="H143" s="61" t="s">
        <v>338</v>
      </c>
      <c r="I143" s="70">
        <f>VLOOKUP(B143,'총에버 관리_2023'!$A$3:$V$23,21,FALSE)</f>
        <v>3</v>
      </c>
      <c r="J143" s="70">
        <f>VLOOKUP(B143,'총에버 관리_2023'!$A$3:$V$23,20,FALSE)</f>
        <v>649</v>
      </c>
      <c r="K143" s="83">
        <f>VLOOKUP(B143,'총에버 관리_2023'!$A$3:$V$23,22,FALSE)</f>
        <v>216.33333333333334</v>
      </c>
      <c r="L143" s="84">
        <f>RANK(K143,'총에버 관리_2023'!$V$3:$V$23)</f>
        <v>1</v>
      </c>
    </row>
    <row r="144" spans="1:12" ht="18" thickBot="1" x14ac:dyDescent="0.45">
      <c r="A144" s="77">
        <f>RANK(G144,$G$140:$G$151)</f>
        <v>5</v>
      </c>
      <c r="B144" s="61" t="s">
        <v>336</v>
      </c>
      <c r="C144" s="59">
        <v>196</v>
      </c>
      <c r="D144" s="58">
        <v>240</v>
      </c>
      <c r="E144" s="63">
        <v>198</v>
      </c>
      <c r="F144" s="63">
        <f>SUM(C144:E144)</f>
        <v>634</v>
      </c>
      <c r="G144" s="87">
        <f>F144/COUNTA(C144:E144)</f>
        <v>211.33333333333334</v>
      </c>
      <c r="H144" s="61" t="s">
        <v>336</v>
      </c>
      <c r="I144" s="70">
        <f>VLOOKUP(B144,'총에버 관리_2023'!$A$3:$V$23,21,FALSE)</f>
        <v>26</v>
      </c>
      <c r="J144" s="70">
        <f>VLOOKUP(B144,'총에버 관리_2023'!$A$3:$V$23,20,FALSE)</f>
        <v>4722</v>
      </c>
      <c r="K144" s="83">
        <f>VLOOKUP(B144,'총에버 관리_2023'!$A$3:$V$23,22,FALSE)</f>
        <v>181.61538461538461</v>
      </c>
      <c r="L144" s="84">
        <f>RANK(K144,'총에버 관리_2023'!$V$3:$V$23)</f>
        <v>9</v>
      </c>
    </row>
    <row r="145" spans="1:12" ht="18.600000000000001" thickTop="1" thickBot="1" x14ac:dyDescent="0.45">
      <c r="A145" s="77">
        <f>RANK(G145,$G$140:$G$151)</f>
        <v>6</v>
      </c>
      <c r="B145" s="61" t="s">
        <v>345</v>
      </c>
      <c r="C145" s="62">
        <v>248</v>
      </c>
      <c r="D145" s="63">
        <v>187</v>
      </c>
      <c r="E145" s="63">
        <v>184</v>
      </c>
      <c r="F145" s="63">
        <f>SUM(C145:E145)</f>
        <v>619</v>
      </c>
      <c r="G145" s="87">
        <f>F145/COUNTA(C145:E145)</f>
        <v>206.33333333333334</v>
      </c>
      <c r="H145" s="61" t="s">
        <v>345</v>
      </c>
      <c r="I145" s="70">
        <f>VLOOKUP(B145,'총에버 관리_2023'!$A$3:$V$23,21,FALSE)</f>
        <v>27</v>
      </c>
      <c r="J145" s="70">
        <f>VLOOKUP(B145,'총에버 관리_2023'!$A$3:$V$23,20,FALSE)</f>
        <v>5482</v>
      </c>
      <c r="K145" s="83">
        <f>VLOOKUP(B145,'총에버 관리_2023'!$A$3:$V$23,22,FALSE)</f>
        <v>203.03703703703704</v>
      </c>
      <c r="L145" s="84">
        <f>RANK(K145,'총에버 관리_2023'!$V$3:$V$23)</f>
        <v>2</v>
      </c>
    </row>
    <row r="146" spans="1:12" ht="18" thickTop="1" x14ac:dyDescent="0.4">
      <c r="A146" s="77">
        <f>RANK(G146,$G$140:$G$151)</f>
        <v>7</v>
      </c>
      <c r="B146" s="61" t="s">
        <v>335</v>
      </c>
      <c r="C146" s="70">
        <v>158</v>
      </c>
      <c r="D146" s="43">
        <v>178</v>
      </c>
      <c r="E146" s="69">
        <v>218</v>
      </c>
      <c r="F146" s="43">
        <f>SUM(C146:E146)</f>
        <v>554</v>
      </c>
      <c r="G146" s="87">
        <f>F146/COUNTA(C146:E146)</f>
        <v>184.66666666666666</v>
      </c>
      <c r="H146" s="61" t="s">
        <v>335</v>
      </c>
      <c r="I146" s="70">
        <f>VLOOKUP(B146,'총에버 관리_2023'!$A$3:$V$23,21,FALSE)</f>
        <v>24</v>
      </c>
      <c r="J146" s="70">
        <f>VLOOKUP(B146,'총에버 관리_2023'!$A$3:$V$23,20,FALSE)</f>
        <v>4598</v>
      </c>
      <c r="K146" s="83">
        <f>VLOOKUP(B146,'총에버 관리_2023'!$A$3:$V$23,22,FALSE)</f>
        <v>191.58333333333334</v>
      </c>
      <c r="L146" s="84">
        <f>RANK(K146,'총에버 관리_2023'!$V$3:$V$23)</f>
        <v>5</v>
      </c>
    </row>
    <row r="147" spans="1:12" x14ac:dyDescent="0.4">
      <c r="A147" s="77">
        <f>RANK(G147,$G$140:$G$151)</f>
        <v>8</v>
      </c>
      <c r="B147" s="72" t="s">
        <v>346</v>
      </c>
      <c r="C147" s="43">
        <v>166</v>
      </c>
      <c r="D147" s="43">
        <v>181</v>
      </c>
      <c r="E147" s="69">
        <v>142</v>
      </c>
      <c r="F147" s="43">
        <f>SUM(C147:E147)</f>
        <v>489</v>
      </c>
      <c r="G147" s="87">
        <f>F147/COUNTA(C147:E147)</f>
        <v>163</v>
      </c>
      <c r="H147" s="72" t="s">
        <v>346</v>
      </c>
      <c r="I147" s="70">
        <f>VLOOKUP(B147,'총에버 관리_2023'!$A$3:$V$23,21,FALSE)</f>
        <v>24</v>
      </c>
      <c r="J147" s="70">
        <f>VLOOKUP(B147,'총에버 관리_2023'!$A$3:$V$23,20,FALSE)</f>
        <v>4249</v>
      </c>
      <c r="K147" s="83">
        <f>VLOOKUP(B147,'총에버 관리_2023'!$A$3:$V$23,22,FALSE)</f>
        <v>177.04166666666666</v>
      </c>
      <c r="L147" s="84">
        <f>RANK(K147,'총에버 관리_2023'!$V$3:$V$23)</f>
        <v>11</v>
      </c>
    </row>
    <row r="148" spans="1:12" x14ac:dyDescent="0.4">
      <c r="A148" s="77">
        <f>RANK(G148,$G$140:$G$151)</f>
        <v>9</v>
      </c>
      <c r="B148" s="61" t="s">
        <v>339</v>
      </c>
      <c r="C148" s="43">
        <v>145</v>
      </c>
      <c r="D148" s="43">
        <v>192</v>
      </c>
      <c r="E148" s="69">
        <v>140</v>
      </c>
      <c r="F148" s="43">
        <f>SUM(C148:E148)</f>
        <v>477</v>
      </c>
      <c r="G148" s="87">
        <f>F148/COUNTA(C148:E148)</f>
        <v>159</v>
      </c>
      <c r="H148" s="61" t="s">
        <v>339</v>
      </c>
      <c r="I148" s="70">
        <f>VLOOKUP(B148,'총에버 관리_2023'!$A$3:$V$23,21,FALSE)</f>
        <v>24</v>
      </c>
      <c r="J148" s="70">
        <f>VLOOKUP(B148,'총에버 관리_2023'!$A$3:$V$23,20,FALSE)</f>
        <v>4287</v>
      </c>
      <c r="K148" s="83">
        <f>VLOOKUP(B148,'총에버 관리_2023'!$A$3:$V$23,22,FALSE)</f>
        <v>178.625</v>
      </c>
      <c r="L148" s="84">
        <f>RANK(K148,'총에버 관리_2023'!$V$3:$V$23)</f>
        <v>10</v>
      </c>
    </row>
    <row r="149" spans="1:12" x14ac:dyDescent="0.4">
      <c r="A149" s="77">
        <f>RANK(G149,$G$140:$G$151)</f>
        <v>10</v>
      </c>
      <c r="B149" s="72" t="s">
        <v>344</v>
      </c>
      <c r="C149" s="43">
        <v>166</v>
      </c>
      <c r="D149" s="58">
        <v>114</v>
      </c>
      <c r="E149" s="69">
        <v>150</v>
      </c>
      <c r="F149" s="43">
        <f>SUM(C149:E149)</f>
        <v>430</v>
      </c>
      <c r="G149" s="87">
        <f>F149/COUNTA(C149:E149)</f>
        <v>143.33333333333334</v>
      </c>
      <c r="H149" s="72" t="s">
        <v>344</v>
      </c>
      <c r="I149" s="70">
        <f>VLOOKUP(B149,'총에버 관리_2023'!$A$3:$V$23,21,FALSE)</f>
        <v>24</v>
      </c>
      <c r="J149" s="70">
        <f>VLOOKUP(B149,'총에버 관리_2023'!$A$3:$V$23,20,FALSE)</f>
        <v>3593</v>
      </c>
      <c r="K149" s="83">
        <f>VLOOKUP(B149,'총에버 관리_2023'!$A$3:$V$23,22,FALSE)</f>
        <v>149.70833333333334</v>
      </c>
      <c r="L149" s="84">
        <f>RANK(K149,'총에버 관리_2023'!$V$3:$V$23)</f>
        <v>16</v>
      </c>
    </row>
    <row r="150" spans="1:12" x14ac:dyDescent="0.4">
      <c r="A150" s="77">
        <f>RANK(G150,$G$140:$G$151)</f>
        <v>11</v>
      </c>
      <c r="B150" s="61" t="s">
        <v>340</v>
      </c>
      <c r="C150" s="43">
        <v>129</v>
      </c>
      <c r="D150" s="43">
        <v>145</v>
      </c>
      <c r="E150" s="69">
        <v>139</v>
      </c>
      <c r="F150" s="43">
        <f>SUM(C150:E150)</f>
        <v>413</v>
      </c>
      <c r="G150" s="87">
        <f>F150/COUNTA(C150:E150)</f>
        <v>137.66666666666666</v>
      </c>
      <c r="H150" s="61" t="s">
        <v>340</v>
      </c>
      <c r="I150" s="70">
        <f>VLOOKUP(B150,'총에버 관리_2023'!$A$3:$V$23,21,FALSE)</f>
        <v>18</v>
      </c>
      <c r="J150" s="70">
        <f>VLOOKUP(B150,'총에버 관리_2023'!$A$3:$V$23,20,FALSE)</f>
        <v>2352</v>
      </c>
      <c r="K150" s="83">
        <f>VLOOKUP(B150,'총에버 관리_2023'!$A$3:$V$23,22,FALSE)</f>
        <v>130.66666666666666</v>
      </c>
      <c r="L150" s="84">
        <f>RANK(K150,'총에버 관리_2023'!$V$3:$V$23)</f>
        <v>18</v>
      </c>
    </row>
    <row r="151" spans="1:12" x14ac:dyDescent="0.4">
      <c r="A151" s="77">
        <f>RANK(G151,$G$140:$G$151)</f>
        <v>12</v>
      </c>
      <c r="B151" s="72" t="s">
        <v>337</v>
      </c>
      <c r="C151" s="43">
        <v>164</v>
      </c>
      <c r="D151" s="58">
        <v>107</v>
      </c>
      <c r="E151" s="69">
        <v>139</v>
      </c>
      <c r="F151" s="43">
        <f>SUM(C151:E151)</f>
        <v>410</v>
      </c>
      <c r="G151" s="87">
        <f>F151/COUNTA(C151:E151)</f>
        <v>136.66666666666666</v>
      </c>
      <c r="H151" s="72" t="s">
        <v>337</v>
      </c>
      <c r="I151" s="70">
        <f>VLOOKUP(B151,'총에버 관리_2023'!$A$3:$V$23,21,FALSE)</f>
        <v>15</v>
      </c>
      <c r="J151" s="70">
        <f>VLOOKUP(B151,'총에버 관리_2023'!$A$3:$V$23,20,FALSE)</f>
        <v>2763</v>
      </c>
      <c r="K151" s="83">
        <f>VLOOKUP(B151,'총에버 관리_2023'!$A$3:$V$23,22,FALSE)</f>
        <v>184.2</v>
      </c>
      <c r="L151" s="84">
        <f>RANK(K151,'총에버 관리_2023'!$V$3:$V$23)</f>
        <v>8</v>
      </c>
    </row>
  </sheetData>
  <sortState ref="A140:L151">
    <sortCondition ref="A140"/>
  </sortState>
  <mergeCells count="9">
    <mergeCell ref="A138:L138"/>
    <mergeCell ref="A121:L121"/>
    <mergeCell ref="A98:L98"/>
    <mergeCell ref="A82:L82"/>
    <mergeCell ref="A2:L2"/>
    <mergeCell ref="A19:L19"/>
    <mergeCell ref="A34:L34"/>
    <mergeCell ref="A48:L48"/>
    <mergeCell ref="A66:L66"/>
  </mergeCells>
  <phoneticPr fontId="2" type="noConversion"/>
  <conditionalFormatting sqref="C4:E15 C21:E31 C36:E45">
    <cfRule type="cellIs" dxfId="119" priority="318" operator="greaterThan">
      <formula>199</formula>
    </cfRule>
  </conditionalFormatting>
  <conditionalFormatting sqref="F4:F15 F21:F31 F36:F45">
    <cfRule type="cellIs" dxfId="118" priority="317" operator="greaterThan">
      <formula>599</formula>
    </cfRule>
  </conditionalFormatting>
  <conditionalFormatting sqref="G4:G15 G21:G31 G36:G45">
    <cfRule type="cellIs" dxfId="117" priority="316" operator="greaterThan">
      <formula>199.999</formula>
    </cfRule>
  </conditionalFormatting>
  <conditionalFormatting sqref="K4:K15 K21:K31 K36:K45">
    <cfRule type="cellIs" dxfId="116" priority="315" operator="greaterThan">
      <formula>199.99</formula>
    </cfRule>
  </conditionalFormatting>
  <conditionalFormatting sqref="C50:E59">
    <cfRule type="cellIs" dxfId="115" priority="69" operator="greaterThan">
      <formula>199</formula>
    </cfRule>
  </conditionalFormatting>
  <conditionalFormatting sqref="F50:F59">
    <cfRule type="cellIs" dxfId="114" priority="68" operator="greaterThan">
      <formula>599</formula>
    </cfRule>
  </conditionalFormatting>
  <conditionalFormatting sqref="G50:G59">
    <cfRule type="cellIs" dxfId="113" priority="67" operator="greaterThan">
      <formula>199.999</formula>
    </cfRule>
  </conditionalFormatting>
  <conditionalFormatting sqref="K50:K59">
    <cfRule type="cellIs" dxfId="112" priority="66" operator="greaterThan">
      <formula>199.99</formula>
    </cfRule>
  </conditionalFormatting>
  <conditionalFormatting sqref="C60:E62">
    <cfRule type="cellIs" dxfId="111" priority="65" operator="greaterThan">
      <formula>199</formula>
    </cfRule>
  </conditionalFormatting>
  <conditionalFormatting sqref="F60:F62">
    <cfRule type="cellIs" dxfId="110" priority="64" operator="greaterThan">
      <formula>599</formula>
    </cfRule>
  </conditionalFormatting>
  <conditionalFormatting sqref="G60:G62">
    <cfRule type="cellIs" dxfId="109" priority="63" operator="greaterThan">
      <formula>199.999</formula>
    </cfRule>
  </conditionalFormatting>
  <conditionalFormatting sqref="K60:K62">
    <cfRule type="cellIs" dxfId="108" priority="62" operator="greaterThan">
      <formula>199.99</formula>
    </cfRule>
  </conditionalFormatting>
  <conditionalFormatting sqref="C63:E63">
    <cfRule type="cellIs" dxfId="107" priority="61" operator="greaterThan">
      <formula>199</formula>
    </cfRule>
  </conditionalFormatting>
  <conditionalFormatting sqref="F63">
    <cfRule type="cellIs" dxfId="106" priority="60" operator="greaterThan">
      <formula>599</formula>
    </cfRule>
  </conditionalFormatting>
  <conditionalFormatting sqref="G63">
    <cfRule type="cellIs" dxfId="105" priority="59" operator="greaterThan">
      <formula>199.999</formula>
    </cfRule>
  </conditionalFormatting>
  <conditionalFormatting sqref="K63">
    <cfRule type="cellIs" dxfId="104" priority="58" operator="greaterThan">
      <formula>199.99</formula>
    </cfRule>
  </conditionalFormatting>
  <conditionalFormatting sqref="C68:E77">
    <cfRule type="cellIs" dxfId="103" priority="57" operator="greaterThan">
      <formula>199</formula>
    </cfRule>
  </conditionalFormatting>
  <conditionalFormatting sqref="F68:F77">
    <cfRule type="cellIs" dxfId="102" priority="56" operator="greaterThan">
      <formula>599</formula>
    </cfRule>
  </conditionalFormatting>
  <conditionalFormatting sqref="G68:G77">
    <cfRule type="cellIs" dxfId="101" priority="55" operator="greaterThan">
      <formula>199.999</formula>
    </cfRule>
  </conditionalFormatting>
  <conditionalFormatting sqref="K68:K79">
    <cfRule type="cellIs" dxfId="100" priority="54" operator="greaterThan">
      <formula>199.99</formula>
    </cfRule>
  </conditionalFormatting>
  <conditionalFormatting sqref="C78:E79">
    <cfRule type="cellIs" dxfId="99" priority="53" operator="greaterThan">
      <formula>199</formula>
    </cfRule>
  </conditionalFormatting>
  <conditionalFormatting sqref="F78:F79">
    <cfRule type="cellIs" dxfId="98" priority="52" operator="greaterThan">
      <formula>599</formula>
    </cfRule>
  </conditionalFormatting>
  <conditionalFormatting sqref="G78:G79">
    <cfRule type="cellIs" dxfId="97" priority="51" operator="greaterThan">
      <formula>199.999</formula>
    </cfRule>
  </conditionalFormatting>
  <conditionalFormatting sqref="K78:K79">
    <cfRule type="cellIs" dxfId="96" priority="50" operator="greaterThan">
      <formula>199.99</formula>
    </cfRule>
  </conditionalFormatting>
  <conditionalFormatting sqref="C84:E93">
    <cfRule type="cellIs" dxfId="95" priority="49" operator="greaterThan">
      <formula>199</formula>
    </cfRule>
  </conditionalFormatting>
  <conditionalFormatting sqref="F84:F93">
    <cfRule type="cellIs" dxfId="94" priority="48" operator="greaterThan">
      <formula>599</formula>
    </cfRule>
  </conditionalFormatting>
  <conditionalFormatting sqref="G84:G93">
    <cfRule type="cellIs" dxfId="93" priority="47" operator="greaterThan">
      <formula>199.999</formula>
    </cfRule>
  </conditionalFormatting>
  <conditionalFormatting sqref="K84:K95">
    <cfRule type="cellIs" dxfId="92" priority="46" operator="greaterThan">
      <formula>199.99</formula>
    </cfRule>
  </conditionalFormatting>
  <conditionalFormatting sqref="C94:E95">
    <cfRule type="cellIs" dxfId="91" priority="45" operator="greaterThan">
      <formula>199</formula>
    </cfRule>
  </conditionalFormatting>
  <conditionalFormatting sqref="F94:F95">
    <cfRule type="cellIs" dxfId="90" priority="44" operator="greaterThan">
      <formula>599</formula>
    </cfRule>
  </conditionalFormatting>
  <conditionalFormatting sqref="G94:G95">
    <cfRule type="cellIs" dxfId="89" priority="43" operator="greaterThan">
      <formula>199.999</formula>
    </cfRule>
  </conditionalFormatting>
  <conditionalFormatting sqref="K94:K95">
    <cfRule type="cellIs" dxfId="88" priority="42" operator="greaterThan">
      <formula>199.99</formula>
    </cfRule>
  </conditionalFormatting>
  <conditionalFormatting sqref="C100:E109">
    <cfRule type="cellIs" dxfId="87" priority="41" operator="greaterThan">
      <formula>199</formula>
    </cfRule>
  </conditionalFormatting>
  <conditionalFormatting sqref="F100:F109">
    <cfRule type="cellIs" dxfId="86" priority="40" operator="greaterThan">
      <formula>599</formula>
    </cfRule>
  </conditionalFormatting>
  <conditionalFormatting sqref="G100:G109">
    <cfRule type="cellIs" dxfId="85" priority="39" operator="greaterThan">
      <formula>199.999</formula>
    </cfRule>
  </conditionalFormatting>
  <conditionalFormatting sqref="K100:K117">
    <cfRule type="cellIs" dxfId="84" priority="38" operator="greaterThan">
      <formula>199.99</formula>
    </cfRule>
  </conditionalFormatting>
  <conditionalFormatting sqref="C110:E111">
    <cfRule type="cellIs" dxfId="83" priority="37" operator="greaterThan">
      <formula>199</formula>
    </cfRule>
  </conditionalFormatting>
  <conditionalFormatting sqref="F110:F111">
    <cfRule type="cellIs" dxfId="82" priority="36" operator="greaterThan">
      <formula>599</formula>
    </cfRule>
  </conditionalFormatting>
  <conditionalFormatting sqref="G110:G111">
    <cfRule type="cellIs" dxfId="81" priority="35" operator="greaterThan">
      <formula>199.999</formula>
    </cfRule>
  </conditionalFormatting>
  <conditionalFormatting sqref="K110:K111">
    <cfRule type="cellIs" dxfId="80" priority="34" operator="greaterThan">
      <formula>199.99</formula>
    </cfRule>
  </conditionalFormatting>
  <conditionalFormatting sqref="C112:E115">
    <cfRule type="cellIs" dxfId="79" priority="33" operator="greaterThan">
      <formula>199</formula>
    </cfRule>
  </conditionalFormatting>
  <conditionalFormatting sqref="F112:F115">
    <cfRule type="cellIs" dxfId="78" priority="32" operator="greaterThan">
      <formula>599</formula>
    </cfRule>
  </conditionalFormatting>
  <conditionalFormatting sqref="G112:G115">
    <cfRule type="cellIs" dxfId="77" priority="31" operator="greaterThan">
      <formula>199.999</formula>
    </cfRule>
  </conditionalFormatting>
  <conditionalFormatting sqref="K112:K117">
    <cfRule type="cellIs" dxfId="76" priority="30" operator="greaterThan">
      <formula>199.99</formula>
    </cfRule>
  </conditionalFormatting>
  <conditionalFormatting sqref="C116:E117">
    <cfRule type="cellIs" dxfId="75" priority="29" operator="greaterThan">
      <formula>199</formula>
    </cfRule>
  </conditionalFormatting>
  <conditionalFormatting sqref="F116:F117">
    <cfRule type="cellIs" dxfId="74" priority="28" operator="greaterThan">
      <formula>599</formula>
    </cfRule>
  </conditionalFormatting>
  <conditionalFormatting sqref="G116:G117">
    <cfRule type="cellIs" dxfId="73" priority="27" operator="greaterThan">
      <formula>199.999</formula>
    </cfRule>
  </conditionalFormatting>
  <conditionalFormatting sqref="K116:K117">
    <cfRule type="cellIs" dxfId="72" priority="26" operator="greaterThan">
      <formula>199.99</formula>
    </cfRule>
  </conditionalFormatting>
  <conditionalFormatting sqref="C123:E132">
    <cfRule type="cellIs" dxfId="71" priority="25" operator="greaterThan">
      <formula>199</formula>
    </cfRule>
  </conditionalFormatting>
  <conditionalFormatting sqref="F123:F132">
    <cfRule type="cellIs" dxfId="70" priority="24" operator="greaterThan">
      <formula>599</formula>
    </cfRule>
  </conditionalFormatting>
  <conditionalFormatting sqref="G123:G132">
    <cfRule type="cellIs" dxfId="69" priority="23" operator="greaterThan">
      <formula>199.999</formula>
    </cfRule>
  </conditionalFormatting>
  <conditionalFormatting sqref="K123:K135">
    <cfRule type="cellIs" dxfId="68" priority="22" operator="greaterThan">
      <formula>199.99</formula>
    </cfRule>
  </conditionalFormatting>
  <conditionalFormatting sqref="C133:E134">
    <cfRule type="cellIs" dxfId="67" priority="21" operator="greaterThan">
      <formula>199</formula>
    </cfRule>
  </conditionalFormatting>
  <conditionalFormatting sqref="F133:F134">
    <cfRule type="cellIs" dxfId="66" priority="20" operator="greaterThan">
      <formula>599</formula>
    </cfRule>
  </conditionalFormatting>
  <conditionalFormatting sqref="G133:G134">
    <cfRule type="cellIs" dxfId="65" priority="19" operator="greaterThan">
      <formula>199.999</formula>
    </cfRule>
  </conditionalFormatting>
  <conditionalFormatting sqref="K133:K134">
    <cfRule type="cellIs" dxfId="64" priority="18" operator="greaterThan">
      <formula>199.99</formula>
    </cfRule>
  </conditionalFormatting>
  <conditionalFormatting sqref="C135:E135">
    <cfRule type="cellIs" dxfId="63" priority="17" operator="greaterThan">
      <formula>199</formula>
    </cfRule>
  </conditionalFormatting>
  <conditionalFormatting sqref="F135">
    <cfRule type="cellIs" dxfId="62" priority="16" operator="greaterThan">
      <formula>599</formula>
    </cfRule>
  </conditionalFormatting>
  <conditionalFormatting sqref="G135">
    <cfRule type="cellIs" dxfId="61" priority="15" operator="greaterThan">
      <formula>199.999</formula>
    </cfRule>
  </conditionalFormatting>
  <conditionalFormatting sqref="K135">
    <cfRule type="cellIs" dxfId="60" priority="14" operator="greaterThan">
      <formula>199.99</formula>
    </cfRule>
  </conditionalFormatting>
  <conditionalFormatting sqref="C140:E149">
    <cfRule type="cellIs" dxfId="59" priority="13" operator="greaterThan">
      <formula>199</formula>
    </cfRule>
  </conditionalFormatting>
  <conditionalFormatting sqref="F140:F149">
    <cfRule type="cellIs" dxfId="58" priority="12" operator="greaterThan">
      <formula>599</formula>
    </cfRule>
  </conditionalFormatting>
  <conditionalFormatting sqref="G140:G149">
    <cfRule type="cellIs" dxfId="57" priority="11" operator="greaterThan">
      <formula>199.999</formula>
    </cfRule>
  </conditionalFormatting>
  <conditionalFormatting sqref="K140:K146 K148:K151">
    <cfRule type="cellIs" dxfId="56" priority="10" operator="greaterThan">
      <formula>199.99</formula>
    </cfRule>
  </conditionalFormatting>
  <conditionalFormatting sqref="C150:E151">
    <cfRule type="cellIs" dxfId="55" priority="9" operator="greaterThan">
      <formula>199</formula>
    </cfRule>
  </conditionalFormatting>
  <conditionalFormatting sqref="F150:F151">
    <cfRule type="cellIs" dxfId="54" priority="8" operator="greaterThan">
      <formula>599</formula>
    </cfRule>
  </conditionalFormatting>
  <conditionalFormatting sqref="G150:G151">
    <cfRule type="cellIs" dxfId="53" priority="7" operator="greaterThan">
      <formula>199.999</formula>
    </cfRule>
  </conditionalFormatting>
  <conditionalFormatting sqref="K150:K151">
    <cfRule type="cellIs" dxfId="52" priority="6" operator="greaterThan">
      <formula>199.99</formula>
    </cfRule>
  </conditionalFormatting>
  <conditionalFormatting sqref="K147">
    <cfRule type="cellIs" dxfId="48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opLeftCell="A97" workbookViewId="0">
      <selection activeCell="A108" sqref="A108:L108"/>
    </sheetView>
  </sheetViews>
  <sheetFormatPr defaultColWidth="9" defaultRowHeight="17.399999999999999" x14ac:dyDescent="0.4"/>
  <cols>
    <col min="1" max="6" width="10.3984375" style="32" customWidth="1"/>
    <col min="7" max="7" width="12.59765625" style="32" bestFit="1" customWidth="1"/>
    <col min="8" max="8" width="10.3984375" style="32" customWidth="1"/>
    <col min="9" max="10" width="12.09765625" style="32" bestFit="1" customWidth="1"/>
    <col min="11" max="11" width="13.19921875" style="32" bestFit="1" customWidth="1"/>
    <col min="12" max="12" width="12.3984375" style="32" bestFit="1" customWidth="1"/>
    <col min="13" max="16384" width="9" style="32"/>
  </cols>
  <sheetData>
    <row r="1" spans="1:11" ht="49.95" customHeight="1" x14ac:dyDescent="0.4">
      <c r="A1" s="189" t="s">
        <v>39</v>
      </c>
      <c r="B1" s="190"/>
      <c r="C1" s="190"/>
      <c r="D1" s="190"/>
      <c r="E1" s="190"/>
      <c r="F1" s="190"/>
      <c r="G1" s="190"/>
      <c r="H1" s="190"/>
      <c r="I1" s="190"/>
      <c r="J1" s="190"/>
      <c r="K1" s="191"/>
    </row>
    <row r="2" spans="1:11" ht="27.6" customHeight="1" x14ac:dyDescent="0.4">
      <c r="A2" s="33" t="s">
        <v>40</v>
      </c>
      <c r="B2" s="34" t="s">
        <v>41</v>
      </c>
      <c r="C2" s="35" t="s">
        <v>42</v>
      </c>
      <c r="D2" s="36" t="s">
        <v>43</v>
      </c>
      <c r="E2" s="36" t="s">
        <v>44</v>
      </c>
      <c r="F2" s="36" t="s">
        <v>45</v>
      </c>
      <c r="G2" s="37" t="s">
        <v>46</v>
      </c>
      <c r="H2" s="34" t="s">
        <v>41</v>
      </c>
      <c r="I2" s="38" t="s">
        <v>47</v>
      </c>
      <c r="J2" s="38" t="s">
        <v>48</v>
      </c>
      <c r="K2" s="38" t="s">
        <v>49</v>
      </c>
    </row>
    <row r="3" spans="1:11" x14ac:dyDescent="0.4">
      <c r="A3" s="33">
        <f t="shared" ref="A3:A13" si="0">RANK(G3,$G$3:$G$13)</f>
        <v>1</v>
      </c>
      <c r="B3" s="39" t="s">
        <v>50</v>
      </c>
      <c r="C3" s="40">
        <v>246</v>
      </c>
      <c r="D3" s="41">
        <v>236</v>
      </c>
      <c r="E3" s="41">
        <v>203</v>
      </c>
      <c r="F3" s="41">
        <f t="shared" ref="F3:F13" si="1">SUM(C3:E3)</f>
        <v>685</v>
      </c>
      <c r="G3" s="42">
        <f t="shared" ref="G3:G13" si="2">F3/3</f>
        <v>228.33333333333334</v>
      </c>
      <c r="H3" s="39" t="s">
        <v>50</v>
      </c>
      <c r="I3" s="43">
        <f>VLOOKUP(B3,'총에버 관리_2021'!$A$3:$O$28,11,FALSE)</f>
        <v>0</v>
      </c>
      <c r="J3" s="43">
        <f>VLOOKUP(B3,'총에버 관리_2021'!$A$3:$O$28,10,FALSE)</f>
        <v>0</v>
      </c>
      <c r="K3" s="44">
        <f>VLOOKUP(B3,'총에버 관리_2021'!$A$3:$O$28,12,FALSE)</f>
        <v>0</v>
      </c>
    </row>
    <row r="4" spans="1:11" x14ac:dyDescent="0.4">
      <c r="A4" s="33">
        <f t="shared" si="0"/>
        <v>2</v>
      </c>
      <c r="B4" s="39" t="s">
        <v>51</v>
      </c>
      <c r="C4" s="40">
        <v>217</v>
      </c>
      <c r="D4" s="41">
        <v>221</v>
      </c>
      <c r="E4" s="41">
        <v>186</v>
      </c>
      <c r="F4" s="41">
        <f t="shared" si="1"/>
        <v>624</v>
      </c>
      <c r="G4" s="42">
        <f t="shared" si="2"/>
        <v>208</v>
      </c>
      <c r="H4" s="39" t="s">
        <v>51</v>
      </c>
      <c r="I4" s="43">
        <f>VLOOKUP(B4,'총에버 관리_2021'!$A$3:$O$28,11,FALSE)</f>
        <v>0</v>
      </c>
      <c r="J4" s="43">
        <f>VLOOKUP(B4,'총에버 관리_2021'!$A$3:$O$28,10,FALSE)</f>
        <v>0</v>
      </c>
      <c r="K4" s="44">
        <f>VLOOKUP(B4,'총에버 관리_2021'!$A$3:$O$28,12,FALSE)</f>
        <v>0</v>
      </c>
    </row>
    <row r="5" spans="1:11" x14ac:dyDescent="0.4">
      <c r="A5" s="33">
        <f t="shared" si="0"/>
        <v>3</v>
      </c>
      <c r="B5" s="39" t="s">
        <v>52</v>
      </c>
      <c r="C5" s="40">
        <v>168</v>
      </c>
      <c r="D5" s="41">
        <v>209</v>
      </c>
      <c r="E5" s="41">
        <v>210</v>
      </c>
      <c r="F5" s="41">
        <f t="shared" si="1"/>
        <v>587</v>
      </c>
      <c r="G5" s="42">
        <f t="shared" si="2"/>
        <v>195.66666666666666</v>
      </c>
      <c r="H5" s="39" t="s">
        <v>52</v>
      </c>
      <c r="I5" s="43">
        <f>VLOOKUP(B5,'총에버 관리_2021'!$A$3:$O$28,11,FALSE)</f>
        <v>590</v>
      </c>
      <c r="J5" s="43">
        <f>VLOOKUP(B5,'총에버 관리_2021'!$A$3:$O$28,10,FALSE)</f>
        <v>611</v>
      </c>
      <c r="K5" s="44">
        <f>VLOOKUP(B5,'총에버 관리_2021'!$A$3:$O$28,12,FALSE)</f>
        <v>515</v>
      </c>
    </row>
    <row r="6" spans="1:11" x14ac:dyDescent="0.4">
      <c r="A6" s="33">
        <f t="shared" si="0"/>
        <v>4</v>
      </c>
      <c r="B6" s="45" t="s">
        <v>53</v>
      </c>
      <c r="C6" s="46">
        <v>199</v>
      </c>
      <c r="D6" s="47">
        <v>197</v>
      </c>
      <c r="E6" s="47">
        <v>178</v>
      </c>
      <c r="F6" s="47">
        <f t="shared" si="1"/>
        <v>574</v>
      </c>
      <c r="G6" s="48">
        <f t="shared" si="2"/>
        <v>191.33333333333334</v>
      </c>
      <c r="H6" s="45" t="s">
        <v>53</v>
      </c>
      <c r="I6" s="43">
        <f>VLOOKUP(B6,'총에버 관리_2021'!$A$3:$O$28,11,FALSE)</f>
        <v>604</v>
      </c>
      <c r="J6" s="43">
        <f>VLOOKUP(B6,'총에버 관리_2021'!$A$3:$O$28,10,FALSE)</f>
        <v>615</v>
      </c>
      <c r="K6" s="44">
        <f>VLOOKUP(B6,'총에버 관리_2021'!$A$3:$O$28,12,FALSE)</f>
        <v>522</v>
      </c>
    </row>
    <row r="7" spans="1:11" x14ac:dyDescent="0.4">
      <c r="A7" s="33">
        <f t="shared" si="0"/>
        <v>5</v>
      </c>
      <c r="B7" s="45" t="s">
        <v>54</v>
      </c>
      <c r="C7" s="46">
        <v>211</v>
      </c>
      <c r="D7" s="47">
        <v>181</v>
      </c>
      <c r="E7" s="47">
        <v>180</v>
      </c>
      <c r="F7" s="47">
        <f t="shared" si="1"/>
        <v>572</v>
      </c>
      <c r="G7" s="48">
        <f t="shared" si="2"/>
        <v>190.66666666666666</v>
      </c>
      <c r="H7" s="45" t="s">
        <v>54</v>
      </c>
      <c r="I7" s="43">
        <f>VLOOKUP(B7,'총에버 관리_2021'!$A$3:$O$28,11,FALSE)</f>
        <v>564</v>
      </c>
      <c r="J7" s="43">
        <f>VLOOKUP(B7,'총에버 관리_2021'!$A$3:$O$28,10,FALSE)</f>
        <v>555</v>
      </c>
      <c r="K7" s="44">
        <f>VLOOKUP(B7,'총에버 관리_2021'!$A$3:$O$28,12,FALSE)</f>
        <v>639</v>
      </c>
    </row>
    <row r="8" spans="1:11" x14ac:dyDescent="0.4">
      <c r="A8" s="33">
        <f t="shared" si="0"/>
        <v>6</v>
      </c>
      <c r="B8" s="45" t="s">
        <v>55</v>
      </c>
      <c r="C8" s="46">
        <v>196</v>
      </c>
      <c r="D8" s="47">
        <v>212</v>
      </c>
      <c r="E8" s="47">
        <v>158</v>
      </c>
      <c r="F8" s="47">
        <f t="shared" si="1"/>
        <v>566</v>
      </c>
      <c r="G8" s="48">
        <f t="shared" si="2"/>
        <v>188.66666666666666</v>
      </c>
      <c r="H8" s="45" t="s">
        <v>55</v>
      </c>
      <c r="I8" s="43">
        <f>VLOOKUP(B8,'총에버 관리_2021'!$A$3:$O$28,11,FALSE)</f>
        <v>577</v>
      </c>
      <c r="J8" s="43">
        <f>VLOOKUP(B8,'총에버 관리_2021'!$A$3:$O$28,10,FALSE)</f>
        <v>517</v>
      </c>
      <c r="K8" s="44">
        <f>VLOOKUP(B8,'총에버 관리_2021'!$A$3:$O$28,12,FALSE)</f>
        <v>579</v>
      </c>
    </row>
    <row r="9" spans="1:11" x14ac:dyDescent="0.4">
      <c r="A9" s="33">
        <f t="shared" si="0"/>
        <v>7</v>
      </c>
      <c r="B9" s="49" t="s">
        <v>56</v>
      </c>
      <c r="C9" s="50">
        <v>188</v>
      </c>
      <c r="D9" s="51">
        <v>188</v>
      </c>
      <c r="E9" s="51">
        <v>185</v>
      </c>
      <c r="F9" s="51">
        <f t="shared" si="1"/>
        <v>561</v>
      </c>
      <c r="G9" s="52">
        <f t="shared" si="2"/>
        <v>187</v>
      </c>
      <c r="H9" s="49" t="s">
        <v>56</v>
      </c>
      <c r="I9" s="43">
        <f>VLOOKUP(B9,'총에버 관리_2021'!$A$3:$O$28,11,FALSE)</f>
        <v>527</v>
      </c>
      <c r="J9" s="43">
        <f>VLOOKUP(B9,'총에버 관리_2021'!$A$3:$O$28,10,FALSE)</f>
        <v>527</v>
      </c>
      <c r="K9" s="44">
        <f>VLOOKUP(B9,'총에버 관리_2021'!$A$3:$O$28,12,FALSE)</f>
        <v>357</v>
      </c>
    </row>
    <row r="10" spans="1:11" x14ac:dyDescent="0.4">
      <c r="A10" s="33">
        <f t="shared" si="0"/>
        <v>8</v>
      </c>
      <c r="B10" s="49" t="s">
        <v>57</v>
      </c>
      <c r="C10" s="50">
        <v>173</v>
      </c>
      <c r="D10" s="51">
        <v>184</v>
      </c>
      <c r="E10" s="51">
        <v>172</v>
      </c>
      <c r="F10" s="51">
        <f t="shared" si="1"/>
        <v>529</v>
      </c>
      <c r="G10" s="52">
        <f t="shared" si="2"/>
        <v>176.33333333333334</v>
      </c>
      <c r="H10" s="49" t="s">
        <v>57</v>
      </c>
      <c r="I10" s="43">
        <f>VLOOKUP(B10,'총에버 관리_2021'!$A$3:$O$28,11,FALSE)</f>
        <v>518</v>
      </c>
      <c r="J10" s="43">
        <f>VLOOKUP(B10,'총에버 관리_2021'!$A$3:$O$28,10,FALSE)</f>
        <v>510</v>
      </c>
      <c r="K10" s="44">
        <f>VLOOKUP(B10,'총에버 관리_2021'!$A$3:$O$28,12,FALSE)</f>
        <v>592</v>
      </c>
    </row>
    <row r="11" spans="1:11" x14ac:dyDescent="0.4">
      <c r="A11" s="33">
        <f t="shared" si="0"/>
        <v>9</v>
      </c>
      <c r="B11" s="49" t="s">
        <v>58</v>
      </c>
      <c r="C11" s="50">
        <v>172</v>
      </c>
      <c r="D11" s="51">
        <v>194</v>
      </c>
      <c r="E11" s="51">
        <v>155</v>
      </c>
      <c r="F11" s="51">
        <f t="shared" si="1"/>
        <v>521</v>
      </c>
      <c r="G11" s="52">
        <f t="shared" si="2"/>
        <v>173.66666666666666</v>
      </c>
      <c r="H11" s="49" t="s">
        <v>58</v>
      </c>
      <c r="I11" s="43">
        <f>VLOOKUP(B11,'총에버 관리_2021'!$A$3:$O$28,11,FALSE)</f>
        <v>506</v>
      </c>
      <c r="J11" s="43">
        <f>VLOOKUP(B11,'총에버 관리_2021'!$A$3:$O$28,10,FALSE)</f>
        <v>517</v>
      </c>
      <c r="K11" s="44">
        <f>VLOOKUP(B11,'총에버 관리_2021'!$A$3:$O$28,12,FALSE)</f>
        <v>452</v>
      </c>
    </row>
    <row r="12" spans="1:11" x14ac:dyDescent="0.4">
      <c r="A12" s="33">
        <f t="shared" si="0"/>
        <v>10</v>
      </c>
      <c r="B12" s="49" t="s">
        <v>59</v>
      </c>
      <c r="C12" s="50">
        <v>171</v>
      </c>
      <c r="D12" s="51">
        <v>186</v>
      </c>
      <c r="E12" s="51">
        <v>122</v>
      </c>
      <c r="F12" s="51">
        <f t="shared" si="1"/>
        <v>479</v>
      </c>
      <c r="G12" s="52">
        <f t="shared" si="2"/>
        <v>159.66666666666666</v>
      </c>
      <c r="H12" s="49" t="s">
        <v>59</v>
      </c>
      <c r="I12" s="43">
        <f>VLOOKUP(B12,'총에버 관리_2021'!$A$3:$O$28,11,FALSE)</f>
        <v>496</v>
      </c>
      <c r="J12" s="43">
        <f>VLOOKUP(B12,'총에버 관리_2021'!$A$3:$O$28,10,FALSE)</f>
        <v>439</v>
      </c>
      <c r="K12" s="44">
        <f>VLOOKUP(B12,'총에버 관리_2021'!$A$3:$O$28,12,FALSE)</f>
        <v>532</v>
      </c>
    </row>
    <row r="13" spans="1:11" x14ac:dyDescent="0.4">
      <c r="A13" s="33">
        <f t="shared" si="0"/>
        <v>11</v>
      </c>
      <c r="B13" s="49" t="s">
        <v>60</v>
      </c>
      <c r="C13" s="50">
        <v>134</v>
      </c>
      <c r="D13" s="51">
        <v>152</v>
      </c>
      <c r="E13" s="51">
        <v>147</v>
      </c>
      <c r="F13" s="51">
        <f t="shared" si="1"/>
        <v>433</v>
      </c>
      <c r="G13" s="52">
        <f t="shared" si="2"/>
        <v>144.33333333333334</v>
      </c>
      <c r="H13" s="49" t="s">
        <v>60</v>
      </c>
      <c r="I13" s="43">
        <f>VLOOKUP(B13,'총에버 관리_2021'!$A$3:$O$28,11,FALSE)</f>
        <v>467</v>
      </c>
      <c r="J13" s="43">
        <f>VLOOKUP(B13,'총에버 관리_2021'!$A$3:$O$28,10,FALSE)</f>
        <v>503</v>
      </c>
      <c r="K13" s="44">
        <f>VLOOKUP(B13,'총에버 관리_2021'!$A$3:$O$28,12,FALSE)</f>
        <v>0</v>
      </c>
    </row>
    <row r="17" spans="1:11" ht="49.5" customHeight="1" x14ac:dyDescent="0.4">
      <c r="A17" s="189" t="s">
        <v>61</v>
      </c>
      <c r="B17" s="190"/>
      <c r="C17" s="190"/>
      <c r="D17" s="190"/>
      <c r="E17" s="190"/>
      <c r="F17" s="190"/>
      <c r="G17" s="190"/>
      <c r="H17" s="190"/>
      <c r="I17" s="190"/>
      <c r="J17" s="190"/>
      <c r="K17" s="191"/>
    </row>
    <row r="18" spans="1:11" x14ac:dyDescent="0.4">
      <c r="A18" s="33" t="s">
        <v>40</v>
      </c>
      <c r="B18" s="53" t="s">
        <v>41</v>
      </c>
      <c r="C18" s="54" t="s">
        <v>42</v>
      </c>
      <c r="D18" s="55" t="s">
        <v>43</v>
      </c>
      <c r="E18" s="55" t="s">
        <v>44</v>
      </c>
      <c r="F18" s="55" t="s">
        <v>45</v>
      </c>
      <c r="G18" s="56" t="s">
        <v>46</v>
      </c>
      <c r="H18" s="53" t="s">
        <v>41</v>
      </c>
      <c r="I18" s="57" t="s">
        <v>47</v>
      </c>
      <c r="J18" s="57" t="s">
        <v>48</v>
      </c>
      <c r="K18" s="57" t="s">
        <v>49</v>
      </c>
    </row>
    <row r="19" spans="1:11" ht="18" thickBot="1" x14ac:dyDescent="0.45">
      <c r="A19" s="33">
        <f t="shared" ref="A19:A32" si="3">RANK(G19,$G$19:$G$32)</f>
        <v>1</v>
      </c>
      <c r="B19" s="58" t="s">
        <v>50</v>
      </c>
      <c r="C19" s="59">
        <v>224</v>
      </c>
      <c r="D19" s="58">
        <v>204</v>
      </c>
      <c r="E19" s="58">
        <v>179</v>
      </c>
      <c r="F19" s="58">
        <f t="shared" ref="F19:F32" si="4">SUM(C19:E19)</f>
        <v>607</v>
      </c>
      <c r="G19" s="60">
        <f t="shared" ref="G19:G32" si="5">F19/3</f>
        <v>202.33333333333334</v>
      </c>
      <c r="H19" s="58" t="s">
        <v>50</v>
      </c>
      <c r="I19" s="43">
        <f>VLOOKUP(B19,'총에버 관리_2021'!$A$3:$O$28,11,FALSE)</f>
        <v>0</v>
      </c>
      <c r="J19" s="43">
        <f>VLOOKUP(B19,'총에버 관리_2021'!$A$3:$O$28,10,FALSE)</f>
        <v>0</v>
      </c>
      <c r="K19" s="44">
        <f>VLOOKUP(B19,'총에버 관리_2021'!$A$3:$O$28,12,FALSE)</f>
        <v>0</v>
      </c>
    </row>
    <row r="20" spans="1:11" ht="18.600000000000001" thickTop="1" thickBot="1" x14ac:dyDescent="0.45">
      <c r="A20" s="33">
        <f t="shared" si="3"/>
        <v>2</v>
      </c>
      <c r="B20" s="61" t="s">
        <v>55</v>
      </c>
      <c r="C20" s="62">
        <v>216</v>
      </c>
      <c r="D20" s="63">
        <v>169</v>
      </c>
      <c r="E20" s="58">
        <v>188</v>
      </c>
      <c r="F20" s="58">
        <f t="shared" si="4"/>
        <v>573</v>
      </c>
      <c r="G20" s="60">
        <f t="shared" si="5"/>
        <v>191</v>
      </c>
      <c r="H20" s="58" t="s">
        <v>55</v>
      </c>
      <c r="I20" s="43">
        <f>VLOOKUP(B20,'총에버 관리_2021'!$A$3:$O$28,11,FALSE)</f>
        <v>577</v>
      </c>
      <c r="J20" s="43">
        <f>VLOOKUP(B20,'총에버 관리_2021'!$A$3:$O$28,10,FALSE)</f>
        <v>517</v>
      </c>
      <c r="K20" s="44">
        <f>VLOOKUP(B20,'총에버 관리_2021'!$A$3:$O$28,12,FALSE)</f>
        <v>579</v>
      </c>
    </row>
    <row r="21" spans="1:11" ht="18" thickTop="1" x14ac:dyDescent="0.4">
      <c r="A21" s="33">
        <f t="shared" si="3"/>
        <v>3</v>
      </c>
      <c r="B21" s="58" t="s">
        <v>53</v>
      </c>
      <c r="C21" s="64">
        <v>191</v>
      </c>
      <c r="D21" s="58">
        <v>195</v>
      </c>
      <c r="E21" s="58">
        <v>170</v>
      </c>
      <c r="F21" s="58">
        <f t="shared" si="4"/>
        <v>556</v>
      </c>
      <c r="G21" s="60">
        <f t="shared" si="5"/>
        <v>185.33333333333334</v>
      </c>
      <c r="H21" s="58" t="s">
        <v>53</v>
      </c>
      <c r="I21" s="43">
        <f>VLOOKUP(B21,'총에버 관리_2021'!$A$3:$O$28,11,FALSE)</f>
        <v>604</v>
      </c>
      <c r="J21" s="43">
        <f>VLOOKUP(B21,'총에버 관리_2021'!$A$3:$O$28,10,FALSE)</f>
        <v>615</v>
      </c>
      <c r="K21" s="44">
        <f>VLOOKUP(B21,'총에버 관리_2021'!$A$3:$O$28,12,FALSE)</f>
        <v>522</v>
      </c>
    </row>
    <row r="22" spans="1:11" x14ac:dyDescent="0.4">
      <c r="A22" s="33">
        <f t="shared" si="3"/>
        <v>4</v>
      </c>
      <c r="B22" s="65" t="s">
        <v>62</v>
      </c>
      <c r="C22" s="43">
        <v>164</v>
      </c>
      <c r="D22" s="43">
        <v>214</v>
      </c>
      <c r="E22" s="43">
        <v>161</v>
      </c>
      <c r="F22" s="43">
        <f t="shared" si="4"/>
        <v>539</v>
      </c>
      <c r="G22" s="66">
        <f t="shared" si="5"/>
        <v>179.66666666666666</v>
      </c>
      <c r="H22" s="65" t="s">
        <v>62</v>
      </c>
      <c r="I22" s="43">
        <f>VLOOKUP(B22,'총에버 관리_2021'!$A$3:$O$28,11,FALSE)</f>
        <v>0</v>
      </c>
      <c r="J22" s="43">
        <f>VLOOKUP(B22,'총에버 관리_2021'!$A$3:$O$28,10,FALSE)</f>
        <v>0</v>
      </c>
      <c r="K22" s="44">
        <f>VLOOKUP(B22,'총에버 관리_2021'!$A$3:$O$28,12,FALSE)</f>
        <v>0</v>
      </c>
    </row>
    <row r="23" spans="1:11" ht="18" thickBot="1" x14ac:dyDescent="0.45">
      <c r="A23" s="33">
        <f t="shared" si="3"/>
        <v>5</v>
      </c>
      <c r="B23" s="58" t="s">
        <v>54</v>
      </c>
      <c r="C23" s="58">
        <v>191</v>
      </c>
      <c r="D23" s="58">
        <v>178</v>
      </c>
      <c r="E23" s="59">
        <v>166</v>
      </c>
      <c r="F23" s="58">
        <f t="shared" si="4"/>
        <v>535</v>
      </c>
      <c r="G23" s="60">
        <f t="shared" si="5"/>
        <v>178.33333333333334</v>
      </c>
      <c r="H23" s="58" t="s">
        <v>54</v>
      </c>
      <c r="I23" s="43">
        <f>VLOOKUP(B23,'총에버 관리_2021'!$A$3:$O$28,11,FALSE)</f>
        <v>564</v>
      </c>
      <c r="J23" s="43">
        <f>VLOOKUP(B23,'총에버 관리_2021'!$A$3:$O$28,10,FALSE)</f>
        <v>555</v>
      </c>
      <c r="K23" s="44">
        <f>VLOOKUP(B23,'총에버 관리_2021'!$A$3:$O$28,12,FALSE)</f>
        <v>639</v>
      </c>
    </row>
    <row r="24" spans="1:11" ht="18.600000000000001" thickTop="1" thickBot="1" x14ac:dyDescent="0.45">
      <c r="A24" s="33">
        <f t="shared" si="3"/>
        <v>5</v>
      </c>
      <c r="B24" s="65" t="s">
        <v>63</v>
      </c>
      <c r="C24" s="43">
        <v>155</v>
      </c>
      <c r="D24" s="67">
        <v>166</v>
      </c>
      <c r="E24" s="68">
        <v>214</v>
      </c>
      <c r="F24" s="69">
        <f t="shared" si="4"/>
        <v>535</v>
      </c>
      <c r="G24" s="66">
        <f t="shared" si="5"/>
        <v>178.33333333333334</v>
      </c>
      <c r="H24" s="65" t="s">
        <v>63</v>
      </c>
      <c r="I24" s="43">
        <f>VLOOKUP(B24,'총에버 관리_2021'!$A$3:$O$28,11,FALSE)</f>
        <v>0</v>
      </c>
      <c r="J24" s="43">
        <f>VLOOKUP(B24,'총에버 관리_2021'!$A$3:$O$28,10,FALSE)</f>
        <v>474</v>
      </c>
      <c r="K24" s="44">
        <f>VLOOKUP(B24,'총에버 관리_2021'!$A$3:$O$28,12,FALSE)</f>
        <v>0</v>
      </c>
    </row>
    <row r="25" spans="1:11" ht="18" thickTop="1" x14ac:dyDescent="0.4">
      <c r="A25" s="33">
        <f t="shared" si="3"/>
        <v>7</v>
      </c>
      <c r="B25" s="65" t="s">
        <v>64</v>
      </c>
      <c r="C25" s="43">
        <v>169</v>
      </c>
      <c r="D25" s="43">
        <v>186</v>
      </c>
      <c r="E25" s="70">
        <v>167</v>
      </c>
      <c r="F25" s="43">
        <f t="shared" si="4"/>
        <v>522</v>
      </c>
      <c r="G25" s="66">
        <f t="shared" si="5"/>
        <v>174</v>
      </c>
      <c r="H25" s="65" t="s">
        <v>64</v>
      </c>
      <c r="I25" s="43">
        <f>VLOOKUP(B25,'총에버 관리_2021'!$A$3:$O$28,11,FALSE)</f>
        <v>0</v>
      </c>
      <c r="J25" s="43">
        <f>VLOOKUP(B25,'총에버 관리_2021'!$A$3:$O$28,10,FALSE)</f>
        <v>0</v>
      </c>
      <c r="K25" s="44">
        <f>VLOOKUP(B25,'총에버 관리_2021'!$A$3:$O$28,12,FALSE)</f>
        <v>0</v>
      </c>
    </row>
    <row r="26" spans="1:11" x14ac:dyDescent="0.4">
      <c r="A26" s="33">
        <f t="shared" si="3"/>
        <v>8</v>
      </c>
      <c r="B26" s="58" t="s">
        <v>58</v>
      </c>
      <c r="C26" s="43">
        <v>190</v>
      </c>
      <c r="D26" s="43">
        <v>147</v>
      </c>
      <c r="E26" s="43">
        <v>169</v>
      </c>
      <c r="F26" s="43">
        <f t="shared" si="4"/>
        <v>506</v>
      </c>
      <c r="G26" s="66">
        <f t="shared" si="5"/>
        <v>168.66666666666666</v>
      </c>
      <c r="H26" s="58" t="s">
        <v>58</v>
      </c>
      <c r="I26" s="43">
        <f>VLOOKUP(B26,'총에버 관리_2021'!$A$3:$O$28,11,FALSE)</f>
        <v>506</v>
      </c>
      <c r="J26" s="43">
        <f>VLOOKUP(B26,'총에버 관리_2021'!$A$3:$O$28,10,FALSE)</f>
        <v>517</v>
      </c>
      <c r="K26" s="44">
        <f>VLOOKUP(B26,'총에버 관리_2021'!$A$3:$O$28,12,FALSE)</f>
        <v>452</v>
      </c>
    </row>
    <row r="27" spans="1:11" x14ac:dyDescent="0.4">
      <c r="A27" s="33">
        <f t="shared" si="3"/>
        <v>9</v>
      </c>
      <c r="B27" s="58" t="s">
        <v>57</v>
      </c>
      <c r="C27" s="58">
        <v>166</v>
      </c>
      <c r="D27" s="58">
        <v>172</v>
      </c>
      <c r="E27" s="58">
        <v>167</v>
      </c>
      <c r="F27" s="58">
        <f t="shared" si="4"/>
        <v>505</v>
      </c>
      <c r="G27" s="60">
        <f t="shared" si="5"/>
        <v>168.33333333333334</v>
      </c>
      <c r="H27" s="58" t="s">
        <v>57</v>
      </c>
      <c r="I27" s="43">
        <f>VLOOKUP(B27,'총에버 관리_2021'!$A$3:$O$28,11,FALSE)</f>
        <v>518</v>
      </c>
      <c r="J27" s="43">
        <f>VLOOKUP(B27,'총에버 관리_2021'!$A$3:$O$28,10,FALSE)</f>
        <v>510</v>
      </c>
      <c r="K27" s="44">
        <f>VLOOKUP(B27,'총에버 관리_2021'!$A$3:$O$28,12,FALSE)</f>
        <v>592</v>
      </c>
    </row>
    <row r="28" spans="1:11" x14ac:dyDescent="0.4">
      <c r="A28" s="33">
        <f t="shared" si="3"/>
        <v>10</v>
      </c>
      <c r="B28" s="65" t="s">
        <v>52</v>
      </c>
      <c r="C28" s="43">
        <v>177</v>
      </c>
      <c r="D28" s="43">
        <v>168</v>
      </c>
      <c r="E28" s="43">
        <v>155</v>
      </c>
      <c r="F28" s="43">
        <f t="shared" si="4"/>
        <v>500</v>
      </c>
      <c r="G28" s="66">
        <f t="shared" si="5"/>
        <v>166.66666666666666</v>
      </c>
      <c r="H28" s="65" t="s">
        <v>52</v>
      </c>
      <c r="I28" s="43">
        <f>VLOOKUP(B28,'총에버 관리_2021'!$A$3:$O$28,11,FALSE)</f>
        <v>590</v>
      </c>
      <c r="J28" s="43">
        <f>VLOOKUP(B28,'총에버 관리_2021'!$A$3:$O$28,10,FALSE)</f>
        <v>611</v>
      </c>
      <c r="K28" s="44">
        <f>VLOOKUP(B28,'총에버 관리_2021'!$A$3:$O$28,12,FALSE)</f>
        <v>515</v>
      </c>
    </row>
    <row r="29" spans="1:11" x14ac:dyDescent="0.4">
      <c r="A29" s="33">
        <f t="shared" si="3"/>
        <v>11</v>
      </c>
      <c r="B29" s="58" t="s">
        <v>56</v>
      </c>
      <c r="C29" s="58">
        <v>214</v>
      </c>
      <c r="D29" s="58">
        <v>134</v>
      </c>
      <c r="E29" s="58">
        <v>150</v>
      </c>
      <c r="F29" s="58">
        <f t="shared" si="4"/>
        <v>498</v>
      </c>
      <c r="G29" s="60">
        <f t="shared" si="5"/>
        <v>166</v>
      </c>
      <c r="H29" s="58" t="s">
        <v>56</v>
      </c>
      <c r="I29" s="43">
        <f>VLOOKUP(B29,'총에버 관리_2021'!$A$3:$O$28,11,FALSE)</f>
        <v>527</v>
      </c>
      <c r="J29" s="43">
        <f>VLOOKUP(B29,'총에버 관리_2021'!$A$3:$O$28,10,FALSE)</f>
        <v>527</v>
      </c>
      <c r="K29" s="44">
        <f>VLOOKUP(B29,'총에버 관리_2021'!$A$3:$O$28,12,FALSE)</f>
        <v>357</v>
      </c>
    </row>
    <row r="30" spans="1:11" x14ac:dyDescent="0.4">
      <c r="A30" s="33">
        <f t="shared" si="3"/>
        <v>12</v>
      </c>
      <c r="B30" s="65" t="s">
        <v>59</v>
      </c>
      <c r="C30" s="43">
        <v>159</v>
      </c>
      <c r="D30" s="43">
        <v>123</v>
      </c>
      <c r="E30" s="43">
        <v>174</v>
      </c>
      <c r="F30" s="43">
        <f t="shared" si="4"/>
        <v>456</v>
      </c>
      <c r="G30" s="66">
        <f t="shared" si="5"/>
        <v>152</v>
      </c>
      <c r="H30" s="65" t="s">
        <v>59</v>
      </c>
      <c r="I30" s="43">
        <f>VLOOKUP(B30,'총에버 관리_2021'!$A$3:$O$28,11,FALSE)</f>
        <v>496</v>
      </c>
      <c r="J30" s="43">
        <f>VLOOKUP(B30,'총에버 관리_2021'!$A$3:$O$28,10,FALSE)</f>
        <v>439</v>
      </c>
      <c r="K30" s="44">
        <f>VLOOKUP(B30,'총에버 관리_2021'!$A$3:$O$28,12,FALSE)</f>
        <v>532</v>
      </c>
    </row>
    <row r="31" spans="1:11" x14ac:dyDescent="0.4">
      <c r="A31" s="33">
        <f t="shared" si="3"/>
        <v>13</v>
      </c>
      <c r="B31" s="65" t="s">
        <v>60</v>
      </c>
      <c r="C31" s="43">
        <v>175</v>
      </c>
      <c r="D31" s="43">
        <v>144</v>
      </c>
      <c r="E31" s="43">
        <v>120</v>
      </c>
      <c r="F31" s="43">
        <f t="shared" si="4"/>
        <v>439</v>
      </c>
      <c r="G31" s="66">
        <f t="shared" si="5"/>
        <v>146.33333333333334</v>
      </c>
      <c r="H31" s="65" t="s">
        <v>60</v>
      </c>
      <c r="I31" s="43">
        <f>VLOOKUP(B31,'총에버 관리_2021'!$A$3:$O$28,11,FALSE)</f>
        <v>467</v>
      </c>
      <c r="J31" s="43">
        <f>VLOOKUP(B31,'총에버 관리_2021'!$A$3:$O$28,10,FALSE)</f>
        <v>503</v>
      </c>
      <c r="K31" s="44">
        <f>VLOOKUP(B31,'총에버 관리_2021'!$A$3:$O$28,12,FALSE)</f>
        <v>0</v>
      </c>
    </row>
    <row r="32" spans="1:11" x14ac:dyDescent="0.4">
      <c r="A32" s="33">
        <f t="shared" si="3"/>
        <v>14</v>
      </c>
      <c r="B32" s="65" t="s">
        <v>65</v>
      </c>
      <c r="C32" s="43">
        <v>138</v>
      </c>
      <c r="D32" s="43">
        <v>147</v>
      </c>
      <c r="E32" s="43">
        <v>137</v>
      </c>
      <c r="F32" s="43">
        <f t="shared" si="4"/>
        <v>422</v>
      </c>
      <c r="G32" s="66">
        <f t="shared" si="5"/>
        <v>140.66666666666666</v>
      </c>
      <c r="H32" s="65" t="s">
        <v>65</v>
      </c>
      <c r="I32" s="43">
        <f>VLOOKUP(B32,'총에버 관리_2021'!$A$3:$O$28,11,FALSE)</f>
        <v>0</v>
      </c>
      <c r="J32" s="43">
        <f>VLOOKUP(B32,'총에버 관리_2021'!$A$3:$O$28,10,FALSE)</f>
        <v>430</v>
      </c>
      <c r="K32" s="44">
        <f>VLOOKUP(B32,'총에버 관리_2021'!$A$3:$O$28,12,FALSE)</f>
        <v>442</v>
      </c>
    </row>
    <row r="34" spans="1:11" ht="36" customHeight="1" x14ac:dyDescent="0.4">
      <c r="A34" s="189" t="s">
        <v>66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1"/>
    </row>
    <row r="35" spans="1:11" x14ac:dyDescent="0.4">
      <c r="A35" s="33" t="s">
        <v>40</v>
      </c>
      <c r="B35" s="53" t="s">
        <v>41</v>
      </c>
      <c r="C35" s="54" t="s">
        <v>42</v>
      </c>
      <c r="D35" s="55" t="s">
        <v>43</v>
      </c>
      <c r="E35" s="55" t="s">
        <v>44</v>
      </c>
      <c r="F35" s="55" t="s">
        <v>45</v>
      </c>
      <c r="G35" s="56" t="s">
        <v>46</v>
      </c>
      <c r="H35" s="53" t="s">
        <v>41</v>
      </c>
      <c r="I35" s="57" t="s">
        <v>47</v>
      </c>
      <c r="J35" s="57" t="s">
        <v>48</v>
      </c>
      <c r="K35" s="57" t="s">
        <v>49</v>
      </c>
    </row>
    <row r="36" spans="1:11" x14ac:dyDescent="0.4">
      <c r="A36" s="33">
        <f t="shared" ref="A36:A46" si="6">RANK(G36,$G$36:$G$46)</f>
        <v>1</v>
      </c>
      <c r="B36" s="58" t="s">
        <v>59</v>
      </c>
      <c r="C36" s="71">
        <v>202</v>
      </c>
      <c r="D36" s="71">
        <v>244</v>
      </c>
      <c r="E36" s="71">
        <v>162</v>
      </c>
      <c r="F36" s="43">
        <f t="shared" ref="F36:F46" si="7">SUM(C36:E36)</f>
        <v>608</v>
      </c>
      <c r="G36" s="66">
        <f t="shared" ref="G36:G46" si="8">F36/3</f>
        <v>202.66666666666666</v>
      </c>
      <c r="H36" s="58" t="s">
        <v>59</v>
      </c>
      <c r="I36" s="43">
        <f>VLOOKUP(B36,'총에버 관리_2021'!$A$3:$O$29,11,FALSE)</f>
        <v>496</v>
      </c>
      <c r="J36" s="43">
        <f>VLOOKUP(B36,'총에버 관리_2021'!$A$3:$O$29,10,FALSE)</f>
        <v>439</v>
      </c>
      <c r="K36" s="44">
        <f>VLOOKUP(B36,'총에버 관리_2021'!$A$3:$O$29,12,FALSE)</f>
        <v>532</v>
      </c>
    </row>
    <row r="37" spans="1:11" x14ac:dyDescent="0.4">
      <c r="A37" s="33">
        <f t="shared" si="6"/>
        <v>2</v>
      </c>
      <c r="B37" s="61" t="s">
        <v>53</v>
      </c>
      <c r="C37" s="58">
        <v>162</v>
      </c>
      <c r="D37" s="58">
        <v>194</v>
      </c>
      <c r="E37" s="58">
        <v>192</v>
      </c>
      <c r="F37" s="63">
        <f t="shared" si="7"/>
        <v>548</v>
      </c>
      <c r="G37" s="60">
        <f t="shared" si="8"/>
        <v>182.66666666666666</v>
      </c>
      <c r="H37" s="61" t="s">
        <v>53</v>
      </c>
      <c r="I37" s="43">
        <f>VLOOKUP(B37,'총에버 관리_2021'!$A$3:$O$29,11,FALSE)</f>
        <v>604</v>
      </c>
      <c r="J37" s="43">
        <f>VLOOKUP(B37,'총에버 관리_2021'!$A$3:$O$29,10,FALSE)</f>
        <v>615</v>
      </c>
      <c r="K37" s="44">
        <f>VLOOKUP(B37,'총에버 관리_2021'!$A$3:$O$29,12,FALSE)</f>
        <v>522</v>
      </c>
    </row>
    <row r="38" spans="1:11" x14ac:dyDescent="0.4">
      <c r="A38" s="33">
        <f t="shared" si="6"/>
        <v>2</v>
      </c>
      <c r="B38" s="72" t="s">
        <v>56</v>
      </c>
      <c r="C38" s="43">
        <v>156</v>
      </c>
      <c r="D38" s="43">
        <v>220</v>
      </c>
      <c r="E38" s="43">
        <v>172</v>
      </c>
      <c r="F38" s="69">
        <f t="shared" si="7"/>
        <v>548</v>
      </c>
      <c r="G38" s="66">
        <f t="shared" si="8"/>
        <v>182.66666666666666</v>
      </c>
      <c r="H38" s="72" t="s">
        <v>56</v>
      </c>
      <c r="I38" s="43">
        <f>VLOOKUP(B38,'총에버 관리_2021'!$A$3:$O$29,11,FALSE)</f>
        <v>527</v>
      </c>
      <c r="J38" s="43">
        <f>VLOOKUP(B38,'총에버 관리_2021'!$A$3:$O$29,10,FALSE)</f>
        <v>527</v>
      </c>
      <c r="K38" s="44">
        <f>VLOOKUP(B38,'총에버 관리_2021'!$A$3:$O$29,12,FALSE)</f>
        <v>357</v>
      </c>
    </row>
    <row r="39" spans="1:11" x14ac:dyDescent="0.4">
      <c r="A39" s="33">
        <f t="shared" si="6"/>
        <v>4</v>
      </c>
      <c r="B39" s="61" t="s">
        <v>54</v>
      </c>
      <c r="C39" s="58">
        <v>174</v>
      </c>
      <c r="D39" s="58">
        <v>146</v>
      </c>
      <c r="E39" s="58">
        <v>194</v>
      </c>
      <c r="F39" s="63">
        <f t="shared" si="7"/>
        <v>514</v>
      </c>
      <c r="G39" s="60">
        <f t="shared" si="8"/>
        <v>171.33333333333334</v>
      </c>
      <c r="H39" s="61" t="s">
        <v>54</v>
      </c>
      <c r="I39" s="43">
        <f>VLOOKUP(B39,'총에버 관리_2021'!$A$3:$O$29,11,FALSE)</f>
        <v>564</v>
      </c>
      <c r="J39" s="43">
        <f>VLOOKUP(B39,'총에버 관리_2021'!$A$3:$O$29,10,FALSE)</f>
        <v>555</v>
      </c>
      <c r="K39" s="44">
        <f>VLOOKUP(B39,'총에버 관리_2021'!$A$3:$O$29,12,FALSE)</f>
        <v>639</v>
      </c>
    </row>
    <row r="40" spans="1:11" x14ac:dyDescent="0.4">
      <c r="A40" s="33">
        <f t="shared" si="6"/>
        <v>5</v>
      </c>
      <c r="B40" s="61" t="s">
        <v>63</v>
      </c>
      <c r="C40" s="58">
        <v>170</v>
      </c>
      <c r="D40" s="58">
        <v>189</v>
      </c>
      <c r="E40" s="58">
        <v>154</v>
      </c>
      <c r="F40" s="63">
        <f t="shared" si="7"/>
        <v>513</v>
      </c>
      <c r="G40" s="60">
        <f t="shared" si="8"/>
        <v>171</v>
      </c>
      <c r="H40" s="61" t="s">
        <v>63</v>
      </c>
      <c r="I40" s="43">
        <f>VLOOKUP(B40,'총에버 관리_2021'!$A$3:$O$29,11,FALSE)</f>
        <v>0</v>
      </c>
      <c r="J40" s="43">
        <f>VLOOKUP(B40,'총에버 관리_2021'!$A$3:$O$29,10,FALSE)</f>
        <v>474</v>
      </c>
      <c r="K40" s="44">
        <f>VLOOKUP(B40,'총에버 관리_2021'!$A$3:$O$29,12,FALSE)</f>
        <v>0</v>
      </c>
    </row>
    <row r="41" spans="1:11" x14ac:dyDescent="0.4">
      <c r="A41" s="33">
        <f t="shared" si="6"/>
        <v>6</v>
      </c>
      <c r="B41" s="61" t="s">
        <v>52</v>
      </c>
      <c r="C41" s="58">
        <v>171</v>
      </c>
      <c r="D41" s="58">
        <v>155</v>
      </c>
      <c r="E41" s="58">
        <v>178</v>
      </c>
      <c r="F41" s="63">
        <f t="shared" si="7"/>
        <v>504</v>
      </c>
      <c r="G41" s="60">
        <f t="shared" si="8"/>
        <v>168</v>
      </c>
      <c r="H41" s="61" t="s">
        <v>52</v>
      </c>
      <c r="I41" s="43">
        <f>VLOOKUP(B41,'총에버 관리_2021'!$A$3:$O$29,11,FALSE)</f>
        <v>590</v>
      </c>
      <c r="J41" s="43">
        <f>VLOOKUP(B41,'총에버 관리_2021'!$A$3:$O$29,10,FALSE)</f>
        <v>611</v>
      </c>
      <c r="K41" s="44">
        <f>VLOOKUP(B41,'총에버 관리_2021'!$A$3:$O$29,12,FALSE)</f>
        <v>515</v>
      </c>
    </row>
    <row r="42" spans="1:11" x14ac:dyDescent="0.4">
      <c r="A42" s="33">
        <f t="shared" si="6"/>
        <v>7</v>
      </c>
      <c r="B42" s="65" t="s">
        <v>60</v>
      </c>
      <c r="C42" s="70">
        <v>166</v>
      </c>
      <c r="D42" s="70">
        <v>136</v>
      </c>
      <c r="E42" s="70">
        <v>180</v>
      </c>
      <c r="F42" s="43">
        <f t="shared" si="7"/>
        <v>482</v>
      </c>
      <c r="G42" s="66">
        <f t="shared" si="8"/>
        <v>160.66666666666666</v>
      </c>
      <c r="H42" s="65" t="s">
        <v>60</v>
      </c>
      <c r="I42" s="43">
        <f>VLOOKUP(B42,'총에버 관리_2021'!$A$3:$O$29,11,FALSE)</f>
        <v>467</v>
      </c>
      <c r="J42" s="43">
        <f>VLOOKUP(B42,'총에버 관리_2021'!$A$3:$O$29,10,FALSE)</f>
        <v>503</v>
      </c>
      <c r="K42" s="44">
        <f>VLOOKUP(B42,'총에버 관리_2021'!$A$3:$O$29,12,FALSE)</f>
        <v>0</v>
      </c>
    </row>
    <row r="43" spans="1:11" x14ac:dyDescent="0.4">
      <c r="A43" s="33">
        <f t="shared" si="6"/>
        <v>8</v>
      </c>
      <c r="B43" s="65" t="s">
        <v>57</v>
      </c>
      <c r="C43" s="43">
        <v>161</v>
      </c>
      <c r="D43" s="43">
        <v>159</v>
      </c>
      <c r="E43" s="43">
        <v>153</v>
      </c>
      <c r="F43" s="43">
        <f t="shared" si="7"/>
        <v>473</v>
      </c>
      <c r="G43" s="66">
        <f t="shared" si="8"/>
        <v>157.66666666666666</v>
      </c>
      <c r="H43" s="65" t="s">
        <v>57</v>
      </c>
      <c r="I43" s="43">
        <f>VLOOKUP(B43,'총에버 관리_2021'!$A$3:$O$29,11,FALSE)</f>
        <v>518</v>
      </c>
      <c r="J43" s="43">
        <f>VLOOKUP(B43,'총에버 관리_2021'!$A$3:$O$29,10,FALSE)</f>
        <v>510</v>
      </c>
      <c r="K43" s="44">
        <f>VLOOKUP(B43,'총에버 관리_2021'!$A$3:$O$29,12,FALSE)</f>
        <v>592</v>
      </c>
    </row>
    <row r="44" spans="1:11" x14ac:dyDescent="0.4">
      <c r="A44" s="33">
        <f t="shared" si="6"/>
        <v>9</v>
      </c>
      <c r="B44" s="58" t="s">
        <v>65</v>
      </c>
      <c r="C44" s="58">
        <v>114</v>
      </c>
      <c r="D44" s="58">
        <v>161</v>
      </c>
      <c r="E44" s="58">
        <v>145</v>
      </c>
      <c r="F44" s="58">
        <f t="shared" si="7"/>
        <v>420</v>
      </c>
      <c r="G44" s="60">
        <f t="shared" si="8"/>
        <v>140</v>
      </c>
      <c r="H44" s="58" t="s">
        <v>65</v>
      </c>
      <c r="I44" s="43">
        <f>VLOOKUP(B44,'총에버 관리_2021'!$A$3:$O$29,11,FALSE)</f>
        <v>0</v>
      </c>
      <c r="J44" s="43">
        <f>VLOOKUP(B44,'총에버 관리_2021'!$A$3:$O$29,10,FALSE)</f>
        <v>430</v>
      </c>
      <c r="K44" s="44">
        <f>VLOOKUP(B44,'총에버 관리_2021'!$A$3:$O$29,12,FALSE)</f>
        <v>442</v>
      </c>
    </row>
    <row r="45" spans="1:11" x14ac:dyDescent="0.4">
      <c r="A45" s="33">
        <f t="shared" si="6"/>
        <v>10</v>
      </c>
      <c r="B45" s="65" t="s">
        <v>67</v>
      </c>
      <c r="C45" s="43">
        <v>157</v>
      </c>
      <c r="D45" s="43">
        <v>131</v>
      </c>
      <c r="E45" s="43">
        <v>130</v>
      </c>
      <c r="F45" s="43">
        <f t="shared" si="7"/>
        <v>418</v>
      </c>
      <c r="G45" s="66">
        <f t="shared" si="8"/>
        <v>139.33333333333334</v>
      </c>
      <c r="H45" s="65" t="s">
        <v>67</v>
      </c>
      <c r="I45" s="43">
        <f>VLOOKUP(B45,'총에버 관리_2021'!$A$3:$O$29,11,FALSE)</f>
        <v>0</v>
      </c>
      <c r="J45" s="43">
        <f>VLOOKUP(B45,'총에버 관리_2021'!$A$3:$O$29,10,FALSE)</f>
        <v>0</v>
      </c>
      <c r="K45" s="44">
        <f>VLOOKUP(B45,'총에버 관리_2021'!$A$3:$O$29,12,FALSE)</f>
        <v>0</v>
      </c>
    </row>
    <row r="46" spans="1:11" x14ac:dyDescent="0.4">
      <c r="A46" s="33">
        <f t="shared" si="6"/>
        <v>11</v>
      </c>
      <c r="B46" s="58" t="s">
        <v>68</v>
      </c>
      <c r="C46" s="58">
        <v>136</v>
      </c>
      <c r="D46" s="58">
        <v>140</v>
      </c>
      <c r="E46" s="58">
        <v>125</v>
      </c>
      <c r="F46" s="58">
        <f t="shared" si="7"/>
        <v>401</v>
      </c>
      <c r="G46" s="60">
        <f t="shared" si="8"/>
        <v>133.66666666666666</v>
      </c>
      <c r="H46" s="58" t="s">
        <v>68</v>
      </c>
      <c r="I46" s="43">
        <f>VLOOKUP(B46,'총에버 관리_2021'!$A$3:$O$29,11,FALSE)</f>
        <v>0</v>
      </c>
      <c r="J46" s="43">
        <f>VLOOKUP(B46,'총에버 관리_2021'!$A$3:$O$29,10,FALSE)</f>
        <v>0</v>
      </c>
      <c r="K46" s="44">
        <f>VLOOKUP(B46,'총에버 관리_2021'!$A$3:$O$29,12,FALSE)</f>
        <v>0</v>
      </c>
    </row>
    <row r="48" spans="1:11" ht="44.25" customHeight="1" x14ac:dyDescent="0.4">
      <c r="A48" s="189" t="s">
        <v>69</v>
      </c>
      <c r="B48" s="190"/>
      <c r="C48" s="190"/>
      <c r="D48" s="190"/>
      <c r="E48" s="190"/>
      <c r="F48" s="190"/>
      <c r="G48" s="190"/>
      <c r="H48" s="190"/>
      <c r="I48" s="190"/>
      <c r="J48" s="190"/>
      <c r="K48" s="191"/>
    </row>
    <row r="49" spans="1:11" x14ac:dyDescent="0.4">
      <c r="A49" s="33" t="s">
        <v>40</v>
      </c>
      <c r="B49" s="53" t="s">
        <v>41</v>
      </c>
      <c r="C49" s="54" t="s">
        <v>42</v>
      </c>
      <c r="D49" s="55" t="s">
        <v>43</v>
      </c>
      <c r="E49" s="55" t="s">
        <v>44</v>
      </c>
      <c r="F49" s="55" t="s">
        <v>45</v>
      </c>
      <c r="G49" s="56" t="s">
        <v>46</v>
      </c>
      <c r="H49" s="53" t="s">
        <v>41</v>
      </c>
      <c r="I49" s="57" t="s">
        <v>47</v>
      </c>
      <c r="J49" s="57" t="s">
        <v>48</v>
      </c>
      <c r="K49" s="57" t="s">
        <v>49</v>
      </c>
    </row>
    <row r="50" spans="1:11" x14ac:dyDescent="0.4">
      <c r="A50" s="33">
        <f t="shared" ref="A50:A59" si="9">RANK(G50,$G$50:$G$59)</f>
        <v>1</v>
      </c>
      <c r="B50" s="58" t="s">
        <v>57</v>
      </c>
      <c r="C50" s="71">
        <v>224</v>
      </c>
      <c r="D50" s="71">
        <v>204</v>
      </c>
      <c r="E50" s="71">
        <v>244</v>
      </c>
      <c r="F50" s="43">
        <f t="shared" ref="F50:F59" si="10">SUM(C50:E50)</f>
        <v>672</v>
      </c>
      <c r="G50" s="66">
        <f t="shared" ref="G50:G59" si="11">F50/3</f>
        <v>224</v>
      </c>
      <c r="H50" s="58" t="s">
        <v>57</v>
      </c>
      <c r="I50" s="43">
        <f>VLOOKUP(B50,'총에버 관리_2021'!$A$3:$O$29,11,FALSE)</f>
        <v>518</v>
      </c>
      <c r="J50" s="43">
        <f>VLOOKUP(B50,'총에버 관리_2021'!$A$3:$O$29,10,FALSE)</f>
        <v>510</v>
      </c>
      <c r="K50" s="44">
        <f>VLOOKUP(B50,'총에버 관리_2021'!$A$3:$O$29,12,FALSE)</f>
        <v>592</v>
      </c>
    </row>
    <row r="51" spans="1:11" x14ac:dyDescent="0.4">
      <c r="A51" s="33">
        <f t="shared" si="9"/>
        <v>2</v>
      </c>
      <c r="B51" s="72" t="s">
        <v>54</v>
      </c>
      <c r="C51" s="43">
        <v>210</v>
      </c>
      <c r="D51" s="43">
        <v>193</v>
      </c>
      <c r="E51" s="43">
        <v>192</v>
      </c>
      <c r="F51" s="69">
        <f t="shared" si="10"/>
        <v>595</v>
      </c>
      <c r="G51" s="66">
        <f t="shared" si="11"/>
        <v>198.33333333333334</v>
      </c>
      <c r="H51" s="72" t="s">
        <v>54</v>
      </c>
      <c r="I51" s="43">
        <f>VLOOKUP(B51,'총에버 관리_2021'!$A$3:$O$29,11,FALSE)</f>
        <v>564</v>
      </c>
      <c r="J51" s="43">
        <f>VLOOKUP(B51,'총에버 관리_2021'!$A$3:$O$29,10,FALSE)</f>
        <v>555</v>
      </c>
      <c r="K51" s="44">
        <f>VLOOKUP(B51,'총에버 관리_2021'!$A$3:$O$29,12,FALSE)</f>
        <v>639</v>
      </c>
    </row>
    <row r="52" spans="1:11" x14ac:dyDescent="0.4">
      <c r="A52" s="33">
        <f t="shared" si="9"/>
        <v>3</v>
      </c>
      <c r="B52" s="61" t="s">
        <v>55</v>
      </c>
      <c r="C52" s="58">
        <v>207</v>
      </c>
      <c r="D52" s="58">
        <v>203</v>
      </c>
      <c r="E52" s="58">
        <v>168</v>
      </c>
      <c r="F52" s="63">
        <f t="shared" si="10"/>
        <v>578</v>
      </c>
      <c r="G52" s="60">
        <f t="shared" si="11"/>
        <v>192.66666666666666</v>
      </c>
      <c r="H52" s="61" t="s">
        <v>55</v>
      </c>
      <c r="I52" s="43">
        <f>VLOOKUP(B52,'총에버 관리_2021'!$A$3:$O$29,11,FALSE)</f>
        <v>577</v>
      </c>
      <c r="J52" s="43">
        <f>VLOOKUP(B52,'총에버 관리_2021'!$A$3:$O$29,10,FALSE)</f>
        <v>517</v>
      </c>
      <c r="K52" s="44">
        <f>VLOOKUP(B52,'총에버 관리_2021'!$A$3:$O$29,12,FALSE)</f>
        <v>579</v>
      </c>
    </row>
    <row r="53" spans="1:11" ht="18" thickBot="1" x14ac:dyDescent="0.45">
      <c r="A53" s="33">
        <f t="shared" si="9"/>
        <v>4</v>
      </c>
      <c r="B53" s="61" t="s">
        <v>52</v>
      </c>
      <c r="C53" s="58">
        <v>167</v>
      </c>
      <c r="D53" s="59">
        <v>214</v>
      </c>
      <c r="E53" s="58">
        <v>191</v>
      </c>
      <c r="F53" s="63">
        <f t="shared" si="10"/>
        <v>572</v>
      </c>
      <c r="G53" s="60">
        <f t="shared" si="11"/>
        <v>190.66666666666666</v>
      </c>
      <c r="H53" s="61" t="s">
        <v>52</v>
      </c>
      <c r="I53" s="43">
        <f>VLOOKUP(B53,'총에버 관리_2021'!$A$3:$O$29,11,FALSE)</f>
        <v>590</v>
      </c>
      <c r="J53" s="43">
        <f>VLOOKUP(B53,'총에버 관리_2021'!$A$3:$O$29,10,FALSE)</f>
        <v>611</v>
      </c>
      <c r="K53" s="44">
        <f>VLOOKUP(B53,'총에버 관리_2021'!$A$3:$O$29,12,FALSE)</f>
        <v>515</v>
      </c>
    </row>
    <row r="54" spans="1:11" ht="18" thickBot="1" x14ac:dyDescent="0.45">
      <c r="A54" s="33">
        <f t="shared" si="9"/>
        <v>5</v>
      </c>
      <c r="B54" s="72" t="s">
        <v>53</v>
      </c>
      <c r="C54" s="67">
        <v>199</v>
      </c>
      <c r="D54" s="73">
        <v>202</v>
      </c>
      <c r="E54" s="69">
        <v>154</v>
      </c>
      <c r="F54" s="69">
        <f t="shared" si="10"/>
        <v>555</v>
      </c>
      <c r="G54" s="66">
        <f t="shared" si="11"/>
        <v>185</v>
      </c>
      <c r="H54" s="72" t="s">
        <v>53</v>
      </c>
      <c r="I54" s="43">
        <f>VLOOKUP(B54,'총에버 관리_2021'!$A$3:$O$29,11,FALSE)</f>
        <v>604</v>
      </c>
      <c r="J54" s="43">
        <f>VLOOKUP(B54,'총에버 관리_2021'!$A$3:$O$29,10,FALSE)</f>
        <v>615</v>
      </c>
      <c r="K54" s="44">
        <f>VLOOKUP(B54,'총에버 관리_2021'!$A$3:$O$29,12,FALSE)</f>
        <v>522</v>
      </c>
    </row>
    <row r="55" spans="1:11" x14ac:dyDescent="0.4">
      <c r="A55" s="33">
        <f t="shared" si="9"/>
        <v>6</v>
      </c>
      <c r="B55" s="72" t="s">
        <v>56</v>
      </c>
      <c r="C55" s="43">
        <v>164</v>
      </c>
      <c r="D55" s="70">
        <v>165</v>
      </c>
      <c r="E55" s="43">
        <v>198</v>
      </c>
      <c r="F55" s="69">
        <f t="shared" si="10"/>
        <v>527</v>
      </c>
      <c r="G55" s="66">
        <f t="shared" si="11"/>
        <v>175.66666666666666</v>
      </c>
      <c r="H55" s="72" t="s">
        <v>56</v>
      </c>
      <c r="I55" s="43">
        <f>VLOOKUP(B55,'총에버 관리_2021'!$A$3:$O$29,11,FALSE)</f>
        <v>527</v>
      </c>
      <c r="J55" s="43">
        <f>VLOOKUP(B55,'총에버 관리_2021'!$A$3:$O$29,10,FALSE)</f>
        <v>527</v>
      </c>
      <c r="K55" s="44">
        <f>VLOOKUP(B55,'총에버 관리_2021'!$A$3:$O$29,12,FALSE)</f>
        <v>357</v>
      </c>
    </row>
    <row r="56" spans="1:11" x14ac:dyDescent="0.4">
      <c r="A56" s="33">
        <f t="shared" si="9"/>
        <v>7</v>
      </c>
      <c r="B56" s="65" t="s">
        <v>59</v>
      </c>
      <c r="C56" s="70">
        <v>156</v>
      </c>
      <c r="D56" s="70">
        <v>158</v>
      </c>
      <c r="E56" s="70">
        <v>191</v>
      </c>
      <c r="F56" s="43">
        <f t="shared" si="10"/>
        <v>505</v>
      </c>
      <c r="G56" s="66">
        <f t="shared" si="11"/>
        <v>168.33333333333334</v>
      </c>
      <c r="H56" s="65" t="s">
        <v>59</v>
      </c>
      <c r="I56" s="43">
        <f>VLOOKUP(B56,'총에버 관리_2021'!$A$3:$O$29,11,FALSE)</f>
        <v>496</v>
      </c>
      <c r="J56" s="43">
        <f>VLOOKUP(B56,'총에버 관리_2021'!$A$3:$O$29,10,FALSE)</f>
        <v>439</v>
      </c>
      <c r="K56" s="44">
        <f>VLOOKUP(B56,'총에버 관리_2021'!$A$3:$O$29,12,FALSE)</f>
        <v>532</v>
      </c>
    </row>
    <row r="57" spans="1:11" x14ac:dyDescent="0.4">
      <c r="A57" s="33">
        <f t="shared" si="9"/>
        <v>8</v>
      </c>
      <c r="B57" s="58" t="s">
        <v>60</v>
      </c>
      <c r="C57" s="58">
        <v>175</v>
      </c>
      <c r="D57" s="58">
        <v>158</v>
      </c>
      <c r="E57" s="58">
        <v>132</v>
      </c>
      <c r="F57" s="58">
        <f t="shared" si="10"/>
        <v>465</v>
      </c>
      <c r="G57" s="60">
        <f t="shared" si="11"/>
        <v>155</v>
      </c>
      <c r="H57" s="58" t="s">
        <v>60</v>
      </c>
      <c r="I57" s="43">
        <f>VLOOKUP(B57,'총에버 관리_2021'!$A$3:$O$29,11,FALSE)</f>
        <v>467</v>
      </c>
      <c r="J57" s="43">
        <f>VLOOKUP(B57,'총에버 관리_2021'!$A$3:$O$29,10,FALSE)</f>
        <v>503</v>
      </c>
      <c r="K57" s="44">
        <f>VLOOKUP(B57,'총에버 관리_2021'!$A$3:$O$29,12,FALSE)</f>
        <v>0</v>
      </c>
    </row>
    <row r="58" spans="1:11" x14ac:dyDescent="0.4">
      <c r="A58" s="33">
        <f t="shared" si="9"/>
        <v>9</v>
      </c>
      <c r="B58" s="58" t="s">
        <v>58</v>
      </c>
      <c r="C58" s="58">
        <v>182</v>
      </c>
      <c r="D58" s="58">
        <v>124</v>
      </c>
      <c r="E58" s="58">
        <v>127</v>
      </c>
      <c r="F58" s="58">
        <f t="shared" si="10"/>
        <v>433</v>
      </c>
      <c r="G58" s="60">
        <f t="shared" si="11"/>
        <v>144.33333333333334</v>
      </c>
      <c r="H58" s="58" t="s">
        <v>58</v>
      </c>
      <c r="I58" s="43">
        <f>VLOOKUP(B58,'총에버 관리_2021'!$A$3:$O$29,11,FALSE)</f>
        <v>506</v>
      </c>
      <c r="J58" s="43">
        <f>VLOOKUP(B58,'총에버 관리_2021'!$A$3:$O$29,10,FALSE)</f>
        <v>517</v>
      </c>
      <c r="K58" s="44">
        <f>VLOOKUP(B58,'총에버 관리_2021'!$A$3:$O$29,12,FALSE)</f>
        <v>452</v>
      </c>
    </row>
    <row r="59" spans="1:11" x14ac:dyDescent="0.4">
      <c r="A59" s="33">
        <f t="shared" si="9"/>
        <v>10</v>
      </c>
      <c r="B59" s="58" t="s">
        <v>65</v>
      </c>
      <c r="C59" s="58">
        <v>129</v>
      </c>
      <c r="D59" s="58">
        <v>154</v>
      </c>
      <c r="E59" s="58">
        <v>134</v>
      </c>
      <c r="F59" s="58">
        <f t="shared" si="10"/>
        <v>417</v>
      </c>
      <c r="G59" s="60">
        <f t="shared" si="11"/>
        <v>139</v>
      </c>
      <c r="H59" s="58" t="s">
        <v>65</v>
      </c>
      <c r="I59" s="43">
        <f>VLOOKUP(B59,'총에버 관리_2021'!$A$3:$O$29,11,FALSE)</f>
        <v>0</v>
      </c>
      <c r="J59" s="43">
        <f>VLOOKUP(B59,'총에버 관리_2021'!$A$3:$O$29,10,FALSE)</f>
        <v>430</v>
      </c>
      <c r="K59" s="44">
        <f>VLOOKUP(B59,'총에버 관리_2021'!$A$3:$O$29,12,FALSE)</f>
        <v>442</v>
      </c>
    </row>
    <row r="62" spans="1:11" ht="44.25" customHeight="1" x14ac:dyDescent="0.4">
      <c r="A62" s="189" t="s">
        <v>70</v>
      </c>
      <c r="B62" s="190"/>
      <c r="C62" s="190"/>
      <c r="D62" s="190"/>
      <c r="E62" s="190"/>
      <c r="F62" s="190"/>
      <c r="G62" s="190"/>
      <c r="H62" s="190"/>
      <c r="I62" s="190"/>
      <c r="J62" s="190"/>
      <c r="K62" s="191"/>
    </row>
    <row r="63" spans="1:11" x14ac:dyDescent="0.4">
      <c r="A63" s="33" t="s">
        <v>40</v>
      </c>
      <c r="B63" s="53" t="s">
        <v>41</v>
      </c>
      <c r="C63" s="54" t="s">
        <v>42</v>
      </c>
      <c r="D63" s="55" t="s">
        <v>43</v>
      </c>
      <c r="E63" s="55" t="s">
        <v>44</v>
      </c>
      <c r="F63" s="55" t="s">
        <v>45</v>
      </c>
      <c r="G63" s="56" t="s">
        <v>46</v>
      </c>
      <c r="H63" s="53" t="s">
        <v>41</v>
      </c>
      <c r="I63" s="57" t="s">
        <v>47</v>
      </c>
      <c r="J63" s="57" t="s">
        <v>48</v>
      </c>
      <c r="K63" s="57" t="s">
        <v>49</v>
      </c>
    </row>
    <row r="64" spans="1:11" x14ac:dyDescent="0.4">
      <c r="A64" s="33">
        <f t="shared" ref="A64:A74" si="12">RANK(G64,$G$64:$G$74)</f>
        <v>1</v>
      </c>
      <c r="B64" s="65" t="s">
        <v>54</v>
      </c>
      <c r="C64" s="71">
        <v>183</v>
      </c>
      <c r="D64" s="71">
        <v>236</v>
      </c>
      <c r="E64" s="71">
        <v>225</v>
      </c>
      <c r="F64" s="43">
        <f t="shared" ref="F64:F74" si="13">SUM(C64:E64)</f>
        <v>644</v>
      </c>
      <c r="G64" s="66">
        <f t="shared" ref="G64:G74" si="14">F64/3</f>
        <v>214.66666666666666</v>
      </c>
      <c r="H64" s="65" t="s">
        <v>54</v>
      </c>
      <c r="I64" s="43">
        <f>VLOOKUP(B64,'총에버 관리_2021'!$A$3:$O$29,12,FALSE)</f>
        <v>639</v>
      </c>
      <c r="J64" s="43">
        <f>VLOOKUP(B64,'총에버 관리_2021'!$A$3:$O$29,11,FALSE)</f>
        <v>564</v>
      </c>
      <c r="K64" s="44">
        <f>VLOOKUP(B64,'총에버 관리_2021'!$A$3:$O$29,13,FALSE)</f>
        <v>5734</v>
      </c>
    </row>
    <row r="65" spans="1:11" x14ac:dyDescent="0.4">
      <c r="A65" s="33">
        <f t="shared" si="12"/>
        <v>2</v>
      </c>
      <c r="B65" s="61" t="s">
        <v>52</v>
      </c>
      <c r="C65" s="58">
        <v>171</v>
      </c>
      <c r="D65" s="58">
        <v>234</v>
      </c>
      <c r="E65" s="58">
        <v>193</v>
      </c>
      <c r="F65" s="63">
        <f t="shared" si="13"/>
        <v>598</v>
      </c>
      <c r="G65" s="60">
        <f t="shared" si="14"/>
        <v>199.33333333333334</v>
      </c>
      <c r="H65" s="61" t="s">
        <v>52</v>
      </c>
      <c r="I65" s="43">
        <f>VLOOKUP(B65,'총에버 관리_2021'!$A$3:$O$29,12,FALSE)</f>
        <v>515</v>
      </c>
      <c r="J65" s="43">
        <f>VLOOKUP(B65,'총에버 관리_2021'!$A$3:$O$29,11,FALSE)</f>
        <v>590</v>
      </c>
      <c r="K65" s="44">
        <f>VLOOKUP(B65,'총에버 관리_2021'!$A$3:$O$29,13,FALSE)</f>
        <v>5939</v>
      </c>
    </row>
    <row r="66" spans="1:11" x14ac:dyDescent="0.4">
      <c r="A66" s="33">
        <f t="shared" si="12"/>
        <v>3</v>
      </c>
      <c r="B66" s="61" t="s">
        <v>53</v>
      </c>
      <c r="C66" s="58">
        <v>173</v>
      </c>
      <c r="D66" s="58">
        <v>208</v>
      </c>
      <c r="E66" s="58">
        <v>205</v>
      </c>
      <c r="F66" s="63">
        <f t="shared" si="13"/>
        <v>586</v>
      </c>
      <c r="G66" s="60">
        <f t="shared" si="14"/>
        <v>195.33333333333334</v>
      </c>
      <c r="H66" s="61" t="s">
        <v>53</v>
      </c>
      <c r="I66" s="43">
        <f>VLOOKUP(B66,'총에버 관리_2021'!$A$3:$O$29,12,FALSE)</f>
        <v>522</v>
      </c>
      <c r="J66" s="43">
        <f>VLOOKUP(B66,'총에버 관리_2021'!$A$3:$O$29,11,FALSE)</f>
        <v>604</v>
      </c>
      <c r="K66" s="44">
        <f>VLOOKUP(B66,'총에버 관리_2021'!$A$3:$O$29,13,FALSE)</f>
        <v>6067</v>
      </c>
    </row>
    <row r="67" spans="1:11" x14ac:dyDescent="0.4">
      <c r="A67" s="33">
        <f t="shared" si="12"/>
        <v>4</v>
      </c>
      <c r="B67" s="61" t="s">
        <v>51</v>
      </c>
      <c r="C67" s="59">
        <v>199</v>
      </c>
      <c r="D67" s="59">
        <v>188</v>
      </c>
      <c r="E67" s="59">
        <v>165</v>
      </c>
      <c r="F67" s="63">
        <f t="shared" si="13"/>
        <v>552</v>
      </c>
      <c r="G67" s="60">
        <f t="shared" si="14"/>
        <v>184</v>
      </c>
      <c r="H67" s="61" t="s">
        <v>51</v>
      </c>
      <c r="I67" s="43">
        <f>VLOOKUP(B67,'총에버 관리_2021'!$A$3:$O$29,12,FALSE)</f>
        <v>0</v>
      </c>
      <c r="J67" s="43">
        <f>VLOOKUP(B67,'총에버 관리_2021'!$A$3:$O$29,11,FALSE)</f>
        <v>0</v>
      </c>
      <c r="K67" s="44">
        <f>VLOOKUP(B67,'총에버 관리_2021'!$A$3:$O$29,13,FALSE)</f>
        <v>2190</v>
      </c>
    </row>
    <row r="68" spans="1:11" x14ac:dyDescent="0.4">
      <c r="A68" s="33">
        <f t="shared" si="12"/>
        <v>5</v>
      </c>
      <c r="B68" s="61" t="s">
        <v>57</v>
      </c>
      <c r="C68" s="43">
        <v>171</v>
      </c>
      <c r="D68" s="43">
        <v>222</v>
      </c>
      <c r="E68" s="43">
        <v>148</v>
      </c>
      <c r="F68" s="69">
        <f t="shared" si="13"/>
        <v>541</v>
      </c>
      <c r="G68" s="66">
        <f t="shared" si="14"/>
        <v>180.33333333333334</v>
      </c>
      <c r="H68" s="61" t="s">
        <v>57</v>
      </c>
      <c r="I68" s="43">
        <f>VLOOKUP(B68,'총에버 관리_2021'!$A$3:$O$29,12,FALSE)</f>
        <v>592</v>
      </c>
      <c r="J68" s="43">
        <f>VLOOKUP(B68,'총에버 관리_2021'!$A$3:$O$29,11,FALSE)</f>
        <v>518</v>
      </c>
      <c r="K68" s="44">
        <f>VLOOKUP(B68,'총에버 관리_2021'!$A$3:$O$29,13,FALSE)</f>
        <v>5425</v>
      </c>
    </row>
    <row r="69" spans="1:11" x14ac:dyDescent="0.4">
      <c r="A69" s="33">
        <f t="shared" si="12"/>
        <v>6</v>
      </c>
      <c r="B69" s="72" t="s">
        <v>56</v>
      </c>
      <c r="C69" s="70">
        <v>158</v>
      </c>
      <c r="D69" s="70">
        <v>189</v>
      </c>
      <c r="E69" s="70">
        <v>171</v>
      </c>
      <c r="F69" s="69">
        <f t="shared" si="13"/>
        <v>518</v>
      </c>
      <c r="G69" s="66">
        <f t="shared" si="14"/>
        <v>172.66666666666666</v>
      </c>
      <c r="H69" s="72" t="s">
        <v>56</v>
      </c>
      <c r="I69" s="43">
        <f>VLOOKUP(B69,'총에버 관리_2021'!$A$3:$O$29,12,FALSE)</f>
        <v>357</v>
      </c>
      <c r="J69" s="43">
        <f>VLOOKUP(B69,'총에버 관리_2021'!$A$3:$O$29,11,FALSE)</f>
        <v>527</v>
      </c>
      <c r="K69" s="44">
        <f>VLOOKUP(B69,'총에버 관리_2021'!$A$3:$O$29,13,FALSE)</f>
        <v>5680</v>
      </c>
    </row>
    <row r="70" spans="1:11" x14ac:dyDescent="0.4">
      <c r="A70" s="33">
        <f t="shared" si="12"/>
        <v>7</v>
      </c>
      <c r="B70" s="65" t="s">
        <v>55</v>
      </c>
      <c r="C70" s="70">
        <v>184</v>
      </c>
      <c r="D70" s="64">
        <v>148</v>
      </c>
      <c r="E70" s="70">
        <v>184</v>
      </c>
      <c r="F70" s="43">
        <f t="shared" si="13"/>
        <v>516</v>
      </c>
      <c r="G70" s="66">
        <f t="shared" si="14"/>
        <v>172</v>
      </c>
      <c r="H70" s="65" t="s">
        <v>55</v>
      </c>
      <c r="I70" s="43">
        <f>VLOOKUP(B70,'총에버 관리_2021'!$A$3:$O$29,12,FALSE)</f>
        <v>579</v>
      </c>
      <c r="J70" s="43">
        <f>VLOOKUP(B70,'총에버 관리_2021'!$A$3:$O$29,11,FALSE)</f>
        <v>577</v>
      </c>
      <c r="K70" s="44">
        <f>VLOOKUP(B70,'총에버 관리_2021'!$A$3:$O$29,13,FALSE)</f>
        <v>5500</v>
      </c>
    </row>
    <row r="71" spans="1:11" x14ac:dyDescent="0.4">
      <c r="A71" s="33">
        <f t="shared" si="12"/>
        <v>8</v>
      </c>
      <c r="B71" s="65" t="s">
        <v>58</v>
      </c>
      <c r="C71" s="43">
        <v>161</v>
      </c>
      <c r="D71" s="43">
        <v>134</v>
      </c>
      <c r="E71" s="43">
        <v>200</v>
      </c>
      <c r="F71" s="43">
        <f t="shared" si="13"/>
        <v>495</v>
      </c>
      <c r="G71" s="66">
        <f t="shared" si="14"/>
        <v>165</v>
      </c>
      <c r="H71" s="65" t="s">
        <v>58</v>
      </c>
      <c r="I71" s="43">
        <f>VLOOKUP(B71,'총에버 관리_2021'!$A$3:$O$29,12,FALSE)</f>
        <v>452</v>
      </c>
      <c r="J71" s="43">
        <f>VLOOKUP(B71,'총에버 관리_2021'!$A$3:$O$29,11,FALSE)</f>
        <v>506</v>
      </c>
      <c r="K71" s="44">
        <f>VLOOKUP(B71,'총에버 관리_2021'!$A$3:$O$29,13,FALSE)</f>
        <v>4910</v>
      </c>
    </row>
    <row r="72" spans="1:11" x14ac:dyDescent="0.4">
      <c r="A72" s="33">
        <f t="shared" si="12"/>
        <v>9</v>
      </c>
      <c r="B72" s="58" t="s">
        <v>65</v>
      </c>
      <c r="C72" s="58">
        <v>143</v>
      </c>
      <c r="D72" s="58">
        <v>156</v>
      </c>
      <c r="E72" s="58">
        <v>157</v>
      </c>
      <c r="F72" s="58">
        <f t="shared" si="13"/>
        <v>456</v>
      </c>
      <c r="G72" s="60">
        <f t="shared" si="14"/>
        <v>152</v>
      </c>
      <c r="H72" s="58" t="s">
        <v>65</v>
      </c>
      <c r="I72" s="43">
        <f>VLOOKUP(B72,'총에버 관리_2021'!$A$3:$O$29,12,FALSE)</f>
        <v>442</v>
      </c>
      <c r="J72" s="43">
        <f>VLOOKUP(B72,'총에버 관리_2021'!$A$3:$O$29,11,FALSE)</f>
        <v>0</v>
      </c>
      <c r="K72" s="44">
        <f>VLOOKUP(B72,'총에버 관리_2021'!$A$3:$O$29,13,FALSE)</f>
        <v>3489</v>
      </c>
    </row>
    <row r="73" spans="1:11" x14ac:dyDescent="0.4">
      <c r="A73" s="33">
        <f t="shared" si="12"/>
        <v>10</v>
      </c>
      <c r="B73" s="58" t="s">
        <v>60</v>
      </c>
      <c r="C73" s="58">
        <v>150</v>
      </c>
      <c r="D73" s="58">
        <v>147</v>
      </c>
      <c r="E73" s="58">
        <v>144</v>
      </c>
      <c r="F73" s="58">
        <f t="shared" si="13"/>
        <v>441</v>
      </c>
      <c r="G73" s="60">
        <f t="shared" si="14"/>
        <v>147</v>
      </c>
      <c r="H73" s="58" t="s">
        <v>60</v>
      </c>
      <c r="I73" s="43">
        <f>VLOOKUP(B73,'총에버 관리_2021'!$A$3:$O$29,12,FALSE)</f>
        <v>0</v>
      </c>
      <c r="J73" s="43">
        <f>VLOOKUP(B73,'총에버 관리_2021'!$A$3:$O$29,11,FALSE)</f>
        <v>467</v>
      </c>
      <c r="K73" s="44">
        <f>VLOOKUP(B73,'총에버 관리_2021'!$A$3:$O$29,13,FALSE)</f>
        <v>3705</v>
      </c>
    </row>
    <row r="74" spans="1:11" x14ac:dyDescent="0.4">
      <c r="A74" s="33">
        <f t="shared" si="12"/>
        <v>11</v>
      </c>
      <c r="B74" s="58" t="s">
        <v>59</v>
      </c>
      <c r="C74" s="58">
        <v>147</v>
      </c>
      <c r="D74" s="58">
        <v>135</v>
      </c>
      <c r="E74" s="58">
        <v>127</v>
      </c>
      <c r="F74" s="58">
        <f t="shared" si="13"/>
        <v>409</v>
      </c>
      <c r="G74" s="60">
        <f t="shared" si="14"/>
        <v>136.33333333333334</v>
      </c>
      <c r="H74" s="58" t="s">
        <v>59</v>
      </c>
      <c r="I74" s="43">
        <f>VLOOKUP(B74,'총에버 관리_2021'!$A$3:$O$29,12,FALSE)</f>
        <v>532</v>
      </c>
      <c r="J74" s="43">
        <f>VLOOKUP(B74,'총에버 관리_2021'!$A$3:$O$29,11,FALSE)</f>
        <v>496</v>
      </c>
      <c r="K74" s="44">
        <f>VLOOKUP(B74,'총에버 관리_2021'!$A$3:$O$29,13,FALSE)</f>
        <v>4440</v>
      </c>
    </row>
    <row r="77" spans="1:11" ht="15" customHeight="1" x14ac:dyDescent="0.4"/>
    <row r="78" spans="1:11" ht="43.5" customHeight="1" x14ac:dyDescent="0.4">
      <c r="A78" s="189" t="s">
        <v>71</v>
      </c>
      <c r="B78" s="190"/>
      <c r="C78" s="190"/>
      <c r="D78" s="190"/>
      <c r="E78" s="190"/>
      <c r="F78" s="190"/>
      <c r="G78" s="190"/>
      <c r="H78" s="190"/>
      <c r="I78" s="190"/>
      <c r="J78" s="190"/>
      <c r="K78" s="191"/>
    </row>
    <row r="79" spans="1:11" x14ac:dyDescent="0.4">
      <c r="A79" s="33" t="s">
        <v>40</v>
      </c>
      <c r="B79" s="53" t="s">
        <v>41</v>
      </c>
      <c r="C79" s="54" t="s">
        <v>42</v>
      </c>
      <c r="D79" s="55" t="s">
        <v>43</v>
      </c>
      <c r="E79" s="55" t="s">
        <v>44</v>
      </c>
      <c r="F79" s="55" t="s">
        <v>45</v>
      </c>
      <c r="G79" s="56" t="s">
        <v>46</v>
      </c>
      <c r="H79" s="53" t="s">
        <v>41</v>
      </c>
      <c r="I79" s="57" t="s">
        <v>47</v>
      </c>
      <c r="J79" s="57" t="s">
        <v>48</v>
      </c>
      <c r="K79" s="57" t="s">
        <v>49</v>
      </c>
    </row>
    <row r="80" spans="1:11" x14ac:dyDescent="0.4">
      <c r="A80" s="33">
        <f t="shared" ref="A80:A91" si="15">RANK(G80,$G$80:$G$91)</f>
        <v>1</v>
      </c>
      <c r="B80" s="65" t="s">
        <v>53</v>
      </c>
      <c r="C80" s="71">
        <v>202</v>
      </c>
      <c r="D80" s="71">
        <v>239</v>
      </c>
      <c r="E80" s="71">
        <v>174</v>
      </c>
      <c r="F80" s="43">
        <f t="shared" ref="F80:F91" si="16">SUM(C80:E80)</f>
        <v>615</v>
      </c>
      <c r="G80" s="66">
        <f t="shared" ref="G80:G91" si="17">F80/3</f>
        <v>205</v>
      </c>
      <c r="H80" s="65" t="str">
        <f t="shared" ref="H80:H91" si="18">B80</f>
        <v>진해진</v>
      </c>
      <c r="I80" s="43">
        <f>VLOOKUP(B80,'총에버 관리_2021'!$A$3:$O$29,12,FALSE)</f>
        <v>522</v>
      </c>
      <c r="J80" s="43">
        <f>VLOOKUP(B80,'총에버 관리_2021'!$A$3:$O$29,11,FALSE)</f>
        <v>604</v>
      </c>
      <c r="K80" s="44">
        <f>VLOOKUP(B80,'총에버 관리_2021'!$A$3:$O$29,13,FALSE)</f>
        <v>6067</v>
      </c>
    </row>
    <row r="81" spans="1:12" x14ac:dyDescent="0.4">
      <c r="A81" s="33">
        <f t="shared" si="15"/>
        <v>2</v>
      </c>
      <c r="B81" s="61" t="s">
        <v>52</v>
      </c>
      <c r="C81" s="58">
        <v>231</v>
      </c>
      <c r="D81" s="58">
        <v>198</v>
      </c>
      <c r="E81" s="58">
        <v>182</v>
      </c>
      <c r="F81" s="63">
        <f t="shared" si="16"/>
        <v>611</v>
      </c>
      <c r="G81" s="60">
        <f t="shared" si="17"/>
        <v>203.66666666666666</v>
      </c>
      <c r="H81" s="65" t="str">
        <f t="shared" si="18"/>
        <v>이민철</v>
      </c>
      <c r="I81" s="43">
        <f>VLOOKUP(B81,'총에버 관리_2021'!$A$3:$O$29,12,FALSE)</f>
        <v>515</v>
      </c>
      <c r="J81" s="43">
        <f>VLOOKUP(B81,'총에버 관리_2021'!$A$3:$O$29,11,FALSE)</f>
        <v>590</v>
      </c>
      <c r="K81" s="44">
        <f>VLOOKUP(B81,'총에버 관리_2021'!$A$3:$O$29,13,FALSE)</f>
        <v>5939</v>
      </c>
    </row>
    <row r="82" spans="1:12" x14ac:dyDescent="0.4">
      <c r="A82" s="33">
        <f t="shared" si="15"/>
        <v>3</v>
      </c>
      <c r="B82" s="72" t="s">
        <v>54</v>
      </c>
      <c r="C82" s="43">
        <v>224</v>
      </c>
      <c r="D82" s="43">
        <v>132</v>
      </c>
      <c r="E82" s="43">
        <v>199</v>
      </c>
      <c r="F82" s="69">
        <f t="shared" si="16"/>
        <v>555</v>
      </c>
      <c r="G82" s="66">
        <f t="shared" si="17"/>
        <v>185</v>
      </c>
      <c r="H82" s="65" t="str">
        <f t="shared" si="18"/>
        <v>박신호</v>
      </c>
      <c r="I82" s="43">
        <f>VLOOKUP(B82,'총에버 관리_2021'!$A$3:$O$29,12,FALSE)</f>
        <v>639</v>
      </c>
      <c r="J82" s="43">
        <f>VLOOKUP(B82,'총에버 관리_2021'!$A$3:$O$29,11,FALSE)</f>
        <v>564</v>
      </c>
      <c r="K82" s="44">
        <f>VLOOKUP(B82,'총에버 관리_2021'!$A$3:$O$29,13,FALSE)</f>
        <v>5734</v>
      </c>
    </row>
    <row r="83" spans="1:12" x14ac:dyDescent="0.4">
      <c r="A83" s="33">
        <f t="shared" si="15"/>
        <v>4</v>
      </c>
      <c r="B83" s="61" t="s">
        <v>56</v>
      </c>
      <c r="C83" s="59">
        <v>178</v>
      </c>
      <c r="D83" s="59">
        <v>171</v>
      </c>
      <c r="E83" s="59">
        <v>178</v>
      </c>
      <c r="F83" s="63">
        <f t="shared" si="16"/>
        <v>527</v>
      </c>
      <c r="G83" s="60">
        <f t="shared" si="17"/>
        <v>175.66666666666666</v>
      </c>
      <c r="H83" s="65" t="str">
        <f t="shared" si="18"/>
        <v>김주성</v>
      </c>
      <c r="I83" s="43">
        <f>VLOOKUP(B83,'총에버 관리_2021'!$A$3:$O$29,12,FALSE)</f>
        <v>357</v>
      </c>
      <c r="J83" s="43">
        <f>VLOOKUP(B83,'총에버 관리_2021'!$A$3:$O$29,11,FALSE)</f>
        <v>527</v>
      </c>
      <c r="K83" s="44">
        <f>VLOOKUP(B83,'총에버 관리_2021'!$A$3:$O$29,13,FALSE)</f>
        <v>5680</v>
      </c>
    </row>
    <row r="84" spans="1:12" x14ac:dyDescent="0.4">
      <c r="A84" s="33">
        <f t="shared" si="15"/>
        <v>5</v>
      </c>
      <c r="B84" s="61" t="s">
        <v>55</v>
      </c>
      <c r="C84" s="58">
        <v>163</v>
      </c>
      <c r="D84" s="58">
        <v>173</v>
      </c>
      <c r="E84" s="58">
        <v>181</v>
      </c>
      <c r="F84" s="63">
        <f t="shared" si="16"/>
        <v>517</v>
      </c>
      <c r="G84" s="60">
        <f t="shared" si="17"/>
        <v>172.33333333333334</v>
      </c>
      <c r="H84" s="65" t="str">
        <f t="shared" si="18"/>
        <v>정승우</v>
      </c>
      <c r="I84" s="43">
        <f>VLOOKUP(B84,'총에버 관리_2021'!$A$3:$O$29,12,FALSE)</f>
        <v>579</v>
      </c>
      <c r="J84" s="43">
        <f>VLOOKUP(B84,'총에버 관리_2021'!$A$3:$O$29,11,FALSE)</f>
        <v>577</v>
      </c>
      <c r="K84" s="44">
        <f>VLOOKUP(B84,'총에버 관리_2021'!$A$3:$O$29,13,FALSE)</f>
        <v>5500</v>
      </c>
    </row>
    <row r="85" spans="1:12" x14ac:dyDescent="0.4">
      <c r="A85" s="33">
        <f t="shared" si="15"/>
        <v>5</v>
      </c>
      <c r="B85" s="61" t="s">
        <v>58</v>
      </c>
      <c r="C85" s="64">
        <v>168</v>
      </c>
      <c r="D85" s="64">
        <v>159</v>
      </c>
      <c r="E85" s="64">
        <v>190</v>
      </c>
      <c r="F85" s="63">
        <f t="shared" si="16"/>
        <v>517</v>
      </c>
      <c r="G85" s="60">
        <f t="shared" si="17"/>
        <v>172.33333333333334</v>
      </c>
      <c r="H85" s="65" t="str">
        <f t="shared" si="18"/>
        <v>이정훈</v>
      </c>
      <c r="I85" s="43">
        <f>VLOOKUP(B85,'총에버 관리_2021'!$A$3:$O$29,12,FALSE)</f>
        <v>452</v>
      </c>
      <c r="J85" s="43">
        <f>VLOOKUP(B85,'총에버 관리_2021'!$A$3:$O$29,11,FALSE)</f>
        <v>506</v>
      </c>
      <c r="K85" s="44">
        <f>VLOOKUP(B85,'총에버 관리_2021'!$A$3:$O$29,13,FALSE)</f>
        <v>4910</v>
      </c>
    </row>
    <row r="86" spans="1:12" x14ac:dyDescent="0.4">
      <c r="A86" s="33">
        <f t="shared" si="15"/>
        <v>7</v>
      </c>
      <c r="B86" s="65" t="s">
        <v>57</v>
      </c>
      <c r="C86" s="70">
        <v>185</v>
      </c>
      <c r="D86" s="64">
        <v>162</v>
      </c>
      <c r="E86" s="70">
        <v>163</v>
      </c>
      <c r="F86" s="43">
        <f t="shared" si="16"/>
        <v>510</v>
      </c>
      <c r="G86" s="66">
        <f t="shared" si="17"/>
        <v>170</v>
      </c>
      <c r="H86" s="65" t="str">
        <f t="shared" si="18"/>
        <v>김인기</v>
      </c>
      <c r="I86" s="43">
        <f>VLOOKUP(B86,'총에버 관리_2021'!$A$3:$O$29,12,FALSE)</f>
        <v>592</v>
      </c>
      <c r="J86" s="43">
        <f>VLOOKUP(B86,'총에버 관리_2021'!$A$3:$O$29,11,FALSE)</f>
        <v>518</v>
      </c>
      <c r="K86" s="44">
        <f>VLOOKUP(B86,'총에버 관리_2021'!$A$3:$O$29,13,FALSE)</f>
        <v>5425</v>
      </c>
    </row>
    <row r="87" spans="1:12" x14ac:dyDescent="0.4">
      <c r="A87" s="33">
        <f t="shared" si="15"/>
        <v>8</v>
      </c>
      <c r="B87" s="65" t="s">
        <v>60</v>
      </c>
      <c r="C87" s="43">
        <v>156</v>
      </c>
      <c r="D87" s="43">
        <v>154</v>
      </c>
      <c r="E87" s="43">
        <v>193</v>
      </c>
      <c r="F87" s="43">
        <f t="shared" si="16"/>
        <v>503</v>
      </c>
      <c r="G87" s="66">
        <f t="shared" si="17"/>
        <v>167.66666666666666</v>
      </c>
      <c r="H87" s="65" t="str">
        <f t="shared" si="18"/>
        <v>전소영</v>
      </c>
      <c r="I87" s="43">
        <f>VLOOKUP(B87,'총에버 관리_2021'!$A$3:$O$29,12,FALSE)</f>
        <v>0</v>
      </c>
      <c r="J87" s="43">
        <f>VLOOKUP(B87,'총에버 관리_2021'!$A$3:$O$29,11,FALSE)</f>
        <v>467</v>
      </c>
      <c r="K87" s="44">
        <f>VLOOKUP(B87,'총에버 관리_2021'!$A$3:$O$29,13,FALSE)</f>
        <v>3705</v>
      </c>
    </row>
    <row r="88" spans="1:12" x14ac:dyDescent="0.4">
      <c r="A88" s="33">
        <f t="shared" si="15"/>
        <v>9</v>
      </c>
      <c r="B88" s="58" t="s">
        <v>72</v>
      </c>
      <c r="C88" s="43">
        <v>124</v>
      </c>
      <c r="D88" s="43">
        <v>202</v>
      </c>
      <c r="E88" s="43">
        <v>154</v>
      </c>
      <c r="F88" s="43">
        <f t="shared" si="16"/>
        <v>480</v>
      </c>
      <c r="G88" s="66">
        <f t="shared" si="17"/>
        <v>160</v>
      </c>
      <c r="H88" s="65" t="str">
        <f t="shared" si="18"/>
        <v>이유선</v>
      </c>
      <c r="I88" s="43">
        <f>VLOOKUP(B88,'총에버 관리_2021'!$A$3:$O$29,12,FALSE)</f>
        <v>0</v>
      </c>
      <c r="J88" s="43">
        <f>VLOOKUP(B88,'총에버 관리_2021'!$A$3:$O$29,11,FALSE)</f>
        <v>0</v>
      </c>
      <c r="K88" s="44">
        <f>VLOOKUP(B88,'총에버 관리_2021'!$A$3:$O$29,13,FALSE)</f>
        <v>480</v>
      </c>
    </row>
    <row r="89" spans="1:12" x14ac:dyDescent="0.4">
      <c r="A89" s="33">
        <f t="shared" si="15"/>
        <v>10</v>
      </c>
      <c r="B89" s="58" t="s">
        <v>63</v>
      </c>
      <c r="C89" s="58">
        <v>153</v>
      </c>
      <c r="D89" s="58">
        <v>169</v>
      </c>
      <c r="E89" s="58">
        <v>152</v>
      </c>
      <c r="F89" s="58">
        <f t="shared" si="16"/>
        <v>474</v>
      </c>
      <c r="G89" s="60">
        <f t="shared" si="17"/>
        <v>158</v>
      </c>
      <c r="H89" s="65" t="str">
        <f t="shared" si="18"/>
        <v>남궁철상</v>
      </c>
      <c r="I89" s="43">
        <f>VLOOKUP(B89,'총에버 관리_2021'!$A$3:$O$29,12,FALSE)</f>
        <v>0</v>
      </c>
      <c r="J89" s="43">
        <f>VLOOKUP(B89,'총에버 관리_2021'!$A$3:$O$29,11,FALSE)</f>
        <v>0</v>
      </c>
      <c r="K89" s="44">
        <f>VLOOKUP(B89,'총에버 관리_2021'!$A$3:$O$29,13,FALSE)</f>
        <v>2630</v>
      </c>
    </row>
    <row r="90" spans="1:12" x14ac:dyDescent="0.4">
      <c r="A90" s="33">
        <f t="shared" si="15"/>
        <v>11</v>
      </c>
      <c r="B90" s="58" t="s">
        <v>59</v>
      </c>
      <c r="C90" s="58">
        <v>150</v>
      </c>
      <c r="D90" s="58">
        <v>140</v>
      </c>
      <c r="E90" s="58">
        <v>149</v>
      </c>
      <c r="F90" s="58">
        <f t="shared" si="16"/>
        <v>439</v>
      </c>
      <c r="G90" s="60">
        <f t="shared" si="17"/>
        <v>146.33333333333334</v>
      </c>
      <c r="H90" s="65" t="str">
        <f t="shared" si="18"/>
        <v>김준호</v>
      </c>
      <c r="I90" s="43">
        <f>VLOOKUP(B90,'총에버 관리_2021'!$A$3:$O$29,12,FALSE)</f>
        <v>532</v>
      </c>
      <c r="J90" s="43">
        <f>VLOOKUP(B90,'총에버 관리_2021'!$A$3:$O$29,11,FALSE)</f>
        <v>496</v>
      </c>
      <c r="K90" s="44">
        <f>VLOOKUP(B90,'총에버 관리_2021'!$A$3:$O$29,13,FALSE)</f>
        <v>4440</v>
      </c>
    </row>
    <row r="91" spans="1:12" x14ac:dyDescent="0.4">
      <c r="A91" s="33">
        <f t="shared" si="15"/>
        <v>12</v>
      </c>
      <c r="B91" s="58" t="s">
        <v>65</v>
      </c>
      <c r="C91" s="58">
        <v>162</v>
      </c>
      <c r="D91" s="58">
        <v>122</v>
      </c>
      <c r="E91" s="58">
        <v>146</v>
      </c>
      <c r="F91" s="58">
        <f t="shared" si="16"/>
        <v>430</v>
      </c>
      <c r="G91" s="60">
        <f t="shared" si="17"/>
        <v>143.33333333333334</v>
      </c>
      <c r="H91" s="65" t="str">
        <f t="shared" si="18"/>
        <v>김범승</v>
      </c>
      <c r="I91" s="43">
        <f>VLOOKUP(B91,'총에버 관리_2021'!$A$3:$O$29,12,FALSE)</f>
        <v>442</v>
      </c>
      <c r="J91" s="43">
        <f>VLOOKUP(B91,'총에버 관리_2021'!$A$3:$O$29,11,FALSE)</f>
        <v>0</v>
      </c>
      <c r="K91" s="44">
        <f>VLOOKUP(B91,'총에버 관리_2021'!$A$3:$O$29,13,FALSE)</f>
        <v>3489</v>
      </c>
    </row>
    <row r="95" spans="1:12" ht="42.75" customHeight="1" x14ac:dyDescent="0.4">
      <c r="A95" s="187" t="s">
        <v>73</v>
      </c>
      <c r="B95" s="188"/>
      <c r="C95" s="188"/>
      <c r="D95" s="188"/>
      <c r="E95" s="188"/>
      <c r="F95" s="188"/>
      <c r="G95" s="188"/>
      <c r="H95" s="188"/>
      <c r="I95" s="188"/>
      <c r="J95" s="188"/>
      <c r="K95" s="188"/>
      <c r="L95" s="188"/>
    </row>
    <row r="96" spans="1:12" ht="35.4" thickBot="1" x14ac:dyDescent="0.45">
      <c r="A96" s="74" t="s">
        <v>40</v>
      </c>
      <c r="B96" s="38" t="s">
        <v>41</v>
      </c>
      <c r="C96" s="38" t="s">
        <v>42</v>
      </c>
      <c r="D96" s="38" t="s">
        <v>43</v>
      </c>
      <c r="E96" s="57" t="s">
        <v>44</v>
      </c>
      <c r="F96" s="38" t="s">
        <v>45</v>
      </c>
      <c r="G96" s="75" t="s">
        <v>46</v>
      </c>
      <c r="H96" s="38" t="s">
        <v>41</v>
      </c>
      <c r="I96" s="38" t="s">
        <v>47</v>
      </c>
      <c r="J96" s="38" t="s">
        <v>48</v>
      </c>
      <c r="K96" s="38" t="s">
        <v>49</v>
      </c>
      <c r="L96" s="76" t="s">
        <v>74</v>
      </c>
    </row>
    <row r="97" spans="1:12" ht="18.600000000000001" thickTop="1" thickBot="1" x14ac:dyDescent="0.45">
      <c r="A97" s="77">
        <f t="shared" ref="A97:A105" si="19">RANK(G97,$G$97:$G$105)</f>
        <v>1</v>
      </c>
      <c r="B97" s="64" t="s">
        <v>53</v>
      </c>
      <c r="C97" s="78">
        <v>206</v>
      </c>
      <c r="D97" s="79">
        <v>181</v>
      </c>
      <c r="E97" s="62">
        <v>217</v>
      </c>
      <c r="F97" s="80">
        <f t="shared" ref="F97:F105" si="20">SUM(C97:E97)</f>
        <v>604</v>
      </c>
      <c r="G97" s="81">
        <f t="shared" ref="G97:G105" si="21">F97/3</f>
        <v>201.33333333333334</v>
      </c>
      <c r="H97" s="82" t="str">
        <f t="shared" ref="H97:H105" si="22">B97</f>
        <v>진해진</v>
      </c>
      <c r="I97" s="70">
        <f>VLOOKUP(B97,'총에버 관리_2021'!$A$3:$O$29,14,FALSE)</f>
        <v>33</v>
      </c>
      <c r="J97" s="70">
        <f>VLOOKUP(B97,'총에버 관리_2021'!$A$3:$O$29,13,FALSE)</f>
        <v>6067</v>
      </c>
      <c r="K97" s="83">
        <f>VLOOKUP(B97,'총에버 관리_2021'!$A$3:$O$29,15,FALSE)</f>
        <v>183.84848484848484</v>
      </c>
      <c r="L97" s="84">
        <f>RANK(K97,'총에버 관리_2021'!$O$3:$O$29)</f>
        <v>3</v>
      </c>
    </row>
    <row r="98" spans="1:12" ht="18" thickTop="1" x14ac:dyDescent="0.4">
      <c r="A98" s="77">
        <f t="shared" si="19"/>
        <v>2</v>
      </c>
      <c r="B98" s="61" t="s">
        <v>52</v>
      </c>
      <c r="C98" s="43">
        <v>237</v>
      </c>
      <c r="D98" s="43">
        <v>175</v>
      </c>
      <c r="E98" s="70">
        <v>178</v>
      </c>
      <c r="F98" s="69">
        <f t="shared" si="20"/>
        <v>590</v>
      </c>
      <c r="G98" s="66">
        <f t="shared" si="21"/>
        <v>196.66666666666666</v>
      </c>
      <c r="H98" s="65" t="str">
        <f t="shared" si="22"/>
        <v>이민철</v>
      </c>
      <c r="I98" s="43">
        <f>VLOOKUP(B98,'총에버 관리_2021'!$A$3:$O$29,14,FALSE)</f>
        <v>33</v>
      </c>
      <c r="J98" s="43">
        <f>VLOOKUP(B98,'총에버 관리_2021'!$A$3:$O$29,13,FALSE)</f>
        <v>5939</v>
      </c>
      <c r="K98" s="44">
        <f>VLOOKUP(B98,'총에버 관리_2021'!$A$3:$O$29,15,FALSE)</f>
        <v>179.96969696969697</v>
      </c>
      <c r="L98" s="84">
        <f>RANK(K98,'총에버 관리_2021'!$O$3:$O$29)</f>
        <v>7</v>
      </c>
    </row>
    <row r="99" spans="1:12" x14ac:dyDescent="0.4">
      <c r="A99" s="77">
        <f t="shared" si="19"/>
        <v>3</v>
      </c>
      <c r="B99" s="72" t="s">
        <v>55</v>
      </c>
      <c r="C99" s="43">
        <v>183</v>
      </c>
      <c r="D99" s="43">
        <v>190</v>
      </c>
      <c r="E99" s="43">
        <v>204</v>
      </c>
      <c r="F99" s="69">
        <f t="shared" si="20"/>
        <v>577</v>
      </c>
      <c r="G99" s="66">
        <f t="shared" si="21"/>
        <v>192.33333333333334</v>
      </c>
      <c r="H99" s="65" t="str">
        <f t="shared" si="22"/>
        <v>정승우</v>
      </c>
      <c r="I99" s="43">
        <f>VLOOKUP(B99,'총에버 관리_2021'!$A$3:$O$29,14,FALSE)</f>
        <v>30</v>
      </c>
      <c r="J99" s="43">
        <f>VLOOKUP(B99,'총에버 관리_2021'!$A$3:$O$29,13,FALSE)</f>
        <v>5500</v>
      </c>
      <c r="K99" s="44">
        <f>VLOOKUP(B99,'총에버 관리_2021'!$A$3:$O$29,15,FALSE)</f>
        <v>183.33333333333334</v>
      </c>
      <c r="L99" s="84">
        <f>RANK(K99,'총에버 관리_2021'!$O$3:$O$29)</f>
        <v>4</v>
      </c>
    </row>
    <row r="100" spans="1:12" x14ac:dyDescent="0.4">
      <c r="A100" s="77">
        <f t="shared" si="19"/>
        <v>4</v>
      </c>
      <c r="B100" s="72" t="s">
        <v>54</v>
      </c>
      <c r="C100" s="71">
        <v>193</v>
      </c>
      <c r="D100" s="71">
        <v>201</v>
      </c>
      <c r="E100" s="71">
        <v>170</v>
      </c>
      <c r="F100" s="69">
        <f t="shared" si="20"/>
        <v>564</v>
      </c>
      <c r="G100" s="66">
        <f t="shared" si="21"/>
        <v>188</v>
      </c>
      <c r="H100" s="65" t="str">
        <f t="shared" si="22"/>
        <v>박신호</v>
      </c>
      <c r="I100" s="43">
        <f>VLOOKUP(B100,'총에버 관리_2021'!$A$3:$O$29,14,FALSE)</f>
        <v>30</v>
      </c>
      <c r="J100" s="43">
        <f>VLOOKUP(B100,'총에버 관리_2021'!$A$3:$O$29,13,FALSE)</f>
        <v>5734</v>
      </c>
      <c r="K100" s="44">
        <f>VLOOKUP(B100,'총에버 관리_2021'!$A$3:$O$29,15,FALSE)</f>
        <v>191.13333333333333</v>
      </c>
      <c r="L100" s="84">
        <f>RANK(K100,'총에버 관리_2021'!$O$3:$O$29)</f>
        <v>2</v>
      </c>
    </row>
    <row r="101" spans="1:12" x14ac:dyDescent="0.4">
      <c r="A101" s="77">
        <f t="shared" si="19"/>
        <v>5</v>
      </c>
      <c r="B101" s="61" t="s">
        <v>56</v>
      </c>
      <c r="C101" s="58">
        <v>157</v>
      </c>
      <c r="D101" s="58">
        <v>126</v>
      </c>
      <c r="E101" s="58">
        <v>244</v>
      </c>
      <c r="F101" s="63">
        <f t="shared" si="20"/>
        <v>527</v>
      </c>
      <c r="G101" s="60">
        <f t="shared" si="21"/>
        <v>175.66666666666666</v>
      </c>
      <c r="H101" s="65" t="str">
        <f t="shared" si="22"/>
        <v>김주성</v>
      </c>
      <c r="I101" s="43">
        <f>VLOOKUP(B101,'총에버 관리_2021'!$A$3:$O$29,14,FALSE)</f>
        <v>32</v>
      </c>
      <c r="J101" s="43">
        <f>VLOOKUP(B101,'총에버 관리_2021'!$A$3:$O$29,13,FALSE)</f>
        <v>5680</v>
      </c>
      <c r="K101" s="44">
        <f>VLOOKUP(B101,'총에버 관리_2021'!$A$3:$O$29,15,FALSE)</f>
        <v>177.5</v>
      </c>
      <c r="L101" s="84">
        <f>RANK(K101,'총에버 관리_2021'!$O$3:$O$29)</f>
        <v>9</v>
      </c>
    </row>
    <row r="102" spans="1:12" x14ac:dyDescent="0.4">
      <c r="A102" s="77">
        <f t="shared" si="19"/>
        <v>6</v>
      </c>
      <c r="B102" s="61" t="s">
        <v>57</v>
      </c>
      <c r="C102" s="64">
        <v>157</v>
      </c>
      <c r="D102" s="64">
        <v>168</v>
      </c>
      <c r="E102" s="64">
        <v>193</v>
      </c>
      <c r="F102" s="63">
        <f t="shared" si="20"/>
        <v>518</v>
      </c>
      <c r="G102" s="60">
        <f t="shared" si="21"/>
        <v>172.66666666666666</v>
      </c>
      <c r="H102" s="65" t="str">
        <f t="shared" si="22"/>
        <v>김인기</v>
      </c>
      <c r="I102" s="43">
        <f>VLOOKUP(B102,'총에버 관리_2021'!$A$3:$O$29,14,FALSE)</f>
        <v>30</v>
      </c>
      <c r="J102" s="43">
        <f>VLOOKUP(B102,'총에버 관리_2021'!$A$3:$O$29,13,FALSE)</f>
        <v>5425</v>
      </c>
      <c r="K102" s="44">
        <f>VLOOKUP(B102,'총에버 관리_2021'!$A$3:$O$29,15,FALSE)</f>
        <v>180.83333333333334</v>
      </c>
      <c r="L102" s="84">
        <f>RANK(K102,'총에버 관리_2021'!$O$3:$O$29)</f>
        <v>6</v>
      </c>
    </row>
    <row r="103" spans="1:12" x14ac:dyDescent="0.4">
      <c r="A103" s="77">
        <f t="shared" si="19"/>
        <v>7</v>
      </c>
      <c r="B103" s="58" t="s">
        <v>58</v>
      </c>
      <c r="C103" s="64">
        <v>205</v>
      </c>
      <c r="D103" s="64">
        <v>156</v>
      </c>
      <c r="E103" s="64">
        <v>145</v>
      </c>
      <c r="F103" s="58">
        <f t="shared" si="20"/>
        <v>506</v>
      </c>
      <c r="G103" s="60">
        <f t="shared" si="21"/>
        <v>168.66666666666666</v>
      </c>
      <c r="H103" s="65" t="str">
        <f t="shared" si="22"/>
        <v>이정훈</v>
      </c>
      <c r="I103" s="43">
        <f>VLOOKUP(B103,'총에버 관리_2021'!$A$3:$O$29,14,FALSE)</f>
        <v>30</v>
      </c>
      <c r="J103" s="43">
        <f>VLOOKUP(B103,'총에버 관리_2021'!$A$3:$O$29,13,FALSE)</f>
        <v>4910</v>
      </c>
      <c r="K103" s="44">
        <f>VLOOKUP(B103,'총에버 관리_2021'!$A$3:$O$29,15,FALSE)</f>
        <v>163.66666666666666</v>
      </c>
      <c r="L103" s="84">
        <f>RANK(K103,'총에버 관리_2021'!$O$3:$O$29)</f>
        <v>15</v>
      </c>
    </row>
    <row r="104" spans="1:12" x14ac:dyDescent="0.4">
      <c r="A104" s="77">
        <f t="shared" si="19"/>
        <v>8</v>
      </c>
      <c r="B104" s="65" t="s">
        <v>59</v>
      </c>
      <c r="C104" s="43">
        <v>190</v>
      </c>
      <c r="D104" s="43">
        <v>146</v>
      </c>
      <c r="E104" s="43">
        <v>160</v>
      </c>
      <c r="F104" s="43">
        <f t="shared" si="20"/>
        <v>496</v>
      </c>
      <c r="G104" s="66">
        <f t="shared" si="21"/>
        <v>165.33333333333334</v>
      </c>
      <c r="H104" s="65" t="str">
        <f t="shared" si="22"/>
        <v>김준호</v>
      </c>
      <c r="I104" s="43">
        <f>VLOOKUP(B104,'총에버 관리_2021'!$A$3:$O$29,14,FALSE)</f>
        <v>27</v>
      </c>
      <c r="J104" s="43">
        <f>VLOOKUP(B104,'총에버 관리_2021'!$A$3:$O$29,13,FALSE)</f>
        <v>4440</v>
      </c>
      <c r="K104" s="44">
        <f>VLOOKUP(B104,'총에버 관리_2021'!$A$3:$O$29,15,FALSE)</f>
        <v>164.44444444444446</v>
      </c>
      <c r="L104" s="84">
        <f>RANK(K104,'총에버 관리_2021'!$O$3:$O$29)</f>
        <v>14</v>
      </c>
    </row>
    <row r="105" spans="1:12" x14ac:dyDescent="0.4">
      <c r="A105" s="77">
        <f t="shared" si="19"/>
        <v>9</v>
      </c>
      <c r="B105" s="65" t="s">
        <v>60</v>
      </c>
      <c r="C105" s="43">
        <v>128</v>
      </c>
      <c r="D105" s="58">
        <v>179</v>
      </c>
      <c r="E105" s="43">
        <v>160</v>
      </c>
      <c r="F105" s="43">
        <f t="shared" si="20"/>
        <v>467</v>
      </c>
      <c r="G105" s="66">
        <f t="shared" si="21"/>
        <v>155.66666666666666</v>
      </c>
      <c r="H105" s="65" t="str">
        <f t="shared" si="22"/>
        <v>전소영</v>
      </c>
      <c r="I105" s="43">
        <f>VLOOKUP(B105,'총에버 관리_2021'!$A$3:$O$29,14,FALSE)</f>
        <v>24</v>
      </c>
      <c r="J105" s="43">
        <f>VLOOKUP(B105,'총에버 관리_2021'!$A$3:$O$29,13,FALSE)</f>
        <v>3705</v>
      </c>
      <c r="K105" s="44">
        <f>VLOOKUP(B105,'총에버 관리_2021'!$A$3:$O$29,15,FALSE)</f>
        <v>154.375</v>
      </c>
      <c r="L105" s="84">
        <f>RANK(K105,'총에버 관리_2021'!$O$3:$O$29)</f>
        <v>17</v>
      </c>
    </row>
    <row r="108" spans="1:12" ht="42.75" customHeight="1" x14ac:dyDescent="0.4">
      <c r="A108" s="187" t="s">
        <v>75</v>
      </c>
      <c r="B108" s="188"/>
      <c r="C108" s="188"/>
      <c r="D108" s="188"/>
      <c r="E108" s="188"/>
      <c r="F108" s="188"/>
      <c r="G108" s="188"/>
      <c r="H108" s="188"/>
      <c r="I108" s="188"/>
      <c r="J108" s="188"/>
      <c r="K108" s="188"/>
      <c r="L108" s="188"/>
    </row>
    <row r="109" spans="1:12" ht="35.4" thickBot="1" x14ac:dyDescent="0.45">
      <c r="A109" s="74" t="s">
        <v>40</v>
      </c>
      <c r="B109" s="38" t="s">
        <v>41</v>
      </c>
      <c r="C109" s="38" t="s">
        <v>42</v>
      </c>
      <c r="D109" s="38" t="s">
        <v>43</v>
      </c>
      <c r="E109" s="57" t="s">
        <v>44</v>
      </c>
      <c r="F109" s="38" t="s">
        <v>45</v>
      </c>
      <c r="G109" s="75" t="s">
        <v>46</v>
      </c>
      <c r="H109" s="38" t="s">
        <v>41</v>
      </c>
      <c r="I109" s="38" t="s">
        <v>47</v>
      </c>
      <c r="J109" s="38" t="s">
        <v>48</v>
      </c>
      <c r="K109" s="38" t="s">
        <v>49</v>
      </c>
      <c r="L109" s="76" t="s">
        <v>74</v>
      </c>
    </row>
    <row r="110" spans="1:12" ht="18.600000000000001" thickTop="1" thickBot="1" x14ac:dyDescent="0.45">
      <c r="A110" s="77">
        <f t="shared" ref="A110:A120" si="23">RANK(G110,$G$110:$G$120)</f>
        <v>1</v>
      </c>
      <c r="B110" s="64" t="s">
        <v>54</v>
      </c>
      <c r="C110" s="85">
        <v>201</v>
      </c>
      <c r="D110" s="68">
        <v>222</v>
      </c>
      <c r="E110" s="69">
        <v>216</v>
      </c>
      <c r="F110" s="86">
        <f t="shared" ref="F110:F120" si="24">SUM(C110:E110)</f>
        <v>639</v>
      </c>
      <c r="G110" s="87">
        <f>F110/3</f>
        <v>213</v>
      </c>
      <c r="H110" s="64" t="s">
        <v>54</v>
      </c>
      <c r="I110" s="70">
        <f>VLOOKUP(B110,'총에버 관리_2021'!$A$3:$O$29,14,FALSE)</f>
        <v>30</v>
      </c>
      <c r="J110" s="70">
        <f>VLOOKUP(B110,'총에버 관리_2021'!$A$3:$O$29,13,FALSE)</f>
        <v>5734</v>
      </c>
      <c r="K110" s="83">
        <f>VLOOKUP(B110,'총에버 관리_2021'!$A$3:$O$29,15,FALSE)</f>
        <v>191.13333333333333</v>
      </c>
      <c r="L110" s="84">
        <f>RANK(K110,'총에버 관리_2021'!$O$3:$O$29)</f>
        <v>2</v>
      </c>
    </row>
    <row r="111" spans="1:12" ht="18" thickTop="1" x14ac:dyDescent="0.4">
      <c r="A111" s="77">
        <f t="shared" si="23"/>
        <v>2</v>
      </c>
      <c r="B111" s="72" t="s">
        <v>57</v>
      </c>
      <c r="C111" s="43">
        <v>207</v>
      </c>
      <c r="D111" s="43">
        <v>190</v>
      </c>
      <c r="E111" s="70">
        <v>195</v>
      </c>
      <c r="F111" s="69">
        <f t="shared" si="24"/>
        <v>592</v>
      </c>
      <c r="G111" s="66">
        <f>F111/3</f>
        <v>197.33333333333334</v>
      </c>
      <c r="H111" s="72" t="s">
        <v>57</v>
      </c>
      <c r="I111" s="43">
        <f>VLOOKUP(B111,'총에버 관리_2021'!$A$3:$O$29,14,FALSE)</f>
        <v>30</v>
      </c>
      <c r="J111" s="43">
        <f>VLOOKUP(B111,'총에버 관리_2021'!$A$3:$O$29,13,FALSE)</f>
        <v>5425</v>
      </c>
      <c r="K111" s="44">
        <f>VLOOKUP(B111,'총에버 관리_2021'!$A$3:$O$29,15,FALSE)</f>
        <v>180.83333333333334</v>
      </c>
      <c r="L111" s="84">
        <f>RANK(K111,'총에버 관리_2021'!$O$3:$O$29)</f>
        <v>6</v>
      </c>
    </row>
    <row r="112" spans="1:12" x14ac:dyDescent="0.4">
      <c r="A112" s="77">
        <f t="shared" si="23"/>
        <v>3</v>
      </c>
      <c r="B112" s="72" t="s">
        <v>55</v>
      </c>
      <c r="C112" s="43">
        <v>225</v>
      </c>
      <c r="D112" s="43">
        <v>178</v>
      </c>
      <c r="E112" s="43">
        <v>176</v>
      </c>
      <c r="F112" s="69">
        <f t="shared" si="24"/>
        <v>579</v>
      </c>
      <c r="G112" s="66">
        <f>F112/3</f>
        <v>193</v>
      </c>
      <c r="H112" s="72" t="s">
        <v>55</v>
      </c>
      <c r="I112" s="43">
        <f>VLOOKUP(B112,'총에버 관리_2021'!$A$3:$O$29,14,FALSE)</f>
        <v>30</v>
      </c>
      <c r="J112" s="43">
        <f>VLOOKUP(B112,'총에버 관리_2021'!$A$3:$O$29,13,FALSE)</f>
        <v>5500</v>
      </c>
      <c r="K112" s="44">
        <f>VLOOKUP(B112,'총에버 관리_2021'!$A$3:$O$29,15,FALSE)</f>
        <v>183.33333333333334</v>
      </c>
      <c r="L112" s="84">
        <f>RANK(K112,'총에버 관리_2021'!$O$3:$O$29)</f>
        <v>4</v>
      </c>
    </row>
    <row r="113" spans="1:12" x14ac:dyDescent="0.4">
      <c r="A113" s="77">
        <f t="shared" si="23"/>
        <v>4</v>
      </c>
      <c r="B113" s="61" t="s">
        <v>76</v>
      </c>
      <c r="C113" s="59">
        <v>165</v>
      </c>
      <c r="D113" s="59">
        <v>206</v>
      </c>
      <c r="E113" s="59">
        <v>171</v>
      </c>
      <c r="F113" s="63">
        <f t="shared" si="24"/>
        <v>542</v>
      </c>
      <c r="G113" s="60">
        <f>F113/3</f>
        <v>180.66666666666666</v>
      </c>
      <c r="H113" s="61" t="s">
        <v>76</v>
      </c>
      <c r="I113" s="43">
        <f>VLOOKUP(B113,'총에버 관리_2021'!$A$3:$O$29,14,FALSE)</f>
        <v>6</v>
      </c>
      <c r="J113" s="43">
        <f>VLOOKUP(B113,'총에버 관리_2021'!$A$3:$O$29,13,FALSE)</f>
        <v>1014</v>
      </c>
      <c r="K113" s="44">
        <f>VLOOKUP(B113,'총에버 관리_2021'!$A$3:$O$29,15,FALSE)</f>
        <v>169</v>
      </c>
      <c r="L113" s="84">
        <f>RANK(K113,'총에버 관리_2021'!$O$3:$O$29)</f>
        <v>13</v>
      </c>
    </row>
    <row r="114" spans="1:12" x14ac:dyDescent="0.4">
      <c r="A114" s="77">
        <f t="shared" si="23"/>
        <v>5</v>
      </c>
      <c r="B114" s="72" t="s">
        <v>56</v>
      </c>
      <c r="C114" s="43"/>
      <c r="D114" s="58">
        <v>156</v>
      </c>
      <c r="E114" s="43">
        <v>201</v>
      </c>
      <c r="F114" s="69">
        <f t="shared" si="24"/>
        <v>357</v>
      </c>
      <c r="G114" s="66">
        <f>F114/2</f>
        <v>178.5</v>
      </c>
      <c r="H114" s="72" t="s">
        <v>56</v>
      </c>
      <c r="I114" s="43">
        <f>VLOOKUP(B114,'총에버 관리_2021'!$A$3:$O$29,14,FALSE)</f>
        <v>32</v>
      </c>
      <c r="J114" s="43">
        <f>VLOOKUP(B114,'총에버 관리_2021'!$A$3:$O$29,13,FALSE)</f>
        <v>5680</v>
      </c>
      <c r="K114" s="44">
        <f>VLOOKUP(B114,'총에버 관리_2021'!$A$3:$O$29,15,FALSE)</f>
        <v>177.5</v>
      </c>
      <c r="L114" s="84">
        <f>RANK(K114,'총에버 관리_2021'!$O$3:$O$29)</f>
        <v>9</v>
      </c>
    </row>
    <row r="115" spans="1:12" x14ac:dyDescent="0.4">
      <c r="A115" s="77">
        <f t="shared" si="23"/>
        <v>6</v>
      </c>
      <c r="B115" s="72" t="s">
        <v>59</v>
      </c>
      <c r="C115" s="70">
        <v>192</v>
      </c>
      <c r="D115" s="64">
        <v>202</v>
      </c>
      <c r="E115" s="70">
        <v>138</v>
      </c>
      <c r="F115" s="69">
        <f t="shared" si="24"/>
        <v>532</v>
      </c>
      <c r="G115" s="66">
        <f t="shared" ref="G115:G120" si="25">F115/3</f>
        <v>177.33333333333334</v>
      </c>
      <c r="H115" s="72" t="s">
        <v>59</v>
      </c>
      <c r="I115" s="43">
        <f>VLOOKUP(B115,'총에버 관리_2021'!$A$3:$O$29,14,FALSE)</f>
        <v>27</v>
      </c>
      <c r="J115" s="43">
        <f>VLOOKUP(B115,'총에버 관리_2021'!$A$3:$O$29,13,FALSE)</f>
        <v>4440</v>
      </c>
      <c r="K115" s="44">
        <f>VLOOKUP(B115,'총에버 관리_2021'!$A$3:$O$29,15,FALSE)</f>
        <v>164.44444444444446</v>
      </c>
      <c r="L115" s="84">
        <f>RANK(K115,'총에버 관리_2021'!$O$3:$O$29)</f>
        <v>14</v>
      </c>
    </row>
    <row r="116" spans="1:12" x14ac:dyDescent="0.4">
      <c r="A116" s="77">
        <f t="shared" si="23"/>
        <v>7</v>
      </c>
      <c r="B116" s="61" t="s">
        <v>53</v>
      </c>
      <c r="C116" s="64">
        <v>161</v>
      </c>
      <c r="D116" s="64">
        <v>171</v>
      </c>
      <c r="E116" s="64">
        <v>190</v>
      </c>
      <c r="F116" s="58">
        <f t="shared" si="24"/>
        <v>522</v>
      </c>
      <c r="G116" s="60">
        <f t="shared" si="25"/>
        <v>174</v>
      </c>
      <c r="H116" s="61" t="s">
        <v>53</v>
      </c>
      <c r="I116" s="43">
        <f>VLOOKUP(B116,'총에버 관리_2021'!$A$3:$O$29,14,FALSE)</f>
        <v>33</v>
      </c>
      <c r="J116" s="43">
        <f>VLOOKUP(B116,'총에버 관리_2021'!$A$3:$O$29,13,FALSE)</f>
        <v>6067</v>
      </c>
      <c r="K116" s="44">
        <f>VLOOKUP(B116,'총에버 관리_2021'!$A$3:$O$29,15,FALSE)</f>
        <v>183.84848484848484</v>
      </c>
      <c r="L116" s="84">
        <f>RANK(K116,'총에버 관리_2021'!$O$3:$O$29)</f>
        <v>3</v>
      </c>
    </row>
    <row r="117" spans="1:12" x14ac:dyDescent="0.4">
      <c r="A117" s="77">
        <f t="shared" si="23"/>
        <v>8</v>
      </c>
      <c r="B117" s="65" t="s">
        <v>52</v>
      </c>
      <c r="C117" s="43">
        <v>165</v>
      </c>
      <c r="D117" s="58">
        <v>164</v>
      </c>
      <c r="E117" s="43">
        <v>186</v>
      </c>
      <c r="F117" s="43">
        <f t="shared" si="24"/>
        <v>515</v>
      </c>
      <c r="G117" s="66">
        <f t="shared" si="25"/>
        <v>171.66666666666666</v>
      </c>
      <c r="H117" s="65" t="s">
        <v>52</v>
      </c>
      <c r="I117" s="43">
        <f>VLOOKUP(B117,'총에버 관리_2021'!$A$3:$O$29,14,FALSE)</f>
        <v>33</v>
      </c>
      <c r="J117" s="43">
        <f>VLOOKUP(B117,'총에버 관리_2021'!$A$3:$O$29,13,FALSE)</f>
        <v>5939</v>
      </c>
      <c r="K117" s="44">
        <f>VLOOKUP(B117,'총에버 관리_2021'!$A$3:$O$29,15,FALSE)</f>
        <v>179.96969696969697</v>
      </c>
      <c r="L117" s="84">
        <f>RANK(K117,'총에버 관리_2021'!$O$3:$O$29)</f>
        <v>7</v>
      </c>
    </row>
    <row r="118" spans="1:12" x14ac:dyDescent="0.4">
      <c r="A118" s="77">
        <f t="shared" si="23"/>
        <v>9</v>
      </c>
      <c r="B118" s="58" t="s">
        <v>58</v>
      </c>
      <c r="C118" s="58">
        <v>131</v>
      </c>
      <c r="D118" s="58">
        <v>158</v>
      </c>
      <c r="E118" s="58">
        <v>163</v>
      </c>
      <c r="F118" s="58">
        <f t="shared" si="24"/>
        <v>452</v>
      </c>
      <c r="G118" s="60">
        <f t="shared" si="25"/>
        <v>150.66666666666666</v>
      </c>
      <c r="H118" s="58" t="s">
        <v>58</v>
      </c>
      <c r="I118" s="43">
        <f>VLOOKUP(B118,'총에버 관리_2021'!$A$3:$O$29,14,FALSE)</f>
        <v>30</v>
      </c>
      <c r="J118" s="43">
        <f>VLOOKUP(B118,'총에버 관리_2021'!$A$3:$O$29,13,FALSE)</f>
        <v>4910</v>
      </c>
      <c r="K118" s="44">
        <f>VLOOKUP(B118,'총에버 관리_2021'!$A$3:$O$29,15,FALSE)</f>
        <v>163.66666666666666</v>
      </c>
      <c r="L118" s="84">
        <f>RANK(K118,'총에버 관리_2021'!$O$3:$O$29)</f>
        <v>15</v>
      </c>
    </row>
    <row r="119" spans="1:12" x14ac:dyDescent="0.4">
      <c r="A119" s="77">
        <f t="shared" si="23"/>
        <v>10</v>
      </c>
      <c r="B119" s="65" t="s">
        <v>65</v>
      </c>
      <c r="C119" s="43">
        <v>143</v>
      </c>
      <c r="D119" s="43">
        <v>164</v>
      </c>
      <c r="E119" s="43">
        <v>135</v>
      </c>
      <c r="F119" s="43">
        <f t="shared" si="24"/>
        <v>442</v>
      </c>
      <c r="G119" s="66">
        <f t="shared" si="25"/>
        <v>147.33333333333334</v>
      </c>
      <c r="H119" s="65" t="s">
        <v>65</v>
      </c>
      <c r="I119" s="43">
        <f>VLOOKUP(B119,'총에버 관리_2021'!$A$3:$O$29,14,FALSE)</f>
        <v>24</v>
      </c>
      <c r="J119" s="43">
        <f>VLOOKUP(B119,'총에버 관리_2021'!$A$3:$O$29,13,FALSE)</f>
        <v>3489</v>
      </c>
      <c r="K119" s="44">
        <f>VLOOKUP(B119,'총에버 관리_2021'!$A$3:$O$29,15,FALSE)</f>
        <v>145.375</v>
      </c>
      <c r="L119" s="84">
        <f>RANK(K119,'총에버 관리_2021'!$O$3:$O$29)</f>
        <v>18</v>
      </c>
    </row>
    <row r="120" spans="1:12" x14ac:dyDescent="0.4">
      <c r="A120" s="77">
        <f t="shared" si="23"/>
        <v>11</v>
      </c>
      <c r="B120" s="58" t="s">
        <v>77</v>
      </c>
      <c r="C120" s="58">
        <v>134</v>
      </c>
      <c r="D120" s="58">
        <v>126</v>
      </c>
      <c r="E120" s="58">
        <v>116</v>
      </c>
      <c r="F120" s="58">
        <f t="shared" si="24"/>
        <v>376</v>
      </c>
      <c r="G120" s="60">
        <f t="shared" si="25"/>
        <v>125.33333333333333</v>
      </c>
      <c r="H120" s="58" t="s">
        <v>77</v>
      </c>
      <c r="I120" s="43">
        <f>VLOOKUP(B120,'총에버 관리_2021'!$A$3:$O$29,14,FALSE)</f>
        <v>3</v>
      </c>
      <c r="J120" s="43">
        <f>VLOOKUP(B120,'총에버 관리_2021'!$A$3:$O$29,13,FALSE)</f>
        <v>376</v>
      </c>
      <c r="K120" s="44">
        <f>VLOOKUP(B120,'총에버 관리_2021'!$A$3:$O$29,15,FALSE)</f>
        <v>125.33333333333333</v>
      </c>
      <c r="L120" s="84">
        <f>RANK(K120,'총에버 관리_2021'!$O$3:$O$29)</f>
        <v>20</v>
      </c>
    </row>
  </sheetData>
  <mergeCells count="8">
    <mergeCell ref="A95:L95"/>
    <mergeCell ref="A108:L108"/>
    <mergeCell ref="A1:K1"/>
    <mergeCell ref="A17:K17"/>
    <mergeCell ref="A34:K34"/>
    <mergeCell ref="A48:K48"/>
    <mergeCell ref="A62:K62"/>
    <mergeCell ref="A78:K78"/>
  </mergeCells>
  <phoneticPr fontId="2" type="noConversion"/>
  <conditionalFormatting sqref="C3:E13 C19:E32 C36:E46 C50:E59 C64:E74 C80:E91 C97:E105">
    <cfRule type="cellIs" dxfId="46" priority="16" operator="greaterThan">
      <formula>199</formula>
    </cfRule>
  </conditionalFormatting>
  <conditionalFormatting sqref="F3:F13 F19:F32 F36:F46 F50:F59 F64:F74 F80:F91 F97:F105">
    <cfRule type="cellIs" dxfId="45" priority="15" operator="greaterThan">
      <formula>599</formula>
    </cfRule>
  </conditionalFormatting>
  <conditionalFormatting sqref="G3:G13 G19:G32 G36:G46 G50:G59 G64:G74 G80:G91 G97:G105">
    <cfRule type="cellIs" dxfId="44" priority="14" operator="greaterThan">
      <formula>199.999</formula>
    </cfRule>
  </conditionalFormatting>
  <conditionalFormatting sqref="K3:K13 K19:K32 K36:K46 K50:K59 K64:K74 K80:K91 K97:K105">
    <cfRule type="cellIs" dxfId="43" priority="13" operator="greaterThan">
      <formula>199.99</formula>
    </cfRule>
  </conditionalFormatting>
  <conditionalFormatting sqref="C110:E118">
    <cfRule type="cellIs" dxfId="42" priority="12" operator="greaterThan">
      <formula>199</formula>
    </cfRule>
  </conditionalFormatting>
  <conditionalFormatting sqref="F110:F118">
    <cfRule type="cellIs" dxfId="41" priority="11" operator="greaterThan">
      <formula>599</formula>
    </cfRule>
  </conditionalFormatting>
  <conditionalFormatting sqref="G110:G118">
    <cfRule type="cellIs" dxfId="40" priority="10" operator="greaterThan">
      <formula>199.999</formula>
    </cfRule>
  </conditionalFormatting>
  <conditionalFormatting sqref="K110:K118">
    <cfRule type="cellIs" dxfId="39" priority="9" operator="greaterThan">
      <formula>199.99</formula>
    </cfRule>
  </conditionalFormatting>
  <conditionalFormatting sqref="C119:E119">
    <cfRule type="cellIs" dxfId="38" priority="8" operator="greaterThan">
      <formula>199</formula>
    </cfRule>
  </conditionalFormatting>
  <conditionalFormatting sqref="F119">
    <cfRule type="cellIs" dxfId="37" priority="7" operator="greaterThan">
      <formula>599</formula>
    </cfRule>
  </conditionalFormatting>
  <conditionalFormatting sqref="G119">
    <cfRule type="cellIs" dxfId="36" priority="6" operator="greaterThan">
      <formula>199.999</formula>
    </cfRule>
  </conditionalFormatting>
  <conditionalFormatting sqref="K119">
    <cfRule type="cellIs" dxfId="35" priority="5" operator="greaterThan">
      <formula>199.99</formula>
    </cfRule>
  </conditionalFormatting>
  <conditionalFormatting sqref="C120:E120">
    <cfRule type="cellIs" dxfId="34" priority="4" operator="greaterThan">
      <formula>199</formula>
    </cfRule>
  </conditionalFormatting>
  <conditionalFormatting sqref="F120">
    <cfRule type="cellIs" dxfId="33" priority="3" operator="greaterThan">
      <formula>599</formula>
    </cfRule>
  </conditionalFormatting>
  <conditionalFormatting sqref="G120">
    <cfRule type="cellIs" dxfId="32" priority="2" operator="greaterThan">
      <formula>199.999</formula>
    </cfRule>
  </conditionalFormatting>
  <conditionalFormatting sqref="K120">
    <cfRule type="cellIs" dxfId="31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4"/>
  <sheetViews>
    <sheetView topLeftCell="A2" workbookViewId="0">
      <pane xSplit="1" topLeftCell="F1" activePane="topRight" state="frozen"/>
      <selection pane="topRight" activeCell="J24" sqref="J24"/>
    </sheetView>
  </sheetViews>
  <sheetFormatPr defaultColWidth="9" defaultRowHeight="17.399999999999999" x14ac:dyDescent="0.4"/>
  <cols>
    <col min="1" max="1" width="9" style="32"/>
    <col min="2" max="11" width="10.69921875" style="90" customWidth="1"/>
    <col min="12" max="16" width="10.69921875" style="90" hidden="1" customWidth="1"/>
    <col min="17" max="23" width="10.69921875" style="90" customWidth="1"/>
    <col min="24" max="16384" width="9" style="32"/>
  </cols>
  <sheetData>
    <row r="2" spans="1:26" x14ac:dyDescent="0.4">
      <c r="A2" s="88" t="s">
        <v>78</v>
      </c>
      <c r="B2" s="89" t="s">
        <v>219</v>
      </c>
      <c r="C2" s="89" t="s">
        <v>220</v>
      </c>
      <c r="D2" s="89" t="s">
        <v>221</v>
      </c>
      <c r="E2" s="89" t="s">
        <v>222</v>
      </c>
      <c r="F2" s="89" t="s">
        <v>223</v>
      </c>
      <c r="G2" s="89" t="s">
        <v>224</v>
      </c>
      <c r="H2" s="89" t="s">
        <v>225</v>
      </c>
      <c r="I2" s="89" t="s">
        <v>226</v>
      </c>
      <c r="J2" s="89" t="s">
        <v>227</v>
      </c>
      <c r="K2" s="89" t="s">
        <v>228</v>
      </c>
      <c r="L2" s="89" t="s">
        <v>229</v>
      </c>
      <c r="M2" s="89" t="s">
        <v>230</v>
      </c>
      <c r="N2" s="89" t="s">
        <v>231</v>
      </c>
      <c r="O2" s="89" t="s">
        <v>232</v>
      </c>
      <c r="P2" s="89" t="s">
        <v>233</v>
      </c>
      <c r="Q2" s="89" t="s">
        <v>235</v>
      </c>
      <c r="R2" s="89" t="s">
        <v>234</v>
      </c>
      <c r="S2" s="89" t="s">
        <v>236</v>
      </c>
      <c r="T2" s="89" t="s">
        <v>90</v>
      </c>
      <c r="U2" s="89" t="s">
        <v>91</v>
      </c>
      <c r="V2" s="89" t="s">
        <v>92</v>
      </c>
    </row>
    <row r="3" spans="1:26" x14ac:dyDescent="0.4">
      <c r="A3" s="89" t="s">
        <v>65</v>
      </c>
      <c r="B3" s="91">
        <f>IFERROR(VLOOKUP(A3,정기전_2023!$B$4:$F$15,5,FALSE),"")</f>
        <v>558</v>
      </c>
      <c r="C3" s="91" t="str">
        <f>IFERROR(VLOOKUP(A3,정기전_2023!$B$21:$F$31,5,FALSE),"")</f>
        <v/>
      </c>
      <c r="D3" s="91" t="str">
        <f>IFERROR(VLOOKUP(A3,정기전_2023!$B$36:$F$45,5,FALSE),"")</f>
        <v/>
      </c>
      <c r="E3" s="91">
        <f>IFERROR(VLOOKUP(A3,정기전_2023!$B$50:$F$63,5,FALSE),"")</f>
        <v>447</v>
      </c>
      <c r="F3" s="91">
        <f>IFERROR(VLOOKUP(A3,정기전_2023!$B$68:$F$79,5,FALSE),"")</f>
        <v>422</v>
      </c>
      <c r="G3" s="91">
        <f>IFERROR(VLOOKUP(A3,정기전_2023!$B$84:$F$95,5,FALSE),"")</f>
        <v>449</v>
      </c>
      <c r="H3" s="91" t="str">
        <f>IFERROR(VLOOKUP(A3,정기전_2023!$B$100:$F$118,5,FALSE),"")</f>
        <v/>
      </c>
      <c r="I3" s="91" t="str">
        <f>IFERROR(VLOOKUP(A3,정기전_2023!$B$122:$F$134,5,FALSE),"")</f>
        <v/>
      </c>
      <c r="J3" s="91" t="str">
        <f>IFERROR(VLOOKUP(A3,정기전_2023!$B$140:$F$151,5,FALSE),"")</f>
        <v/>
      </c>
      <c r="K3" s="91"/>
      <c r="L3" s="91"/>
      <c r="M3" s="91"/>
      <c r="N3" s="91"/>
      <c r="O3" s="91"/>
      <c r="P3" s="91"/>
      <c r="Q3" s="91"/>
      <c r="R3" s="91"/>
      <c r="S3" s="91"/>
      <c r="T3" s="92">
        <f t="shared" ref="T3:T20" si="0">SUM(B3:S3)</f>
        <v>1876</v>
      </c>
      <c r="U3" s="92">
        <f t="shared" ref="U3:U20" si="1">COUNT(B3:S3)*3</f>
        <v>12</v>
      </c>
      <c r="V3" s="93">
        <f t="shared" ref="V3:V15" si="2">IF(U3=0, "",  T3/U3)</f>
        <v>156.33333333333334</v>
      </c>
      <c r="X3" s="90"/>
      <c r="Y3" s="90"/>
      <c r="Z3" s="90"/>
    </row>
    <row r="4" spans="1:26" x14ac:dyDescent="0.4">
      <c r="A4" s="89" t="s">
        <v>347</v>
      </c>
      <c r="B4" s="91"/>
      <c r="C4" s="91"/>
      <c r="D4" s="91"/>
      <c r="E4" s="91"/>
      <c r="F4" s="91"/>
      <c r="G4" s="91"/>
      <c r="H4" s="91"/>
      <c r="I4" s="91"/>
      <c r="J4" s="91">
        <f>IFERROR(VLOOKUP(A4,정기전_2023!$B$140:$F$151,5,FALSE),"")</f>
        <v>649</v>
      </c>
      <c r="K4" s="91"/>
      <c r="L4" s="91"/>
      <c r="M4" s="91"/>
      <c r="N4" s="91"/>
      <c r="O4" s="91"/>
      <c r="P4" s="91"/>
      <c r="Q4" s="91"/>
      <c r="R4" s="91"/>
      <c r="S4" s="91"/>
      <c r="T4" s="92">
        <f t="shared" ref="T4" si="3">SUM(B4:S4)</f>
        <v>649</v>
      </c>
      <c r="U4" s="92">
        <f t="shared" ref="U4" si="4">COUNT(B4:S4)*3</f>
        <v>3</v>
      </c>
      <c r="V4" s="93">
        <f t="shared" ref="V4" si="5">IF(U4=0, "",  T4/U4)</f>
        <v>216.33333333333334</v>
      </c>
      <c r="X4" s="90"/>
      <c r="Y4" s="90"/>
      <c r="Z4" s="90"/>
    </row>
    <row r="5" spans="1:26" x14ac:dyDescent="0.4">
      <c r="A5" s="89" t="s">
        <v>57</v>
      </c>
      <c r="B5" s="91">
        <f>IFERROR(VLOOKUP(A5,정기전_2023!$B$4:$F$15,5,FALSE),"")</f>
        <v>629</v>
      </c>
      <c r="C5" s="91">
        <f>IFERROR(VLOOKUP(A5,정기전_2023!$B$21:$F$31,5,FALSE),"")</f>
        <v>584</v>
      </c>
      <c r="D5" s="91">
        <f>IFERROR(VLOOKUP(A5,정기전_2023!$B$36:$F$45,5,FALSE),"")</f>
        <v>540</v>
      </c>
      <c r="E5" s="91" t="str">
        <f>IFERROR(VLOOKUP(A5,정기전_2023!$B$50:$F$63,5,FALSE),"")</f>
        <v/>
      </c>
      <c r="F5" s="91">
        <f>IFERROR(VLOOKUP(A5,정기전_2023!$B$68:$F$79,5,FALSE),"")</f>
        <v>510</v>
      </c>
      <c r="G5" s="91" t="str">
        <f>IFERROR(VLOOKUP(A5,정기전_2023!$B$84:$F$95,5,FALSE),"")</f>
        <v/>
      </c>
      <c r="H5" s="91">
        <f>IFERROR(VLOOKUP(A5,정기전_2023!$B$100:$F$118,5,FALSE),"")</f>
        <v>550</v>
      </c>
      <c r="I5" s="91">
        <f>IFERROR(VLOOKUP(A5,정기전_2023!$B$122:$F$134,5,FALSE),"")</f>
        <v>645</v>
      </c>
      <c r="J5" s="91" t="str">
        <f>IFERROR(VLOOKUP(A5,정기전_2023!$B$140:$F$151,5,FALSE),"")</f>
        <v/>
      </c>
      <c r="K5" s="91"/>
      <c r="L5" s="91"/>
      <c r="M5" s="91"/>
      <c r="N5" s="91"/>
      <c r="O5" s="91"/>
      <c r="P5" s="91"/>
      <c r="Q5" s="91"/>
      <c r="R5" s="91"/>
      <c r="S5" s="91"/>
      <c r="T5" s="92">
        <f t="shared" si="0"/>
        <v>3458</v>
      </c>
      <c r="U5" s="92">
        <f t="shared" si="1"/>
        <v>18</v>
      </c>
      <c r="V5" s="93">
        <f t="shared" si="2"/>
        <v>192.11111111111111</v>
      </c>
      <c r="X5" s="90"/>
      <c r="Y5" s="90"/>
      <c r="Z5" s="90"/>
    </row>
    <row r="6" spans="1:26" x14ac:dyDescent="0.4">
      <c r="A6" s="89" t="s">
        <v>59</v>
      </c>
      <c r="B6" s="91">
        <f>IFERROR(VLOOKUP(A6,정기전_2023!$B$4:$F$15,5,FALSE),"")</f>
        <v>570</v>
      </c>
      <c r="C6" s="91" t="str">
        <f>IFERROR(VLOOKUP(A6,정기전_2023!$B$21:$F$31,5,FALSE),"")</f>
        <v/>
      </c>
      <c r="D6" s="91">
        <f>IFERROR(VLOOKUP(A6,정기전_2023!$B$36:$F$45,5,FALSE),"")</f>
        <v>602</v>
      </c>
      <c r="E6" s="91">
        <f>IFERROR(VLOOKUP(A6,정기전_2023!$B$50:$F$63,5,FALSE),"")</f>
        <v>537</v>
      </c>
      <c r="F6" s="91">
        <f>IFERROR(VLOOKUP(A6,정기전_2023!$B$68:$F$79,5,FALSE),"")</f>
        <v>450</v>
      </c>
      <c r="G6" s="91">
        <f>IFERROR(VLOOKUP(A6,정기전_2023!$B$84:$F$95,5,FALSE),"")</f>
        <v>543</v>
      </c>
      <c r="H6" s="91">
        <f>IFERROR(VLOOKUP(A6,정기전_2023!$B$100:$F$118,5,FALSE),"")</f>
        <v>553</v>
      </c>
      <c r="I6" s="91">
        <f>IFERROR(VLOOKUP(A6,정기전_2023!$B$122:$F$134,5,FALSE),"")</f>
        <v>505</v>
      </c>
      <c r="J6" s="91">
        <f>IFERROR(VLOOKUP(A6,정기전_2023!$B$140:$F$151,5,FALSE),"")</f>
        <v>489</v>
      </c>
      <c r="K6" s="91"/>
      <c r="L6" s="91"/>
      <c r="M6" s="91"/>
      <c r="N6" s="91"/>
      <c r="O6" s="91"/>
      <c r="P6" s="91"/>
      <c r="Q6" s="91"/>
      <c r="R6" s="91"/>
      <c r="S6" s="91"/>
      <c r="T6" s="92">
        <f t="shared" si="0"/>
        <v>4249</v>
      </c>
      <c r="U6" s="92">
        <f t="shared" si="1"/>
        <v>24</v>
      </c>
      <c r="V6" s="93">
        <f t="shared" si="2"/>
        <v>177.04166666666666</v>
      </c>
      <c r="X6" s="90"/>
      <c r="Y6" s="90"/>
      <c r="Z6" s="90"/>
    </row>
    <row r="7" spans="1:26" x14ac:dyDescent="0.4">
      <c r="A7" s="89" t="s">
        <v>63</v>
      </c>
      <c r="B7" s="91">
        <f>IFERROR(VLOOKUP(A7,정기전_2023!$B$4:$F$15,5,FALSE),"")</f>
        <v>497</v>
      </c>
      <c r="C7" s="91" t="str">
        <f>IFERROR(VLOOKUP(A7,정기전_2023!$B$21:$F$31,5,FALSE),"")</f>
        <v/>
      </c>
      <c r="D7" s="91">
        <f>IFERROR(VLOOKUP(A7,정기전_2023!$B$36:$F$45,5,FALSE),"")</f>
        <v>510</v>
      </c>
      <c r="E7" s="91">
        <f>IFERROR(VLOOKUP(A7,정기전_2023!$B$50:$F$63,5,FALSE),"")</f>
        <v>477</v>
      </c>
      <c r="F7" s="91" t="str">
        <f>IFERROR(VLOOKUP(A7,정기전_2023!$B$68:$F$79,5,FALSE),"")</f>
        <v/>
      </c>
      <c r="G7" s="91" t="str">
        <f>IFERROR(VLOOKUP(A7,정기전_2023!$B$84:$F$95,5,FALSE),"")</f>
        <v/>
      </c>
      <c r="H7" s="91">
        <f>IFERROR(VLOOKUP(A7,정기전_2023!$B$100:$F$118,5,FALSE),"")</f>
        <v>486</v>
      </c>
      <c r="I7" s="91">
        <f>IFERROR(VLOOKUP(A7,정기전_2023!$B$122:$F$134,5,FALSE),"")</f>
        <v>554</v>
      </c>
      <c r="J7" s="91" t="str">
        <f>IFERROR(VLOOKUP(A7,정기전_2023!$B$140:$F$151,5,FALSE),"")</f>
        <v/>
      </c>
      <c r="K7" s="91"/>
      <c r="L7" s="91"/>
      <c r="M7" s="91"/>
      <c r="N7" s="91"/>
      <c r="O7" s="91"/>
      <c r="P7" s="91"/>
      <c r="Q7" s="91"/>
      <c r="R7" s="91"/>
      <c r="S7" s="91"/>
      <c r="T7" s="92">
        <f t="shared" si="0"/>
        <v>2524</v>
      </c>
      <c r="U7" s="92">
        <f t="shared" si="1"/>
        <v>15</v>
      </c>
      <c r="V7" s="93">
        <f t="shared" si="2"/>
        <v>168.26666666666668</v>
      </c>
      <c r="X7" s="90"/>
      <c r="Y7" s="90"/>
      <c r="Z7" s="90"/>
    </row>
    <row r="8" spans="1:26" x14ac:dyDescent="0.4">
      <c r="A8" s="89" t="s">
        <v>54</v>
      </c>
      <c r="B8" s="91">
        <f>IFERROR(VLOOKUP(A8,정기전_2023!$B$4:$F$15,5,FALSE),"")</f>
        <v>516</v>
      </c>
      <c r="C8" s="91">
        <f>IFERROR(VLOOKUP(A8,정기전_2023!$B$21:$F$31,5,FALSE),"")</f>
        <v>566</v>
      </c>
      <c r="D8" s="91" t="str">
        <f>IFERROR(VLOOKUP(A8,정기전_2023!$B$36:$F$45,5,FALSE),"")</f>
        <v/>
      </c>
      <c r="E8" s="91">
        <f>IFERROR(VLOOKUP(A8,정기전_2023!$B$50:$F$63,5,FALSE),"")</f>
        <v>547</v>
      </c>
      <c r="F8" s="91">
        <f>IFERROR(VLOOKUP(A8,정기전_2023!$B$68:$F$79,5,FALSE),"")</f>
        <v>509</v>
      </c>
      <c r="G8" s="91">
        <f>IFERROR(VLOOKUP(A8,정기전_2023!$B$84:$F$95,5,FALSE),"")</f>
        <v>631</v>
      </c>
      <c r="H8" s="91">
        <f>IFERROR(VLOOKUP(A8,정기전_2023!$B$100:$F$118,5,FALSE),"")</f>
        <v>634</v>
      </c>
      <c r="I8" s="91" t="str">
        <f>IFERROR(VLOOKUP(A8,정기전_2023!$B$122:$F$134,5,FALSE),"")</f>
        <v/>
      </c>
      <c r="J8" s="91">
        <f>IFERROR(VLOOKUP(A8,정기전_2023!$B$140:$F$151,5,FALSE),"")</f>
        <v>707</v>
      </c>
      <c r="K8" s="91"/>
      <c r="L8" s="91"/>
      <c r="M8" s="91"/>
      <c r="N8" s="91"/>
      <c r="O8" s="91"/>
      <c r="P8" s="91"/>
      <c r="Q8" s="91"/>
      <c r="R8" s="91"/>
      <c r="S8" s="91"/>
      <c r="T8" s="92">
        <f t="shared" si="0"/>
        <v>4110</v>
      </c>
      <c r="U8" s="92">
        <f t="shared" si="1"/>
        <v>21</v>
      </c>
      <c r="V8" s="93">
        <f t="shared" si="2"/>
        <v>195.71428571428572</v>
      </c>
      <c r="X8" s="90"/>
      <c r="Y8" s="90"/>
      <c r="Z8" s="90"/>
    </row>
    <row r="9" spans="1:26" x14ac:dyDescent="0.4">
      <c r="A9" s="89" t="s">
        <v>52</v>
      </c>
      <c r="B9" s="91" t="str">
        <f>IFERROR(VLOOKUP(A9,정기전_2023!$B$4:$F$15,5,FALSE),"")</f>
        <v/>
      </c>
      <c r="C9" s="91">
        <f>IFERROR(VLOOKUP(A9,정기전_2023!$B$21:$F$31,5,FALSE),"")</f>
        <v>562</v>
      </c>
      <c r="D9" s="91" t="str">
        <f>IFERROR(VLOOKUP(A9,정기전_2023!$B$36:$F$45,5,FALSE),"")</f>
        <v/>
      </c>
      <c r="E9" s="91">
        <f>IFERROR(VLOOKUP(A9,정기전_2023!$B$50:$F$63,5,FALSE),"")</f>
        <v>555</v>
      </c>
      <c r="F9" s="91" t="str">
        <f>IFERROR(VLOOKUP(A9,정기전_2023!$B$68:$F$79,5,FALSE),"")</f>
        <v/>
      </c>
      <c r="G9" s="91">
        <f>IFERROR(VLOOKUP(A9,정기전_2023!$B$84:$F$95,5,FALSE),"")</f>
        <v>665</v>
      </c>
      <c r="H9" s="91">
        <f>IFERROR(VLOOKUP(A9,정기전_2023!$B$100:$F$118,5,FALSE),"")</f>
        <v>571</v>
      </c>
      <c r="I9" s="91" t="str">
        <f>IFERROR(VLOOKUP(A9,정기전_2023!$B$122:$F$134,5,FALSE),"")</f>
        <v/>
      </c>
      <c r="J9" s="91">
        <f>IFERROR(VLOOKUP(A9,정기전_2023!$B$140:$F$151,5,FALSE),"")</f>
        <v>410</v>
      </c>
      <c r="K9" s="91"/>
      <c r="L9" s="91"/>
      <c r="M9" s="91"/>
      <c r="N9" s="91"/>
      <c r="O9" s="91"/>
      <c r="P9" s="91"/>
      <c r="Q9" s="91"/>
      <c r="R9" s="91"/>
      <c r="S9" s="91"/>
      <c r="T9" s="92">
        <f t="shared" si="0"/>
        <v>2763</v>
      </c>
      <c r="U9" s="92">
        <f t="shared" si="1"/>
        <v>15</v>
      </c>
      <c r="V9" s="93">
        <f t="shared" si="2"/>
        <v>184.2</v>
      </c>
      <c r="X9" s="90"/>
      <c r="Y9" s="90"/>
      <c r="Z9" s="90"/>
    </row>
    <row r="10" spans="1:26" x14ac:dyDescent="0.4">
      <c r="A10" s="89" t="s">
        <v>98</v>
      </c>
      <c r="B10" s="91">
        <f>IFERROR(VLOOKUP(A10,정기전_2023!$B$4:$F$15,5,FALSE),"")</f>
        <v>598</v>
      </c>
      <c r="C10" s="91">
        <f>IFERROR(VLOOKUP(A10,정기전_2023!$B$21:$F$31,5,FALSE),"")</f>
        <v>526</v>
      </c>
      <c r="D10" s="91">
        <f>IFERROR(VLOOKUP(A10,정기전_2023!$B$36:$F$45,5,FALSE),"")</f>
        <v>286</v>
      </c>
      <c r="E10" s="91">
        <f>IFERROR(VLOOKUP(A10,정기전_2023!$B$50:$F$63,5,FALSE),"")</f>
        <v>498</v>
      </c>
      <c r="F10" s="91">
        <f>IFERROR(VLOOKUP(A10,정기전_2023!$B$68:$F$79,5,FALSE),"")</f>
        <v>449</v>
      </c>
      <c r="G10" s="91">
        <f>IFERROR(VLOOKUP(A10,정기전_2023!$B$84:$F$95,5,FALSE),"")</f>
        <v>582</v>
      </c>
      <c r="H10" s="91">
        <f>IFERROR(VLOOKUP(A10,정기전_2023!$B$100:$F$118,5,FALSE),"")</f>
        <v>553</v>
      </c>
      <c r="I10" s="91">
        <f>IFERROR(VLOOKUP(A10,정기전_2023!$B$122:$F$134,5,FALSE),"")</f>
        <v>596</v>
      </c>
      <c r="J10" s="91">
        <f>IFERROR(VLOOKUP(A10,정기전_2023!$B$140:$F$151,5,FALSE),"")</f>
        <v>634</v>
      </c>
      <c r="K10" s="91"/>
      <c r="L10" s="91"/>
      <c r="M10" s="91"/>
      <c r="N10" s="91"/>
      <c r="O10" s="91"/>
      <c r="P10" s="91"/>
      <c r="Q10" s="91"/>
      <c r="R10" s="91"/>
      <c r="S10" s="91"/>
      <c r="T10" s="92">
        <f t="shared" si="0"/>
        <v>4722</v>
      </c>
      <c r="U10" s="92">
        <f>COUNT(B10:S10)*3-1</f>
        <v>26</v>
      </c>
      <c r="V10" s="93">
        <f t="shared" si="2"/>
        <v>181.61538461538461</v>
      </c>
      <c r="X10" s="90"/>
      <c r="Y10" s="90"/>
      <c r="Z10" s="90"/>
    </row>
    <row r="11" spans="1:26" x14ac:dyDescent="0.4">
      <c r="A11" s="89" t="s">
        <v>72</v>
      </c>
      <c r="B11" s="91" t="str">
        <f>IFERROR(VLOOKUP(A11,정기전_2023!$B$4:$F$15,5,FALSE),"")</f>
        <v/>
      </c>
      <c r="C11" s="91" t="str">
        <f>IFERROR(VLOOKUP(A11,정기전_2023!$B$21:$F$31,5,FALSE),"")</f>
        <v/>
      </c>
      <c r="D11" s="91" t="str">
        <f>IFERROR(VLOOKUP(A11,정기전_2023!$B$36:$F$45,5,FALSE),"")</f>
        <v/>
      </c>
      <c r="E11" s="91" t="str">
        <f>IFERROR(VLOOKUP(A11,정기전_2023!$B$50:$F$63,5,FALSE),"")</f>
        <v/>
      </c>
      <c r="F11" s="91">
        <f>IFERROR(VLOOKUP(A11,정기전_2023!$B$68:$F$79,5,FALSE),"")</f>
        <v>551</v>
      </c>
      <c r="G11" s="91" t="str">
        <f>IFERROR(VLOOKUP(A11,정기전_2023!$B$84:$F$95,5,FALSE),"")</f>
        <v/>
      </c>
      <c r="H11" s="91">
        <f>IFERROR(VLOOKUP(A11,정기전_2023!$B$100:$F$118,5,FALSE),"")</f>
        <v>573</v>
      </c>
      <c r="I11" s="91" t="str">
        <f>IFERROR(VLOOKUP(A11,정기전_2023!$B$122:$F$134,5,FALSE),"")</f>
        <v/>
      </c>
      <c r="J11" s="91" t="str">
        <f>IFERROR(VLOOKUP(A11,정기전_2023!$B$140:$F$151,5,FALSE),"")</f>
        <v/>
      </c>
      <c r="K11" s="91"/>
      <c r="L11" s="91"/>
      <c r="M11" s="91"/>
      <c r="N11" s="91"/>
      <c r="O11" s="91"/>
      <c r="P11" s="91"/>
      <c r="Q11" s="91"/>
      <c r="R11" s="91"/>
      <c r="S11" s="91"/>
      <c r="T11" s="92">
        <f t="shared" si="0"/>
        <v>1124</v>
      </c>
      <c r="U11" s="92">
        <f>COUNT(B11:S11)*3</f>
        <v>6</v>
      </c>
      <c r="V11" s="93">
        <f t="shared" si="2"/>
        <v>187.33333333333334</v>
      </c>
      <c r="X11" s="90"/>
      <c r="Y11" s="90"/>
      <c r="Z11" s="90"/>
    </row>
    <row r="12" spans="1:26" x14ac:dyDescent="0.4">
      <c r="A12" s="89" t="s">
        <v>58</v>
      </c>
      <c r="B12" s="91" t="str">
        <f>IFERROR(VLOOKUP(A12,정기전_2023!$B$4:$F$15,5,FALSE),"")</f>
        <v/>
      </c>
      <c r="C12" s="91">
        <f>IFERROR(VLOOKUP(A12,정기전_2023!$B$21:$F$31,5,FALSE),"")</f>
        <v>479</v>
      </c>
      <c r="D12" s="91">
        <f>IFERROR(VLOOKUP(A12,정기전_2023!$B$36:$F$45,5,FALSE),"")</f>
        <v>483</v>
      </c>
      <c r="E12" s="91">
        <f>IFERROR(VLOOKUP(A12,정기전_2023!$B$50:$F$63,5,FALSE),"")</f>
        <v>425</v>
      </c>
      <c r="F12" s="91">
        <f>IFERROR(VLOOKUP(A12,정기전_2023!$B$68:$F$79,5,FALSE),"")</f>
        <v>434</v>
      </c>
      <c r="G12" s="91">
        <f>IFERROR(VLOOKUP(A12,정기전_2023!$B$84:$F$95,5,FALSE),"")</f>
        <v>385</v>
      </c>
      <c r="H12" s="91">
        <f>IFERROR(VLOOKUP(A12,정기전_2023!$B$100:$F$118,5,FALSE),"")</f>
        <v>503</v>
      </c>
      <c r="I12" s="91">
        <f>IFERROR(VLOOKUP(A12,정기전_2023!$B$122:$F$134,5,FALSE),"")</f>
        <v>454</v>
      </c>
      <c r="J12" s="91">
        <f>IFERROR(VLOOKUP(A12,정기전_2023!$B$140:$F$151,5,FALSE),"")</f>
        <v>430</v>
      </c>
      <c r="K12" s="91"/>
      <c r="L12" s="91"/>
      <c r="M12" s="91"/>
      <c r="N12" s="91"/>
      <c r="O12" s="91"/>
      <c r="P12" s="91"/>
      <c r="Q12" s="91"/>
      <c r="R12" s="91"/>
      <c r="S12" s="91"/>
      <c r="T12" s="92">
        <f t="shared" si="0"/>
        <v>3593</v>
      </c>
      <c r="U12" s="92">
        <f t="shared" si="1"/>
        <v>24</v>
      </c>
      <c r="V12" s="93">
        <f t="shared" si="2"/>
        <v>149.70833333333334</v>
      </c>
      <c r="X12" s="90"/>
      <c r="Y12" s="90"/>
      <c r="Z12" s="90"/>
    </row>
    <row r="13" spans="1:26" x14ac:dyDescent="0.4">
      <c r="A13" s="89" t="s">
        <v>55</v>
      </c>
      <c r="B13" s="91">
        <f>IFERROR(VLOOKUP(A13,정기전_2023!$B$4:$F$15,5,FALSE),"")</f>
        <v>612</v>
      </c>
      <c r="C13" s="91">
        <f>IFERROR(VLOOKUP(A13,정기전_2023!$B$21:$F$31,5,FALSE),"")</f>
        <v>535</v>
      </c>
      <c r="D13" s="91">
        <f>IFERROR(VLOOKUP(A13,정기전_2023!$B$36:$F$45,5,FALSE),"")</f>
        <v>685</v>
      </c>
      <c r="E13" s="91">
        <f>IFERROR(VLOOKUP(A13,정기전_2023!$B$50:$F$63,5,FALSE),"")</f>
        <v>589</v>
      </c>
      <c r="F13" s="91">
        <f>IFERROR(VLOOKUP(A13,정기전_2023!$B$68:$F$79,5,FALSE),"")</f>
        <v>573</v>
      </c>
      <c r="G13" s="91">
        <f>IFERROR(VLOOKUP(A13,정기전_2023!$B$84:$F$95,5,FALSE),"")</f>
        <v>672</v>
      </c>
      <c r="H13" s="91">
        <f>IFERROR(VLOOKUP(A13,정기전_2023!$B$100:$F$118,5,FALSE),"")</f>
        <v>576</v>
      </c>
      <c r="I13" s="91">
        <f>IFERROR(VLOOKUP(A13,정기전_2023!$B$122:$F$134,5,FALSE),"")</f>
        <v>621</v>
      </c>
      <c r="J13" s="91">
        <f>IFERROR(VLOOKUP(A13,정기전_2023!$B$140:$F$151,5,FALSE),"")</f>
        <v>619</v>
      </c>
      <c r="K13" s="91"/>
      <c r="L13" s="91"/>
      <c r="M13" s="91"/>
      <c r="N13" s="91"/>
      <c r="O13" s="91"/>
      <c r="P13" s="91"/>
      <c r="Q13" s="91"/>
      <c r="R13" s="91"/>
      <c r="S13" s="91"/>
      <c r="T13" s="92">
        <f t="shared" si="0"/>
        <v>5482</v>
      </c>
      <c r="U13" s="92">
        <f t="shared" si="1"/>
        <v>27</v>
      </c>
      <c r="V13" s="93">
        <f t="shared" si="2"/>
        <v>203.03703703703704</v>
      </c>
      <c r="X13" s="90"/>
      <c r="Y13" s="90"/>
      <c r="Z13" s="90"/>
    </row>
    <row r="14" spans="1:26" x14ac:dyDescent="0.4">
      <c r="A14" s="89" t="s">
        <v>64</v>
      </c>
      <c r="B14" s="91" t="str">
        <f>IFERROR(VLOOKUP(A14,정기전_2023!$B$4:$F$15,5,FALSE),"")</f>
        <v/>
      </c>
      <c r="C14" s="91" t="str">
        <f>IFERROR(VLOOKUP(A14,정기전_2023!$B$21:$F$31,5,FALSE),"")</f>
        <v/>
      </c>
      <c r="D14" s="91" t="str">
        <f>IFERROR(VLOOKUP(A14,정기전_2023!$B$36:$F$45,5,FALSE),"")</f>
        <v/>
      </c>
      <c r="E14" s="91" t="str">
        <f>IFERROR(VLOOKUP(A14,정기전_2023!$B$50:$F$63,5,FALSE),"")</f>
        <v/>
      </c>
      <c r="F14" s="91" t="str">
        <f>IFERROR(VLOOKUP(A14,정기전_2023!$B$68:$F$79,5,FALSE),"")</f>
        <v/>
      </c>
      <c r="G14" s="91" t="str">
        <f>IFERROR(VLOOKUP(A14,정기전_2023!$B$84:$F$95,5,FALSE),"")</f>
        <v/>
      </c>
      <c r="H14" s="91" t="str">
        <f>IFERROR(VLOOKUP(A14,정기전_2023!$B$100:$F$118,5,FALSE),"")</f>
        <v/>
      </c>
      <c r="I14" s="91" t="str">
        <f>IFERROR(VLOOKUP(A14,정기전_2023!$B$122:$F$134,5,FALSE),"")</f>
        <v/>
      </c>
      <c r="J14" s="91" t="str">
        <f>IFERROR(VLOOKUP(A14,정기전_2023!$B$140:$F$151,5,FALSE),"")</f>
        <v/>
      </c>
      <c r="K14" s="91"/>
      <c r="L14" s="91"/>
      <c r="M14" s="91"/>
      <c r="N14" s="91"/>
      <c r="O14" s="91"/>
      <c r="P14" s="91"/>
      <c r="Q14" s="91"/>
      <c r="R14" s="91"/>
      <c r="S14" s="91"/>
      <c r="T14" s="92">
        <f t="shared" si="0"/>
        <v>0</v>
      </c>
      <c r="U14" s="92">
        <f t="shared" si="1"/>
        <v>0</v>
      </c>
      <c r="V14" s="93" t="str">
        <f t="shared" si="2"/>
        <v/>
      </c>
      <c r="X14" s="90"/>
      <c r="Y14" s="90"/>
      <c r="Z14" s="90"/>
    </row>
    <row r="15" spans="1:26" x14ac:dyDescent="0.4">
      <c r="A15" s="89" t="s">
        <v>53</v>
      </c>
      <c r="B15" s="91">
        <f>IFERROR(VLOOKUP(A15,정기전_2023!$B$4:$F$15,5,FALSE),"")</f>
        <v>530</v>
      </c>
      <c r="C15" s="91">
        <f>IFERROR(VLOOKUP(A15,정기전_2023!$B$21:$F$31,5,FALSE),"")</f>
        <v>526</v>
      </c>
      <c r="D15" s="91">
        <f>IFERROR(VLOOKUP(A15,정기전_2023!$B$36:$F$45,5,FALSE),"")</f>
        <v>578</v>
      </c>
      <c r="E15" s="91">
        <f>IFERROR(VLOOKUP(A15,정기전_2023!$B$50:$F$63,5,FALSE),"")</f>
        <v>601</v>
      </c>
      <c r="F15" s="91">
        <f>IFERROR(VLOOKUP(A15,정기전_2023!$B$68:$F$79,5,FALSE),"")</f>
        <v>463</v>
      </c>
      <c r="G15" s="91">
        <f>IFERROR(VLOOKUP(A15,정기전_2023!$B$84:$F$95,5,FALSE),"")</f>
        <v>646</v>
      </c>
      <c r="H15" s="91">
        <f>IFERROR(VLOOKUP(A15,정기전_2023!$B$100:$F$118,5,FALSE),"")</f>
        <v>543</v>
      </c>
      <c r="I15" s="91">
        <f>IFERROR(VLOOKUP(A15,정기전_2023!$B$122:$F$134,5,FALSE),"")</f>
        <v>601</v>
      </c>
      <c r="J15" s="91">
        <f>IFERROR(VLOOKUP(A15,정기전_2023!$B$140:$F$151,5,FALSE),"")</f>
        <v>669</v>
      </c>
      <c r="K15" s="91"/>
      <c r="L15" s="91"/>
      <c r="M15" s="91"/>
      <c r="N15" s="91"/>
      <c r="O15" s="91"/>
      <c r="P15" s="91"/>
      <c r="Q15" s="91"/>
      <c r="R15" s="91"/>
      <c r="S15" s="91"/>
      <c r="T15" s="92">
        <f t="shared" si="0"/>
        <v>5157</v>
      </c>
      <c r="U15" s="92">
        <f t="shared" si="1"/>
        <v>27</v>
      </c>
      <c r="V15" s="93">
        <f t="shared" si="2"/>
        <v>191</v>
      </c>
      <c r="X15" s="90"/>
      <c r="Y15" s="90"/>
      <c r="Z15" s="90"/>
    </row>
    <row r="16" spans="1:26" x14ac:dyDescent="0.4">
      <c r="A16" s="89" t="s">
        <v>105</v>
      </c>
      <c r="B16" s="91">
        <f>IFERROR(VLOOKUP(A16,정기전_2023!$B$4:$F$15,5,FALSE),"")</f>
        <v>541</v>
      </c>
      <c r="C16" s="91">
        <f>IFERROR(VLOOKUP(A16,정기전_2023!$B$21:$F$31,5,FALSE),"")</f>
        <v>648</v>
      </c>
      <c r="D16" s="91">
        <f>IFERROR(VLOOKUP(A16,정기전_2023!$B$36:$F$45,5,FALSE),"")</f>
        <v>547</v>
      </c>
      <c r="E16" s="91">
        <f>IFERROR(VLOOKUP(A16,정기전_2023!$B$50:$F$63,5,FALSE),"")</f>
        <v>613</v>
      </c>
      <c r="F16" s="91">
        <f>IFERROR(VLOOKUP(A16,정기전_2023!$B$68:$F$79,5,FALSE),"")</f>
        <v>516</v>
      </c>
      <c r="G16" s="91">
        <f>IFERROR(VLOOKUP(A16,정기전_2023!$B$84:$F$95,5,FALSE),"")</f>
        <v>581</v>
      </c>
      <c r="H16" s="91">
        <f>IFERROR(VLOOKUP(A16,정기전_2023!$B$100:$F$118,5,FALSE),"")</f>
        <v>598</v>
      </c>
      <c r="I16" s="91" t="str">
        <f>IFERROR(VLOOKUP(A16,정기전_2023!$B$122:$F$134,5,FALSE),"")</f>
        <v/>
      </c>
      <c r="J16" s="91">
        <f>IFERROR(VLOOKUP(A16,정기전_2023!$B$140:$F$151,5,FALSE),"")</f>
        <v>554</v>
      </c>
      <c r="K16" s="91"/>
      <c r="L16" s="91"/>
      <c r="M16" s="91"/>
      <c r="N16" s="91"/>
      <c r="O16" s="91"/>
      <c r="P16" s="91"/>
      <c r="Q16" s="91"/>
      <c r="R16" s="91"/>
      <c r="S16" s="91"/>
      <c r="T16" s="92">
        <f t="shared" si="0"/>
        <v>4598</v>
      </c>
      <c r="U16" s="92">
        <f t="shared" si="1"/>
        <v>24</v>
      </c>
      <c r="V16" s="93">
        <f t="shared" ref="V16:V17" si="6">IF(U16=0, "",  T16/U16)</f>
        <v>191.58333333333334</v>
      </c>
    </row>
    <row r="17" spans="1:22" x14ac:dyDescent="0.4">
      <c r="A17" s="89" t="s">
        <v>106</v>
      </c>
      <c r="B17" s="91" t="str">
        <f>IFERROR(VLOOKUP(A17,정기전_2023!$B$4:$F$15,5,FALSE),"")</f>
        <v/>
      </c>
      <c r="C17" s="91" t="str">
        <f>IFERROR(VLOOKUP(A17,정기전_2023!$B$21:$F$31,5,FALSE),"")</f>
        <v/>
      </c>
      <c r="D17" s="91" t="str">
        <f>IFERROR(VLOOKUP(A17,정기전_2023!$B$36:$F$45,5,FALSE),"")</f>
        <v/>
      </c>
      <c r="E17" s="91">
        <f>IFERROR(VLOOKUP(A17,정기전_2023!$B$50:$F$63,5,FALSE),"")</f>
        <v>444</v>
      </c>
      <c r="F17" s="91" t="str">
        <f>IFERROR(VLOOKUP(A17,정기전_2023!$B$68:$F$79,5,FALSE),"")</f>
        <v/>
      </c>
      <c r="G17" s="91" t="str">
        <f>IFERROR(VLOOKUP(A17,정기전_2023!$B$84:$F$95,5,FALSE),"")</f>
        <v/>
      </c>
      <c r="H17" s="91" t="str">
        <f>IFERROR(VLOOKUP(A17,정기전_2023!$B$100:$F$118,5,FALSE),"")</f>
        <v/>
      </c>
      <c r="I17" s="91">
        <f>IFERROR(VLOOKUP(A17,정기전_2023!$B$122:$F$134,5,FALSE),"")</f>
        <v>509</v>
      </c>
      <c r="J17" s="91" t="str">
        <f>IFERROR(VLOOKUP(A17,정기전_2023!$B$140:$F$151,5,FALSE),"")</f>
        <v/>
      </c>
      <c r="K17" s="91"/>
      <c r="L17" s="91"/>
      <c r="M17" s="91"/>
      <c r="N17" s="91"/>
      <c r="O17" s="91"/>
      <c r="P17" s="91"/>
      <c r="Q17" s="91"/>
      <c r="R17" s="91"/>
      <c r="S17" s="91"/>
      <c r="T17" s="92">
        <f t="shared" si="0"/>
        <v>953</v>
      </c>
      <c r="U17" s="92">
        <f t="shared" si="1"/>
        <v>6</v>
      </c>
      <c r="V17" s="93">
        <f t="shared" si="6"/>
        <v>158.83333333333334</v>
      </c>
    </row>
    <row r="18" spans="1:22" x14ac:dyDescent="0.4">
      <c r="A18" s="89" t="s">
        <v>149</v>
      </c>
      <c r="B18" s="91">
        <f>IFERROR(VLOOKUP(A18,정기전_2023!$B$4:$F$15,5,FALSE),"")</f>
        <v>455</v>
      </c>
      <c r="C18" s="91">
        <f>IFERROR(VLOOKUP(A18,정기전_2023!$B$21:$F$31,5,FALSE),"")</f>
        <v>592</v>
      </c>
      <c r="D18" s="91">
        <f>IFERROR(VLOOKUP(A18,정기전_2023!$B$36:$F$45,5,FALSE),"")</f>
        <v>601</v>
      </c>
      <c r="E18" s="91">
        <f>IFERROR(VLOOKUP(A18,정기전_2023!$B$50:$F$63,5,FALSE),"")</f>
        <v>521</v>
      </c>
      <c r="F18" s="91" t="str">
        <f>IFERROR(VLOOKUP(A18,정기전_2023!$B$68:$F$79,5,FALSE),"")</f>
        <v/>
      </c>
      <c r="G18" s="91">
        <f>IFERROR(VLOOKUP(A18,정기전_2023!$B$84:$F$95,5,FALSE),"")</f>
        <v>541</v>
      </c>
      <c r="H18" s="91">
        <f>IFERROR(VLOOKUP(A18,정기전_2023!$B$100:$F$118,5,FALSE),"")</f>
        <v>505</v>
      </c>
      <c r="I18" s="91">
        <f>IFERROR(VLOOKUP(A18,정기전_2023!$B$122:$F$134,5,FALSE),"")</f>
        <v>595</v>
      </c>
      <c r="J18" s="91">
        <f>IFERROR(VLOOKUP(A18,정기전_2023!$B$140:$F$151,5,FALSE),"")</f>
        <v>477</v>
      </c>
      <c r="K18" s="91"/>
      <c r="L18" s="91"/>
      <c r="M18" s="91"/>
      <c r="N18" s="91"/>
      <c r="O18" s="91"/>
      <c r="P18" s="91"/>
      <c r="Q18" s="91"/>
      <c r="R18" s="91"/>
      <c r="S18" s="91"/>
      <c r="T18" s="92">
        <f t="shared" si="0"/>
        <v>4287</v>
      </c>
      <c r="U18" s="92">
        <f t="shared" si="1"/>
        <v>24</v>
      </c>
      <c r="V18" s="93">
        <f t="shared" ref="V18:V19" si="7">IF(U18=0, "",  T18/U18)</f>
        <v>178.625</v>
      </c>
    </row>
    <row r="19" spans="1:22" x14ac:dyDescent="0.4">
      <c r="A19" s="89" t="s">
        <v>150</v>
      </c>
      <c r="B19" s="91" t="str">
        <f>IFERROR(VLOOKUP(A19,정기전_2023!$B$4:$F$15,5,FALSE),"")</f>
        <v/>
      </c>
      <c r="C19" s="91" t="str">
        <f>IFERROR(VLOOKUP(A19,정기전_2023!$B$21:$F$31,5,FALSE),"")</f>
        <v/>
      </c>
      <c r="D19" s="91" t="str">
        <f>IFERROR(VLOOKUP(A19,정기전_2023!$B$36:$F$45,5,FALSE),"")</f>
        <v/>
      </c>
      <c r="E19" s="91" t="str">
        <f>IFERROR(VLOOKUP(A19,정기전_2023!$B$50:$F$63,5,FALSE),"")</f>
        <v/>
      </c>
      <c r="F19" s="91" t="str">
        <f>IFERROR(VLOOKUP(A19,정기전_2023!$B$68:$F$79,5,FALSE),"")</f>
        <v/>
      </c>
      <c r="G19" s="91" t="str">
        <f>IFERROR(VLOOKUP(A19,정기전_2023!$B$84:$F$95,5,FALSE),"")</f>
        <v/>
      </c>
      <c r="H19" s="91" t="str">
        <f>IFERROR(VLOOKUP(A19,정기전_2023!$B$100:$F$118,5,FALSE),"")</f>
        <v/>
      </c>
      <c r="I19" s="91" t="str">
        <f>IFERROR(VLOOKUP(A19,정기전_2023!$B$122:$F$134,5,FALSE),"")</f>
        <v/>
      </c>
      <c r="J19" s="91" t="str">
        <f>IFERROR(VLOOKUP(A19,정기전_2023!$B$140:$F$151,5,FALSE),"")</f>
        <v/>
      </c>
      <c r="K19" s="91"/>
      <c r="L19" s="91"/>
      <c r="M19" s="91"/>
      <c r="N19" s="91"/>
      <c r="O19" s="91"/>
      <c r="P19" s="91"/>
      <c r="Q19" s="91"/>
      <c r="R19" s="91"/>
      <c r="S19" s="91"/>
      <c r="T19" s="92">
        <f t="shared" si="0"/>
        <v>0</v>
      </c>
      <c r="U19" s="92">
        <f t="shared" si="1"/>
        <v>0</v>
      </c>
      <c r="V19" s="93" t="str">
        <f t="shared" si="7"/>
        <v/>
      </c>
    </row>
    <row r="20" spans="1:22" x14ac:dyDescent="0.4">
      <c r="A20" s="89" t="s">
        <v>156</v>
      </c>
      <c r="B20" s="91">
        <f>IFERROR(VLOOKUP(A20,정기전_2023!$B$4:$F$15,5,FALSE),"")</f>
        <v>466</v>
      </c>
      <c r="C20" s="91" t="str">
        <f>IFERROR(VLOOKUP(A20,정기전_2023!$B$21:$F$31,5,FALSE),"")</f>
        <v/>
      </c>
      <c r="D20" s="91">
        <f>IFERROR(VLOOKUP(A20,정기전_2023!$B$36:$F$45,5,FALSE),"")</f>
        <v>505</v>
      </c>
      <c r="E20" s="91">
        <f>IFERROR(VLOOKUP(A20,정기전_2023!$B$50:$F$63,5,FALSE),"")</f>
        <v>497</v>
      </c>
      <c r="F20" s="91" t="str">
        <f>IFERROR(VLOOKUP(A20,정기전_2023!$B$68:$F$79,5,FALSE),"")</f>
        <v/>
      </c>
      <c r="G20" s="91" t="str">
        <f>IFERROR(VLOOKUP(A20,정기전_2023!$B$84:$F$95,5,FALSE),"")</f>
        <v/>
      </c>
      <c r="H20" s="91">
        <f>IFERROR(VLOOKUP(A20,정기전_2023!$B$100:$F$118,5,FALSE),"")</f>
        <v>564</v>
      </c>
      <c r="I20" s="91">
        <f>IFERROR(VLOOKUP(A20,정기전_2023!$B$122:$F$134,5,FALSE),"")</f>
        <v>603</v>
      </c>
      <c r="J20" s="91" t="str">
        <f>IFERROR(VLOOKUP(A20,정기전_2023!$B$140:$F$151,5,FALSE),"")</f>
        <v/>
      </c>
      <c r="K20" s="91"/>
      <c r="L20" s="91"/>
      <c r="M20" s="91"/>
      <c r="N20" s="91"/>
      <c r="O20" s="91"/>
      <c r="P20" s="91"/>
      <c r="Q20" s="91"/>
      <c r="R20" s="91"/>
      <c r="S20" s="91"/>
      <c r="T20" s="92">
        <f t="shared" si="0"/>
        <v>2635</v>
      </c>
      <c r="U20" s="92">
        <f t="shared" si="1"/>
        <v>15</v>
      </c>
      <c r="V20" s="93">
        <f t="shared" ref="V20" si="8">IF(U20=0, "",  T20/U20)</f>
        <v>175.66666666666666</v>
      </c>
    </row>
    <row r="21" spans="1:22" x14ac:dyDescent="0.4">
      <c r="A21" s="89" t="s">
        <v>199</v>
      </c>
      <c r="B21" s="91">
        <f>IFERROR(VLOOKUP(A21,정기전_2023!$B$4:$F$15,5,FALSE),"")</f>
        <v>385</v>
      </c>
      <c r="C21" s="91">
        <f>IFERROR(VLOOKUP(A21,정기전_2023!$B$21:$F$31,5,FALSE),"")</f>
        <v>369</v>
      </c>
      <c r="D21" s="91" t="str">
        <f>IFERROR(VLOOKUP(A21,정기전_2023!$B$36:$F$45,5,FALSE),"")</f>
        <v/>
      </c>
      <c r="E21" s="91">
        <f>IFERROR(VLOOKUP(A21,정기전_2023!$B$50:$F$63,5,FALSE),"")</f>
        <v>351</v>
      </c>
      <c r="F21" s="91">
        <f>IFERROR(VLOOKUP(A21,정기전_2023!$B$68:$F$79,5,FALSE),"")</f>
        <v>399</v>
      </c>
      <c r="G21" s="91" t="str">
        <f>IFERROR(VLOOKUP(A21,정기전_2023!$B$84:$F$95,5,FALSE),"")</f>
        <v/>
      </c>
      <c r="H21" s="91">
        <f>IFERROR(VLOOKUP(A21,정기전_2023!$B$100:$F$118,5,FALSE),"")</f>
        <v>435</v>
      </c>
      <c r="I21" s="91" t="str">
        <f>IFERROR(VLOOKUP(A21,정기전_2023!$B$122:$F$134,5,FALSE),"")</f>
        <v/>
      </c>
      <c r="J21" s="91">
        <f>IFERROR(VLOOKUP(A21,정기전_2023!$B$140:$F$151,5,FALSE),"")</f>
        <v>413</v>
      </c>
      <c r="K21" s="91"/>
      <c r="L21" s="91"/>
      <c r="M21" s="91"/>
      <c r="N21" s="91"/>
      <c r="O21" s="91"/>
      <c r="P21" s="91"/>
      <c r="Q21" s="91"/>
      <c r="R21" s="91"/>
      <c r="S21" s="91"/>
      <c r="T21" s="92">
        <f t="shared" ref="T21" si="9">SUM(B21:S21)</f>
        <v>2352</v>
      </c>
      <c r="U21" s="92">
        <f t="shared" ref="U21" si="10">COUNT(B21:S21)*3</f>
        <v>18</v>
      </c>
      <c r="V21" s="93">
        <f t="shared" ref="V21" si="11">IF(U21=0, "",  T21/U21)</f>
        <v>130.66666666666666</v>
      </c>
    </row>
    <row r="22" spans="1:22" x14ac:dyDescent="0.4">
      <c r="A22" s="89" t="s">
        <v>286</v>
      </c>
      <c r="B22" s="91"/>
      <c r="C22" s="91"/>
      <c r="D22" s="91"/>
      <c r="E22" s="91"/>
      <c r="F22" s="91">
        <f>IFERROR(VLOOKUP(A22,정기전_2023!$B$68:$F$79,5,FALSE),"")</f>
        <v>378</v>
      </c>
      <c r="G22" s="91">
        <f>IFERROR(VLOOKUP(A22,정기전_2023!$B$84:$F$95,5,FALSE),"")</f>
        <v>443</v>
      </c>
      <c r="H22" s="91">
        <f>IFERROR(VLOOKUP(A22,정기전_2023!$B$100:$F$118,5,FALSE),"")</f>
        <v>444</v>
      </c>
      <c r="I22" s="91" t="str">
        <f>IFERROR(VLOOKUP(A22,정기전_2023!$B$122:$F$134,5,FALSE),"")</f>
        <v/>
      </c>
      <c r="J22" s="91" t="str">
        <f>IFERROR(VLOOKUP(A22,정기전_2023!$B$140:$F$151,5,FALSE),"")</f>
        <v/>
      </c>
      <c r="K22" s="91"/>
      <c r="L22" s="91"/>
      <c r="M22" s="91"/>
      <c r="N22" s="91"/>
      <c r="O22" s="91"/>
      <c r="P22" s="91"/>
      <c r="Q22" s="91"/>
      <c r="R22" s="91"/>
      <c r="S22" s="91"/>
      <c r="T22" s="92">
        <f t="shared" ref="T22" si="12">SUM(B22:S22)</f>
        <v>1265</v>
      </c>
      <c r="U22" s="92">
        <f t="shared" ref="U22" si="13">COUNT(B22:S22)*3</f>
        <v>9</v>
      </c>
      <c r="V22" s="93">
        <f t="shared" ref="V22" si="14">IF(U22=0, "",  T22/U22)</f>
        <v>140.55555555555554</v>
      </c>
    </row>
    <row r="23" spans="1:22" x14ac:dyDescent="0.4">
      <c r="A23" s="89" t="s">
        <v>319</v>
      </c>
      <c r="B23" s="91"/>
      <c r="C23" s="91"/>
      <c r="D23" s="91"/>
      <c r="E23" s="91"/>
      <c r="F23" s="91"/>
      <c r="G23" s="91"/>
      <c r="H23" s="91">
        <f>IFERROR(VLOOKUP(A23,정기전_2023!$B$100:$F$118,5,FALSE),"")</f>
        <v>364</v>
      </c>
      <c r="I23" s="91" t="str">
        <f>IFERROR(VLOOKUP(A23,정기전_2023!$B$122:$F$134,5,FALSE),"")</f>
        <v/>
      </c>
      <c r="J23" s="91" t="str">
        <f>IFERROR(VLOOKUP(A23,정기전_2023!$B$140:$F$151,5,FALSE),"")</f>
        <v/>
      </c>
      <c r="K23" s="91"/>
      <c r="L23" s="91"/>
      <c r="M23" s="91"/>
      <c r="N23" s="91"/>
      <c r="O23" s="91"/>
      <c r="P23" s="91"/>
      <c r="Q23" s="91"/>
      <c r="R23" s="91"/>
      <c r="S23" s="91"/>
      <c r="T23" s="92">
        <f t="shared" ref="T23" si="15">SUM(B23:S23)</f>
        <v>364</v>
      </c>
      <c r="U23" s="92">
        <f t="shared" ref="U23" si="16">COUNT(B23:S23)*3</f>
        <v>3</v>
      </c>
      <c r="V23" s="93">
        <f t="shared" ref="V23" si="17">IF(U23=0, "",  T23/U23)</f>
        <v>121.33333333333333</v>
      </c>
    </row>
    <row r="24" spans="1:22" x14ac:dyDescent="0.4">
      <c r="B24" s="90">
        <f t="shared" ref="B24:G24" si="18">COUNT(B3:B22)</f>
        <v>12</v>
      </c>
      <c r="C24" s="90">
        <f t="shared" si="18"/>
        <v>10</v>
      </c>
      <c r="D24" s="90">
        <f t="shared" si="18"/>
        <v>10</v>
      </c>
      <c r="E24" s="90">
        <f t="shared" si="18"/>
        <v>14</v>
      </c>
      <c r="F24" s="90">
        <f t="shared" si="18"/>
        <v>12</v>
      </c>
      <c r="G24" s="90">
        <f t="shared" si="18"/>
        <v>11</v>
      </c>
      <c r="H24" s="90">
        <f>COUNT(H3:H23)</f>
        <v>16</v>
      </c>
      <c r="I24" s="90">
        <f>COUNT(I3:I23)</f>
        <v>10</v>
      </c>
      <c r="J24" s="90">
        <f>COUNT(J3:J23)</f>
        <v>11</v>
      </c>
      <c r="K24" s="90">
        <f t="shared" ref="I24:P24" si="19">COUNT(K3:K20)</f>
        <v>0</v>
      </c>
      <c r="L24" s="90">
        <f t="shared" si="19"/>
        <v>0</v>
      </c>
      <c r="M24" s="90">
        <f t="shared" si="19"/>
        <v>0</v>
      </c>
      <c r="N24" s="90">
        <f t="shared" si="19"/>
        <v>0</v>
      </c>
      <c r="O24" s="90">
        <f t="shared" si="19"/>
        <v>0</v>
      </c>
      <c r="P24" s="90">
        <f t="shared" si="19"/>
        <v>0</v>
      </c>
      <c r="Q24" s="90">
        <f>COUNT(Q3:Q21)</f>
        <v>0</v>
      </c>
      <c r="R24" s="90">
        <f>COUNT(R3:R21)</f>
        <v>0</v>
      </c>
      <c r="S24" s="90">
        <f>COUNT(S3:S21)</f>
        <v>0</v>
      </c>
    </row>
  </sheetData>
  <sortState ref="A3:A29">
    <sortCondition ref="A29"/>
  </sortState>
  <phoneticPr fontId="2" type="noConversion"/>
  <conditionalFormatting sqref="B3:S23">
    <cfRule type="cellIs" dxfId="30" priority="20" operator="greaterThan">
      <formula>599</formula>
    </cfRule>
  </conditionalFormatting>
  <conditionalFormatting sqref="V3 V5:V23">
    <cfRule type="cellIs" dxfId="29" priority="18" operator="equal">
      <formula>""""""</formula>
    </cfRule>
    <cfRule type="cellIs" dxfId="28" priority="19" operator="greaterThan">
      <formula>199.999</formula>
    </cfRule>
  </conditionalFormatting>
  <conditionalFormatting sqref="V4">
    <cfRule type="cellIs" dxfId="3" priority="1" operator="equal">
      <formula>""""""</formula>
    </cfRule>
    <cfRule type="cellIs" dxfId="2" priority="2" operator="greaterThan">
      <formula>199.999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9"/>
  <sheetViews>
    <sheetView workbookViewId="0">
      <pane xSplit="1" topLeftCell="B1" activePane="topRight" state="frozen"/>
      <selection activeCell="A108" sqref="A108:L108"/>
      <selection pane="topRight" activeCell="A108" sqref="A108:L108"/>
    </sheetView>
  </sheetViews>
  <sheetFormatPr defaultColWidth="9" defaultRowHeight="17.399999999999999" x14ac:dyDescent="0.4"/>
  <cols>
    <col min="1" max="1" width="9" style="32"/>
    <col min="2" max="16" width="10.69921875" style="90" customWidth="1"/>
    <col min="17" max="16384" width="9" style="32"/>
  </cols>
  <sheetData>
    <row r="2" spans="1:19" x14ac:dyDescent="0.4">
      <c r="A2" s="88" t="s">
        <v>78</v>
      </c>
      <c r="B2" s="89" t="s">
        <v>79</v>
      </c>
      <c r="C2" s="89" t="s">
        <v>80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spans="1:19" x14ac:dyDescent="0.4">
      <c r="A3" s="89" t="s">
        <v>77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>
        <f>VLOOKUP(A3,정기전_2021!$B$110:$F$120,5,FALSE)</f>
        <v>376</v>
      </c>
      <c r="M3" s="92">
        <f>SUM(B3:L3)</f>
        <v>376</v>
      </c>
      <c r="N3" s="92">
        <f>COUNT(B3:L3)*3</f>
        <v>3</v>
      </c>
      <c r="O3" s="93">
        <f>IF(N3=0, "",  M3/N3)</f>
        <v>125.33333333333333</v>
      </c>
      <c r="Q3" s="90"/>
      <c r="R3" s="90"/>
      <c r="S3" s="90"/>
    </row>
    <row r="4" spans="1:19" x14ac:dyDescent="0.4">
      <c r="A4" s="89" t="s">
        <v>62</v>
      </c>
      <c r="B4" s="91"/>
      <c r="C4" s="91"/>
      <c r="D4" s="91"/>
      <c r="E4" s="91"/>
      <c r="F4" s="91">
        <v>539</v>
      </c>
      <c r="G4" s="91"/>
      <c r="H4" s="91"/>
      <c r="I4" s="91"/>
      <c r="J4" s="91"/>
      <c r="K4" s="91"/>
      <c r="L4" s="91"/>
      <c r="M4" s="92">
        <f t="shared" ref="M4:M29" si="0">SUM(B4:L4)</f>
        <v>539</v>
      </c>
      <c r="N4" s="92">
        <f t="shared" ref="N4:N29" si="1">COUNT(B4:L4)*3</f>
        <v>3</v>
      </c>
      <c r="O4" s="93">
        <f t="shared" ref="O4:O29" si="2">IF(N4=0, "",  M4/N4)</f>
        <v>179.66666666666666</v>
      </c>
      <c r="Q4" s="90"/>
      <c r="R4" s="90"/>
      <c r="S4" s="90"/>
    </row>
    <row r="5" spans="1:19" x14ac:dyDescent="0.4">
      <c r="A5" s="89" t="s">
        <v>65</v>
      </c>
      <c r="B5" s="91"/>
      <c r="C5" s="91">
        <v>461</v>
      </c>
      <c r="D5" s="91">
        <v>441</v>
      </c>
      <c r="E5" s="91"/>
      <c r="F5" s="91">
        <v>422</v>
      </c>
      <c r="G5" s="91">
        <v>420</v>
      </c>
      <c r="H5" s="91">
        <v>417</v>
      </c>
      <c r="I5" s="91">
        <f>VLOOKUP(A5,정기전_2021!$B$64:$F$74,5,FALSE)</f>
        <v>456</v>
      </c>
      <c r="J5" s="91">
        <f>VLOOKUP(A5,정기전_2021!$B$80:$F$91,5,FALSE)</f>
        <v>430</v>
      </c>
      <c r="K5" s="91"/>
      <c r="L5" s="91">
        <f>VLOOKUP(A5,정기전_2021!$B$110:$F$120,5,FALSE)</f>
        <v>442</v>
      </c>
      <c r="M5" s="92">
        <f t="shared" si="0"/>
        <v>3489</v>
      </c>
      <c r="N5" s="92">
        <f t="shared" si="1"/>
        <v>24</v>
      </c>
      <c r="O5" s="93">
        <f t="shared" si="2"/>
        <v>145.375</v>
      </c>
      <c r="Q5" s="90"/>
      <c r="R5" s="90"/>
      <c r="S5" s="90"/>
    </row>
    <row r="6" spans="1:19" x14ac:dyDescent="0.4">
      <c r="A6" s="89" t="s">
        <v>93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>
        <f t="shared" si="0"/>
        <v>0</v>
      </c>
      <c r="N6" s="92">
        <f t="shared" si="1"/>
        <v>0</v>
      </c>
      <c r="O6" s="93" t="str">
        <f t="shared" si="2"/>
        <v/>
      </c>
      <c r="Q6" s="90"/>
      <c r="R6" s="90"/>
      <c r="S6" s="90"/>
    </row>
    <row r="7" spans="1:19" x14ac:dyDescent="0.4">
      <c r="A7" s="89" t="s">
        <v>67</v>
      </c>
      <c r="B7" s="91">
        <v>616</v>
      </c>
      <c r="C7" s="91"/>
      <c r="D7" s="91"/>
      <c r="E7" s="91"/>
      <c r="F7" s="91"/>
      <c r="G7" s="91">
        <v>418</v>
      </c>
      <c r="H7" s="91"/>
      <c r="I7" s="91"/>
      <c r="J7" s="91"/>
      <c r="K7" s="91"/>
      <c r="L7" s="91"/>
      <c r="M7" s="92">
        <f t="shared" si="0"/>
        <v>1034</v>
      </c>
      <c r="N7" s="92">
        <f t="shared" si="1"/>
        <v>6</v>
      </c>
      <c r="O7" s="93">
        <f t="shared" si="2"/>
        <v>172.33333333333334</v>
      </c>
      <c r="Q7" s="90"/>
      <c r="R7" s="90"/>
      <c r="S7" s="90"/>
    </row>
    <row r="8" spans="1:19" x14ac:dyDescent="0.4">
      <c r="A8" s="89" t="s">
        <v>94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2">
        <f t="shared" si="0"/>
        <v>0</v>
      </c>
      <c r="N8" s="92">
        <f t="shared" si="1"/>
        <v>0</v>
      </c>
      <c r="O8" s="93" t="str">
        <f t="shared" si="2"/>
        <v/>
      </c>
      <c r="Q8" s="90"/>
      <c r="R8" s="90"/>
      <c r="S8" s="90"/>
    </row>
    <row r="9" spans="1:19" x14ac:dyDescent="0.4">
      <c r="A9" s="89" t="s">
        <v>57</v>
      </c>
      <c r="B9" s="91"/>
      <c r="C9" s="91">
        <v>517</v>
      </c>
      <c r="D9" s="91">
        <v>568</v>
      </c>
      <c r="E9" s="91">
        <v>529</v>
      </c>
      <c r="F9" s="91">
        <v>505</v>
      </c>
      <c r="G9" s="91">
        <v>473</v>
      </c>
      <c r="H9" s="91">
        <v>672</v>
      </c>
      <c r="I9" s="91">
        <f>VLOOKUP(A9,정기전_2021!$B$64:$F$74,5,FALSE)</f>
        <v>541</v>
      </c>
      <c r="J9" s="91">
        <f>VLOOKUP(A9,정기전_2021!$B$80:$F$91,5,FALSE)</f>
        <v>510</v>
      </c>
      <c r="K9" s="91">
        <f>VLOOKUP(A9,정기전_2021!$B$97:$F$105,5,FALSE)</f>
        <v>518</v>
      </c>
      <c r="L9" s="91">
        <f>VLOOKUP(A9,정기전_2021!$B$110:$F$120,5,FALSE)</f>
        <v>592</v>
      </c>
      <c r="M9" s="92">
        <f t="shared" si="0"/>
        <v>5425</v>
      </c>
      <c r="N9" s="92">
        <f t="shared" si="1"/>
        <v>30</v>
      </c>
      <c r="O9" s="93">
        <f t="shared" si="2"/>
        <v>180.83333333333334</v>
      </c>
      <c r="Q9" s="90"/>
      <c r="R9" s="90"/>
      <c r="S9" s="90"/>
    </row>
    <row r="10" spans="1:19" x14ac:dyDescent="0.4">
      <c r="A10" s="89" t="s">
        <v>50</v>
      </c>
      <c r="B10" s="91"/>
      <c r="C10" s="91"/>
      <c r="D10" s="91">
        <v>637</v>
      </c>
      <c r="E10" s="91">
        <v>685</v>
      </c>
      <c r="F10" s="91">
        <v>607</v>
      </c>
      <c r="G10" s="91"/>
      <c r="H10" s="91"/>
      <c r="I10" s="91"/>
      <c r="J10" s="91"/>
      <c r="K10" s="91"/>
      <c r="L10" s="91"/>
      <c r="M10" s="92">
        <f t="shared" si="0"/>
        <v>1929</v>
      </c>
      <c r="N10" s="92">
        <f t="shared" si="1"/>
        <v>9</v>
      </c>
      <c r="O10" s="93">
        <f t="shared" si="2"/>
        <v>214.33333333333334</v>
      </c>
      <c r="Q10" s="90"/>
      <c r="R10" s="90"/>
      <c r="S10" s="90"/>
    </row>
    <row r="11" spans="1:19" x14ac:dyDescent="0.4">
      <c r="A11" s="89" t="s">
        <v>56</v>
      </c>
      <c r="B11" s="91">
        <v>514</v>
      </c>
      <c r="C11" s="91">
        <v>564</v>
      </c>
      <c r="D11" s="91">
        <v>539</v>
      </c>
      <c r="E11" s="91">
        <v>561</v>
      </c>
      <c r="F11" s="91">
        <v>498</v>
      </c>
      <c r="G11" s="91">
        <v>548</v>
      </c>
      <c r="H11" s="91">
        <v>527</v>
      </c>
      <c r="I11" s="91">
        <f>VLOOKUP(A11,정기전_2021!$B$64:$F$74,5,FALSE)</f>
        <v>518</v>
      </c>
      <c r="J11" s="91">
        <f>VLOOKUP(A11,정기전_2021!$B$80:$F$91,5,FALSE)</f>
        <v>527</v>
      </c>
      <c r="K11" s="91">
        <f>VLOOKUP(A11,정기전_2021!$B$97:$F$105,5,FALSE)</f>
        <v>527</v>
      </c>
      <c r="L11" s="91">
        <f>VLOOKUP(A11,정기전_2021!$B$110:$F$120,5,FALSE)</f>
        <v>357</v>
      </c>
      <c r="M11" s="92">
        <f t="shared" si="0"/>
        <v>5680</v>
      </c>
      <c r="N11" s="92">
        <f>COUNT(B11:L11)*3-1</f>
        <v>32</v>
      </c>
      <c r="O11" s="93">
        <f t="shared" si="2"/>
        <v>177.5</v>
      </c>
      <c r="Q11" s="90"/>
      <c r="R11" s="90"/>
      <c r="S11" s="90"/>
    </row>
    <row r="12" spans="1:19" x14ac:dyDescent="0.4">
      <c r="A12" s="89" t="s">
        <v>59</v>
      </c>
      <c r="B12" s="91"/>
      <c r="C12" s="91"/>
      <c r="D12" s="91">
        <v>466</v>
      </c>
      <c r="E12" s="91">
        <v>479</v>
      </c>
      <c r="F12" s="91">
        <v>456</v>
      </c>
      <c r="G12" s="91">
        <v>608</v>
      </c>
      <c r="H12" s="91">
        <v>555</v>
      </c>
      <c r="I12" s="91">
        <f>VLOOKUP(A12,정기전_2021!$B$64:$F$74,5,FALSE)</f>
        <v>409</v>
      </c>
      <c r="J12" s="91">
        <f>VLOOKUP(A12,정기전_2021!$B$80:$F$91,5,FALSE)</f>
        <v>439</v>
      </c>
      <c r="K12" s="91">
        <f>VLOOKUP(A12,정기전_2021!$B$97:$F$105,5,FALSE)</f>
        <v>496</v>
      </c>
      <c r="L12" s="91">
        <f>VLOOKUP(A12,정기전_2021!$B$110:$F$120,5,FALSE)</f>
        <v>532</v>
      </c>
      <c r="M12" s="92">
        <f t="shared" si="0"/>
        <v>4440</v>
      </c>
      <c r="N12" s="92">
        <f t="shared" si="1"/>
        <v>27</v>
      </c>
      <c r="O12" s="93">
        <f t="shared" si="2"/>
        <v>164.44444444444446</v>
      </c>
      <c r="Q12" s="90"/>
      <c r="R12" s="90"/>
      <c r="S12" s="90"/>
    </row>
    <row r="13" spans="1:19" x14ac:dyDescent="0.4">
      <c r="A13" s="89" t="s">
        <v>63</v>
      </c>
      <c r="B13" s="91"/>
      <c r="C13" s="91">
        <v>544</v>
      </c>
      <c r="D13" s="91">
        <v>564</v>
      </c>
      <c r="E13" s="91"/>
      <c r="F13" s="91">
        <v>535</v>
      </c>
      <c r="G13" s="91">
        <v>513</v>
      </c>
      <c r="H13" s="91"/>
      <c r="I13" s="91"/>
      <c r="J13" s="91">
        <f>VLOOKUP(A13,정기전_2021!$B$80:$F$91,5,FALSE)</f>
        <v>474</v>
      </c>
      <c r="K13" s="91"/>
      <c r="L13" s="91"/>
      <c r="M13" s="92">
        <f t="shared" si="0"/>
        <v>2630</v>
      </c>
      <c r="N13" s="92">
        <f t="shared" si="1"/>
        <v>15</v>
      </c>
      <c r="O13" s="93">
        <f t="shared" si="2"/>
        <v>175.33333333333334</v>
      </c>
      <c r="Q13" s="90"/>
      <c r="R13" s="90"/>
      <c r="S13" s="90"/>
    </row>
    <row r="14" spans="1:19" x14ac:dyDescent="0.4">
      <c r="A14" s="89" t="s">
        <v>95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2">
        <f t="shared" si="0"/>
        <v>0</v>
      </c>
      <c r="N14" s="92">
        <f t="shared" si="1"/>
        <v>0</v>
      </c>
      <c r="O14" s="93" t="str">
        <f t="shared" si="2"/>
        <v/>
      </c>
      <c r="Q14" s="90"/>
      <c r="R14" s="90"/>
      <c r="S14" s="90"/>
    </row>
    <row r="15" spans="1:19" x14ac:dyDescent="0.4">
      <c r="A15" s="89" t="s">
        <v>96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2">
        <f t="shared" si="0"/>
        <v>0</v>
      </c>
      <c r="N15" s="92">
        <f t="shared" si="1"/>
        <v>0</v>
      </c>
      <c r="O15" s="93" t="str">
        <f t="shared" si="2"/>
        <v/>
      </c>
      <c r="Q15" s="90"/>
      <c r="R15" s="90"/>
      <c r="S15" s="90"/>
    </row>
    <row r="16" spans="1:19" x14ac:dyDescent="0.4">
      <c r="A16" s="89" t="s">
        <v>54</v>
      </c>
      <c r="B16" s="91">
        <v>540</v>
      </c>
      <c r="C16" s="91">
        <v>576</v>
      </c>
      <c r="D16" s="91"/>
      <c r="E16" s="91">
        <v>572</v>
      </c>
      <c r="F16" s="91">
        <v>535</v>
      </c>
      <c r="G16" s="91">
        <v>514</v>
      </c>
      <c r="H16" s="91">
        <v>595</v>
      </c>
      <c r="I16" s="91">
        <f>VLOOKUP(A16,정기전_2021!$B$64:$F$74,5,FALSE)</f>
        <v>644</v>
      </c>
      <c r="J16" s="91">
        <f>VLOOKUP(A16,정기전_2021!$B$80:$F$91,5,FALSE)</f>
        <v>555</v>
      </c>
      <c r="K16" s="91">
        <f>VLOOKUP(A16,정기전_2021!$B$97:$F$105,5,FALSE)</f>
        <v>564</v>
      </c>
      <c r="L16" s="91">
        <f>VLOOKUP(A16,정기전_2021!$B$110:$F$120,5,FALSE)</f>
        <v>639</v>
      </c>
      <c r="M16" s="92">
        <f t="shared" si="0"/>
        <v>5734</v>
      </c>
      <c r="N16" s="92">
        <f t="shared" si="1"/>
        <v>30</v>
      </c>
      <c r="O16" s="93">
        <f t="shared" si="2"/>
        <v>191.13333333333333</v>
      </c>
      <c r="Q16" s="90"/>
      <c r="R16" s="90"/>
      <c r="S16" s="90"/>
    </row>
    <row r="17" spans="1:19" x14ac:dyDescent="0.4">
      <c r="A17" s="89" t="s">
        <v>76</v>
      </c>
      <c r="B17" s="91"/>
      <c r="C17" s="91"/>
      <c r="D17" s="91">
        <v>472</v>
      </c>
      <c r="E17" s="91"/>
      <c r="F17" s="91"/>
      <c r="G17" s="91"/>
      <c r="H17" s="91"/>
      <c r="I17" s="91"/>
      <c r="J17" s="91"/>
      <c r="K17" s="91"/>
      <c r="L17" s="91">
        <f>VLOOKUP(A17,정기전_2021!$B$110:$F$120,5,FALSE)</f>
        <v>542</v>
      </c>
      <c r="M17" s="92">
        <f t="shared" si="0"/>
        <v>1014</v>
      </c>
      <c r="N17" s="92">
        <f t="shared" si="1"/>
        <v>6</v>
      </c>
      <c r="O17" s="93">
        <f t="shared" si="2"/>
        <v>169</v>
      </c>
      <c r="Q17" s="90"/>
      <c r="R17" s="90"/>
      <c r="S17" s="90"/>
    </row>
    <row r="18" spans="1:19" x14ac:dyDescent="0.4">
      <c r="A18" s="89" t="s">
        <v>97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2">
        <f t="shared" si="0"/>
        <v>0</v>
      </c>
      <c r="N18" s="92">
        <f t="shared" si="1"/>
        <v>0</v>
      </c>
      <c r="O18" s="93" t="str">
        <f t="shared" si="2"/>
        <v/>
      </c>
      <c r="Q18" s="90"/>
      <c r="R18" s="90"/>
      <c r="S18" s="90"/>
    </row>
    <row r="19" spans="1:19" x14ac:dyDescent="0.4">
      <c r="A19" s="89" t="s">
        <v>52</v>
      </c>
      <c r="B19" s="91">
        <v>415</v>
      </c>
      <c r="C19" s="91">
        <v>568</v>
      </c>
      <c r="D19" s="91">
        <v>479</v>
      </c>
      <c r="E19" s="91">
        <v>587</v>
      </c>
      <c r="F19" s="91">
        <v>500</v>
      </c>
      <c r="G19" s="91">
        <v>504</v>
      </c>
      <c r="H19" s="91">
        <v>572</v>
      </c>
      <c r="I19" s="91">
        <f>VLOOKUP(A19,정기전_2021!$B$64:$F$74,5,FALSE)</f>
        <v>598</v>
      </c>
      <c r="J19" s="91">
        <f>VLOOKUP(A19,정기전_2021!$B$80:$F$91,5,FALSE)</f>
        <v>611</v>
      </c>
      <c r="K19" s="91">
        <f>VLOOKUP(A19,정기전_2021!$B$97:$F$105,5,FALSE)</f>
        <v>590</v>
      </c>
      <c r="L19" s="91">
        <f>VLOOKUP(A19,정기전_2021!$B$110:$F$120,5,FALSE)</f>
        <v>515</v>
      </c>
      <c r="M19" s="92">
        <f t="shared" si="0"/>
        <v>5939</v>
      </c>
      <c r="N19" s="92">
        <f t="shared" si="1"/>
        <v>33</v>
      </c>
      <c r="O19" s="93">
        <f t="shared" si="2"/>
        <v>179.96969696969697</v>
      </c>
      <c r="Q19" s="90"/>
      <c r="R19" s="90"/>
      <c r="S19" s="90"/>
    </row>
    <row r="20" spans="1:19" x14ac:dyDescent="0.4">
      <c r="A20" s="89" t="s">
        <v>98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2">
        <f t="shared" si="0"/>
        <v>0</v>
      </c>
      <c r="N20" s="92">
        <f t="shared" si="1"/>
        <v>0</v>
      </c>
      <c r="O20" s="93" t="str">
        <f t="shared" si="2"/>
        <v/>
      </c>
      <c r="Q20" s="90"/>
      <c r="R20" s="90"/>
      <c r="S20" s="90"/>
    </row>
    <row r="21" spans="1:19" x14ac:dyDescent="0.4">
      <c r="A21" s="89" t="s">
        <v>72</v>
      </c>
      <c r="B21" s="91"/>
      <c r="C21" s="91"/>
      <c r="D21" s="91"/>
      <c r="E21" s="91"/>
      <c r="F21" s="91"/>
      <c r="G21" s="91"/>
      <c r="H21" s="91"/>
      <c r="I21" s="91"/>
      <c r="J21" s="91">
        <f>VLOOKUP(A21,정기전_2021!$B$80:$F$91,5,FALSE)</f>
        <v>480</v>
      </c>
      <c r="K21" s="91"/>
      <c r="L21" s="91"/>
      <c r="M21" s="92">
        <f t="shared" si="0"/>
        <v>480</v>
      </c>
      <c r="N21" s="92">
        <f t="shared" si="1"/>
        <v>3</v>
      </c>
      <c r="O21" s="93">
        <f t="shared" si="2"/>
        <v>160</v>
      </c>
      <c r="Q21" s="90"/>
      <c r="R21" s="90"/>
      <c r="S21" s="90"/>
    </row>
    <row r="22" spans="1:19" x14ac:dyDescent="0.4">
      <c r="A22" s="89" t="s">
        <v>99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2">
        <f t="shared" si="0"/>
        <v>0</v>
      </c>
      <c r="N22" s="92">
        <f t="shared" si="1"/>
        <v>0</v>
      </c>
      <c r="O22" s="93" t="str">
        <f t="shared" si="2"/>
        <v/>
      </c>
      <c r="Q22" s="90"/>
      <c r="R22" s="90"/>
      <c r="S22" s="90"/>
    </row>
    <row r="23" spans="1:19" x14ac:dyDescent="0.4">
      <c r="A23" s="89" t="s">
        <v>58</v>
      </c>
      <c r="B23" s="91">
        <v>536</v>
      </c>
      <c r="C23" s="91">
        <v>492</v>
      </c>
      <c r="D23" s="91">
        <v>452</v>
      </c>
      <c r="E23" s="91">
        <v>521</v>
      </c>
      <c r="F23" s="91">
        <v>506</v>
      </c>
      <c r="G23" s="91"/>
      <c r="H23" s="91">
        <v>433</v>
      </c>
      <c r="I23" s="91">
        <f>VLOOKUP(A23,정기전_2021!$B$64:$F$74,5,FALSE)</f>
        <v>495</v>
      </c>
      <c r="J23" s="91">
        <f>VLOOKUP(A23,정기전_2021!$B$80:$F$91,5,FALSE)</f>
        <v>517</v>
      </c>
      <c r="K23" s="91">
        <f>VLOOKUP(A23,정기전_2021!$B$97:$F$105,5,FALSE)</f>
        <v>506</v>
      </c>
      <c r="L23" s="91">
        <f>VLOOKUP(A23,정기전_2021!$B$110:$F$120,5,FALSE)</f>
        <v>452</v>
      </c>
      <c r="M23" s="92">
        <f t="shared" si="0"/>
        <v>4910</v>
      </c>
      <c r="N23" s="92">
        <f t="shared" si="1"/>
        <v>30</v>
      </c>
      <c r="O23" s="93">
        <f t="shared" si="2"/>
        <v>163.66666666666666</v>
      </c>
      <c r="Q23" s="90"/>
      <c r="R23" s="90"/>
      <c r="S23" s="90"/>
    </row>
    <row r="24" spans="1:19" x14ac:dyDescent="0.4">
      <c r="A24" s="89" t="s">
        <v>60</v>
      </c>
      <c r="B24" s="91"/>
      <c r="C24" s="91"/>
      <c r="D24" s="91">
        <v>475</v>
      </c>
      <c r="E24" s="91">
        <v>433</v>
      </c>
      <c r="F24" s="91">
        <v>439</v>
      </c>
      <c r="G24" s="91">
        <v>482</v>
      </c>
      <c r="H24" s="91">
        <v>465</v>
      </c>
      <c r="I24" s="91">
        <f>VLOOKUP(A24,정기전_2021!$B$64:$F$74,5,FALSE)</f>
        <v>441</v>
      </c>
      <c r="J24" s="91">
        <f>VLOOKUP(A24,정기전_2021!$B$80:$F$91,5,FALSE)</f>
        <v>503</v>
      </c>
      <c r="K24" s="91">
        <f>VLOOKUP(A24,정기전_2021!$B$97:$F$105,5,FALSE)</f>
        <v>467</v>
      </c>
      <c r="L24" s="91"/>
      <c r="M24" s="92">
        <f t="shared" si="0"/>
        <v>3705</v>
      </c>
      <c r="N24" s="92">
        <f t="shared" si="1"/>
        <v>24</v>
      </c>
      <c r="O24" s="93">
        <f t="shared" si="2"/>
        <v>154.375</v>
      </c>
      <c r="Q24" s="90"/>
      <c r="R24" s="90"/>
      <c r="S24" s="90"/>
    </row>
    <row r="25" spans="1:19" x14ac:dyDescent="0.4">
      <c r="A25" s="89" t="s">
        <v>55</v>
      </c>
      <c r="B25" s="91">
        <v>520</v>
      </c>
      <c r="C25" s="91">
        <v>565</v>
      </c>
      <c r="D25" s="91">
        <v>509</v>
      </c>
      <c r="E25" s="91">
        <v>566</v>
      </c>
      <c r="F25" s="91">
        <v>573</v>
      </c>
      <c r="G25" s="91"/>
      <c r="H25" s="91">
        <v>578</v>
      </c>
      <c r="I25" s="91">
        <f>VLOOKUP(A25,정기전_2021!$B$64:$F$74,5,FALSE)</f>
        <v>516</v>
      </c>
      <c r="J25" s="91">
        <f>VLOOKUP(A25,정기전_2021!$B$80:$F$91,5,FALSE)</f>
        <v>517</v>
      </c>
      <c r="K25" s="91">
        <f>VLOOKUP(A25,정기전_2021!$B$97:$F$105,5,FALSE)</f>
        <v>577</v>
      </c>
      <c r="L25" s="91">
        <f>VLOOKUP(A25,정기전_2021!$B$110:$F$120,5,FALSE)</f>
        <v>579</v>
      </c>
      <c r="M25" s="92">
        <f t="shared" si="0"/>
        <v>5500</v>
      </c>
      <c r="N25" s="92">
        <f t="shared" si="1"/>
        <v>30</v>
      </c>
      <c r="O25" s="93">
        <f t="shared" si="2"/>
        <v>183.33333333333334</v>
      </c>
      <c r="Q25" s="90"/>
      <c r="R25" s="90"/>
      <c r="S25" s="90"/>
    </row>
    <row r="26" spans="1:19" x14ac:dyDescent="0.4">
      <c r="A26" s="89" t="s">
        <v>64</v>
      </c>
      <c r="B26" s="91"/>
      <c r="C26" s="91">
        <v>490</v>
      </c>
      <c r="D26" s="91">
        <v>576</v>
      </c>
      <c r="E26" s="91"/>
      <c r="F26" s="91">
        <v>522</v>
      </c>
      <c r="G26" s="91"/>
      <c r="H26" s="91"/>
      <c r="I26" s="91"/>
      <c r="J26" s="91"/>
      <c r="K26" s="91"/>
      <c r="L26" s="91"/>
      <c r="M26" s="92">
        <f t="shared" si="0"/>
        <v>1588</v>
      </c>
      <c r="N26" s="92">
        <f t="shared" si="1"/>
        <v>9</v>
      </c>
      <c r="O26" s="93">
        <f t="shared" si="2"/>
        <v>176.44444444444446</v>
      </c>
      <c r="Q26" s="90"/>
      <c r="R26" s="90"/>
      <c r="S26" s="90"/>
    </row>
    <row r="27" spans="1:19" x14ac:dyDescent="0.4">
      <c r="A27" s="89" t="s">
        <v>53</v>
      </c>
      <c r="B27" s="91">
        <v>489</v>
      </c>
      <c r="C27" s="91">
        <v>537</v>
      </c>
      <c r="D27" s="91">
        <v>481</v>
      </c>
      <c r="E27" s="91">
        <v>574</v>
      </c>
      <c r="F27" s="91">
        <v>556</v>
      </c>
      <c r="G27" s="91">
        <v>548</v>
      </c>
      <c r="H27" s="91">
        <v>555</v>
      </c>
      <c r="I27" s="91">
        <f>VLOOKUP(A27,정기전_2021!$B$64:$F$74,5,FALSE)</f>
        <v>586</v>
      </c>
      <c r="J27" s="91">
        <f>VLOOKUP(A27,정기전_2021!$B$80:$F$91,5,FALSE)</f>
        <v>615</v>
      </c>
      <c r="K27" s="91">
        <f>VLOOKUP(A27,정기전_2021!$B$97:$F$105,5,FALSE)</f>
        <v>604</v>
      </c>
      <c r="L27" s="91">
        <f>VLOOKUP(A27,정기전_2021!$B$110:$F$120,5,FALSE)</f>
        <v>522</v>
      </c>
      <c r="M27" s="92">
        <f t="shared" si="0"/>
        <v>6067</v>
      </c>
      <c r="N27" s="92">
        <f t="shared" si="1"/>
        <v>33</v>
      </c>
      <c r="O27" s="93">
        <f t="shared" si="2"/>
        <v>183.84848484848484</v>
      </c>
      <c r="Q27" s="90"/>
      <c r="R27" s="90"/>
      <c r="S27" s="90"/>
    </row>
    <row r="28" spans="1:19" x14ac:dyDescent="0.4">
      <c r="A28" s="89" t="s">
        <v>51</v>
      </c>
      <c r="B28" s="91">
        <v>515</v>
      </c>
      <c r="C28" s="91"/>
      <c r="D28" s="91">
        <v>499</v>
      </c>
      <c r="E28" s="91">
        <v>624</v>
      </c>
      <c r="F28" s="91"/>
      <c r="G28" s="91"/>
      <c r="H28" s="91"/>
      <c r="I28" s="91">
        <f>VLOOKUP(A28,정기전_2021!$B$64:$F$74,5,FALSE)</f>
        <v>552</v>
      </c>
      <c r="J28" s="91"/>
      <c r="K28" s="91"/>
      <c r="L28" s="91"/>
      <c r="M28" s="92">
        <f t="shared" si="0"/>
        <v>2190</v>
      </c>
      <c r="N28" s="92">
        <f t="shared" si="1"/>
        <v>12</v>
      </c>
      <c r="O28" s="93">
        <f t="shared" si="2"/>
        <v>182.5</v>
      </c>
      <c r="Q28" s="90"/>
      <c r="R28" s="90"/>
      <c r="S28" s="90"/>
    </row>
    <row r="29" spans="1:19" x14ac:dyDescent="0.4">
      <c r="A29" s="89" t="s">
        <v>68</v>
      </c>
      <c r="B29" s="91"/>
      <c r="C29" s="91"/>
      <c r="D29" s="91"/>
      <c r="E29" s="91"/>
      <c r="F29" s="91"/>
      <c r="G29" s="91">
        <v>401</v>
      </c>
      <c r="H29" s="91"/>
      <c r="I29" s="91"/>
      <c r="J29" s="91"/>
      <c r="K29" s="91"/>
      <c r="L29" s="91"/>
      <c r="M29" s="92">
        <f t="shared" si="0"/>
        <v>401</v>
      </c>
      <c r="N29" s="92">
        <f t="shared" si="1"/>
        <v>3</v>
      </c>
      <c r="O29" s="93">
        <f t="shared" si="2"/>
        <v>133.66666666666666</v>
      </c>
    </row>
  </sheetData>
  <phoneticPr fontId="2" type="noConversion"/>
  <conditionalFormatting sqref="B3:L28 I29:L29">
    <cfRule type="cellIs" dxfId="27" priority="4" operator="greaterThan">
      <formula>599</formula>
    </cfRule>
  </conditionalFormatting>
  <conditionalFormatting sqref="O3:O29">
    <cfRule type="cellIs" dxfId="26" priority="2" operator="equal">
      <formula>""""""</formula>
    </cfRule>
    <cfRule type="cellIs" dxfId="25" priority="3" operator="greaterThan">
      <formula>199.999</formula>
    </cfRule>
  </conditionalFormatting>
  <conditionalFormatting sqref="B29:L29">
    <cfRule type="cellIs" dxfId="24" priority="1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F37" sqref="F37"/>
    </sheetView>
  </sheetViews>
  <sheetFormatPr defaultRowHeight="17.399999999999999" x14ac:dyDescent="0.4"/>
  <cols>
    <col min="2" max="2" width="11" bestFit="1" customWidth="1"/>
  </cols>
  <sheetData>
    <row r="1" spans="1:22" x14ac:dyDescent="0.4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 x14ac:dyDescent="0.4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116</v>
      </c>
      <c r="H2" s="100" t="s">
        <v>117</v>
      </c>
      <c r="I2" s="100" t="s">
        <v>118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  <c r="S2" s="101"/>
      <c r="T2" s="101"/>
      <c r="U2" s="101"/>
      <c r="V2" s="101"/>
    </row>
    <row r="3" spans="1:22" x14ac:dyDescent="0.4">
      <c r="A3" s="196">
        <v>1</v>
      </c>
      <c r="B3" s="192" t="s">
        <v>119</v>
      </c>
      <c r="C3" s="96" t="s">
        <v>120</v>
      </c>
      <c r="D3" s="96">
        <v>184</v>
      </c>
      <c r="E3" s="96">
        <v>171</v>
      </c>
      <c r="F3" s="96">
        <v>200</v>
      </c>
      <c r="G3" s="96">
        <f>SUM(D3:F3)</f>
        <v>555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  <c r="S3" s="101"/>
      <c r="T3" s="101"/>
      <c r="U3" s="101"/>
      <c r="V3" s="101"/>
    </row>
    <row r="4" spans="1:22" x14ac:dyDescent="0.4">
      <c r="A4" s="196"/>
      <c r="B4" s="192"/>
      <c r="C4" s="96" t="s">
        <v>121</v>
      </c>
      <c r="D4" s="96">
        <v>147</v>
      </c>
      <c r="E4" s="96">
        <v>179</v>
      </c>
      <c r="F4" s="96">
        <v>188</v>
      </c>
      <c r="G4" s="96">
        <f t="shared" ref="G4:G29" si="0">SUM(D4:F4)</f>
        <v>514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  <c r="S4" s="101"/>
      <c r="T4" s="101"/>
      <c r="U4" s="101"/>
      <c r="V4" s="101"/>
    </row>
    <row r="5" spans="1:22" x14ac:dyDescent="0.4">
      <c r="A5" s="196"/>
      <c r="B5" s="192"/>
      <c r="C5" s="96" t="s">
        <v>122</v>
      </c>
      <c r="D5" s="96">
        <v>161</v>
      </c>
      <c r="E5" s="96">
        <v>183</v>
      </c>
      <c r="F5" s="96">
        <v>201</v>
      </c>
      <c r="G5" s="96">
        <f t="shared" si="0"/>
        <v>545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</row>
    <row r="6" spans="1:22" x14ac:dyDescent="0.4">
      <c r="A6" s="196">
        <v>2</v>
      </c>
      <c r="B6" s="192" t="s">
        <v>123</v>
      </c>
      <c r="C6" s="96" t="s">
        <v>122</v>
      </c>
      <c r="D6" s="96">
        <v>225</v>
      </c>
      <c r="E6" s="96">
        <v>157</v>
      </c>
      <c r="F6" s="96">
        <v>144</v>
      </c>
      <c r="G6" s="96">
        <f t="shared" si="0"/>
        <v>526</v>
      </c>
      <c r="H6" s="96">
        <v>0</v>
      </c>
      <c r="I6" s="96">
        <v>3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 x14ac:dyDescent="0.4">
      <c r="A7" s="196"/>
      <c r="B7" s="192"/>
      <c r="C7" s="96" t="s">
        <v>124</v>
      </c>
      <c r="D7" s="96">
        <v>133</v>
      </c>
      <c r="E7" s="96">
        <v>200</v>
      </c>
      <c r="F7" s="96">
        <v>125</v>
      </c>
      <c r="G7" s="96">
        <f t="shared" si="0"/>
        <v>458</v>
      </c>
      <c r="H7" s="96">
        <v>0</v>
      </c>
      <c r="I7" s="96">
        <v>3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 x14ac:dyDescent="0.4">
      <c r="A8" s="196"/>
      <c r="B8" s="192"/>
      <c r="C8" s="96" t="s">
        <v>125</v>
      </c>
      <c r="D8" s="96">
        <v>144</v>
      </c>
      <c r="E8" s="96">
        <v>192</v>
      </c>
      <c r="F8" s="96">
        <v>181</v>
      </c>
      <c r="G8" s="96">
        <f t="shared" si="0"/>
        <v>517</v>
      </c>
      <c r="H8" s="96">
        <v>0</v>
      </c>
      <c r="I8" s="96">
        <v>3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 x14ac:dyDescent="0.4">
      <c r="A9" s="196">
        <v>3</v>
      </c>
      <c r="B9" s="192" t="s">
        <v>126</v>
      </c>
      <c r="C9" s="96" t="s">
        <v>122</v>
      </c>
      <c r="D9" s="96">
        <v>214</v>
      </c>
      <c r="E9" s="96">
        <v>197</v>
      </c>
      <c r="F9" s="96">
        <v>185</v>
      </c>
      <c r="G9" s="96">
        <f t="shared" si="0"/>
        <v>596</v>
      </c>
      <c r="H9" s="96">
        <v>0</v>
      </c>
      <c r="I9" s="96">
        <v>3</v>
      </c>
      <c r="K9" s="192" t="s">
        <v>139</v>
      </c>
      <c r="L9" s="192"/>
      <c r="M9" s="192"/>
      <c r="N9" s="192"/>
      <c r="O9" s="192"/>
      <c r="P9" s="192"/>
      <c r="Q9" s="192"/>
      <c r="R9" s="101"/>
      <c r="S9" s="101"/>
      <c r="T9" s="101"/>
      <c r="U9" s="101"/>
      <c r="V9" s="101"/>
    </row>
    <row r="10" spans="1:22" x14ac:dyDescent="0.4">
      <c r="A10" s="196"/>
      <c r="B10" s="192"/>
      <c r="C10" s="96" t="s">
        <v>120</v>
      </c>
      <c r="D10" s="96">
        <v>175</v>
      </c>
      <c r="E10" s="96">
        <v>187</v>
      </c>
      <c r="F10" s="96">
        <v>163</v>
      </c>
      <c r="G10" s="96">
        <f t="shared" si="0"/>
        <v>525</v>
      </c>
      <c r="H10" s="96">
        <v>0</v>
      </c>
      <c r="I10" s="96">
        <v>3</v>
      </c>
      <c r="K10" s="192"/>
      <c r="L10" s="192"/>
      <c r="M10" s="192"/>
      <c r="N10" s="192"/>
      <c r="O10" s="192"/>
      <c r="P10" s="192"/>
      <c r="Q10" s="192"/>
      <c r="R10" s="101"/>
      <c r="S10" s="101"/>
      <c r="T10" s="101"/>
      <c r="U10" s="101"/>
      <c r="V10" s="101"/>
    </row>
    <row r="11" spans="1:22" x14ac:dyDescent="0.4">
      <c r="A11" s="196"/>
      <c r="B11" s="192"/>
      <c r="C11" s="96" t="s">
        <v>125</v>
      </c>
      <c r="D11" s="96">
        <v>175</v>
      </c>
      <c r="E11" s="96">
        <v>171</v>
      </c>
      <c r="F11" s="96">
        <v>182</v>
      </c>
      <c r="G11" s="96">
        <f t="shared" si="0"/>
        <v>528</v>
      </c>
      <c r="H11" s="96">
        <v>0</v>
      </c>
      <c r="I11" s="96">
        <v>3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 x14ac:dyDescent="0.4">
      <c r="A12" s="196">
        <v>4</v>
      </c>
      <c r="B12" s="192" t="s">
        <v>127</v>
      </c>
      <c r="C12" s="96" t="s">
        <v>121</v>
      </c>
      <c r="D12" s="96">
        <v>187</v>
      </c>
      <c r="E12" s="96">
        <v>198</v>
      </c>
      <c r="F12" s="96">
        <v>198</v>
      </c>
      <c r="G12" s="96">
        <f t="shared" si="0"/>
        <v>583</v>
      </c>
      <c r="H12" s="96">
        <v>2</v>
      </c>
      <c r="I12" s="96">
        <v>1</v>
      </c>
      <c r="K12" s="96" t="s">
        <v>120</v>
      </c>
      <c r="L12" s="105">
        <f>COUNTIF($C$3:$C$29,K12)</f>
        <v>4</v>
      </c>
      <c r="M12" s="102">
        <f ca="1">SUMIF($C$3:$I$29,K12,$H$3:$H$29)</f>
        <v>8</v>
      </c>
      <c r="N12" s="102">
        <f ca="1">SUMIF($C$3:$I$29,K12,$I$3:$I$29)</f>
        <v>4</v>
      </c>
      <c r="O12" s="110">
        <f ca="1">$M$3*M12+$M$4*N12</f>
        <v>22664</v>
      </c>
      <c r="P12" s="108">
        <f ca="1">SUMIF($C$3:$I$29,K12,$G$3:$G$29)/L12/3</f>
        <v>191.33333333333334</v>
      </c>
      <c r="Q12" s="109">
        <f ca="1">SUMIF($C$3:$I$29,K12,$G$3:$G$29)</f>
        <v>2296</v>
      </c>
      <c r="R12" s="101"/>
      <c r="S12" s="101"/>
      <c r="T12" s="101"/>
      <c r="U12" s="101"/>
      <c r="V12" s="101"/>
    </row>
    <row r="13" spans="1:22" x14ac:dyDescent="0.4">
      <c r="A13" s="196"/>
      <c r="B13" s="192"/>
      <c r="C13" s="96" t="s">
        <v>124</v>
      </c>
      <c r="D13" s="96">
        <v>197</v>
      </c>
      <c r="E13" s="96">
        <v>178</v>
      </c>
      <c r="F13" s="96">
        <v>149</v>
      </c>
      <c r="G13" s="96">
        <f t="shared" si="0"/>
        <v>524</v>
      </c>
      <c r="H13" s="96">
        <v>2</v>
      </c>
      <c r="I13" s="96">
        <v>1</v>
      </c>
      <c r="K13" s="96" t="s">
        <v>121</v>
      </c>
      <c r="L13" s="105">
        <f t="shared" ref="L13:L18" si="1">COUNTIF($C$3:$C$29,K13)</f>
        <v>4</v>
      </c>
      <c r="M13" s="102">
        <f t="shared" ref="M13:M18" ca="1" si="2">SUMIF($C$3:$I$29,K13,$H$3:$H$29)</f>
        <v>7</v>
      </c>
      <c r="N13" s="102">
        <f t="shared" ref="N13:N18" ca="1" si="3">SUMIF($C$3:$I$29,K13,$I$3:$I$29)</f>
        <v>5</v>
      </c>
      <c r="O13" s="110">
        <f t="shared" ref="O13:O18" ca="1" si="4">$M$3*M13+$M$4*N13</f>
        <v>21331</v>
      </c>
      <c r="P13" s="108">
        <f t="shared" ref="P13:P18" ca="1" si="5">SUMIF($C$3:$I$29,K13,$G$3:$G$29)/L13/3</f>
        <v>178.08333333333334</v>
      </c>
      <c r="Q13" s="109">
        <f t="shared" ref="Q13:Q18" ca="1" si="6">SUMIF($C$3:$I$29,K13,$G$3:$G$29)</f>
        <v>2137</v>
      </c>
      <c r="R13" s="101"/>
      <c r="S13" s="101"/>
      <c r="T13" s="101"/>
      <c r="U13" s="101"/>
      <c r="V13" s="101"/>
    </row>
    <row r="14" spans="1:22" x14ac:dyDescent="0.4">
      <c r="A14" s="196"/>
      <c r="B14" s="192"/>
      <c r="C14" s="96" t="s">
        <v>125</v>
      </c>
      <c r="D14" s="96">
        <v>201</v>
      </c>
      <c r="E14" s="96">
        <v>224</v>
      </c>
      <c r="F14" s="96">
        <v>210</v>
      </c>
      <c r="G14" s="96">
        <f t="shared" si="0"/>
        <v>635</v>
      </c>
      <c r="H14" s="96">
        <v>2</v>
      </c>
      <c r="I14" s="96">
        <v>1</v>
      </c>
      <c r="K14" s="96" t="s">
        <v>122</v>
      </c>
      <c r="L14" s="105">
        <f t="shared" si="1"/>
        <v>6</v>
      </c>
      <c r="M14" s="102">
        <f t="shared" ca="1" si="2"/>
        <v>10</v>
      </c>
      <c r="N14" s="102">
        <f t="shared" ca="1" si="3"/>
        <v>8</v>
      </c>
      <c r="O14" s="110">
        <f t="shared" ca="1" si="4"/>
        <v>31330</v>
      </c>
      <c r="P14" s="108">
        <f t="shared" ca="1" si="5"/>
        <v>188.7777777777778</v>
      </c>
      <c r="Q14" s="109">
        <f t="shared" ca="1" si="6"/>
        <v>3398</v>
      </c>
      <c r="R14" s="101"/>
      <c r="S14" s="101"/>
      <c r="T14" s="101"/>
      <c r="U14" s="101"/>
      <c r="V14" s="101"/>
    </row>
    <row r="15" spans="1:22" x14ac:dyDescent="0.4">
      <c r="A15" s="196">
        <v>5</v>
      </c>
      <c r="B15" s="192" t="s">
        <v>128</v>
      </c>
      <c r="C15" s="96" t="s">
        <v>122</v>
      </c>
      <c r="D15" s="96">
        <v>167</v>
      </c>
      <c r="E15" s="96">
        <v>202</v>
      </c>
      <c r="F15" s="96">
        <v>236</v>
      </c>
      <c r="G15" s="96">
        <f t="shared" si="0"/>
        <v>605</v>
      </c>
      <c r="H15" s="96">
        <v>2</v>
      </c>
      <c r="I15" s="96">
        <v>1</v>
      </c>
      <c r="K15" s="96" t="s">
        <v>124</v>
      </c>
      <c r="L15" s="105">
        <f t="shared" si="1"/>
        <v>3</v>
      </c>
      <c r="M15" s="102">
        <f t="shared" ca="1" si="2"/>
        <v>2</v>
      </c>
      <c r="N15" s="102">
        <f t="shared" ca="1" si="3"/>
        <v>7</v>
      </c>
      <c r="O15" s="110">
        <f t="shared" ca="1" si="4"/>
        <v>11666</v>
      </c>
      <c r="P15" s="108">
        <f t="shared" ca="1" si="5"/>
        <v>167.44444444444443</v>
      </c>
      <c r="Q15" s="109">
        <f t="shared" ca="1" si="6"/>
        <v>1507</v>
      </c>
      <c r="R15" s="101"/>
      <c r="S15" s="101"/>
      <c r="T15" s="101"/>
      <c r="U15" s="101"/>
      <c r="V15" s="101"/>
    </row>
    <row r="16" spans="1:22" x14ac:dyDescent="0.4">
      <c r="A16" s="196"/>
      <c r="B16" s="192"/>
      <c r="C16" s="96" t="s">
        <v>121</v>
      </c>
      <c r="D16" s="96">
        <v>184</v>
      </c>
      <c r="E16" s="96">
        <v>156</v>
      </c>
      <c r="F16" s="96">
        <v>184</v>
      </c>
      <c r="G16" s="96">
        <f t="shared" si="0"/>
        <v>524</v>
      </c>
      <c r="H16" s="96">
        <v>2</v>
      </c>
      <c r="I16" s="96">
        <v>1</v>
      </c>
      <c r="K16" s="96" t="s">
        <v>144</v>
      </c>
      <c r="L16" s="105">
        <f t="shared" si="1"/>
        <v>1</v>
      </c>
      <c r="M16" s="102">
        <f t="shared" ca="1" si="2"/>
        <v>1</v>
      </c>
      <c r="N16" s="102">
        <f t="shared" ca="1" si="3"/>
        <v>2</v>
      </c>
      <c r="O16" s="110">
        <f t="shared" ca="1" si="4"/>
        <v>4333</v>
      </c>
      <c r="P16" s="108">
        <f t="shared" ca="1" si="5"/>
        <v>157.66666666666666</v>
      </c>
      <c r="Q16" s="109">
        <f t="shared" ca="1" si="6"/>
        <v>473</v>
      </c>
      <c r="R16" s="101"/>
      <c r="S16" s="101"/>
      <c r="T16" s="101"/>
      <c r="U16" s="101"/>
      <c r="V16" s="101"/>
    </row>
    <row r="17" spans="1:22" x14ac:dyDescent="0.4">
      <c r="A17" s="196"/>
      <c r="B17" s="192"/>
      <c r="C17" s="96" t="s">
        <v>125</v>
      </c>
      <c r="D17" s="96">
        <v>187</v>
      </c>
      <c r="E17" s="96">
        <v>199</v>
      </c>
      <c r="F17" s="96">
        <v>153</v>
      </c>
      <c r="G17" s="96">
        <f t="shared" si="0"/>
        <v>539</v>
      </c>
      <c r="H17" s="96">
        <v>2</v>
      </c>
      <c r="I17" s="96">
        <v>1</v>
      </c>
      <c r="K17" s="96" t="s">
        <v>153</v>
      </c>
      <c r="L17" s="105">
        <f t="shared" si="1"/>
        <v>1</v>
      </c>
      <c r="M17" s="102">
        <f t="shared" ca="1" si="2"/>
        <v>0</v>
      </c>
      <c r="N17" s="102">
        <f t="shared" ca="1" si="3"/>
        <v>3</v>
      </c>
      <c r="O17" s="110">
        <f t="shared" ca="1" si="4"/>
        <v>3000</v>
      </c>
      <c r="P17" s="108">
        <f t="shared" ca="1" si="5"/>
        <v>147</v>
      </c>
      <c r="Q17" s="109">
        <f t="shared" ca="1" si="6"/>
        <v>441</v>
      </c>
      <c r="R17" s="101"/>
      <c r="S17" s="101"/>
      <c r="T17" s="101"/>
      <c r="U17" s="101"/>
      <c r="V17" s="101"/>
    </row>
    <row r="18" spans="1:22" x14ac:dyDescent="0.4">
      <c r="A18" s="196">
        <v>6</v>
      </c>
      <c r="B18" s="192" t="s">
        <v>129</v>
      </c>
      <c r="C18" s="96" t="s">
        <v>122</v>
      </c>
      <c r="D18" s="96">
        <v>134</v>
      </c>
      <c r="E18" s="96">
        <v>198</v>
      </c>
      <c r="F18" s="96">
        <v>192</v>
      </c>
      <c r="G18" s="96">
        <f t="shared" si="0"/>
        <v>524</v>
      </c>
      <c r="H18" s="96">
        <v>3</v>
      </c>
      <c r="I18" s="96">
        <v>0</v>
      </c>
      <c r="K18" s="96" t="s">
        <v>125</v>
      </c>
      <c r="L18" s="105">
        <f t="shared" si="1"/>
        <v>8</v>
      </c>
      <c r="M18" s="102">
        <f t="shared" ca="1" si="2"/>
        <v>11</v>
      </c>
      <c r="N18" s="102">
        <f t="shared" ca="1" si="3"/>
        <v>13</v>
      </c>
      <c r="O18" s="110">
        <f t="shared" ca="1" si="4"/>
        <v>38663</v>
      </c>
      <c r="P18" s="108">
        <f t="shared" ca="1" si="5"/>
        <v>195.91666666666666</v>
      </c>
      <c r="Q18" s="109">
        <f t="shared" ca="1" si="6"/>
        <v>4702</v>
      </c>
      <c r="R18" s="101"/>
      <c r="S18" s="101"/>
      <c r="T18" s="101"/>
      <c r="U18" s="101"/>
      <c r="V18" s="101"/>
    </row>
    <row r="19" spans="1:22" x14ac:dyDescent="0.4">
      <c r="A19" s="196"/>
      <c r="B19" s="192"/>
      <c r="C19" s="96" t="s">
        <v>120</v>
      </c>
      <c r="D19" s="96">
        <v>191</v>
      </c>
      <c r="E19" s="96">
        <v>175</v>
      </c>
      <c r="F19" s="96">
        <v>218</v>
      </c>
      <c r="G19" s="96">
        <f t="shared" si="0"/>
        <v>584</v>
      </c>
      <c r="H19" s="96">
        <v>3</v>
      </c>
      <c r="I19" s="96">
        <v>0</v>
      </c>
      <c r="K19" s="197" t="s">
        <v>109</v>
      </c>
      <c r="L19" s="197"/>
      <c r="M19" s="106">
        <f ca="1">SUM(M12:M18)</f>
        <v>39</v>
      </c>
      <c r="N19" s="106">
        <f ca="1">SUM(N12:N18)</f>
        <v>42</v>
      </c>
      <c r="O19" s="193"/>
      <c r="P19" s="194"/>
      <c r="Q19" s="195"/>
      <c r="R19" s="101"/>
      <c r="S19" s="101"/>
      <c r="T19" s="101"/>
      <c r="U19" s="101"/>
      <c r="V19" s="101"/>
    </row>
    <row r="20" spans="1:22" x14ac:dyDescent="0.4">
      <c r="A20" s="196"/>
      <c r="B20" s="192"/>
      <c r="C20" s="96" t="s">
        <v>125</v>
      </c>
      <c r="D20" s="96">
        <v>200</v>
      </c>
      <c r="E20" s="96">
        <v>235</v>
      </c>
      <c r="F20" s="96">
        <v>198</v>
      </c>
      <c r="G20" s="96">
        <f t="shared" si="0"/>
        <v>633</v>
      </c>
      <c r="H20" s="96">
        <v>3</v>
      </c>
      <c r="I20" s="96">
        <v>0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2" x14ac:dyDescent="0.4">
      <c r="A21" s="196">
        <v>7</v>
      </c>
      <c r="B21" s="192" t="s">
        <v>140</v>
      </c>
      <c r="C21" s="96" t="s">
        <v>141</v>
      </c>
      <c r="D21" s="96">
        <v>205</v>
      </c>
      <c r="E21" s="96">
        <v>123</v>
      </c>
      <c r="F21" s="96">
        <v>145</v>
      </c>
      <c r="G21" s="96">
        <f t="shared" si="0"/>
        <v>473</v>
      </c>
      <c r="H21" s="96">
        <v>1</v>
      </c>
      <c r="I21" s="96">
        <v>2</v>
      </c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</row>
    <row r="22" spans="1:22" x14ac:dyDescent="0.4">
      <c r="A22" s="196"/>
      <c r="B22" s="192"/>
      <c r="C22" s="96" t="s">
        <v>142</v>
      </c>
      <c r="D22" s="96">
        <v>154</v>
      </c>
      <c r="E22" s="96">
        <v>158</v>
      </c>
      <c r="F22" s="96">
        <v>204</v>
      </c>
      <c r="G22" s="96">
        <f t="shared" si="0"/>
        <v>516</v>
      </c>
      <c r="H22" s="96">
        <v>1</v>
      </c>
      <c r="I22" s="96">
        <v>2</v>
      </c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</row>
    <row r="23" spans="1:22" x14ac:dyDescent="0.4">
      <c r="A23" s="196"/>
      <c r="B23" s="192"/>
      <c r="C23" s="96" t="s">
        <v>143</v>
      </c>
      <c r="D23" s="96">
        <v>152</v>
      </c>
      <c r="E23" s="96">
        <v>181</v>
      </c>
      <c r="F23" s="96">
        <v>190</v>
      </c>
      <c r="G23" s="96">
        <f t="shared" si="0"/>
        <v>523</v>
      </c>
      <c r="H23" s="96">
        <v>1</v>
      </c>
      <c r="I23" s="96">
        <v>2</v>
      </c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</row>
    <row r="24" spans="1:22" x14ac:dyDescent="0.4">
      <c r="A24" s="196">
        <v>8</v>
      </c>
      <c r="B24" s="192" t="s">
        <v>145</v>
      </c>
      <c r="C24" s="96" t="s">
        <v>146</v>
      </c>
      <c r="D24" s="96">
        <v>190</v>
      </c>
      <c r="E24" s="96">
        <v>224</v>
      </c>
      <c r="F24" s="96">
        <v>188</v>
      </c>
      <c r="G24" s="96">
        <f t="shared" si="0"/>
        <v>602</v>
      </c>
      <c r="H24" s="96">
        <v>3</v>
      </c>
      <c r="I24" s="96">
        <v>0</v>
      </c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</row>
    <row r="25" spans="1:22" x14ac:dyDescent="0.4">
      <c r="A25" s="196"/>
      <c r="B25" s="192"/>
      <c r="C25" s="96" t="s">
        <v>147</v>
      </c>
      <c r="D25" s="96">
        <v>174</v>
      </c>
      <c r="E25" s="96">
        <v>177</v>
      </c>
      <c r="F25" s="96">
        <v>281</v>
      </c>
      <c r="G25" s="96">
        <f t="shared" si="0"/>
        <v>632</v>
      </c>
      <c r="H25" s="96">
        <v>3</v>
      </c>
      <c r="I25" s="96">
        <v>0</v>
      </c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</row>
    <row r="26" spans="1:22" x14ac:dyDescent="0.4">
      <c r="A26" s="196"/>
      <c r="B26" s="192"/>
      <c r="C26" s="96" t="s">
        <v>148</v>
      </c>
      <c r="D26" s="96">
        <v>224</v>
      </c>
      <c r="E26" s="96">
        <v>269</v>
      </c>
      <c r="F26" s="96">
        <v>222</v>
      </c>
      <c r="G26" s="96">
        <f t="shared" si="0"/>
        <v>715</v>
      </c>
      <c r="H26" s="96">
        <v>3</v>
      </c>
      <c r="I26" s="96">
        <v>0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</row>
    <row r="27" spans="1:22" x14ac:dyDescent="0.4">
      <c r="A27" s="196">
        <v>9</v>
      </c>
      <c r="B27" s="192" t="s">
        <v>152</v>
      </c>
      <c r="C27" s="96" t="s">
        <v>153</v>
      </c>
      <c r="D27" s="96">
        <v>149</v>
      </c>
      <c r="E27" s="96">
        <v>140</v>
      </c>
      <c r="F27" s="96">
        <v>152</v>
      </c>
      <c r="G27" s="96">
        <f t="shared" si="0"/>
        <v>441</v>
      </c>
      <c r="H27" s="96">
        <v>0</v>
      </c>
      <c r="I27" s="96">
        <v>3</v>
      </c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</row>
    <row r="28" spans="1:22" x14ac:dyDescent="0.4">
      <c r="A28" s="196"/>
      <c r="B28" s="192"/>
      <c r="C28" s="96" t="s">
        <v>154</v>
      </c>
      <c r="D28" s="96">
        <v>156</v>
      </c>
      <c r="E28" s="96">
        <v>180</v>
      </c>
      <c r="F28" s="96">
        <v>189</v>
      </c>
      <c r="G28" s="96">
        <f t="shared" si="0"/>
        <v>525</v>
      </c>
      <c r="H28" s="96">
        <v>0</v>
      </c>
      <c r="I28" s="96">
        <v>3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2" x14ac:dyDescent="0.4">
      <c r="A29" s="196"/>
      <c r="B29" s="192"/>
      <c r="C29" s="96" t="s">
        <v>155</v>
      </c>
      <c r="D29" s="96">
        <v>228</v>
      </c>
      <c r="E29" s="96">
        <v>193</v>
      </c>
      <c r="F29" s="96">
        <v>191</v>
      </c>
      <c r="G29" s="96">
        <f t="shared" si="0"/>
        <v>612</v>
      </c>
      <c r="H29" s="96">
        <v>0</v>
      </c>
      <c r="I29" s="96">
        <v>3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2" x14ac:dyDescent="0.4">
      <c r="A30" s="100" t="s">
        <v>116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  <row r="31" spans="1:22" x14ac:dyDescent="0.4">
      <c r="K31" s="101"/>
      <c r="L31" s="101"/>
      <c r="M31" s="101"/>
      <c r="N31" s="101"/>
      <c r="O31" s="101"/>
      <c r="P31" s="101"/>
      <c r="Q31" s="101"/>
    </row>
    <row r="32" spans="1:22" x14ac:dyDescent="0.4">
      <c r="K32" s="101"/>
      <c r="L32" s="101"/>
      <c r="M32" s="101"/>
      <c r="N32" s="101"/>
      <c r="O32" s="101"/>
      <c r="P32" s="101"/>
      <c r="Q32" s="101"/>
    </row>
  </sheetData>
  <mergeCells count="21">
    <mergeCell ref="A27:A29"/>
    <mergeCell ref="B27:B29"/>
    <mergeCell ref="A12:A14"/>
    <mergeCell ref="B12:B14"/>
    <mergeCell ref="A15:A17"/>
    <mergeCell ref="B15:B17"/>
    <mergeCell ref="A18:A20"/>
    <mergeCell ref="B18:B20"/>
    <mergeCell ref="A21:A23"/>
    <mergeCell ref="B21:B23"/>
    <mergeCell ref="A24:A26"/>
    <mergeCell ref="B24:B26"/>
    <mergeCell ref="K9:Q10"/>
    <mergeCell ref="O19:Q19"/>
    <mergeCell ref="B3:B5"/>
    <mergeCell ref="A3:A5"/>
    <mergeCell ref="A6:A8"/>
    <mergeCell ref="B6:B8"/>
    <mergeCell ref="A9:A11"/>
    <mergeCell ref="B9:B11"/>
    <mergeCell ref="K19:L19"/>
  </mergeCells>
  <phoneticPr fontId="2" type="noConversion"/>
  <conditionalFormatting sqref="D3:F29">
    <cfRule type="cellIs" dxfId="23" priority="4" operator="greaterThan">
      <formula>199.999</formula>
    </cfRule>
  </conditionalFormatting>
  <conditionalFormatting sqref="G3:G30">
    <cfRule type="cellIs" dxfId="22" priority="1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F37" sqref="F37"/>
    </sheetView>
  </sheetViews>
  <sheetFormatPr defaultRowHeight="17.399999999999999" x14ac:dyDescent="0.4"/>
  <cols>
    <col min="2" max="2" width="11" bestFit="1" customWidth="1"/>
  </cols>
  <sheetData>
    <row r="1" spans="1:22" x14ac:dyDescent="0.4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 x14ac:dyDescent="0.4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109</v>
      </c>
      <c r="H2" s="100" t="s">
        <v>107</v>
      </c>
      <c r="I2" s="100" t="s">
        <v>108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</row>
    <row r="3" spans="1:22" x14ac:dyDescent="0.4">
      <c r="A3" s="196">
        <v>1</v>
      </c>
      <c r="B3" s="192" t="s">
        <v>123</v>
      </c>
      <c r="C3" s="96" t="s">
        <v>189</v>
      </c>
      <c r="D3" s="96">
        <v>191</v>
      </c>
      <c r="E3" s="96">
        <v>191</v>
      </c>
      <c r="F3" s="96">
        <v>184</v>
      </c>
      <c r="G3" s="96">
        <f>SUM(D3:F3)</f>
        <v>566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</row>
    <row r="4" spans="1:22" x14ac:dyDescent="0.4">
      <c r="A4" s="196"/>
      <c r="B4" s="192"/>
      <c r="C4" s="96" t="s">
        <v>188</v>
      </c>
      <c r="D4" s="96">
        <v>158</v>
      </c>
      <c r="E4" s="96">
        <v>252</v>
      </c>
      <c r="F4" s="96">
        <v>240</v>
      </c>
      <c r="G4" s="96">
        <f t="shared" ref="G4:G29" si="0">SUM(D4:F4)</f>
        <v>650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</row>
    <row r="5" spans="1:22" x14ac:dyDescent="0.4">
      <c r="A5" s="196"/>
      <c r="B5" s="192"/>
      <c r="C5" s="96" t="s">
        <v>187</v>
      </c>
      <c r="D5" s="96">
        <v>231</v>
      </c>
      <c r="E5" s="96">
        <v>194</v>
      </c>
      <c r="F5" s="96">
        <v>238</v>
      </c>
      <c r="G5" s="96">
        <f t="shared" si="0"/>
        <v>663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</row>
    <row r="6" spans="1:22" x14ac:dyDescent="0.4">
      <c r="A6" s="196">
        <v>2</v>
      </c>
      <c r="B6" s="192" t="s">
        <v>152</v>
      </c>
      <c r="C6" s="96" t="s">
        <v>187</v>
      </c>
      <c r="D6" s="96">
        <v>166</v>
      </c>
      <c r="E6" s="96">
        <v>236</v>
      </c>
      <c r="F6" s="96">
        <v>234</v>
      </c>
      <c r="G6" s="96">
        <f t="shared" si="0"/>
        <v>636</v>
      </c>
      <c r="H6" s="96">
        <v>2</v>
      </c>
      <c r="I6" s="96">
        <v>1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 x14ac:dyDescent="0.4">
      <c r="A7" s="196"/>
      <c r="B7" s="192"/>
      <c r="C7" s="96" t="s">
        <v>189</v>
      </c>
      <c r="D7" s="96">
        <v>179</v>
      </c>
      <c r="E7" s="96">
        <v>230</v>
      </c>
      <c r="F7" s="96">
        <v>213</v>
      </c>
      <c r="G7" s="96">
        <f t="shared" si="0"/>
        <v>622</v>
      </c>
      <c r="H7" s="96">
        <v>2</v>
      </c>
      <c r="I7" s="96">
        <v>1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 x14ac:dyDescent="0.4">
      <c r="A8" s="196"/>
      <c r="B8" s="192"/>
      <c r="C8" s="96" t="s">
        <v>190</v>
      </c>
      <c r="D8" s="96">
        <v>227</v>
      </c>
      <c r="E8" s="96">
        <v>257</v>
      </c>
      <c r="F8" s="96">
        <v>242</v>
      </c>
      <c r="G8" s="96">
        <f t="shared" si="0"/>
        <v>726</v>
      </c>
      <c r="H8" s="96">
        <v>2</v>
      </c>
      <c r="I8" s="96">
        <v>1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 x14ac:dyDescent="0.4">
      <c r="A9" s="196">
        <v>3</v>
      </c>
      <c r="B9" s="192" t="s">
        <v>192</v>
      </c>
      <c r="C9" s="96" t="s">
        <v>187</v>
      </c>
      <c r="D9" s="96">
        <v>245</v>
      </c>
      <c r="E9" s="96">
        <v>235</v>
      </c>
      <c r="F9" s="96">
        <v>188</v>
      </c>
      <c r="G9" s="96">
        <f t="shared" si="0"/>
        <v>668</v>
      </c>
      <c r="H9" s="96">
        <v>2</v>
      </c>
      <c r="I9" s="96">
        <v>1</v>
      </c>
      <c r="K9" s="192" t="s">
        <v>139</v>
      </c>
      <c r="L9" s="192"/>
      <c r="M9" s="192"/>
      <c r="N9" s="192"/>
      <c r="O9" s="192"/>
      <c r="P9" s="192"/>
      <c r="Q9" s="192"/>
      <c r="R9" s="101"/>
      <c r="S9" s="101"/>
      <c r="T9" s="101"/>
      <c r="U9" s="101"/>
      <c r="V9" s="101"/>
    </row>
    <row r="10" spans="1:22" x14ac:dyDescent="0.4">
      <c r="A10" s="196"/>
      <c r="B10" s="192"/>
      <c r="C10" s="96" t="s">
        <v>189</v>
      </c>
      <c r="D10" s="96">
        <v>182</v>
      </c>
      <c r="E10" s="96">
        <v>219</v>
      </c>
      <c r="F10" s="96">
        <v>190</v>
      </c>
      <c r="G10" s="96">
        <f t="shared" si="0"/>
        <v>591</v>
      </c>
      <c r="H10" s="96">
        <v>2</v>
      </c>
      <c r="I10" s="96">
        <v>1</v>
      </c>
      <c r="K10" s="192"/>
      <c r="L10" s="192"/>
      <c r="M10" s="192"/>
      <c r="N10" s="192"/>
      <c r="O10" s="192"/>
      <c r="P10" s="192"/>
      <c r="Q10" s="192"/>
      <c r="R10" s="101"/>
      <c r="S10" s="101"/>
      <c r="T10" s="101"/>
      <c r="U10" s="101"/>
      <c r="V10" s="101"/>
    </row>
    <row r="11" spans="1:22" x14ac:dyDescent="0.4">
      <c r="A11" s="196"/>
      <c r="B11" s="192"/>
      <c r="C11" s="96" t="s">
        <v>190</v>
      </c>
      <c r="D11" s="96">
        <v>178</v>
      </c>
      <c r="E11" s="96">
        <v>172</v>
      </c>
      <c r="F11" s="96">
        <v>172</v>
      </c>
      <c r="G11" s="96">
        <f t="shared" si="0"/>
        <v>522</v>
      </c>
      <c r="H11" s="96">
        <v>2</v>
      </c>
      <c r="I11" s="96">
        <v>1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 x14ac:dyDescent="0.4">
      <c r="A12" s="196">
        <v>4</v>
      </c>
      <c r="B12" s="192" t="s">
        <v>193</v>
      </c>
      <c r="C12" s="96" t="s">
        <v>187</v>
      </c>
      <c r="D12" s="96">
        <v>168</v>
      </c>
      <c r="E12" s="96">
        <v>163</v>
      </c>
      <c r="F12" s="96">
        <v>227</v>
      </c>
      <c r="G12" s="96">
        <f t="shared" si="0"/>
        <v>558</v>
      </c>
      <c r="H12" s="96">
        <v>0</v>
      </c>
      <c r="I12" s="96">
        <v>3</v>
      </c>
      <c r="K12" s="96" t="s">
        <v>104</v>
      </c>
      <c r="L12" s="105">
        <f>COUNTIF($C$3:$C$29,K12)</f>
        <v>2</v>
      </c>
      <c r="M12" s="102">
        <f ca="1">SUMIF($C$3:$I$29,K12,$H$3:$H$29)</f>
        <v>3</v>
      </c>
      <c r="N12" s="102">
        <f ca="1">SUMIF($C$3:$I$29,K12,$I$3:$I$29)</f>
        <v>3</v>
      </c>
      <c r="O12" s="110">
        <f ca="1">$M$3*M12+$M$4*N12</f>
        <v>9999</v>
      </c>
      <c r="P12" s="108">
        <f ca="1">SUMIF($C$3:$I$29,K12,$G$3:$G$29)/L12/3</f>
        <v>203.83333333333334</v>
      </c>
      <c r="Q12" s="109">
        <f ca="1">SUMIF($C$3:$I$29,K12,$G$3:$G$29)</f>
        <v>1223</v>
      </c>
      <c r="R12" s="101"/>
      <c r="S12" s="101"/>
      <c r="T12" s="101"/>
      <c r="U12" s="101"/>
      <c r="V12" s="101"/>
    </row>
    <row r="13" spans="1:22" x14ac:dyDescent="0.4">
      <c r="A13" s="196"/>
      <c r="B13" s="192"/>
      <c r="C13" s="96" t="s">
        <v>189</v>
      </c>
      <c r="D13" s="96">
        <v>169</v>
      </c>
      <c r="E13" s="96">
        <v>154</v>
      </c>
      <c r="F13" s="96">
        <v>164</v>
      </c>
      <c r="G13" s="96">
        <f t="shared" si="0"/>
        <v>487</v>
      </c>
      <c r="H13" s="96">
        <v>0</v>
      </c>
      <c r="I13" s="96">
        <v>3</v>
      </c>
      <c r="K13" s="96" t="s">
        <v>103</v>
      </c>
      <c r="L13" s="105">
        <f>COUNTIF($C$3:$C$29,K13)</f>
        <v>8</v>
      </c>
      <c r="M13" s="102">
        <f t="shared" ref="M13:M16" ca="1" si="1">SUMIF($C$3:$I$29,K13,$H$3:$H$29)</f>
        <v>11</v>
      </c>
      <c r="N13" s="102">
        <f t="shared" ref="N13:N16" ca="1" si="2">SUMIF($C$3:$I$29,K13,$I$3:$I$29)</f>
        <v>13</v>
      </c>
      <c r="O13" s="110">
        <f t="shared" ref="O13:O16" ca="1" si="3">$M$3*M13+$M$4*N13</f>
        <v>38663</v>
      </c>
      <c r="P13" s="108">
        <f t="shared" ref="P13:P16" ca="1" si="4">SUMIF($C$3:$I$29,K13,$G$3:$G$29)/L13/3</f>
        <v>204.16666666666666</v>
      </c>
      <c r="Q13" s="109">
        <f t="shared" ref="Q13:Q16" ca="1" si="5">SUMIF($C$3:$I$29,K13,$G$3:$G$29)</f>
        <v>4900</v>
      </c>
      <c r="R13" s="101"/>
      <c r="S13" s="101"/>
      <c r="T13" s="101"/>
      <c r="U13" s="101"/>
      <c r="V13" s="101"/>
    </row>
    <row r="14" spans="1:22" x14ac:dyDescent="0.4">
      <c r="A14" s="196"/>
      <c r="B14" s="192"/>
      <c r="C14" s="96" t="s">
        <v>190</v>
      </c>
      <c r="D14" s="96">
        <v>247</v>
      </c>
      <c r="E14" s="96">
        <v>178</v>
      </c>
      <c r="F14" s="96">
        <v>246</v>
      </c>
      <c r="G14" s="96">
        <f t="shared" si="0"/>
        <v>671</v>
      </c>
      <c r="H14" s="96">
        <v>0</v>
      </c>
      <c r="I14" s="96">
        <v>3</v>
      </c>
      <c r="K14" s="96" t="s">
        <v>101</v>
      </c>
      <c r="L14" s="105">
        <f>COUNTIF($C$3:$C$29,K14)</f>
        <v>9</v>
      </c>
      <c r="M14" s="102">
        <f t="shared" ca="1" si="1"/>
        <v>13</v>
      </c>
      <c r="N14" s="102">
        <f t="shared" ca="1" si="2"/>
        <v>14</v>
      </c>
      <c r="O14" s="110">
        <f t="shared" ca="1" si="3"/>
        <v>44329</v>
      </c>
      <c r="P14" s="108">
        <f t="shared" ca="1" si="4"/>
        <v>195.4814814814815</v>
      </c>
      <c r="Q14" s="109">
        <f t="shared" ca="1" si="5"/>
        <v>5278</v>
      </c>
      <c r="R14" s="101"/>
      <c r="S14" s="101"/>
      <c r="T14" s="101"/>
      <c r="U14" s="101"/>
      <c r="V14" s="101"/>
    </row>
    <row r="15" spans="1:22" x14ac:dyDescent="0.4">
      <c r="A15" s="196">
        <v>5</v>
      </c>
      <c r="B15" s="192" t="s">
        <v>194</v>
      </c>
      <c r="C15" s="96" t="s">
        <v>191</v>
      </c>
      <c r="D15" s="96">
        <v>210</v>
      </c>
      <c r="E15" s="96">
        <v>149</v>
      </c>
      <c r="F15" s="96">
        <v>201</v>
      </c>
      <c r="G15" s="96">
        <f t="shared" si="0"/>
        <v>560</v>
      </c>
      <c r="H15" s="96">
        <v>2</v>
      </c>
      <c r="I15" s="96">
        <v>1</v>
      </c>
      <c r="K15" s="96" t="s">
        <v>102</v>
      </c>
      <c r="L15" s="105">
        <f>COUNTIF($C$3:$C$29,K15)</f>
        <v>7</v>
      </c>
      <c r="M15" s="102">
        <f t="shared" ref="M15" ca="1" si="6">SUMIF($C$3:$I$29,K15,$H$3:$H$29)</f>
        <v>10</v>
      </c>
      <c r="N15" s="102">
        <f t="shared" ref="N15" ca="1" si="7">SUMIF($C$3:$I$29,K15,$I$3:$I$29)</f>
        <v>11</v>
      </c>
      <c r="O15" s="110">
        <f t="shared" ref="O15" ca="1" si="8">$M$3*M15+$M$4*N15</f>
        <v>34330</v>
      </c>
      <c r="P15" s="108">
        <f t="shared" ref="P15" ca="1" si="9">SUMIF($C$3:$I$29,K15,$G$3:$G$29)/L15/3</f>
        <v>209.80952380952382</v>
      </c>
      <c r="Q15" s="109">
        <f t="shared" ref="Q15" ca="1" si="10">SUMIF($C$3:$I$29,K15,$G$3:$G$29)</f>
        <v>4406</v>
      </c>
      <c r="R15" s="101"/>
      <c r="S15" s="101"/>
      <c r="T15" s="101"/>
      <c r="U15" s="101"/>
      <c r="V15" s="101"/>
    </row>
    <row r="16" spans="1:22" x14ac:dyDescent="0.4">
      <c r="A16" s="196"/>
      <c r="B16" s="192"/>
      <c r="C16" s="96" t="s">
        <v>189</v>
      </c>
      <c r="D16" s="96">
        <v>160</v>
      </c>
      <c r="E16" s="96">
        <v>189</v>
      </c>
      <c r="F16" s="96">
        <v>205</v>
      </c>
      <c r="G16" s="96">
        <f t="shared" si="0"/>
        <v>554</v>
      </c>
      <c r="H16" s="96">
        <v>2</v>
      </c>
      <c r="I16" s="96">
        <v>1</v>
      </c>
      <c r="K16" s="96" t="s">
        <v>191</v>
      </c>
      <c r="L16" s="105">
        <f>COUNTIF($C$3:$C$29,K16)</f>
        <v>1</v>
      </c>
      <c r="M16" s="102">
        <f t="shared" ca="1" si="1"/>
        <v>2</v>
      </c>
      <c r="N16" s="102">
        <f t="shared" ca="1" si="2"/>
        <v>1</v>
      </c>
      <c r="O16" s="110">
        <f t="shared" ca="1" si="3"/>
        <v>5666</v>
      </c>
      <c r="P16" s="108">
        <f t="shared" ca="1" si="4"/>
        <v>186.66666666666666</v>
      </c>
      <c r="Q16" s="109">
        <f t="shared" ca="1" si="5"/>
        <v>560</v>
      </c>
      <c r="R16" s="101"/>
      <c r="S16" s="101"/>
      <c r="T16" s="101"/>
      <c r="U16" s="101"/>
      <c r="V16" s="101"/>
    </row>
    <row r="17" spans="1:23" x14ac:dyDescent="0.4">
      <c r="A17" s="196"/>
      <c r="B17" s="192"/>
      <c r="C17" s="96" t="s">
        <v>190</v>
      </c>
      <c r="D17" s="96">
        <v>223</v>
      </c>
      <c r="E17" s="96">
        <v>160</v>
      </c>
      <c r="F17" s="96">
        <v>214</v>
      </c>
      <c r="G17" s="96">
        <f t="shared" si="0"/>
        <v>597</v>
      </c>
      <c r="H17" s="96">
        <v>2</v>
      </c>
      <c r="I17" s="96">
        <v>1</v>
      </c>
      <c r="K17" s="197" t="s">
        <v>109</v>
      </c>
      <c r="L17" s="197"/>
      <c r="M17" s="106">
        <f ca="1">SUM(M12:M16)</f>
        <v>39</v>
      </c>
      <c r="N17" s="106">
        <f ca="1">SUM(N12:N16)</f>
        <v>42</v>
      </c>
      <c r="O17" s="193"/>
      <c r="P17" s="194"/>
      <c r="Q17" s="195"/>
      <c r="R17" s="101"/>
      <c r="S17" s="101"/>
      <c r="T17" s="101"/>
      <c r="U17" s="101"/>
      <c r="V17" s="101"/>
    </row>
    <row r="18" spans="1:23" x14ac:dyDescent="0.4">
      <c r="A18" s="196">
        <v>6</v>
      </c>
      <c r="B18" s="192" t="s">
        <v>129</v>
      </c>
      <c r="C18" s="96" t="s">
        <v>187</v>
      </c>
      <c r="D18" s="96">
        <v>190</v>
      </c>
      <c r="E18" s="96">
        <v>205</v>
      </c>
      <c r="F18" s="96">
        <v>244</v>
      </c>
      <c r="G18" s="96">
        <f t="shared" si="0"/>
        <v>639</v>
      </c>
      <c r="H18" s="96">
        <v>1</v>
      </c>
      <c r="I18" s="96">
        <v>2</v>
      </c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</row>
    <row r="19" spans="1:23" x14ac:dyDescent="0.4">
      <c r="A19" s="196"/>
      <c r="B19" s="192"/>
      <c r="C19" s="96" t="s">
        <v>189</v>
      </c>
      <c r="D19" s="96">
        <v>159</v>
      </c>
      <c r="E19" s="96">
        <v>218</v>
      </c>
      <c r="F19" s="96">
        <v>235</v>
      </c>
      <c r="G19" s="96">
        <f t="shared" si="0"/>
        <v>612</v>
      </c>
      <c r="H19" s="96">
        <v>1</v>
      </c>
      <c r="I19" s="96">
        <v>2</v>
      </c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</row>
    <row r="20" spans="1:23" x14ac:dyDescent="0.4">
      <c r="A20" s="196"/>
      <c r="B20" s="192"/>
      <c r="C20" s="96" t="s">
        <v>190</v>
      </c>
      <c r="D20" s="96">
        <v>203</v>
      </c>
      <c r="E20" s="96">
        <v>246</v>
      </c>
      <c r="F20" s="96">
        <v>249</v>
      </c>
      <c r="G20" s="96">
        <f t="shared" si="0"/>
        <v>698</v>
      </c>
      <c r="H20" s="96">
        <v>1</v>
      </c>
      <c r="I20" s="96">
        <v>2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3" x14ac:dyDescent="0.4">
      <c r="A21" s="196">
        <v>7</v>
      </c>
      <c r="B21" s="192" t="s">
        <v>119</v>
      </c>
      <c r="C21" s="96" t="s">
        <v>187</v>
      </c>
      <c r="D21" s="96">
        <v>213</v>
      </c>
      <c r="E21" s="96">
        <v>183</v>
      </c>
      <c r="F21" s="96">
        <v>156</v>
      </c>
      <c r="G21" s="96">
        <f t="shared" si="0"/>
        <v>552</v>
      </c>
      <c r="H21" s="96">
        <v>1</v>
      </c>
      <c r="I21" s="96">
        <v>2</v>
      </c>
      <c r="L21" s="101"/>
      <c r="M21" s="101"/>
      <c r="N21" s="101"/>
      <c r="O21" s="101"/>
      <c r="R21" s="101"/>
      <c r="S21" s="101"/>
      <c r="T21" s="101"/>
      <c r="U21" s="101"/>
      <c r="V21" s="101"/>
    </row>
    <row r="22" spans="1:23" x14ac:dyDescent="0.4">
      <c r="A22" s="196"/>
      <c r="B22" s="192"/>
      <c r="C22" s="96" t="s">
        <v>188</v>
      </c>
      <c r="D22" s="96">
        <v>196</v>
      </c>
      <c r="E22" s="96">
        <v>184</v>
      </c>
      <c r="F22" s="96">
        <v>193</v>
      </c>
      <c r="G22" s="96">
        <f t="shared" si="0"/>
        <v>573</v>
      </c>
      <c r="H22" s="96">
        <v>1</v>
      </c>
      <c r="I22" s="96">
        <v>2</v>
      </c>
      <c r="L22" s="101"/>
      <c r="M22" s="101"/>
      <c r="N22" s="101"/>
      <c r="R22" s="101"/>
      <c r="S22" s="101"/>
      <c r="T22" s="101"/>
      <c r="U22" s="101"/>
      <c r="V22" s="101"/>
    </row>
    <row r="23" spans="1:23" x14ac:dyDescent="0.4">
      <c r="A23" s="196"/>
      <c r="B23" s="192"/>
      <c r="C23" s="96" t="s">
        <v>189</v>
      </c>
      <c r="D23" s="96">
        <v>225</v>
      </c>
      <c r="E23" s="96">
        <v>225</v>
      </c>
      <c r="F23" s="96">
        <v>183</v>
      </c>
      <c r="G23" s="96">
        <f t="shared" si="0"/>
        <v>633</v>
      </c>
      <c r="H23" s="96">
        <v>1</v>
      </c>
      <c r="I23" s="96">
        <v>2</v>
      </c>
      <c r="L23" s="101"/>
      <c r="M23" s="101"/>
      <c r="N23" s="101"/>
      <c r="T23" s="101"/>
      <c r="U23" s="101"/>
      <c r="V23" s="101"/>
    </row>
    <row r="24" spans="1:23" x14ac:dyDescent="0.4">
      <c r="A24" s="196">
        <v>8</v>
      </c>
      <c r="B24" s="192" t="s">
        <v>145</v>
      </c>
      <c r="C24" s="96" t="s">
        <v>103</v>
      </c>
      <c r="D24" s="96">
        <v>206</v>
      </c>
      <c r="E24" s="96">
        <v>223</v>
      </c>
      <c r="F24" s="96">
        <v>156</v>
      </c>
      <c r="G24" s="96">
        <f t="shared" si="0"/>
        <v>585</v>
      </c>
      <c r="H24" s="96">
        <v>2</v>
      </c>
      <c r="I24" s="96">
        <v>1</v>
      </c>
      <c r="K24" s="101"/>
      <c r="L24" s="101"/>
      <c r="M24" s="101"/>
      <c r="N24" s="101"/>
      <c r="T24" s="101"/>
      <c r="U24" s="101"/>
      <c r="V24" s="101"/>
    </row>
    <row r="25" spans="1:23" x14ac:dyDescent="0.4">
      <c r="A25" s="196"/>
      <c r="B25" s="192"/>
      <c r="C25" s="96" t="s">
        <v>101</v>
      </c>
      <c r="D25" s="96">
        <v>238</v>
      </c>
      <c r="E25" s="96">
        <v>214</v>
      </c>
      <c r="F25" s="96">
        <v>193</v>
      </c>
      <c r="G25" s="96">
        <f t="shared" si="0"/>
        <v>645</v>
      </c>
      <c r="H25" s="96">
        <v>2</v>
      </c>
      <c r="I25" s="96">
        <v>1</v>
      </c>
      <c r="K25" s="101"/>
      <c r="L25" s="101"/>
      <c r="M25" s="101"/>
      <c r="N25" s="101"/>
      <c r="T25" s="114"/>
      <c r="U25" s="114"/>
      <c r="V25" s="114"/>
      <c r="W25" s="114"/>
    </row>
    <row r="26" spans="1:23" x14ac:dyDescent="0.4">
      <c r="A26" s="196"/>
      <c r="B26" s="192"/>
      <c r="C26" s="96" t="s">
        <v>102</v>
      </c>
      <c r="D26" s="96">
        <v>192</v>
      </c>
      <c r="E26" s="96">
        <v>211</v>
      </c>
      <c r="F26" s="96">
        <v>209</v>
      </c>
      <c r="G26" s="96">
        <f t="shared" si="0"/>
        <v>612</v>
      </c>
      <c r="H26" s="96">
        <v>2</v>
      </c>
      <c r="I26" s="96">
        <v>1</v>
      </c>
      <c r="K26" s="101"/>
      <c r="L26" s="101"/>
      <c r="M26" s="101"/>
      <c r="N26" s="101"/>
      <c r="O26" s="101"/>
      <c r="P26" s="101"/>
      <c r="Q26" s="101"/>
      <c r="S26" s="114"/>
      <c r="T26" s="114"/>
      <c r="U26" s="114"/>
      <c r="V26" s="114"/>
      <c r="W26" s="114"/>
    </row>
    <row r="27" spans="1:23" x14ac:dyDescent="0.4">
      <c r="A27" s="196">
        <v>9</v>
      </c>
      <c r="B27" s="192" t="s">
        <v>128</v>
      </c>
      <c r="C27" s="96" t="s">
        <v>103</v>
      </c>
      <c r="D27" s="96">
        <v>238</v>
      </c>
      <c r="E27" s="96">
        <v>223</v>
      </c>
      <c r="F27" s="96">
        <v>138</v>
      </c>
      <c r="G27" s="96">
        <f t="shared" si="0"/>
        <v>599</v>
      </c>
      <c r="H27" s="96">
        <v>1</v>
      </c>
      <c r="I27" s="96">
        <v>2</v>
      </c>
      <c r="K27" s="101"/>
      <c r="L27" s="101"/>
      <c r="M27" s="101"/>
      <c r="N27" s="101"/>
      <c r="O27" s="101"/>
      <c r="P27" s="101"/>
      <c r="Q27" s="101"/>
      <c r="S27" s="114"/>
      <c r="T27" s="114"/>
      <c r="U27" s="114"/>
      <c r="V27" s="114"/>
      <c r="W27" s="114"/>
    </row>
    <row r="28" spans="1:23" x14ac:dyDescent="0.4">
      <c r="A28" s="196"/>
      <c r="B28" s="192"/>
      <c r="C28" s="96" t="s">
        <v>101</v>
      </c>
      <c r="D28" s="96">
        <v>215</v>
      </c>
      <c r="E28" s="96">
        <v>182</v>
      </c>
      <c r="F28" s="96">
        <v>171</v>
      </c>
      <c r="G28" s="96">
        <f t="shared" si="0"/>
        <v>568</v>
      </c>
      <c r="H28" s="96">
        <v>1</v>
      </c>
      <c r="I28" s="96">
        <v>2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3" x14ac:dyDescent="0.4">
      <c r="A29" s="196"/>
      <c r="B29" s="192"/>
      <c r="C29" s="96" t="s">
        <v>102</v>
      </c>
      <c r="D29" s="96">
        <v>203</v>
      </c>
      <c r="E29" s="96">
        <v>174</v>
      </c>
      <c r="F29" s="96">
        <v>203</v>
      </c>
      <c r="G29" s="96">
        <f t="shared" si="0"/>
        <v>580</v>
      </c>
      <c r="H29" s="96">
        <v>1</v>
      </c>
      <c r="I29" s="96">
        <v>2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3" x14ac:dyDescent="0.4">
      <c r="A30" s="100" t="s">
        <v>109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</sheetData>
  <mergeCells count="21">
    <mergeCell ref="A21:A23"/>
    <mergeCell ref="B21:B23"/>
    <mergeCell ref="A24:A26"/>
    <mergeCell ref="B24:B26"/>
    <mergeCell ref="A27:A29"/>
    <mergeCell ref="B27:B29"/>
    <mergeCell ref="A18:A20"/>
    <mergeCell ref="B18:B20"/>
    <mergeCell ref="K17:L17"/>
    <mergeCell ref="O17:Q17"/>
    <mergeCell ref="A3:A5"/>
    <mergeCell ref="B3:B5"/>
    <mergeCell ref="A6:A8"/>
    <mergeCell ref="B6:B8"/>
    <mergeCell ref="A9:A11"/>
    <mergeCell ref="B9:B11"/>
    <mergeCell ref="K9:Q10"/>
    <mergeCell ref="A12:A14"/>
    <mergeCell ref="B12:B14"/>
    <mergeCell ref="A15:A17"/>
    <mergeCell ref="B15:B17"/>
  </mergeCells>
  <phoneticPr fontId="2" type="noConversion"/>
  <conditionalFormatting sqref="D3:F29">
    <cfRule type="cellIs" dxfId="21" priority="9" operator="greaterThan">
      <formula>199.999</formula>
    </cfRule>
  </conditionalFormatting>
  <conditionalFormatting sqref="G3:G30">
    <cfRule type="cellIs" dxfId="20" priority="8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6" sqref="C6"/>
    </sheetView>
  </sheetViews>
  <sheetFormatPr defaultRowHeight="17.399999999999999" x14ac:dyDescent="0.4"/>
  <cols>
    <col min="3" max="3" width="11.09765625" bestFit="1" customWidth="1"/>
  </cols>
  <sheetData>
    <row r="1" spans="1:5" x14ac:dyDescent="0.4">
      <c r="A1" s="112" t="s">
        <v>157</v>
      </c>
      <c r="B1" s="89" t="s">
        <v>77</v>
      </c>
      <c r="C1" s="113">
        <v>33239</v>
      </c>
      <c r="D1" s="112" t="s">
        <v>185</v>
      </c>
      <c r="E1">
        <v>40</v>
      </c>
    </row>
    <row r="2" spans="1:5" x14ac:dyDescent="0.4">
      <c r="A2" s="112" t="s">
        <v>158</v>
      </c>
      <c r="B2" s="89" t="s">
        <v>62</v>
      </c>
      <c r="C2" s="113">
        <v>33239</v>
      </c>
      <c r="D2" s="112" t="s">
        <v>186</v>
      </c>
      <c r="E2">
        <v>40</v>
      </c>
    </row>
    <row r="3" spans="1:5" x14ac:dyDescent="0.4">
      <c r="A3" s="112" t="s">
        <v>159</v>
      </c>
      <c r="B3" s="89" t="s">
        <v>65</v>
      </c>
      <c r="C3" s="113">
        <v>33239</v>
      </c>
      <c r="D3" s="112" t="s">
        <v>186</v>
      </c>
      <c r="E3">
        <v>40</v>
      </c>
    </row>
    <row r="4" spans="1:5" x14ac:dyDescent="0.4">
      <c r="A4" s="112" t="s">
        <v>160</v>
      </c>
      <c r="B4" s="89" t="s">
        <v>100</v>
      </c>
      <c r="C4" s="113">
        <v>33239</v>
      </c>
      <c r="D4" s="112" t="s">
        <v>185</v>
      </c>
      <c r="E4">
        <v>40</v>
      </c>
    </row>
    <row r="5" spans="1:5" x14ac:dyDescent="0.4">
      <c r="A5" s="112" t="s">
        <v>161</v>
      </c>
      <c r="B5" s="89" t="s">
        <v>93</v>
      </c>
      <c r="C5" s="113">
        <v>33239</v>
      </c>
      <c r="D5" s="112" t="s">
        <v>186</v>
      </c>
      <c r="E5">
        <v>40</v>
      </c>
    </row>
    <row r="6" spans="1:5" x14ac:dyDescent="0.4">
      <c r="A6" s="112" t="s">
        <v>162</v>
      </c>
      <c r="B6" s="89" t="s">
        <v>94</v>
      </c>
      <c r="C6" s="113">
        <v>33239</v>
      </c>
      <c r="D6" s="112" t="s">
        <v>185</v>
      </c>
      <c r="E6">
        <v>40</v>
      </c>
    </row>
    <row r="7" spans="1:5" x14ac:dyDescent="0.4">
      <c r="A7" s="112" t="s">
        <v>163</v>
      </c>
      <c r="B7" s="89" t="s">
        <v>57</v>
      </c>
      <c r="C7" s="113">
        <v>33239</v>
      </c>
      <c r="D7" s="112" t="s">
        <v>186</v>
      </c>
      <c r="E7">
        <v>40</v>
      </c>
    </row>
    <row r="8" spans="1:5" x14ac:dyDescent="0.4">
      <c r="A8" s="112" t="s">
        <v>164</v>
      </c>
      <c r="B8" s="89" t="s">
        <v>50</v>
      </c>
      <c r="C8" s="113">
        <v>33239</v>
      </c>
      <c r="D8" s="112" t="s">
        <v>186</v>
      </c>
      <c r="E8">
        <v>40</v>
      </c>
    </row>
    <row r="9" spans="1:5" x14ac:dyDescent="0.4">
      <c r="A9" s="112" t="s">
        <v>165</v>
      </c>
      <c r="B9" s="89" t="s">
        <v>56</v>
      </c>
      <c r="C9" s="113">
        <v>33239</v>
      </c>
      <c r="D9" s="112" t="s">
        <v>186</v>
      </c>
      <c r="E9">
        <v>40</v>
      </c>
    </row>
    <row r="10" spans="1:5" x14ac:dyDescent="0.4">
      <c r="A10" s="112" t="s">
        <v>166</v>
      </c>
      <c r="B10" s="89" t="s">
        <v>59</v>
      </c>
      <c r="C10" s="113">
        <v>33239</v>
      </c>
      <c r="D10" s="112" t="s">
        <v>186</v>
      </c>
      <c r="E10">
        <v>40</v>
      </c>
    </row>
    <row r="11" spans="1:5" x14ac:dyDescent="0.4">
      <c r="A11" s="112" t="s">
        <v>167</v>
      </c>
      <c r="B11" s="89" t="s">
        <v>63</v>
      </c>
      <c r="C11" s="113">
        <v>33239</v>
      </c>
      <c r="D11" s="112" t="s">
        <v>186</v>
      </c>
      <c r="E11">
        <v>40</v>
      </c>
    </row>
    <row r="12" spans="1:5" x14ac:dyDescent="0.4">
      <c r="A12" s="112" t="s">
        <v>168</v>
      </c>
      <c r="B12" s="89" t="s">
        <v>95</v>
      </c>
      <c r="C12" s="113">
        <v>33239</v>
      </c>
      <c r="D12" s="112" t="s">
        <v>185</v>
      </c>
      <c r="E12">
        <v>40</v>
      </c>
    </row>
    <row r="13" spans="1:5" x14ac:dyDescent="0.4">
      <c r="A13" s="112" t="s">
        <v>169</v>
      </c>
      <c r="B13" s="89" t="s">
        <v>96</v>
      </c>
      <c r="C13" s="113">
        <v>33239</v>
      </c>
      <c r="D13" s="112" t="s">
        <v>186</v>
      </c>
      <c r="E13">
        <v>40</v>
      </c>
    </row>
    <row r="14" spans="1:5" x14ac:dyDescent="0.4">
      <c r="A14" s="112" t="s">
        <v>170</v>
      </c>
      <c r="B14" s="89" t="s">
        <v>54</v>
      </c>
      <c r="C14" s="113">
        <v>33239</v>
      </c>
      <c r="D14" s="112" t="s">
        <v>186</v>
      </c>
      <c r="E14">
        <v>40</v>
      </c>
    </row>
    <row r="15" spans="1:5" x14ac:dyDescent="0.4">
      <c r="A15" s="112" t="s">
        <v>171</v>
      </c>
      <c r="B15" s="89" t="s">
        <v>76</v>
      </c>
      <c r="C15" s="113">
        <v>33239</v>
      </c>
      <c r="D15" s="112" t="s">
        <v>185</v>
      </c>
      <c r="E15">
        <v>40</v>
      </c>
    </row>
    <row r="16" spans="1:5" x14ac:dyDescent="0.4">
      <c r="A16" s="112" t="s">
        <v>172</v>
      </c>
      <c r="B16" s="89" t="s">
        <v>52</v>
      </c>
      <c r="C16" s="113">
        <v>33239</v>
      </c>
      <c r="D16" s="112" t="s">
        <v>186</v>
      </c>
      <c r="E16">
        <v>40</v>
      </c>
    </row>
    <row r="17" spans="1:5" x14ac:dyDescent="0.4">
      <c r="A17" s="112" t="s">
        <v>173</v>
      </c>
      <c r="B17" s="89" t="s">
        <v>98</v>
      </c>
      <c r="C17" s="113">
        <v>33239</v>
      </c>
      <c r="D17" s="112" t="s">
        <v>185</v>
      </c>
      <c r="E17">
        <v>40</v>
      </c>
    </row>
    <row r="18" spans="1:5" x14ac:dyDescent="0.4">
      <c r="A18" s="112" t="s">
        <v>174</v>
      </c>
      <c r="B18" s="89" t="s">
        <v>72</v>
      </c>
      <c r="C18" s="113">
        <v>33239</v>
      </c>
      <c r="D18" s="112" t="s">
        <v>186</v>
      </c>
      <c r="E18">
        <v>40</v>
      </c>
    </row>
    <row r="19" spans="1:5" x14ac:dyDescent="0.4">
      <c r="A19" s="112" t="s">
        <v>175</v>
      </c>
      <c r="B19" s="89" t="s">
        <v>58</v>
      </c>
      <c r="C19" s="113">
        <v>33239</v>
      </c>
      <c r="D19" s="112" t="s">
        <v>186</v>
      </c>
      <c r="E19">
        <v>40</v>
      </c>
    </row>
    <row r="20" spans="1:5" x14ac:dyDescent="0.4">
      <c r="A20" s="112" t="s">
        <v>176</v>
      </c>
      <c r="B20" s="89" t="s">
        <v>55</v>
      </c>
      <c r="C20" s="113">
        <v>33239</v>
      </c>
      <c r="D20" s="112" t="s">
        <v>186</v>
      </c>
      <c r="E20">
        <v>40</v>
      </c>
    </row>
    <row r="21" spans="1:5" x14ac:dyDescent="0.4">
      <c r="A21" s="112" t="s">
        <v>177</v>
      </c>
      <c r="B21" s="89" t="s">
        <v>64</v>
      </c>
      <c r="C21" s="113">
        <v>33239</v>
      </c>
      <c r="D21" s="112" t="s">
        <v>186</v>
      </c>
      <c r="E21">
        <v>40</v>
      </c>
    </row>
    <row r="22" spans="1:5" x14ac:dyDescent="0.4">
      <c r="A22" s="112" t="s">
        <v>178</v>
      </c>
      <c r="B22" s="89" t="s">
        <v>53</v>
      </c>
      <c r="C22" s="113">
        <v>33239</v>
      </c>
      <c r="D22" s="112" t="s">
        <v>185</v>
      </c>
      <c r="E22">
        <v>40</v>
      </c>
    </row>
    <row r="23" spans="1:5" x14ac:dyDescent="0.4">
      <c r="A23" s="112" t="s">
        <v>179</v>
      </c>
      <c r="B23" s="89" t="s">
        <v>105</v>
      </c>
      <c r="C23" s="113">
        <v>33239</v>
      </c>
      <c r="D23" s="112" t="s">
        <v>186</v>
      </c>
      <c r="E23">
        <v>40</v>
      </c>
    </row>
    <row r="24" spans="1:5" x14ac:dyDescent="0.4">
      <c r="A24" s="112" t="s">
        <v>180</v>
      </c>
      <c r="B24" s="89" t="s">
        <v>106</v>
      </c>
      <c r="C24" s="113">
        <v>33239</v>
      </c>
      <c r="D24" s="112" t="s">
        <v>186</v>
      </c>
      <c r="E24">
        <v>40</v>
      </c>
    </row>
    <row r="25" spans="1:5" x14ac:dyDescent="0.4">
      <c r="A25" s="112" t="s">
        <v>181</v>
      </c>
      <c r="B25" s="89" t="s">
        <v>149</v>
      </c>
      <c r="C25" s="113">
        <v>33239</v>
      </c>
      <c r="D25" s="112" t="s">
        <v>186</v>
      </c>
      <c r="E25">
        <v>40</v>
      </c>
    </row>
    <row r="26" spans="1:5" x14ac:dyDescent="0.4">
      <c r="A26" s="112" t="s">
        <v>182</v>
      </c>
      <c r="B26" s="89" t="s">
        <v>150</v>
      </c>
      <c r="C26" s="113">
        <v>33239</v>
      </c>
      <c r="D26" s="112" t="s">
        <v>186</v>
      </c>
      <c r="E26">
        <v>40</v>
      </c>
    </row>
    <row r="27" spans="1:5" x14ac:dyDescent="0.4">
      <c r="A27" s="112" t="s">
        <v>183</v>
      </c>
      <c r="B27" s="89" t="s">
        <v>151</v>
      </c>
      <c r="C27" s="113">
        <v>33239</v>
      </c>
      <c r="D27" s="112" t="s">
        <v>186</v>
      </c>
      <c r="E27">
        <v>40</v>
      </c>
    </row>
    <row r="28" spans="1:5" x14ac:dyDescent="0.4">
      <c r="A28" s="112" t="s">
        <v>184</v>
      </c>
      <c r="B28" s="89" t="s">
        <v>156</v>
      </c>
      <c r="C28" s="113">
        <v>33239</v>
      </c>
      <c r="D28" s="112" t="s">
        <v>186</v>
      </c>
      <c r="E28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workbookViewId="0">
      <pane xSplit="1" topLeftCell="B1" activePane="topRight" state="frozen"/>
      <selection activeCell="C6" sqref="C6"/>
      <selection pane="topRight" activeCell="C6" sqref="C6"/>
    </sheetView>
  </sheetViews>
  <sheetFormatPr defaultColWidth="9" defaultRowHeight="17.399999999999999" x14ac:dyDescent="0.4"/>
  <cols>
    <col min="1" max="1" width="9" style="32"/>
    <col min="2" max="18" width="7.59765625" style="90" customWidth="1"/>
    <col min="19" max="19" width="10.69921875" style="90" hidden="1" customWidth="1"/>
    <col min="20" max="24" width="10.69921875" style="90" customWidth="1"/>
    <col min="25" max="16384" width="9" style="32"/>
  </cols>
  <sheetData>
    <row r="1" spans="1:27" x14ac:dyDescent="0.4">
      <c r="A1" s="198" t="s">
        <v>218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</row>
    <row r="2" spans="1:27" x14ac:dyDescent="0.4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</row>
    <row r="3" spans="1:27" x14ac:dyDescent="0.4">
      <c r="A3" s="118" t="s">
        <v>78</v>
      </c>
      <c r="B3" s="120" t="s">
        <v>201</v>
      </c>
      <c r="C3" s="120" t="s">
        <v>202</v>
      </c>
      <c r="D3" s="120" t="s">
        <v>203</v>
      </c>
      <c r="E3" s="120" t="s">
        <v>204</v>
      </c>
      <c r="F3" s="120" t="s">
        <v>205</v>
      </c>
      <c r="G3" s="120" t="s">
        <v>206</v>
      </c>
      <c r="H3" s="120" t="s">
        <v>207</v>
      </c>
      <c r="I3" s="120" t="s">
        <v>208</v>
      </c>
      <c r="J3" s="120" t="s">
        <v>209</v>
      </c>
      <c r="K3" s="120" t="s">
        <v>210</v>
      </c>
      <c r="L3" s="120" t="s">
        <v>211</v>
      </c>
      <c r="M3" s="120" t="s">
        <v>212</v>
      </c>
      <c r="N3" s="120" t="s">
        <v>213</v>
      </c>
      <c r="O3" s="120" t="s">
        <v>214</v>
      </c>
      <c r="P3" s="120" t="s">
        <v>215</v>
      </c>
      <c r="Q3" s="120" t="s">
        <v>216</v>
      </c>
      <c r="R3" s="120" t="s">
        <v>217</v>
      </c>
      <c r="S3" s="119" t="s">
        <v>195</v>
      </c>
      <c r="T3" s="119" t="s">
        <v>90</v>
      </c>
      <c r="U3" s="119" t="s">
        <v>200</v>
      </c>
      <c r="V3" s="119" t="s">
        <v>91</v>
      </c>
      <c r="W3" s="119" t="s">
        <v>92</v>
      </c>
    </row>
    <row r="4" spans="1:27" x14ac:dyDescent="0.4">
      <c r="A4" s="119" t="s">
        <v>77</v>
      </c>
      <c r="B4" s="116"/>
      <c r="C4" s="116"/>
      <c r="D4" s="116"/>
      <c r="E4" s="116"/>
      <c r="F4" s="116"/>
      <c r="G4" s="116"/>
      <c r="H4" s="116" t="str">
        <f>IFERROR(VLOOKUP(A4,정기전_2023!#REF!,5,FALSE),"")</f>
        <v/>
      </c>
      <c r="I4" s="116" t="str">
        <f>IFERROR(VLOOKUP(A4,정기전_2023!#REF!,5,FALSE),"")</f>
        <v/>
      </c>
      <c r="J4" s="116" t="str">
        <f>IFERROR(VLOOKUP(A4,정기전_2023!#REF!,5,FALSE),"")</f>
        <v/>
      </c>
      <c r="K4" s="116" t="str">
        <f>IFERROR(VLOOKUP(A4,정기전_2023!#REF!,5,FALSE),"")</f>
        <v/>
      </c>
      <c r="L4" s="116" t="str">
        <f>IFERROR(VLOOKUP(A4,정기전_2023!#REF!,5,FALSE),"")</f>
        <v/>
      </c>
      <c r="M4" s="116" t="str">
        <f>IFERROR(VLOOKUP(A4,정기전_2023!#REF!,5,FALSE),"")</f>
        <v/>
      </c>
      <c r="N4" s="116" t="str">
        <f>IFERROR(VLOOKUP(A4,정기전_2023!#REF!,5,FALSE),"")</f>
        <v/>
      </c>
      <c r="O4" s="116" t="str">
        <f>IFERROR(VLOOKUP(A4,정기전_2023!#REF!,5,FALSE),"")</f>
        <v/>
      </c>
      <c r="P4" s="116" t="str">
        <f>IFERROR(VLOOKUP(A4,정기전_2023!#REF!,5,FALSE),"")</f>
        <v/>
      </c>
      <c r="Q4" s="116" t="str">
        <f>IFERROR(VLOOKUP(A4,정기전_2023!#REF!,5,FALSE),"")</f>
        <v/>
      </c>
      <c r="R4" s="116" t="str">
        <f>IFERROR(VLOOKUP(A4,정기전_2023!#REF!,5,FALSE),"")</f>
        <v/>
      </c>
      <c r="S4" s="116" t="str">
        <f>IFERROR(VLOOKUP(A4,정기전_2023!#REF!,5,FALSE),"")</f>
        <v/>
      </c>
      <c r="T4" s="117">
        <f>SUM(B4:R4)</f>
        <v>0</v>
      </c>
      <c r="U4" s="119" t="s">
        <v>77</v>
      </c>
      <c r="V4" s="115">
        <f>COUNT(B4:R4)*3</f>
        <v>0</v>
      </c>
      <c r="W4" s="93" t="str">
        <f>IF(V4=0, "",  T4/V4)</f>
        <v/>
      </c>
      <c r="Y4" s="90"/>
      <c r="Z4" s="90"/>
      <c r="AA4" s="90"/>
    </row>
    <row r="5" spans="1:27" hidden="1" x14ac:dyDescent="0.4">
      <c r="A5" s="119" t="s">
        <v>62</v>
      </c>
      <c r="B5" s="116"/>
      <c r="C5" s="116"/>
      <c r="D5" s="116"/>
      <c r="E5" s="116"/>
      <c r="F5" s="116"/>
      <c r="G5" s="116"/>
      <c r="H5" s="116" t="str">
        <f>IFERROR(VLOOKUP(A5,정기전_2023!#REF!,5,FALSE),"")</f>
        <v/>
      </c>
      <c r="I5" s="116" t="str">
        <f>IFERROR(VLOOKUP(A5,정기전_2023!#REF!,5,FALSE),"")</f>
        <v/>
      </c>
      <c r="J5" s="116" t="str">
        <f>IFERROR(VLOOKUP(A5,정기전_2023!#REF!,5,FALSE),"")</f>
        <v/>
      </c>
      <c r="K5" s="116" t="str">
        <f>IFERROR(VLOOKUP(A5,정기전_2023!#REF!,5,FALSE),"")</f>
        <v/>
      </c>
      <c r="L5" s="116" t="str">
        <f>IFERROR(VLOOKUP(A5,정기전_2023!#REF!,5,FALSE),"")</f>
        <v/>
      </c>
      <c r="M5" s="116" t="str">
        <f>IFERROR(VLOOKUP(A5,정기전_2023!#REF!,5,FALSE),"")</f>
        <v/>
      </c>
      <c r="N5" s="116" t="str">
        <f>IFERROR(VLOOKUP(A5,정기전_2023!#REF!,5,FALSE),"")</f>
        <v/>
      </c>
      <c r="O5" s="116" t="str">
        <f>IFERROR(VLOOKUP(A5,정기전_2023!#REF!,5,FALSE),"")</f>
        <v/>
      </c>
      <c r="P5" s="116" t="str">
        <f>IFERROR(VLOOKUP(A5,정기전_2023!#REF!,5,FALSE),"")</f>
        <v/>
      </c>
      <c r="Q5" s="116" t="str">
        <f>IFERROR(VLOOKUP(A5,정기전_2023!#REF!,5,FALSE),"")</f>
        <v/>
      </c>
      <c r="R5" s="116" t="str">
        <f>IFERROR(VLOOKUP(A5,정기전_2023!#REF!,5,FALSE),"")</f>
        <v/>
      </c>
      <c r="S5" s="116" t="str">
        <f>IFERROR(VLOOKUP(A5,정기전_2023!#REF!,5,FALSE),"")</f>
        <v/>
      </c>
      <c r="T5" s="117">
        <f t="shared" ref="T5:T30" si="0">SUM(B5:R5)</f>
        <v>0</v>
      </c>
      <c r="U5" s="119" t="s">
        <v>62</v>
      </c>
      <c r="V5" s="115">
        <f t="shared" ref="V5:V30" si="1">COUNT(B5:R5)*3</f>
        <v>0</v>
      </c>
      <c r="W5" s="93" t="str">
        <f t="shared" ref="W5:W33" si="2">IF(V5=0, "",  T5/V5)</f>
        <v/>
      </c>
      <c r="Y5" s="90"/>
      <c r="Z5" s="90"/>
      <c r="AA5" s="90"/>
    </row>
    <row r="6" spans="1:27" x14ac:dyDescent="0.4">
      <c r="A6" s="119" t="s">
        <v>65</v>
      </c>
      <c r="B6" s="116">
        <f>VLOOKUP(A6,정기전_2023!$B$4:$F$15,5,FALSE)</f>
        <v>558</v>
      </c>
      <c r="C6" s="116"/>
      <c r="D6" s="116"/>
      <c r="E6" s="116"/>
      <c r="F6" s="116"/>
      <c r="G6" s="116" t="e">
        <f>VLOOKUP(A6,정기전_2023!#REF!,5,FALSE)</f>
        <v>#REF!</v>
      </c>
      <c r="H6" s="116" t="str">
        <f>IFERROR(VLOOKUP(A6,정기전_2023!#REF!,5,FALSE),"")</f>
        <v/>
      </c>
      <c r="I6" s="116" t="str">
        <f>IFERROR(VLOOKUP(A6,정기전_2023!#REF!,5,FALSE),"")</f>
        <v/>
      </c>
      <c r="J6" s="116" t="str">
        <f>IFERROR(VLOOKUP(A6,정기전_2023!#REF!,5,FALSE),"")</f>
        <v/>
      </c>
      <c r="K6" s="116" t="str">
        <f>IFERROR(VLOOKUP(A6,정기전_2023!#REF!,5,FALSE),"")</f>
        <v/>
      </c>
      <c r="L6" s="116" t="str">
        <f>IFERROR(VLOOKUP(A6,정기전_2023!#REF!,5,FALSE),"")</f>
        <v/>
      </c>
      <c r="M6" s="116" t="str">
        <f>IFERROR(VLOOKUP(A6,정기전_2023!#REF!,5,FALSE),"")</f>
        <v/>
      </c>
      <c r="N6" s="116" t="str">
        <f>IFERROR(VLOOKUP(A6,정기전_2023!#REF!,5,FALSE),"")</f>
        <v/>
      </c>
      <c r="O6" s="116" t="str">
        <f>IFERROR(VLOOKUP(A6,정기전_2023!#REF!,5,FALSE),"")</f>
        <v/>
      </c>
      <c r="P6" s="116" t="str">
        <f>IFERROR(VLOOKUP(A6,정기전_2023!#REF!,5,FALSE),"")</f>
        <v/>
      </c>
      <c r="Q6" s="116" t="str">
        <f>IFERROR(VLOOKUP(A6,정기전_2023!#REF!,5,FALSE),"")</f>
        <v/>
      </c>
      <c r="R6" s="116" t="str">
        <f>IFERROR(VLOOKUP(A6,정기전_2023!#REF!,5,FALSE),"")</f>
        <v/>
      </c>
      <c r="S6" s="116" t="str">
        <f>IFERROR(VLOOKUP(A6,정기전_2023!#REF!,5,FALSE),"")</f>
        <v/>
      </c>
      <c r="T6" s="117" t="e">
        <f t="shared" si="0"/>
        <v>#REF!</v>
      </c>
      <c r="U6" s="119" t="s">
        <v>65</v>
      </c>
      <c r="V6" s="115">
        <f t="shared" si="1"/>
        <v>3</v>
      </c>
      <c r="W6" s="93" t="e">
        <f t="shared" si="2"/>
        <v>#REF!</v>
      </c>
      <c r="Y6" s="90"/>
      <c r="Z6" s="90"/>
      <c r="AA6" s="90"/>
    </row>
    <row r="7" spans="1:27" hidden="1" x14ac:dyDescent="0.4">
      <c r="A7" s="119" t="s">
        <v>100</v>
      </c>
      <c r="B7" s="116" t="e">
        <f>VLOOKUP(A7,정기전_2023!$B$4:$F$15,5,FALSE)</f>
        <v>#N/A</v>
      </c>
      <c r="C7" s="116"/>
      <c r="D7" s="116"/>
      <c r="E7" s="116" t="e">
        <f>VLOOKUP(A7,정기전_2023!#REF!,5,FALSE)</f>
        <v>#REF!</v>
      </c>
      <c r="F7" s="116"/>
      <c r="G7" s="116"/>
      <c r="H7" s="116" t="str">
        <f>IFERROR(VLOOKUP(A7,정기전_2023!#REF!,5,FALSE),"")</f>
        <v/>
      </c>
      <c r="I7" s="116" t="str">
        <f>IFERROR(VLOOKUP(A7,정기전_2023!#REF!,5,FALSE),"")</f>
        <v/>
      </c>
      <c r="J7" s="116" t="str">
        <f>IFERROR(VLOOKUP(A7,정기전_2023!#REF!,5,FALSE),"")</f>
        <v/>
      </c>
      <c r="K7" s="116" t="str">
        <f>IFERROR(VLOOKUP(A7,정기전_2023!#REF!,5,FALSE),"")</f>
        <v/>
      </c>
      <c r="L7" s="116" t="str">
        <f>IFERROR(VLOOKUP(A7,정기전_2023!#REF!,5,FALSE),"")</f>
        <v/>
      </c>
      <c r="M7" s="116" t="str">
        <f>IFERROR(VLOOKUP(A7,정기전_2023!#REF!,5,FALSE),"")</f>
        <v/>
      </c>
      <c r="N7" s="116" t="str">
        <f>IFERROR(VLOOKUP(A7,정기전_2023!#REF!,5,FALSE),"")</f>
        <v/>
      </c>
      <c r="O7" s="116" t="str">
        <f>IFERROR(VLOOKUP(A7,정기전_2023!#REF!,5,FALSE),"")</f>
        <v/>
      </c>
      <c r="P7" s="116" t="str">
        <f>IFERROR(VLOOKUP(A7,정기전_2023!#REF!,5,FALSE),"")</f>
        <v/>
      </c>
      <c r="Q7" s="116" t="str">
        <f>IFERROR(VLOOKUP(A7,정기전_2023!#REF!,5,FALSE),"")</f>
        <v/>
      </c>
      <c r="R7" s="116" t="str">
        <f>IFERROR(VLOOKUP(A7,정기전_2023!#REF!,5,FALSE),"")</f>
        <v/>
      </c>
      <c r="S7" s="116" t="str">
        <f>IFERROR(VLOOKUP(A7,정기전_2023!#REF!,5,FALSE),"")</f>
        <v/>
      </c>
      <c r="T7" s="117" t="e">
        <f t="shared" si="0"/>
        <v>#N/A</v>
      </c>
      <c r="U7" s="119" t="s">
        <v>100</v>
      </c>
      <c r="V7" s="115">
        <f t="shared" si="1"/>
        <v>0</v>
      </c>
      <c r="W7" s="93" t="str">
        <f t="shared" si="2"/>
        <v/>
      </c>
      <c r="Y7" s="90"/>
      <c r="Z7" s="90"/>
      <c r="AA7" s="90"/>
    </row>
    <row r="8" spans="1:27" x14ac:dyDescent="0.4">
      <c r="A8" s="119" t="s">
        <v>93</v>
      </c>
      <c r="B8" s="116"/>
      <c r="C8" s="116"/>
      <c r="D8" s="116"/>
      <c r="E8" s="116"/>
      <c r="F8" s="116"/>
      <c r="G8" s="116"/>
      <c r="H8" s="116" t="str">
        <f>IFERROR(VLOOKUP(A8,정기전_2023!#REF!,5,FALSE),"")</f>
        <v/>
      </c>
      <c r="I8" s="116" t="str">
        <f>IFERROR(VLOOKUP(A8,정기전_2023!#REF!,5,FALSE),"")</f>
        <v/>
      </c>
      <c r="J8" s="116" t="str">
        <f>IFERROR(VLOOKUP(A8,정기전_2023!#REF!,5,FALSE),"")</f>
        <v/>
      </c>
      <c r="K8" s="116" t="str">
        <f>IFERROR(VLOOKUP(A8,정기전_2023!#REF!,5,FALSE),"")</f>
        <v/>
      </c>
      <c r="L8" s="116" t="str">
        <f>IFERROR(VLOOKUP(A8,정기전_2023!#REF!,5,FALSE),"")</f>
        <v/>
      </c>
      <c r="M8" s="116" t="str">
        <f>IFERROR(VLOOKUP(A8,정기전_2023!#REF!,5,FALSE),"")</f>
        <v/>
      </c>
      <c r="N8" s="116" t="str">
        <f>IFERROR(VLOOKUP(A8,정기전_2023!#REF!,5,FALSE),"")</f>
        <v/>
      </c>
      <c r="O8" s="116" t="str">
        <f>IFERROR(VLOOKUP(A8,정기전_2023!#REF!,5,FALSE),"")</f>
        <v/>
      </c>
      <c r="P8" s="116" t="str">
        <f>IFERROR(VLOOKUP(A8,정기전_2023!#REF!,5,FALSE),"")</f>
        <v/>
      </c>
      <c r="Q8" s="116" t="str">
        <f>IFERROR(VLOOKUP(A8,정기전_2023!#REF!,5,FALSE),"")</f>
        <v/>
      </c>
      <c r="R8" s="116" t="str">
        <f>IFERROR(VLOOKUP(A8,정기전_2023!#REF!,5,FALSE),"")</f>
        <v/>
      </c>
      <c r="S8" s="116" t="str">
        <f>IFERROR(VLOOKUP(A8,정기전_2023!#REF!,5,FALSE),"")</f>
        <v/>
      </c>
      <c r="T8" s="117">
        <f t="shared" si="0"/>
        <v>0</v>
      </c>
      <c r="U8" s="119" t="s">
        <v>93</v>
      </c>
      <c r="V8" s="115">
        <f t="shared" si="1"/>
        <v>0</v>
      </c>
      <c r="W8" s="93" t="str">
        <f t="shared" si="2"/>
        <v/>
      </c>
      <c r="Y8" s="90"/>
      <c r="Z8" s="90"/>
      <c r="AA8" s="90"/>
    </row>
    <row r="9" spans="1:27" hidden="1" x14ac:dyDescent="0.4">
      <c r="A9" s="119" t="s">
        <v>94</v>
      </c>
      <c r="B9" s="116"/>
      <c r="C9" s="116" t="e">
        <f>VLOOKUP(A9,정기전_2023!$B$21:$F$29,5,FALSE)</f>
        <v>#N/A</v>
      </c>
      <c r="D9" s="116" t="e">
        <f>VLOOKUP(A9,정기전_2023!#REF!,5,FALSE)</f>
        <v>#REF!</v>
      </c>
      <c r="E9" s="116" t="e">
        <f>VLOOKUP(A9,정기전_2023!#REF!,5,FALSE)</f>
        <v>#REF!</v>
      </c>
      <c r="F9" s="116" t="e">
        <f>VLOOKUP(A9,정기전_2023!#REF!,5,FALSE)</f>
        <v>#REF!</v>
      </c>
      <c r="G9" s="116"/>
      <c r="H9" s="116" t="str">
        <f>IFERROR(VLOOKUP(A9,정기전_2023!#REF!,5,FALSE),"")</f>
        <v/>
      </c>
      <c r="I9" s="116" t="str">
        <f>IFERROR(VLOOKUP(A9,정기전_2023!#REF!,5,FALSE),"")</f>
        <v/>
      </c>
      <c r="J9" s="116" t="str">
        <f>IFERROR(VLOOKUP(A9,정기전_2023!#REF!,5,FALSE),"")</f>
        <v/>
      </c>
      <c r="K9" s="116" t="str">
        <f>IFERROR(VLOOKUP(A9,정기전_2023!#REF!,5,FALSE),"")</f>
        <v/>
      </c>
      <c r="L9" s="116" t="str">
        <f>IFERROR(VLOOKUP(A9,정기전_2023!#REF!,5,FALSE),"")</f>
        <v/>
      </c>
      <c r="M9" s="116" t="str">
        <f>IFERROR(VLOOKUP(A9,정기전_2023!#REF!,5,FALSE),"")</f>
        <v/>
      </c>
      <c r="N9" s="116" t="str">
        <f>IFERROR(VLOOKUP(A9,정기전_2023!#REF!,5,FALSE),"")</f>
        <v/>
      </c>
      <c r="O9" s="116" t="str">
        <f>IFERROR(VLOOKUP(A9,정기전_2023!#REF!,5,FALSE),"")</f>
        <v/>
      </c>
      <c r="P9" s="116" t="str">
        <f>IFERROR(VLOOKUP(A9,정기전_2023!#REF!,5,FALSE),"")</f>
        <v/>
      </c>
      <c r="Q9" s="116" t="str">
        <f>IFERROR(VLOOKUP(A9,정기전_2023!#REF!,5,FALSE),"")</f>
        <v/>
      </c>
      <c r="R9" s="116" t="str">
        <f>IFERROR(VLOOKUP(A9,정기전_2023!#REF!,5,FALSE),"")</f>
        <v/>
      </c>
      <c r="S9" s="116" t="str">
        <f>IFERROR(VLOOKUP(A9,정기전_2023!#REF!,5,FALSE),"")</f>
        <v/>
      </c>
      <c r="T9" s="117" t="e">
        <f t="shared" si="0"/>
        <v>#N/A</v>
      </c>
      <c r="U9" s="119" t="s">
        <v>94</v>
      </c>
      <c r="V9" s="115">
        <f t="shared" si="1"/>
        <v>0</v>
      </c>
      <c r="W9" s="93" t="str">
        <f t="shared" si="2"/>
        <v/>
      </c>
      <c r="Y9" s="90"/>
      <c r="Z9" s="90"/>
      <c r="AA9" s="90"/>
    </row>
    <row r="10" spans="1:27" x14ac:dyDescent="0.4">
      <c r="A10" s="119" t="s">
        <v>57</v>
      </c>
      <c r="B10" s="116">
        <f>VLOOKUP(A10,정기전_2023!$B$4:$F$15,5,FALSE)</f>
        <v>629</v>
      </c>
      <c r="C10" s="116">
        <f>VLOOKUP(A10,정기전_2023!$B$21:$F$29,5,FALSE)</f>
        <v>584</v>
      </c>
      <c r="D10" s="116" t="e">
        <f>VLOOKUP(A10,정기전_2023!#REF!,5,FALSE)</f>
        <v>#REF!</v>
      </c>
      <c r="E10" s="116"/>
      <c r="F10" s="116" t="e">
        <f>VLOOKUP(A10,정기전_2023!#REF!,5,FALSE)</f>
        <v>#REF!</v>
      </c>
      <c r="G10" s="116" t="e">
        <f>VLOOKUP(A10,정기전_2023!#REF!,5,FALSE)</f>
        <v>#REF!</v>
      </c>
      <c r="H10" s="116" t="str">
        <f>IFERROR(VLOOKUP(A10,정기전_2023!#REF!,5,FALSE),"")</f>
        <v/>
      </c>
      <c r="I10" s="116" t="str">
        <f>IFERROR(VLOOKUP(A10,정기전_2023!#REF!,5,FALSE),"")</f>
        <v/>
      </c>
      <c r="J10" s="116" t="str">
        <f>IFERROR(VLOOKUP(A10,정기전_2023!#REF!,5,FALSE),"")</f>
        <v/>
      </c>
      <c r="K10" s="116" t="str">
        <f>IFERROR(VLOOKUP(A10,정기전_2023!#REF!,5,FALSE),"")</f>
        <v/>
      </c>
      <c r="L10" s="116" t="str">
        <f>IFERROR(VLOOKUP(A10,정기전_2023!#REF!,5,FALSE),"")</f>
        <v/>
      </c>
      <c r="M10" s="116" t="str">
        <f>IFERROR(VLOOKUP(A10,정기전_2023!#REF!,5,FALSE),"")</f>
        <v/>
      </c>
      <c r="N10" s="116" t="str">
        <f>IFERROR(VLOOKUP(A10,정기전_2023!#REF!,5,FALSE),"")</f>
        <v/>
      </c>
      <c r="O10" s="116" t="str">
        <f>IFERROR(VLOOKUP(A10,정기전_2023!#REF!,5,FALSE),"")</f>
        <v/>
      </c>
      <c r="P10" s="116" t="str">
        <f>IFERROR(VLOOKUP(A10,정기전_2023!#REF!,5,FALSE),"")</f>
        <v/>
      </c>
      <c r="Q10" s="116" t="str">
        <f>IFERROR(VLOOKUP(A10,정기전_2023!#REF!,5,FALSE),"")</f>
        <v/>
      </c>
      <c r="R10" s="116" t="str">
        <f>IFERROR(VLOOKUP(A10,정기전_2023!#REF!,5,FALSE),"")</f>
        <v/>
      </c>
      <c r="S10" s="116" t="str">
        <f>IFERROR(VLOOKUP(A10,정기전_2023!#REF!,5,FALSE),"")</f>
        <v/>
      </c>
      <c r="T10" s="117" t="e">
        <f t="shared" si="0"/>
        <v>#REF!</v>
      </c>
      <c r="U10" s="119" t="s">
        <v>57</v>
      </c>
      <c r="V10" s="115">
        <f t="shared" si="1"/>
        <v>6</v>
      </c>
      <c r="W10" s="93" t="e">
        <f t="shared" si="2"/>
        <v>#REF!</v>
      </c>
      <c r="Y10" s="90"/>
      <c r="Z10" s="90"/>
      <c r="AA10" s="90"/>
    </row>
    <row r="11" spans="1:27" hidden="1" x14ac:dyDescent="0.4">
      <c r="A11" s="119" t="s">
        <v>50</v>
      </c>
      <c r="B11" s="116"/>
      <c r="C11" s="116" t="e">
        <f>VLOOKUP(A11,정기전_2023!$B$21:$F$29,5,FALSE)</f>
        <v>#N/A</v>
      </c>
      <c r="D11" s="116"/>
      <c r="E11" s="116"/>
      <c r="F11" s="116" t="e">
        <f>VLOOKUP(A11,정기전_2023!#REF!,5,FALSE)</f>
        <v>#REF!</v>
      </c>
      <c r="G11" s="116"/>
      <c r="H11" s="116" t="str">
        <f>IFERROR(VLOOKUP(A11,정기전_2023!#REF!,5,FALSE),"")</f>
        <v/>
      </c>
      <c r="I11" s="116" t="str">
        <f>IFERROR(VLOOKUP(A11,정기전_2023!#REF!,5,FALSE),"")</f>
        <v/>
      </c>
      <c r="J11" s="116" t="str">
        <f>IFERROR(VLOOKUP(A11,정기전_2023!#REF!,5,FALSE),"")</f>
        <v/>
      </c>
      <c r="K11" s="116" t="str">
        <f>IFERROR(VLOOKUP(A11,정기전_2023!#REF!,5,FALSE),"")</f>
        <v/>
      </c>
      <c r="L11" s="116" t="str">
        <f>IFERROR(VLOOKUP(A11,정기전_2023!#REF!,5,FALSE),"")</f>
        <v/>
      </c>
      <c r="M11" s="116" t="str">
        <f>IFERROR(VLOOKUP(A11,정기전_2023!#REF!,5,FALSE),"")</f>
        <v/>
      </c>
      <c r="N11" s="116" t="str">
        <f>IFERROR(VLOOKUP(A11,정기전_2023!#REF!,5,FALSE),"")</f>
        <v/>
      </c>
      <c r="O11" s="116" t="str">
        <f>IFERROR(VLOOKUP(A11,정기전_2023!#REF!,5,FALSE),"")</f>
        <v/>
      </c>
      <c r="P11" s="116" t="str">
        <f>IFERROR(VLOOKUP(A11,정기전_2023!#REF!,5,FALSE),"")</f>
        <v/>
      </c>
      <c r="Q11" s="116" t="str">
        <f>IFERROR(VLOOKUP(A11,정기전_2023!#REF!,5,FALSE),"")</f>
        <v/>
      </c>
      <c r="R11" s="116" t="str">
        <f>IFERROR(VLOOKUP(A11,정기전_2023!#REF!,5,FALSE),"")</f>
        <v/>
      </c>
      <c r="S11" s="116" t="str">
        <f>IFERROR(VLOOKUP(A11,정기전_2023!#REF!,5,FALSE),"")</f>
        <v/>
      </c>
      <c r="T11" s="117" t="e">
        <f t="shared" si="0"/>
        <v>#N/A</v>
      </c>
      <c r="U11" s="119" t="s">
        <v>50</v>
      </c>
      <c r="V11" s="115">
        <f t="shared" si="1"/>
        <v>0</v>
      </c>
      <c r="W11" s="93" t="str">
        <f t="shared" si="2"/>
        <v/>
      </c>
      <c r="Y11" s="90"/>
      <c r="Z11" s="90"/>
      <c r="AA11" s="90"/>
    </row>
    <row r="12" spans="1:27" x14ac:dyDescent="0.4">
      <c r="A12" s="119" t="s">
        <v>56</v>
      </c>
      <c r="B12" s="116" t="e">
        <f>VLOOKUP(A12,정기전_2023!$B$4:$F$15,5,FALSE)</f>
        <v>#N/A</v>
      </c>
      <c r="C12" s="116" t="e">
        <f>VLOOKUP(A12,정기전_2023!$B$21:$F$29,5,FALSE)</f>
        <v>#N/A</v>
      </c>
      <c r="D12" s="116" t="e">
        <f>VLOOKUP(A12,정기전_2023!#REF!,5,FALSE)</f>
        <v>#REF!</v>
      </c>
      <c r="E12" s="116" t="e">
        <f>VLOOKUP(A12,정기전_2023!#REF!,5,FALSE)</f>
        <v>#REF!</v>
      </c>
      <c r="F12" s="116" t="e">
        <f>VLOOKUP(A12,정기전_2023!#REF!,5,FALSE)</f>
        <v>#REF!</v>
      </c>
      <c r="G12" s="116" t="e">
        <f>VLOOKUP(A12,정기전_2023!#REF!,5,FALSE)</f>
        <v>#REF!</v>
      </c>
      <c r="H12" s="116" t="str">
        <f>IFERROR(VLOOKUP(A12,정기전_2023!#REF!,5,FALSE),"")</f>
        <v/>
      </c>
      <c r="I12" s="116" t="str">
        <f>IFERROR(VLOOKUP(A12,정기전_2023!#REF!,5,FALSE),"")</f>
        <v/>
      </c>
      <c r="J12" s="116" t="str">
        <f>IFERROR(VLOOKUP(A12,정기전_2023!#REF!,5,FALSE),"")</f>
        <v/>
      </c>
      <c r="K12" s="116" t="str">
        <f>IFERROR(VLOOKUP(A12,정기전_2023!#REF!,5,FALSE),"")</f>
        <v/>
      </c>
      <c r="L12" s="116" t="str">
        <f>IFERROR(VLOOKUP(A12,정기전_2023!#REF!,5,FALSE),"")</f>
        <v/>
      </c>
      <c r="M12" s="116" t="str">
        <f>IFERROR(VLOOKUP(A12,정기전_2023!#REF!,5,FALSE),"")</f>
        <v/>
      </c>
      <c r="N12" s="116" t="str">
        <f>IFERROR(VLOOKUP(A12,정기전_2023!#REF!,5,FALSE),"")</f>
        <v/>
      </c>
      <c r="O12" s="116" t="str">
        <f>IFERROR(VLOOKUP(A12,정기전_2023!#REF!,5,FALSE),"")</f>
        <v/>
      </c>
      <c r="P12" s="116" t="str">
        <f>IFERROR(VLOOKUP(A12,정기전_2023!#REF!,5,FALSE),"")</f>
        <v/>
      </c>
      <c r="Q12" s="116" t="str">
        <f>IFERROR(VLOOKUP(A12,정기전_2023!#REF!,5,FALSE),"")</f>
        <v/>
      </c>
      <c r="R12" s="116" t="str">
        <f>IFERROR(VLOOKUP(A12,정기전_2023!#REF!,5,FALSE),"")</f>
        <v/>
      </c>
      <c r="S12" s="116" t="str">
        <f>IFERROR(VLOOKUP(A12,정기전_2023!#REF!,5,FALSE),"")</f>
        <v/>
      </c>
      <c r="T12" s="117" t="e">
        <f t="shared" si="0"/>
        <v>#N/A</v>
      </c>
      <c r="U12" s="119" t="s">
        <v>56</v>
      </c>
      <c r="V12" s="115">
        <f t="shared" si="1"/>
        <v>0</v>
      </c>
      <c r="W12" s="93" t="str">
        <f t="shared" si="2"/>
        <v/>
      </c>
      <c r="Y12" s="90"/>
      <c r="Z12" s="90"/>
      <c r="AA12" s="90"/>
    </row>
    <row r="13" spans="1:27" x14ac:dyDescent="0.4">
      <c r="A13" s="119" t="s">
        <v>59</v>
      </c>
      <c r="B13" s="116"/>
      <c r="C13" s="116"/>
      <c r="D13" s="116" t="e">
        <f>VLOOKUP(A13,정기전_2023!#REF!,5,FALSE)</f>
        <v>#REF!</v>
      </c>
      <c r="E13" s="116" t="e">
        <f>VLOOKUP(A13,정기전_2023!#REF!,5,FALSE)</f>
        <v>#REF!</v>
      </c>
      <c r="F13" s="116"/>
      <c r="G13" s="116" t="e">
        <f>VLOOKUP(A13,정기전_2023!#REF!,5,FALSE)</f>
        <v>#REF!</v>
      </c>
      <c r="H13" s="116" t="str">
        <f>IFERROR(VLOOKUP(A13,정기전_2023!#REF!,5,FALSE),"")</f>
        <v/>
      </c>
      <c r="I13" s="116" t="str">
        <f>IFERROR(VLOOKUP(A13,정기전_2023!#REF!,5,FALSE),"")</f>
        <v/>
      </c>
      <c r="J13" s="116" t="str">
        <f>IFERROR(VLOOKUP(A13,정기전_2023!#REF!,5,FALSE),"")</f>
        <v/>
      </c>
      <c r="K13" s="116" t="str">
        <f>IFERROR(VLOOKUP(A13,정기전_2023!#REF!,5,FALSE),"")</f>
        <v/>
      </c>
      <c r="L13" s="116" t="str">
        <f>IFERROR(VLOOKUP(A13,정기전_2023!#REF!,5,FALSE),"")</f>
        <v/>
      </c>
      <c r="M13" s="116" t="str">
        <f>IFERROR(VLOOKUP(A13,정기전_2023!#REF!,5,FALSE),"")</f>
        <v/>
      </c>
      <c r="N13" s="116" t="str">
        <f>IFERROR(VLOOKUP(A13,정기전_2023!#REF!,5,FALSE),"")</f>
        <v/>
      </c>
      <c r="O13" s="116" t="str">
        <f>IFERROR(VLOOKUP(A13,정기전_2023!#REF!,5,FALSE),"")</f>
        <v/>
      </c>
      <c r="P13" s="116" t="str">
        <f>IFERROR(VLOOKUP(A13,정기전_2023!#REF!,5,FALSE),"")</f>
        <v/>
      </c>
      <c r="Q13" s="116" t="str">
        <f>IFERROR(VLOOKUP(A13,정기전_2023!#REF!,5,FALSE),"")</f>
        <v/>
      </c>
      <c r="R13" s="116" t="str">
        <f>IFERROR(VLOOKUP(A13,정기전_2023!#REF!,5,FALSE),"")</f>
        <v/>
      </c>
      <c r="S13" s="116" t="str">
        <f>IFERROR(VLOOKUP(A13,정기전_2023!#REF!,5,FALSE),"")</f>
        <v/>
      </c>
      <c r="T13" s="117" t="e">
        <f t="shared" si="0"/>
        <v>#REF!</v>
      </c>
      <c r="U13" s="119" t="s">
        <v>59</v>
      </c>
      <c r="V13" s="115">
        <f t="shared" si="1"/>
        <v>0</v>
      </c>
      <c r="W13" s="93" t="str">
        <f t="shared" si="2"/>
        <v/>
      </c>
      <c r="Y13" s="90"/>
      <c r="Z13" s="90"/>
      <c r="AA13" s="90"/>
    </row>
    <row r="14" spans="1:27" x14ac:dyDescent="0.4">
      <c r="A14" s="119" t="s">
        <v>63</v>
      </c>
      <c r="B14" s="116">
        <f>VLOOKUP(A14,정기전_2023!$B$4:$F$15,5,FALSE)</f>
        <v>497</v>
      </c>
      <c r="C14" s="116"/>
      <c r="D14" s="116" t="e">
        <f>VLOOKUP(A14,정기전_2023!#REF!,5,FALSE)</f>
        <v>#REF!</v>
      </c>
      <c r="E14" s="116"/>
      <c r="F14" s="116" t="e">
        <f>VLOOKUP(A14,정기전_2023!#REF!,5,FALSE)</f>
        <v>#REF!</v>
      </c>
      <c r="G14" s="116"/>
      <c r="H14" s="116" t="str">
        <f>IFERROR(VLOOKUP(A14,정기전_2023!#REF!,5,FALSE),"")</f>
        <v/>
      </c>
      <c r="I14" s="116" t="str">
        <f>IFERROR(VLOOKUP(A14,정기전_2023!#REF!,5,FALSE),"")</f>
        <v/>
      </c>
      <c r="J14" s="116" t="str">
        <f>IFERROR(VLOOKUP(A14,정기전_2023!#REF!,5,FALSE),"")</f>
        <v/>
      </c>
      <c r="K14" s="116" t="str">
        <f>IFERROR(VLOOKUP(A14,정기전_2023!#REF!,5,FALSE),"")</f>
        <v/>
      </c>
      <c r="L14" s="116" t="str">
        <f>IFERROR(VLOOKUP(A14,정기전_2023!#REF!,5,FALSE),"")</f>
        <v/>
      </c>
      <c r="M14" s="116" t="str">
        <f>IFERROR(VLOOKUP(A14,정기전_2023!#REF!,5,FALSE),"")</f>
        <v/>
      </c>
      <c r="N14" s="116" t="str">
        <f>IFERROR(VLOOKUP(A14,정기전_2023!#REF!,5,FALSE),"")</f>
        <v/>
      </c>
      <c r="O14" s="116" t="str">
        <f>IFERROR(VLOOKUP(A14,정기전_2023!#REF!,5,FALSE),"")</f>
        <v/>
      </c>
      <c r="P14" s="116" t="str">
        <f>IFERROR(VLOOKUP(A14,정기전_2023!#REF!,5,FALSE),"")</f>
        <v/>
      </c>
      <c r="Q14" s="116" t="str">
        <f>IFERROR(VLOOKUP(A14,정기전_2023!#REF!,5,FALSE),"")</f>
        <v/>
      </c>
      <c r="R14" s="116" t="str">
        <f>IFERROR(VLOOKUP(A14,정기전_2023!#REF!,5,FALSE),"")</f>
        <v/>
      </c>
      <c r="S14" s="116" t="str">
        <f>IFERROR(VLOOKUP(A14,정기전_2023!#REF!,5,FALSE),"")</f>
        <v/>
      </c>
      <c r="T14" s="117" t="e">
        <f t="shared" si="0"/>
        <v>#REF!</v>
      </c>
      <c r="U14" s="119" t="s">
        <v>63</v>
      </c>
      <c r="V14" s="115">
        <f t="shared" si="1"/>
        <v>3</v>
      </c>
      <c r="W14" s="93" t="e">
        <f t="shared" si="2"/>
        <v>#REF!</v>
      </c>
      <c r="Y14" s="90"/>
      <c r="Z14" s="90"/>
      <c r="AA14" s="90"/>
    </row>
    <row r="15" spans="1:27" hidden="1" x14ac:dyDescent="0.4">
      <c r="A15" s="119" t="s">
        <v>95</v>
      </c>
      <c r="B15" s="116"/>
      <c r="C15" s="116"/>
      <c r="D15" s="116"/>
      <c r="E15" s="116"/>
      <c r="F15" s="116"/>
      <c r="G15" s="116"/>
      <c r="H15" s="116" t="str">
        <f>IFERROR(VLOOKUP(A15,정기전_2023!#REF!,5,FALSE),"")</f>
        <v/>
      </c>
      <c r="I15" s="116" t="str">
        <f>IFERROR(VLOOKUP(A15,정기전_2023!#REF!,5,FALSE),"")</f>
        <v/>
      </c>
      <c r="J15" s="116" t="str">
        <f>IFERROR(VLOOKUP(A15,정기전_2023!#REF!,5,FALSE),"")</f>
        <v/>
      </c>
      <c r="K15" s="116" t="str">
        <f>IFERROR(VLOOKUP(A15,정기전_2023!#REF!,5,FALSE),"")</f>
        <v/>
      </c>
      <c r="L15" s="116" t="str">
        <f>IFERROR(VLOOKUP(A15,정기전_2023!#REF!,5,FALSE),"")</f>
        <v/>
      </c>
      <c r="M15" s="116" t="str">
        <f>IFERROR(VLOOKUP(A15,정기전_2023!#REF!,5,FALSE),"")</f>
        <v/>
      </c>
      <c r="N15" s="116" t="str">
        <f>IFERROR(VLOOKUP(A15,정기전_2023!#REF!,5,FALSE),"")</f>
        <v/>
      </c>
      <c r="O15" s="116" t="str">
        <f>IFERROR(VLOOKUP(A15,정기전_2023!#REF!,5,FALSE),"")</f>
        <v/>
      </c>
      <c r="P15" s="116" t="str">
        <f>IFERROR(VLOOKUP(A15,정기전_2023!#REF!,5,FALSE),"")</f>
        <v/>
      </c>
      <c r="Q15" s="116" t="str">
        <f>IFERROR(VLOOKUP(A15,정기전_2023!#REF!,5,FALSE),"")</f>
        <v/>
      </c>
      <c r="R15" s="116" t="str">
        <f>IFERROR(VLOOKUP(A15,정기전_2023!#REF!,5,FALSE),"")</f>
        <v/>
      </c>
      <c r="S15" s="116" t="str">
        <f>IFERROR(VLOOKUP(A15,정기전_2023!#REF!,5,FALSE),"")</f>
        <v/>
      </c>
      <c r="T15" s="117">
        <f t="shared" si="0"/>
        <v>0</v>
      </c>
      <c r="U15" s="119" t="s">
        <v>95</v>
      </c>
      <c r="V15" s="115">
        <f t="shared" si="1"/>
        <v>0</v>
      </c>
      <c r="W15" s="93" t="str">
        <f t="shared" si="2"/>
        <v/>
      </c>
      <c r="Y15" s="90"/>
      <c r="Z15" s="90"/>
      <c r="AA15" s="90"/>
    </row>
    <row r="16" spans="1:27" x14ac:dyDescent="0.4">
      <c r="A16" s="119" t="s">
        <v>54</v>
      </c>
      <c r="B16" s="116">
        <f>VLOOKUP(A16,정기전_2023!$B$4:$F$15,5,FALSE)</f>
        <v>516</v>
      </c>
      <c r="C16" s="116">
        <f>VLOOKUP(A16,정기전_2023!$B$21:$F$29,5,FALSE)</f>
        <v>566</v>
      </c>
      <c r="D16" s="116" t="e">
        <f>VLOOKUP(A16,정기전_2023!#REF!,5,FALSE)</f>
        <v>#REF!</v>
      </c>
      <c r="E16" s="116" t="e">
        <f>VLOOKUP(A16,정기전_2023!#REF!,5,FALSE)</f>
        <v>#REF!</v>
      </c>
      <c r="F16" s="116"/>
      <c r="G16" s="116" t="e">
        <f>VLOOKUP(A16,정기전_2023!#REF!,5,FALSE)</f>
        <v>#REF!</v>
      </c>
      <c r="H16" s="116" t="str">
        <f>IFERROR(VLOOKUP(A16,정기전_2023!#REF!,5,FALSE),"")</f>
        <v/>
      </c>
      <c r="I16" s="116" t="str">
        <f>IFERROR(VLOOKUP(A16,정기전_2023!#REF!,5,FALSE),"")</f>
        <v/>
      </c>
      <c r="J16" s="116" t="str">
        <f>IFERROR(VLOOKUP(A16,정기전_2023!#REF!,5,FALSE),"")</f>
        <v/>
      </c>
      <c r="K16" s="116" t="str">
        <f>IFERROR(VLOOKUP(A16,정기전_2023!#REF!,5,FALSE),"")</f>
        <v/>
      </c>
      <c r="L16" s="116" t="str">
        <f>IFERROR(VLOOKUP(A16,정기전_2023!#REF!,5,FALSE),"")</f>
        <v/>
      </c>
      <c r="M16" s="116" t="str">
        <f>IFERROR(VLOOKUP(A16,정기전_2023!#REF!,5,FALSE),"")</f>
        <v/>
      </c>
      <c r="N16" s="116" t="str">
        <f>IFERROR(VLOOKUP(A16,정기전_2023!#REF!,5,FALSE),"")</f>
        <v/>
      </c>
      <c r="O16" s="116" t="str">
        <f>IFERROR(VLOOKUP(A16,정기전_2023!#REF!,5,FALSE),"")</f>
        <v/>
      </c>
      <c r="P16" s="116" t="str">
        <f>IFERROR(VLOOKUP(A16,정기전_2023!#REF!,5,FALSE),"")</f>
        <v/>
      </c>
      <c r="Q16" s="116" t="str">
        <f>IFERROR(VLOOKUP(A16,정기전_2023!#REF!,5,FALSE),"")</f>
        <v/>
      </c>
      <c r="R16" s="116" t="str">
        <f>IFERROR(VLOOKUP(A16,정기전_2023!#REF!,5,FALSE),"")</f>
        <v/>
      </c>
      <c r="S16" s="116" t="str">
        <f>IFERROR(VLOOKUP(A16,정기전_2023!#REF!,5,FALSE),"")</f>
        <v/>
      </c>
      <c r="T16" s="117" t="e">
        <f t="shared" si="0"/>
        <v>#REF!</v>
      </c>
      <c r="U16" s="119" t="s">
        <v>54</v>
      </c>
      <c r="V16" s="115">
        <f t="shared" si="1"/>
        <v>6</v>
      </c>
      <c r="W16" s="93" t="e">
        <f t="shared" si="2"/>
        <v>#REF!</v>
      </c>
      <c r="Y16" s="90"/>
      <c r="Z16" s="90"/>
      <c r="AA16" s="90"/>
    </row>
    <row r="17" spans="1:27" hidden="1" x14ac:dyDescent="0.4">
      <c r="A17" s="119" t="s">
        <v>76</v>
      </c>
      <c r="B17" s="116"/>
      <c r="C17" s="116"/>
      <c r="D17" s="116"/>
      <c r="E17" s="116"/>
      <c r="F17" s="116"/>
      <c r="G17" s="116"/>
      <c r="H17" s="116" t="str">
        <f>IFERROR(VLOOKUP(A17,정기전_2023!#REF!,5,FALSE),"")</f>
        <v/>
      </c>
      <c r="I17" s="116" t="str">
        <f>IFERROR(VLOOKUP(A17,정기전_2023!#REF!,5,FALSE),"")</f>
        <v/>
      </c>
      <c r="J17" s="116" t="str">
        <f>IFERROR(VLOOKUP(A17,정기전_2023!#REF!,5,FALSE),"")</f>
        <v/>
      </c>
      <c r="K17" s="116" t="str">
        <f>IFERROR(VLOOKUP(A17,정기전_2023!#REF!,5,FALSE),"")</f>
        <v/>
      </c>
      <c r="L17" s="116" t="str">
        <f>IFERROR(VLOOKUP(A17,정기전_2023!#REF!,5,FALSE),"")</f>
        <v/>
      </c>
      <c r="M17" s="116" t="str">
        <f>IFERROR(VLOOKUP(A17,정기전_2023!#REF!,5,FALSE),"")</f>
        <v/>
      </c>
      <c r="N17" s="116" t="str">
        <f>IFERROR(VLOOKUP(A17,정기전_2023!#REF!,5,FALSE),"")</f>
        <v/>
      </c>
      <c r="O17" s="116" t="str">
        <f>IFERROR(VLOOKUP(A17,정기전_2023!#REF!,5,FALSE),"")</f>
        <v/>
      </c>
      <c r="P17" s="116" t="str">
        <f>IFERROR(VLOOKUP(A17,정기전_2023!#REF!,5,FALSE),"")</f>
        <v/>
      </c>
      <c r="Q17" s="116" t="str">
        <f>IFERROR(VLOOKUP(A17,정기전_2023!#REF!,5,FALSE),"")</f>
        <v/>
      </c>
      <c r="R17" s="116" t="str">
        <f>IFERROR(VLOOKUP(A17,정기전_2023!#REF!,5,FALSE),"")</f>
        <v/>
      </c>
      <c r="S17" s="116" t="str">
        <f>IFERROR(VLOOKUP(A17,정기전_2023!#REF!,5,FALSE),"")</f>
        <v/>
      </c>
      <c r="T17" s="117">
        <f t="shared" si="0"/>
        <v>0</v>
      </c>
      <c r="U17" s="119" t="s">
        <v>76</v>
      </c>
      <c r="V17" s="115">
        <f t="shared" si="1"/>
        <v>0</v>
      </c>
      <c r="W17" s="93" t="str">
        <f t="shared" si="2"/>
        <v/>
      </c>
      <c r="Y17" s="90"/>
      <c r="Z17" s="90"/>
      <c r="AA17" s="90"/>
    </row>
    <row r="18" spans="1:27" x14ac:dyDescent="0.4">
      <c r="A18" s="119" t="s">
        <v>52</v>
      </c>
      <c r="B18" s="116" t="e">
        <f>VLOOKUP(A18,정기전_2023!$B$4:$F$15,5,FALSE)</f>
        <v>#N/A</v>
      </c>
      <c r="C18" s="116"/>
      <c r="D18" s="116" t="e">
        <f>VLOOKUP(A18,정기전_2023!#REF!,5,FALSE)</f>
        <v>#REF!</v>
      </c>
      <c r="E18" s="116"/>
      <c r="F18" s="116" t="e">
        <f>VLOOKUP(A18,정기전_2023!#REF!,5,FALSE)</f>
        <v>#REF!</v>
      </c>
      <c r="G18" s="116" t="e">
        <f>VLOOKUP(A18,정기전_2023!#REF!,5,FALSE)</f>
        <v>#REF!</v>
      </c>
      <c r="H18" s="116" t="str">
        <f>IFERROR(VLOOKUP(A18,정기전_2023!#REF!,5,FALSE),"")</f>
        <v/>
      </c>
      <c r="I18" s="116" t="str">
        <f>IFERROR(VLOOKUP(A18,정기전_2023!#REF!,5,FALSE),"")</f>
        <v/>
      </c>
      <c r="J18" s="116" t="str">
        <f>IFERROR(VLOOKUP(A18,정기전_2023!#REF!,5,FALSE),"")</f>
        <v/>
      </c>
      <c r="K18" s="116" t="str">
        <f>IFERROR(VLOOKUP(A18,정기전_2023!#REF!,5,FALSE),"")</f>
        <v/>
      </c>
      <c r="L18" s="116" t="str">
        <f>IFERROR(VLOOKUP(A18,정기전_2023!#REF!,5,FALSE),"")</f>
        <v/>
      </c>
      <c r="M18" s="116" t="str">
        <f>IFERROR(VLOOKUP(A18,정기전_2023!#REF!,5,FALSE),"")</f>
        <v/>
      </c>
      <c r="N18" s="116" t="str">
        <f>IFERROR(VLOOKUP(A18,정기전_2023!#REF!,5,FALSE),"")</f>
        <v/>
      </c>
      <c r="O18" s="116" t="str">
        <f>IFERROR(VLOOKUP(A18,정기전_2023!#REF!,5,FALSE),"")</f>
        <v/>
      </c>
      <c r="P18" s="116" t="str">
        <f>IFERROR(VLOOKUP(A18,정기전_2023!#REF!,5,FALSE),"")</f>
        <v/>
      </c>
      <c r="Q18" s="116" t="str">
        <f>IFERROR(VLOOKUP(A18,정기전_2023!#REF!,5,FALSE),"")</f>
        <v/>
      </c>
      <c r="R18" s="116" t="str">
        <f>IFERROR(VLOOKUP(A18,정기전_2023!#REF!,5,FALSE),"")</f>
        <v/>
      </c>
      <c r="S18" s="116" t="str">
        <f>IFERROR(VLOOKUP(A18,정기전_2023!#REF!,5,FALSE),"")</f>
        <v/>
      </c>
      <c r="T18" s="117" t="e">
        <f t="shared" si="0"/>
        <v>#N/A</v>
      </c>
      <c r="U18" s="119" t="s">
        <v>52</v>
      </c>
      <c r="V18" s="115">
        <f t="shared" si="1"/>
        <v>0</v>
      </c>
      <c r="W18" s="93" t="str">
        <f t="shared" si="2"/>
        <v/>
      </c>
      <c r="Y18" s="90"/>
      <c r="Z18" s="90"/>
      <c r="AA18" s="90"/>
    </row>
    <row r="19" spans="1:27" x14ac:dyDescent="0.4">
      <c r="A19" s="119" t="s">
        <v>98</v>
      </c>
      <c r="B19" s="116"/>
      <c r="C19" s="116">
        <f>VLOOKUP(A19,정기전_2023!$B$21:$F$29,5,FALSE)</f>
        <v>526</v>
      </c>
      <c r="D19" s="116" t="e">
        <f>VLOOKUP(A19,정기전_2023!#REF!,5,FALSE)</f>
        <v>#REF!</v>
      </c>
      <c r="E19" s="116" t="e">
        <f>VLOOKUP(A19,정기전_2023!#REF!,5,FALSE)</f>
        <v>#REF!</v>
      </c>
      <c r="F19" s="116" t="e">
        <f>VLOOKUP(A19,정기전_2023!#REF!,5,FALSE)</f>
        <v>#REF!</v>
      </c>
      <c r="G19" s="116" t="e">
        <f>VLOOKUP(A19,정기전_2023!#REF!,5,FALSE)</f>
        <v>#REF!</v>
      </c>
      <c r="H19" s="116" t="str">
        <f>IFERROR(VLOOKUP(A19,정기전_2023!#REF!,5,FALSE),"")</f>
        <v/>
      </c>
      <c r="I19" s="116" t="str">
        <f>IFERROR(VLOOKUP(A19,정기전_2023!#REF!,5,FALSE),"")</f>
        <v/>
      </c>
      <c r="J19" s="116" t="str">
        <f>IFERROR(VLOOKUP(A19,정기전_2023!#REF!,5,FALSE),"")</f>
        <v/>
      </c>
      <c r="K19" s="116" t="str">
        <f>IFERROR(VLOOKUP(A19,정기전_2023!#REF!,5,FALSE),"")</f>
        <v/>
      </c>
      <c r="L19" s="116" t="str">
        <f>IFERROR(VLOOKUP(A19,정기전_2023!#REF!,5,FALSE),"")</f>
        <v/>
      </c>
      <c r="M19" s="116" t="str">
        <f>IFERROR(VLOOKUP(A19,정기전_2023!#REF!,5,FALSE),"")</f>
        <v/>
      </c>
      <c r="N19" s="116" t="str">
        <f>IFERROR(VLOOKUP(A19,정기전_2023!#REF!,5,FALSE),"")</f>
        <v/>
      </c>
      <c r="O19" s="116" t="str">
        <f>IFERROR(VLOOKUP(A19,정기전_2023!#REF!,5,FALSE),"")</f>
        <v/>
      </c>
      <c r="P19" s="116" t="str">
        <f>IFERROR(VLOOKUP(A19,정기전_2023!#REF!,5,FALSE),"")</f>
        <v/>
      </c>
      <c r="Q19" s="116" t="str">
        <f>IFERROR(VLOOKUP(A19,정기전_2023!#REF!,5,FALSE),"")</f>
        <v/>
      </c>
      <c r="R19" s="116" t="str">
        <f>IFERROR(VLOOKUP(A19,정기전_2023!#REF!,5,FALSE),"")</f>
        <v/>
      </c>
      <c r="S19" s="116" t="str">
        <f>IFERROR(VLOOKUP(A19,정기전_2023!#REF!,5,FALSE),"")</f>
        <v/>
      </c>
      <c r="T19" s="117" t="e">
        <f t="shared" si="0"/>
        <v>#REF!</v>
      </c>
      <c r="U19" s="119" t="s">
        <v>98</v>
      </c>
      <c r="V19" s="115">
        <f t="shared" si="1"/>
        <v>3</v>
      </c>
      <c r="W19" s="93" t="e">
        <f t="shared" si="2"/>
        <v>#REF!</v>
      </c>
      <c r="Y19" s="90"/>
      <c r="Z19" s="90"/>
      <c r="AA19" s="90"/>
    </row>
    <row r="20" spans="1:27" x14ac:dyDescent="0.4">
      <c r="A20" s="119" t="s">
        <v>72</v>
      </c>
      <c r="B20" s="116" t="e">
        <f>VLOOKUP(A20,정기전_2023!$B$4:$F$15,5,FALSE)</f>
        <v>#N/A</v>
      </c>
      <c r="C20" s="116"/>
      <c r="D20" s="116"/>
      <c r="E20" s="116"/>
      <c r="F20" s="116"/>
      <c r="G20" s="116"/>
      <c r="H20" s="116" t="str">
        <f>IFERROR(VLOOKUP(A20,정기전_2023!#REF!,5,FALSE),"")</f>
        <v/>
      </c>
      <c r="I20" s="116" t="str">
        <f>IFERROR(VLOOKUP(A20,정기전_2023!#REF!,5,FALSE),"")</f>
        <v/>
      </c>
      <c r="J20" s="116" t="str">
        <f>IFERROR(VLOOKUP(A20,정기전_2023!#REF!,5,FALSE),"")</f>
        <v/>
      </c>
      <c r="K20" s="116" t="str">
        <f>IFERROR(VLOOKUP(A20,정기전_2023!#REF!,5,FALSE),"")</f>
        <v/>
      </c>
      <c r="L20" s="116" t="str">
        <f>IFERROR(VLOOKUP(A20,정기전_2023!#REF!,5,FALSE),"")</f>
        <v/>
      </c>
      <c r="M20" s="116" t="str">
        <f>IFERROR(VLOOKUP(A20,정기전_2023!#REF!,5,FALSE),"")</f>
        <v/>
      </c>
      <c r="N20" s="116" t="str">
        <f>IFERROR(VLOOKUP(A20,정기전_2023!#REF!,5,FALSE),"")</f>
        <v/>
      </c>
      <c r="O20" s="116" t="str">
        <f>IFERROR(VLOOKUP(A20,정기전_2023!#REF!,5,FALSE),"")</f>
        <v/>
      </c>
      <c r="P20" s="116" t="str">
        <f>IFERROR(VLOOKUP(A20,정기전_2023!#REF!,5,FALSE),"")</f>
        <v/>
      </c>
      <c r="Q20" s="116" t="str">
        <f>IFERROR(VLOOKUP(A20,정기전_2023!#REF!,5,FALSE),"")</f>
        <v/>
      </c>
      <c r="R20" s="116" t="str">
        <f>IFERROR(VLOOKUP(A20,정기전_2023!#REF!,5,FALSE),"")</f>
        <v/>
      </c>
      <c r="S20" s="116" t="str">
        <f>IFERROR(VLOOKUP(A20,정기전_2023!#REF!,5,FALSE),"")</f>
        <v/>
      </c>
      <c r="T20" s="117" t="e">
        <f t="shared" si="0"/>
        <v>#N/A</v>
      </c>
      <c r="U20" s="119" t="s">
        <v>72</v>
      </c>
      <c r="V20" s="115">
        <f t="shared" si="1"/>
        <v>0</v>
      </c>
      <c r="W20" s="93" t="str">
        <f t="shared" si="2"/>
        <v/>
      </c>
      <c r="Y20" s="90"/>
      <c r="Z20" s="90"/>
      <c r="AA20" s="90"/>
    </row>
    <row r="21" spans="1:27" x14ac:dyDescent="0.4">
      <c r="A21" s="119" t="s">
        <v>58</v>
      </c>
      <c r="B21" s="116" t="e">
        <f>VLOOKUP(A21,정기전_2023!$B$4:$F$15,5,FALSE)</f>
        <v>#N/A</v>
      </c>
      <c r="C21" s="116">
        <f>VLOOKUP(A21,정기전_2023!$B$21:$F$29,5,FALSE)</f>
        <v>479</v>
      </c>
      <c r="D21" s="116" t="e">
        <f>VLOOKUP(A21,정기전_2023!#REF!,5,FALSE)</f>
        <v>#REF!</v>
      </c>
      <c r="E21" s="116" t="e">
        <f>VLOOKUP(A21,정기전_2023!#REF!,5,FALSE)</f>
        <v>#REF!</v>
      </c>
      <c r="F21" s="116"/>
      <c r="G21" s="116" t="e">
        <f>VLOOKUP(A21,정기전_2023!#REF!,5,FALSE)</f>
        <v>#REF!</v>
      </c>
      <c r="H21" s="116" t="str">
        <f>IFERROR(VLOOKUP(A21,정기전_2023!#REF!,5,FALSE),"")</f>
        <v/>
      </c>
      <c r="I21" s="116" t="str">
        <f>IFERROR(VLOOKUP(A21,정기전_2023!#REF!,5,FALSE),"")</f>
        <v/>
      </c>
      <c r="J21" s="116" t="str">
        <f>IFERROR(VLOOKUP(A21,정기전_2023!#REF!,5,FALSE),"")</f>
        <v/>
      </c>
      <c r="K21" s="116" t="str">
        <f>IFERROR(VLOOKUP(A21,정기전_2023!#REF!,5,FALSE),"")</f>
        <v/>
      </c>
      <c r="L21" s="116" t="str">
        <f>IFERROR(VLOOKUP(A21,정기전_2023!#REF!,5,FALSE),"")</f>
        <v/>
      </c>
      <c r="M21" s="116" t="str">
        <f>IFERROR(VLOOKUP(A21,정기전_2023!#REF!,5,FALSE),"")</f>
        <v/>
      </c>
      <c r="N21" s="116" t="str">
        <f>IFERROR(VLOOKUP(A21,정기전_2023!#REF!,5,FALSE),"")</f>
        <v/>
      </c>
      <c r="O21" s="116" t="str">
        <f>IFERROR(VLOOKUP(A21,정기전_2023!#REF!,5,FALSE),"")</f>
        <v/>
      </c>
      <c r="P21" s="116" t="str">
        <f>IFERROR(VLOOKUP(A21,정기전_2023!#REF!,5,FALSE),"")</f>
        <v/>
      </c>
      <c r="Q21" s="116" t="str">
        <f>IFERROR(VLOOKUP(A21,정기전_2023!#REF!,5,FALSE),"")</f>
        <v/>
      </c>
      <c r="R21" s="116" t="str">
        <f>IFERROR(VLOOKUP(A21,정기전_2023!#REF!,5,FALSE),"")</f>
        <v/>
      </c>
      <c r="S21" s="116" t="str">
        <f>IFERROR(VLOOKUP(A21,정기전_2023!#REF!,5,FALSE),"")</f>
        <v/>
      </c>
      <c r="T21" s="117" t="e">
        <f t="shared" si="0"/>
        <v>#N/A</v>
      </c>
      <c r="U21" s="119" t="s">
        <v>58</v>
      </c>
      <c r="V21" s="115">
        <f t="shared" si="1"/>
        <v>3</v>
      </c>
      <c r="W21" s="93" t="e">
        <f t="shared" si="2"/>
        <v>#N/A</v>
      </c>
      <c r="Y21" s="90"/>
      <c r="Z21" s="90"/>
      <c r="AA21" s="90"/>
    </row>
    <row r="22" spans="1:27" x14ac:dyDescent="0.4">
      <c r="A22" s="119" t="s">
        <v>55</v>
      </c>
      <c r="B22" s="116">
        <f>VLOOKUP(A22,정기전_2023!$B$4:$F$15,5,FALSE)</f>
        <v>612</v>
      </c>
      <c r="C22" s="116">
        <f>VLOOKUP(A22,정기전_2023!$B$21:$F$29,5,FALSE)</f>
        <v>535</v>
      </c>
      <c r="D22" s="116" t="e">
        <f>VLOOKUP(A22,정기전_2023!#REF!,5,FALSE)</f>
        <v>#REF!</v>
      </c>
      <c r="E22" s="116" t="e">
        <f>VLOOKUP(A22,정기전_2023!#REF!,5,FALSE)</f>
        <v>#REF!</v>
      </c>
      <c r="F22" s="116" t="e">
        <f>VLOOKUP(A22,정기전_2023!#REF!,5,FALSE)</f>
        <v>#REF!</v>
      </c>
      <c r="G22" s="116" t="e">
        <f>VLOOKUP(A22,정기전_2023!#REF!,5,FALSE)</f>
        <v>#REF!</v>
      </c>
      <c r="H22" s="116" t="str">
        <f>IFERROR(VLOOKUP(A22,정기전_2023!#REF!,5,FALSE),"")</f>
        <v/>
      </c>
      <c r="I22" s="116" t="str">
        <f>IFERROR(VLOOKUP(A22,정기전_2023!#REF!,5,FALSE),"")</f>
        <v/>
      </c>
      <c r="J22" s="116" t="str">
        <f>IFERROR(VLOOKUP(A22,정기전_2023!#REF!,5,FALSE),"")</f>
        <v/>
      </c>
      <c r="K22" s="116" t="str">
        <f>IFERROR(VLOOKUP(A22,정기전_2023!#REF!,5,FALSE),"")</f>
        <v/>
      </c>
      <c r="L22" s="116" t="str">
        <f>IFERROR(VLOOKUP(A22,정기전_2023!#REF!,5,FALSE),"")</f>
        <v/>
      </c>
      <c r="M22" s="116" t="str">
        <f>IFERROR(VLOOKUP(A22,정기전_2023!#REF!,5,FALSE),"")</f>
        <v/>
      </c>
      <c r="N22" s="116" t="str">
        <f>IFERROR(VLOOKUP(A22,정기전_2023!#REF!,5,FALSE),"")</f>
        <v/>
      </c>
      <c r="O22" s="116" t="str">
        <f>IFERROR(VLOOKUP(A22,정기전_2023!#REF!,5,FALSE),"")</f>
        <v/>
      </c>
      <c r="P22" s="116" t="str">
        <f>IFERROR(VLOOKUP(A22,정기전_2023!#REF!,5,FALSE),"")</f>
        <v/>
      </c>
      <c r="Q22" s="116" t="str">
        <f>IFERROR(VLOOKUP(A22,정기전_2023!#REF!,5,FALSE),"")</f>
        <v/>
      </c>
      <c r="R22" s="116" t="str">
        <f>IFERROR(VLOOKUP(A22,정기전_2023!#REF!,5,FALSE),"")</f>
        <v/>
      </c>
      <c r="S22" s="116" t="str">
        <f>IFERROR(VLOOKUP(A22,정기전_2023!#REF!,5,FALSE),"")</f>
        <v/>
      </c>
      <c r="T22" s="117" t="e">
        <f t="shared" si="0"/>
        <v>#REF!</v>
      </c>
      <c r="U22" s="119" t="s">
        <v>55</v>
      </c>
      <c r="V22" s="115">
        <f t="shared" si="1"/>
        <v>6</v>
      </c>
      <c r="W22" s="93" t="e">
        <f t="shared" si="2"/>
        <v>#REF!</v>
      </c>
      <c r="Y22" s="90"/>
      <c r="Z22" s="90"/>
      <c r="AA22" s="90"/>
    </row>
    <row r="23" spans="1:27" x14ac:dyDescent="0.4">
      <c r="A23" s="119" t="s">
        <v>64</v>
      </c>
      <c r="B23" s="116"/>
      <c r="C23" s="116"/>
      <c r="D23" s="116"/>
      <c r="E23" s="116"/>
      <c r="F23" s="116"/>
      <c r="G23" s="116"/>
      <c r="H23" s="116" t="str">
        <f>IFERROR(VLOOKUP(A23,정기전_2023!#REF!,5,FALSE),"")</f>
        <v/>
      </c>
      <c r="I23" s="116" t="str">
        <f>IFERROR(VLOOKUP(A23,정기전_2023!#REF!,5,FALSE),"")</f>
        <v/>
      </c>
      <c r="J23" s="116" t="str">
        <f>IFERROR(VLOOKUP(A23,정기전_2023!#REF!,5,FALSE),"")</f>
        <v/>
      </c>
      <c r="K23" s="116" t="str">
        <f>IFERROR(VLOOKUP(A23,정기전_2023!#REF!,5,FALSE),"")</f>
        <v/>
      </c>
      <c r="L23" s="116" t="str">
        <f>IFERROR(VLOOKUP(A23,정기전_2023!#REF!,5,FALSE),"")</f>
        <v/>
      </c>
      <c r="M23" s="116" t="str">
        <f>IFERROR(VLOOKUP(A23,정기전_2023!#REF!,5,FALSE),"")</f>
        <v/>
      </c>
      <c r="N23" s="116" t="str">
        <f>IFERROR(VLOOKUP(A23,정기전_2023!#REF!,5,FALSE),"")</f>
        <v/>
      </c>
      <c r="O23" s="116" t="str">
        <f>IFERROR(VLOOKUP(A23,정기전_2023!#REF!,5,FALSE),"")</f>
        <v/>
      </c>
      <c r="P23" s="116" t="str">
        <f>IFERROR(VLOOKUP(A23,정기전_2023!#REF!,5,FALSE),"")</f>
        <v/>
      </c>
      <c r="Q23" s="116" t="str">
        <f>IFERROR(VLOOKUP(A23,정기전_2023!#REF!,5,FALSE),"")</f>
        <v/>
      </c>
      <c r="R23" s="116" t="str">
        <f>IFERROR(VLOOKUP(A23,정기전_2023!#REF!,5,FALSE),"")</f>
        <v/>
      </c>
      <c r="S23" s="116" t="str">
        <f>IFERROR(VLOOKUP(A23,정기전_2023!#REF!,5,FALSE),"")</f>
        <v/>
      </c>
      <c r="T23" s="117">
        <f t="shared" si="0"/>
        <v>0</v>
      </c>
      <c r="U23" s="119" t="s">
        <v>64</v>
      </c>
      <c r="V23" s="115">
        <f t="shared" si="1"/>
        <v>0</v>
      </c>
      <c r="W23" s="93" t="str">
        <f t="shared" si="2"/>
        <v/>
      </c>
      <c r="Y23" s="90"/>
      <c r="Z23" s="90"/>
      <c r="AA23" s="90"/>
    </row>
    <row r="24" spans="1:27" x14ac:dyDescent="0.4">
      <c r="A24" s="119" t="s">
        <v>53</v>
      </c>
      <c r="B24" s="116">
        <f>VLOOKUP(A24,정기전_2023!$B$4:$F$15,5,FALSE)</f>
        <v>530</v>
      </c>
      <c r="C24" s="116">
        <f>VLOOKUP(A24,정기전_2023!$B$21:$F$29,5,FALSE)</f>
        <v>526</v>
      </c>
      <c r="D24" s="116" t="e">
        <f>VLOOKUP(A24,정기전_2023!#REF!,5,FALSE)</f>
        <v>#REF!</v>
      </c>
      <c r="E24" s="116" t="e">
        <f>VLOOKUP(A24,정기전_2023!#REF!,5,FALSE)</f>
        <v>#REF!</v>
      </c>
      <c r="F24" s="116" t="e">
        <f>VLOOKUP(A24,정기전_2023!#REF!,5,FALSE)</f>
        <v>#REF!</v>
      </c>
      <c r="G24" s="116" t="e">
        <f>VLOOKUP(A24,정기전_2023!#REF!,5,FALSE)</f>
        <v>#REF!</v>
      </c>
      <c r="H24" s="116" t="str">
        <f>IFERROR(VLOOKUP(A24,정기전_2023!#REF!,5,FALSE),"")</f>
        <v/>
      </c>
      <c r="I24" s="116" t="str">
        <f>IFERROR(VLOOKUP(A24,정기전_2023!#REF!,5,FALSE),"")</f>
        <v/>
      </c>
      <c r="J24" s="116" t="str">
        <f>IFERROR(VLOOKUP(A24,정기전_2023!#REF!,5,FALSE),"")</f>
        <v/>
      </c>
      <c r="K24" s="116" t="str">
        <f>IFERROR(VLOOKUP(A24,정기전_2023!#REF!,5,FALSE),"")</f>
        <v/>
      </c>
      <c r="L24" s="116" t="str">
        <f>IFERROR(VLOOKUP(A24,정기전_2023!#REF!,5,FALSE),"")</f>
        <v/>
      </c>
      <c r="M24" s="116" t="str">
        <f>IFERROR(VLOOKUP(A24,정기전_2023!#REF!,5,FALSE),"")</f>
        <v/>
      </c>
      <c r="N24" s="116" t="str">
        <f>IFERROR(VLOOKUP(A24,정기전_2023!#REF!,5,FALSE),"")</f>
        <v/>
      </c>
      <c r="O24" s="116" t="str">
        <f>IFERROR(VLOOKUP(A24,정기전_2023!#REF!,5,FALSE),"")</f>
        <v/>
      </c>
      <c r="P24" s="116" t="str">
        <f>IFERROR(VLOOKUP(A24,정기전_2023!#REF!,5,FALSE),"")</f>
        <v/>
      </c>
      <c r="Q24" s="116" t="str">
        <f>IFERROR(VLOOKUP(A24,정기전_2023!#REF!,5,FALSE),"")</f>
        <v/>
      </c>
      <c r="R24" s="116" t="str">
        <f>IFERROR(VLOOKUP(A24,정기전_2023!#REF!,5,FALSE),"")</f>
        <v/>
      </c>
      <c r="S24" s="116" t="str">
        <f>IFERROR(VLOOKUP(A24,정기전_2023!#REF!,5,FALSE),"")</f>
        <v/>
      </c>
      <c r="T24" s="117" t="e">
        <f t="shared" si="0"/>
        <v>#REF!</v>
      </c>
      <c r="U24" s="119" t="s">
        <v>53</v>
      </c>
      <c r="V24" s="115">
        <f t="shared" si="1"/>
        <v>6</v>
      </c>
      <c r="W24" s="93" t="e">
        <f t="shared" si="2"/>
        <v>#REF!</v>
      </c>
      <c r="Y24" s="90"/>
      <c r="Z24" s="90"/>
      <c r="AA24" s="90"/>
    </row>
    <row r="25" spans="1:27" hidden="1" x14ac:dyDescent="0.4">
      <c r="A25" s="119" t="s">
        <v>105</v>
      </c>
      <c r="B25" s="116"/>
      <c r="C25" s="116"/>
      <c r="D25" s="116"/>
      <c r="E25" s="116"/>
      <c r="F25" s="116" t="e">
        <f>VLOOKUP(A25,정기전_2023!#REF!,5,FALSE)</f>
        <v>#REF!</v>
      </c>
      <c r="G25" s="116" t="e">
        <f>VLOOKUP(A25,정기전_2023!#REF!,5,FALSE)</f>
        <v>#REF!</v>
      </c>
      <c r="H25" s="116" t="str">
        <f>IFERROR(VLOOKUP(A25,정기전_2023!#REF!,5,FALSE),"")</f>
        <v/>
      </c>
      <c r="I25" s="116" t="str">
        <f>IFERROR(VLOOKUP(A25,정기전_2023!#REF!,5,FALSE),"")</f>
        <v/>
      </c>
      <c r="J25" s="116" t="str">
        <f>IFERROR(VLOOKUP(A25,정기전_2023!#REF!,5,FALSE),"")</f>
        <v/>
      </c>
      <c r="K25" s="116" t="str">
        <f>IFERROR(VLOOKUP(A25,정기전_2023!#REF!,5,FALSE),"")</f>
        <v/>
      </c>
      <c r="L25" s="116" t="str">
        <f>IFERROR(VLOOKUP(A25,정기전_2023!#REF!,5,FALSE),"")</f>
        <v/>
      </c>
      <c r="M25" s="116" t="str">
        <f>IFERROR(VLOOKUP(A25,정기전_2023!#REF!,5,FALSE),"")</f>
        <v/>
      </c>
      <c r="N25" s="116" t="str">
        <f>IFERROR(VLOOKUP(A25,정기전_2023!#REF!,5,FALSE),"")</f>
        <v/>
      </c>
      <c r="O25" s="116" t="str">
        <f>IFERROR(VLOOKUP(A25,정기전_2023!#REF!,5,FALSE),"")</f>
        <v/>
      </c>
      <c r="P25" s="116" t="str">
        <f>IFERROR(VLOOKUP(A25,정기전_2023!#REF!,5,FALSE),"")</f>
        <v/>
      </c>
      <c r="Q25" s="116" t="str">
        <f>IFERROR(VLOOKUP(A25,정기전_2023!#REF!,5,FALSE),"")</f>
        <v/>
      </c>
      <c r="R25" s="116" t="str">
        <f>IFERROR(VLOOKUP(A25,정기전_2023!#REF!,5,FALSE),"")</f>
        <v/>
      </c>
      <c r="S25" s="116" t="str">
        <f>IFERROR(VLOOKUP(A25,정기전_2023!#REF!,5,FALSE),"")</f>
        <v/>
      </c>
      <c r="T25" s="117" t="e">
        <f t="shared" si="0"/>
        <v>#REF!</v>
      </c>
      <c r="U25" s="119" t="s">
        <v>105</v>
      </c>
      <c r="V25" s="115">
        <f t="shared" si="1"/>
        <v>0</v>
      </c>
      <c r="W25" s="93" t="str">
        <f t="shared" si="2"/>
        <v/>
      </c>
    </row>
    <row r="26" spans="1:27" x14ac:dyDescent="0.4">
      <c r="A26" s="119" t="s">
        <v>106</v>
      </c>
      <c r="B26" s="116"/>
      <c r="C26" s="116"/>
      <c r="D26" s="116"/>
      <c r="E26" s="116"/>
      <c r="F26" s="116" t="e">
        <f>VLOOKUP(A26,정기전_2023!#REF!,5,FALSE)</f>
        <v>#REF!</v>
      </c>
      <c r="G26" s="116" t="e">
        <f>VLOOKUP(A26,정기전_2023!#REF!,5,FALSE)</f>
        <v>#REF!</v>
      </c>
      <c r="H26" s="116" t="str">
        <f>IFERROR(VLOOKUP(A26,정기전_2023!#REF!,5,FALSE),"")</f>
        <v/>
      </c>
      <c r="I26" s="116" t="str">
        <f>IFERROR(VLOOKUP(A26,정기전_2023!#REF!,5,FALSE),"")</f>
        <v/>
      </c>
      <c r="J26" s="116" t="str">
        <f>IFERROR(VLOOKUP(A26,정기전_2023!#REF!,5,FALSE),"")</f>
        <v/>
      </c>
      <c r="K26" s="116" t="str">
        <f>IFERROR(VLOOKUP(A26,정기전_2023!#REF!,5,FALSE),"")</f>
        <v/>
      </c>
      <c r="L26" s="116" t="str">
        <f>IFERROR(VLOOKUP(A26,정기전_2023!#REF!,5,FALSE),"")</f>
        <v/>
      </c>
      <c r="M26" s="116" t="str">
        <f>IFERROR(VLOOKUP(A26,정기전_2023!#REF!,5,FALSE),"")</f>
        <v/>
      </c>
      <c r="N26" s="116" t="str">
        <f>IFERROR(VLOOKUP(A26,정기전_2023!#REF!,5,FALSE),"")</f>
        <v/>
      </c>
      <c r="O26" s="116" t="str">
        <f>IFERROR(VLOOKUP(A26,정기전_2023!#REF!,5,FALSE),"")</f>
        <v/>
      </c>
      <c r="P26" s="116" t="str">
        <f>IFERROR(VLOOKUP(A26,정기전_2023!#REF!,5,FALSE),"")</f>
        <v/>
      </c>
      <c r="Q26" s="116" t="str">
        <f>IFERROR(VLOOKUP(A26,정기전_2023!#REF!,5,FALSE),"")</f>
        <v/>
      </c>
      <c r="R26" s="116" t="str">
        <f>IFERROR(VLOOKUP(A26,정기전_2023!#REF!,5,FALSE),"")</f>
        <v/>
      </c>
      <c r="S26" s="116" t="str">
        <f>IFERROR(VLOOKUP(A26,정기전_2023!#REF!,5,FALSE),"")</f>
        <v/>
      </c>
      <c r="T26" s="117" t="e">
        <f t="shared" si="0"/>
        <v>#REF!</v>
      </c>
      <c r="U26" s="119" t="s">
        <v>106</v>
      </c>
      <c r="V26" s="115">
        <f t="shared" si="1"/>
        <v>0</v>
      </c>
      <c r="W26" s="93" t="str">
        <f t="shared" si="2"/>
        <v/>
      </c>
    </row>
    <row r="27" spans="1:27" x14ac:dyDescent="0.4">
      <c r="A27" s="119" t="s">
        <v>149</v>
      </c>
      <c r="B27" s="116"/>
      <c r="C27" s="116"/>
      <c r="D27" s="116"/>
      <c r="E27" s="116"/>
      <c r="F27" s="116"/>
      <c r="G27" s="116" t="e">
        <f>VLOOKUP(A27,정기전_2023!#REF!,5,FALSE)</f>
        <v>#REF!</v>
      </c>
      <c r="H27" s="116" t="str">
        <f>IFERROR(VLOOKUP(A27,정기전_2023!#REF!,5,FALSE),"")</f>
        <v/>
      </c>
      <c r="I27" s="116" t="str">
        <f>IFERROR(VLOOKUP(A27,정기전_2023!#REF!,5,FALSE),"")</f>
        <v/>
      </c>
      <c r="J27" s="116" t="str">
        <f>IFERROR(VLOOKUP(A27,정기전_2023!#REF!,5,FALSE),"")</f>
        <v/>
      </c>
      <c r="K27" s="116" t="str">
        <f>IFERROR(VLOOKUP(A27,정기전_2023!#REF!,5,FALSE),"")</f>
        <v/>
      </c>
      <c r="L27" s="116" t="str">
        <f>IFERROR(VLOOKUP(A27,정기전_2023!#REF!,5,FALSE),"")</f>
        <v/>
      </c>
      <c r="M27" s="116" t="str">
        <f>IFERROR(VLOOKUP(A27,정기전_2023!#REF!,5,FALSE),"")</f>
        <v/>
      </c>
      <c r="N27" s="116" t="str">
        <f>IFERROR(VLOOKUP(A27,정기전_2023!#REF!,5,FALSE),"")</f>
        <v/>
      </c>
      <c r="O27" s="116" t="str">
        <f>IFERROR(VLOOKUP(A27,정기전_2023!#REF!,5,FALSE),"")</f>
        <v/>
      </c>
      <c r="P27" s="116" t="str">
        <f>IFERROR(VLOOKUP(A27,정기전_2023!#REF!,5,FALSE),"")</f>
        <v/>
      </c>
      <c r="Q27" s="116" t="str">
        <f>IFERROR(VLOOKUP(A27,정기전_2023!#REF!,5,FALSE),"")</f>
        <v/>
      </c>
      <c r="R27" s="116" t="str">
        <f>IFERROR(VLOOKUP(A27,정기전_2023!#REF!,5,FALSE),"")</f>
        <v/>
      </c>
      <c r="S27" s="116" t="str">
        <f>IFERROR(VLOOKUP(A27,정기전_2023!#REF!,5,FALSE),"")</f>
        <v/>
      </c>
      <c r="T27" s="117" t="e">
        <f t="shared" si="0"/>
        <v>#REF!</v>
      </c>
      <c r="U27" s="119" t="s">
        <v>149</v>
      </c>
      <c r="V27" s="115">
        <f t="shared" si="1"/>
        <v>0</v>
      </c>
      <c r="W27" s="93" t="str">
        <f t="shared" si="2"/>
        <v/>
      </c>
    </row>
    <row r="28" spans="1:27" x14ac:dyDescent="0.4">
      <c r="A28" s="119" t="s">
        <v>150</v>
      </c>
      <c r="B28" s="116"/>
      <c r="C28" s="116"/>
      <c r="D28" s="116"/>
      <c r="E28" s="116"/>
      <c r="F28" s="116"/>
      <c r="G28" s="116" t="e">
        <f>VLOOKUP(A28,정기전_2023!#REF!,5,FALSE)</f>
        <v>#REF!</v>
      </c>
      <c r="H28" s="116" t="str">
        <f>IFERROR(VLOOKUP(A28,정기전_2023!#REF!,5,FALSE),"")</f>
        <v/>
      </c>
      <c r="I28" s="116" t="str">
        <f>IFERROR(VLOOKUP(A28,정기전_2023!#REF!,5,FALSE),"")</f>
        <v/>
      </c>
      <c r="J28" s="116" t="str">
        <f>IFERROR(VLOOKUP(A28,정기전_2023!#REF!,5,FALSE),"")</f>
        <v/>
      </c>
      <c r="K28" s="116" t="str">
        <f>IFERROR(VLOOKUP(A28,정기전_2023!#REF!,5,FALSE),"")</f>
        <v/>
      </c>
      <c r="L28" s="116" t="str">
        <f>IFERROR(VLOOKUP(A28,정기전_2023!#REF!,5,FALSE),"")</f>
        <v/>
      </c>
      <c r="M28" s="116" t="str">
        <f>IFERROR(VLOOKUP(A28,정기전_2023!#REF!,5,FALSE),"")</f>
        <v/>
      </c>
      <c r="N28" s="116" t="str">
        <f>IFERROR(VLOOKUP(A28,정기전_2023!#REF!,5,FALSE),"")</f>
        <v/>
      </c>
      <c r="O28" s="116" t="str">
        <f>IFERROR(VLOOKUP(A28,정기전_2023!#REF!,5,FALSE),"")</f>
        <v/>
      </c>
      <c r="P28" s="116" t="str">
        <f>IFERROR(VLOOKUP(A28,정기전_2023!#REF!,5,FALSE),"")</f>
        <v/>
      </c>
      <c r="Q28" s="116" t="str">
        <f>IFERROR(VLOOKUP(A28,정기전_2023!#REF!,5,FALSE),"")</f>
        <v/>
      </c>
      <c r="R28" s="116" t="str">
        <f>IFERROR(VLOOKUP(A28,정기전_2023!#REF!,5,FALSE),"")</f>
        <v/>
      </c>
      <c r="S28" s="116" t="str">
        <f>IFERROR(VLOOKUP(A28,정기전_2023!#REF!,5,FALSE),"")</f>
        <v/>
      </c>
      <c r="T28" s="117" t="e">
        <f t="shared" si="0"/>
        <v>#REF!</v>
      </c>
      <c r="U28" s="119" t="s">
        <v>150</v>
      </c>
      <c r="V28" s="115">
        <f t="shared" si="1"/>
        <v>0</v>
      </c>
      <c r="W28" s="93" t="str">
        <f t="shared" si="2"/>
        <v/>
      </c>
    </row>
    <row r="29" spans="1:27" hidden="1" x14ac:dyDescent="0.4">
      <c r="A29" s="119" t="s">
        <v>151</v>
      </c>
      <c r="B29" s="116"/>
      <c r="C29" s="116"/>
      <c r="D29" s="116"/>
      <c r="E29" s="116"/>
      <c r="F29" s="116"/>
      <c r="G29" s="116" t="e">
        <f>VLOOKUP(A29,정기전_2023!#REF!,5,FALSE)</f>
        <v>#REF!</v>
      </c>
      <c r="H29" s="116" t="str">
        <f>IFERROR(VLOOKUP(A29,정기전_2023!#REF!,5,FALSE),"")</f>
        <v/>
      </c>
      <c r="I29" s="116" t="str">
        <f>IFERROR(VLOOKUP(A29,정기전_2023!#REF!,5,FALSE),"")</f>
        <v/>
      </c>
      <c r="J29" s="116" t="str">
        <f>IFERROR(VLOOKUP(A29,정기전_2023!#REF!,5,FALSE),"")</f>
        <v/>
      </c>
      <c r="K29" s="116" t="str">
        <f>IFERROR(VLOOKUP(A29,정기전_2023!#REF!,5,FALSE),"")</f>
        <v/>
      </c>
      <c r="L29" s="116" t="str">
        <f>IFERROR(VLOOKUP(A29,정기전_2023!#REF!,5,FALSE),"")</f>
        <v/>
      </c>
      <c r="M29" s="116" t="str">
        <f>IFERROR(VLOOKUP(A29,정기전_2023!#REF!,5,FALSE),"")</f>
        <v/>
      </c>
      <c r="N29" s="116" t="str">
        <f>IFERROR(VLOOKUP(A29,정기전_2023!#REF!,5,FALSE),"")</f>
        <v/>
      </c>
      <c r="O29" s="116" t="str">
        <f>IFERROR(VLOOKUP(A29,정기전_2023!#REF!,5,FALSE),"")</f>
        <v/>
      </c>
      <c r="P29" s="116" t="str">
        <f>IFERROR(VLOOKUP(A29,정기전_2023!#REF!,5,FALSE),"")</f>
        <v/>
      </c>
      <c r="Q29" s="116" t="str">
        <f>IFERROR(VLOOKUP(A29,정기전_2023!#REF!,5,FALSE),"")</f>
        <v/>
      </c>
      <c r="R29" s="116" t="str">
        <f>IFERROR(VLOOKUP(A29,정기전_2023!#REF!,5,FALSE),"")</f>
        <v/>
      </c>
      <c r="S29" s="116" t="str">
        <f>IFERROR(VLOOKUP(A29,정기전_2023!#REF!,5,FALSE),"")</f>
        <v/>
      </c>
      <c r="T29" s="117" t="e">
        <f t="shared" si="0"/>
        <v>#REF!</v>
      </c>
      <c r="U29" s="119" t="s">
        <v>151</v>
      </c>
      <c r="V29" s="115">
        <f t="shared" si="1"/>
        <v>0</v>
      </c>
      <c r="W29" s="93" t="str">
        <f t="shared" si="2"/>
        <v/>
      </c>
    </row>
    <row r="30" spans="1:27" x14ac:dyDescent="0.4">
      <c r="A30" s="119" t="s">
        <v>156</v>
      </c>
      <c r="B30" s="116"/>
      <c r="C30" s="116"/>
      <c r="D30" s="116"/>
      <c r="E30" s="116"/>
      <c r="F30" s="116"/>
      <c r="G30" s="116"/>
      <c r="H30" s="116" t="str">
        <f>IFERROR(VLOOKUP(A30,정기전_2023!#REF!,5,FALSE),"")</f>
        <v/>
      </c>
      <c r="I30" s="116" t="str">
        <f>IFERROR(VLOOKUP(A30,정기전_2023!#REF!,5,FALSE),"")</f>
        <v/>
      </c>
      <c r="J30" s="116" t="str">
        <f>IFERROR(VLOOKUP(A30,정기전_2023!#REF!,5,FALSE),"")</f>
        <v/>
      </c>
      <c r="K30" s="116" t="str">
        <f>IFERROR(VLOOKUP(A30,정기전_2023!#REF!,5,FALSE),"")</f>
        <v/>
      </c>
      <c r="L30" s="116" t="str">
        <f>IFERROR(VLOOKUP(A30,정기전_2023!#REF!,5,FALSE),"")</f>
        <v/>
      </c>
      <c r="M30" s="116" t="str">
        <f>IFERROR(VLOOKUP(A30,정기전_2023!#REF!,5,FALSE),"")</f>
        <v/>
      </c>
      <c r="N30" s="116" t="str">
        <f>IFERROR(VLOOKUP(A30,정기전_2023!#REF!,5,FALSE),"")</f>
        <v/>
      </c>
      <c r="O30" s="116" t="str">
        <f>IFERROR(VLOOKUP(A30,정기전_2023!#REF!,5,FALSE),"")</f>
        <v/>
      </c>
      <c r="P30" s="116" t="str">
        <f>IFERROR(VLOOKUP(A30,정기전_2023!#REF!,5,FALSE),"")</f>
        <v/>
      </c>
      <c r="Q30" s="116" t="str">
        <f>IFERROR(VLOOKUP(A30,정기전_2023!#REF!,5,FALSE),"")</f>
        <v/>
      </c>
      <c r="R30" s="116" t="str">
        <f>IFERROR(VLOOKUP(A30,정기전_2023!#REF!,5,FALSE),"")</f>
        <v/>
      </c>
      <c r="S30" s="116" t="str">
        <f>IFERROR(VLOOKUP(A30,정기전_2023!#REF!,5,FALSE),"")</f>
        <v/>
      </c>
      <c r="T30" s="117">
        <f t="shared" si="0"/>
        <v>0</v>
      </c>
      <c r="U30" s="119" t="s">
        <v>156</v>
      </c>
      <c r="V30" s="115">
        <f t="shared" si="1"/>
        <v>0</v>
      </c>
      <c r="W30" s="93" t="str">
        <f t="shared" si="2"/>
        <v/>
      </c>
    </row>
    <row r="31" spans="1:27" hidden="1" x14ac:dyDescent="0.4">
      <c r="A31" s="89" t="s">
        <v>196</v>
      </c>
      <c r="B31" s="91"/>
      <c r="C31" s="91"/>
      <c r="D31" s="91"/>
      <c r="E31" s="91"/>
      <c r="F31" s="91"/>
      <c r="G31" s="91"/>
      <c r="H31" s="91" t="str">
        <f>IFERROR(VLOOKUP(A31,정기전_2023!#REF!,5,FALSE),"")</f>
        <v/>
      </c>
      <c r="I31" s="91" t="str">
        <f>IFERROR(VLOOKUP(A31,정기전_2023!#REF!,5,FALSE),"")</f>
        <v/>
      </c>
      <c r="J31" s="91" t="str">
        <f>IFERROR(VLOOKUP(A31,정기전_2023!#REF!,5,FALSE),"")</f>
        <v/>
      </c>
      <c r="K31" s="91" t="str">
        <f>IFERROR(VLOOKUP(A31,정기전_2023!#REF!,5,FALSE),"")</f>
        <v/>
      </c>
      <c r="L31" s="91" t="str">
        <f>IFERROR(VLOOKUP(A31,정기전_2023!#REF!,5,FALSE),"")</f>
        <v/>
      </c>
      <c r="M31" s="91" t="str">
        <f>IFERROR(VLOOKUP(A31,정기전_2023!#REF!,5,FALSE),"")</f>
        <v/>
      </c>
      <c r="N31" s="91" t="str">
        <f>IFERROR(VLOOKUP(A31,정기전_2023!#REF!,5,FALSE),"")</f>
        <v/>
      </c>
      <c r="O31" s="91" t="str">
        <f>IFERROR(VLOOKUP(A31,정기전_2023!#REF!,5,FALSE),"")</f>
        <v/>
      </c>
      <c r="P31" s="91" t="str">
        <f>IFERROR(VLOOKUP(A31,정기전_2023!#REF!,5,FALSE),"")</f>
        <v/>
      </c>
      <c r="Q31" s="91" t="str">
        <f>IFERROR(VLOOKUP(A31,정기전_2023!#REF!,5,FALSE),"")</f>
        <v/>
      </c>
      <c r="R31" s="91" t="str">
        <f>IFERROR(VLOOKUP(A31,정기전_2023!#REF!,5,FALSE),"")</f>
        <v/>
      </c>
      <c r="S31" s="91" t="str">
        <f>IFERROR(VLOOKUP(A31,정기전_2023!#REF!,5,FALSE),"")</f>
        <v/>
      </c>
      <c r="T31" s="92">
        <f t="shared" ref="T31:T33" si="3">SUM(B31:S31)</f>
        <v>0</v>
      </c>
      <c r="U31" s="92"/>
      <c r="V31" s="92">
        <f>COUNT(B31:S31)*3</f>
        <v>0</v>
      </c>
      <c r="W31" s="93" t="str">
        <f t="shared" si="2"/>
        <v/>
      </c>
    </row>
    <row r="32" spans="1:27" hidden="1" x14ac:dyDescent="0.4">
      <c r="A32" s="89" t="s">
        <v>197</v>
      </c>
      <c r="B32" s="91"/>
      <c r="C32" s="91"/>
      <c r="D32" s="91"/>
      <c r="E32" s="91"/>
      <c r="F32" s="91"/>
      <c r="G32" s="91"/>
      <c r="H32" s="91" t="str">
        <f>IFERROR(VLOOKUP(A32,정기전_2023!#REF!,5,FALSE),"")</f>
        <v/>
      </c>
      <c r="I32" s="91" t="str">
        <f>IFERROR(VLOOKUP(A32,정기전_2023!#REF!,5,FALSE),"")</f>
        <v/>
      </c>
      <c r="J32" s="91" t="str">
        <f>IFERROR(VLOOKUP(A32,정기전_2023!#REF!,5,FALSE),"")</f>
        <v/>
      </c>
      <c r="K32" s="91" t="str">
        <f>IFERROR(VLOOKUP(A32,정기전_2023!#REF!,5,FALSE),"")</f>
        <v/>
      </c>
      <c r="L32" s="91" t="str">
        <f>IFERROR(VLOOKUP(A32,정기전_2023!#REF!,5,FALSE),"")</f>
        <v/>
      </c>
      <c r="M32" s="91" t="str">
        <f>IFERROR(VLOOKUP(A32,정기전_2023!#REF!,5,FALSE),"")</f>
        <v/>
      </c>
      <c r="N32" s="91" t="str">
        <f>IFERROR(VLOOKUP(A32,정기전_2023!#REF!,5,FALSE),"")</f>
        <v/>
      </c>
      <c r="O32" s="91" t="str">
        <f>IFERROR(VLOOKUP(A32,정기전_2023!#REF!,5,FALSE),"")</f>
        <v/>
      </c>
      <c r="P32" s="91" t="str">
        <f>IFERROR(VLOOKUP(A32,정기전_2023!#REF!,5,FALSE),"")</f>
        <v/>
      </c>
      <c r="Q32" s="91" t="str">
        <f>IFERROR(VLOOKUP(A32,정기전_2023!#REF!,5,FALSE),"")</f>
        <v/>
      </c>
      <c r="R32" s="91" t="str">
        <f>IFERROR(VLOOKUP(A32,정기전_2023!#REF!,5,FALSE),"")</f>
        <v/>
      </c>
      <c r="S32" s="91" t="str">
        <f>IFERROR(VLOOKUP(A32,정기전_2023!#REF!,5,FALSE),"")</f>
        <v/>
      </c>
      <c r="T32" s="92">
        <f t="shared" si="3"/>
        <v>0</v>
      </c>
      <c r="U32" s="92"/>
      <c r="V32" s="92">
        <f>COUNT(B32:S32)*3</f>
        <v>0</v>
      </c>
      <c r="W32" s="93" t="str">
        <f t="shared" si="2"/>
        <v/>
      </c>
    </row>
    <row r="33" spans="1:27" hidden="1" x14ac:dyDescent="0.4">
      <c r="A33" s="89" t="s">
        <v>198</v>
      </c>
      <c r="B33" s="91"/>
      <c r="C33" s="91"/>
      <c r="D33" s="91"/>
      <c r="E33" s="91"/>
      <c r="F33" s="91"/>
      <c r="G33" s="91"/>
      <c r="H33" s="91" t="str">
        <f>IFERROR(VLOOKUP(A33,정기전_2023!#REF!,5,FALSE),"")</f>
        <v/>
      </c>
      <c r="I33" s="91" t="str">
        <f>IFERROR(VLOOKUP(A33,정기전_2023!#REF!,5,FALSE),"")</f>
        <v/>
      </c>
      <c r="J33" s="91" t="str">
        <f>IFERROR(VLOOKUP(A33,정기전_2023!#REF!,5,FALSE),"")</f>
        <v/>
      </c>
      <c r="K33" s="91" t="str">
        <f>IFERROR(VLOOKUP(A33,정기전_2023!#REF!,5,FALSE),"")</f>
        <v/>
      </c>
      <c r="L33" s="91" t="str">
        <f>IFERROR(VLOOKUP(A33,정기전_2023!#REF!,5,FALSE),"")</f>
        <v/>
      </c>
      <c r="M33" s="91" t="str">
        <f>IFERROR(VLOOKUP(A33,정기전_2023!#REF!,5,FALSE),"")</f>
        <v/>
      </c>
      <c r="N33" s="91" t="str">
        <f>IFERROR(VLOOKUP(A33,정기전_2023!#REF!,5,FALSE),"")</f>
        <v/>
      </c>
      <c r="O33" s="91" t="str">
        <f>IFERROR(VLOOKUP(A33,정기전_2023!#REF!,5,FALSE),"")</f>
        <v/>
      </c>
      <c r="P33" s="91" t="str">
        <f>IFERROR(VLOOKUP(A33,정기전_2023!#REF!,5,FALSE),"")</f>
        <v/>
      </c>
      <c r="Q33" s="91" t="str">
        <f>IFERROR(VLOOKUP(A33,정기전_2023!#REF!,5,FALSE),"")</f>
        <v/>
      </c>
      <c r="R33" s="91" t="str">
        <f>IFERROR(VLOOKUP(A33,정기전_2023!#REF!,5,FALSE),"")</f>
        <v/>
      </c>
      <c r="S33" s="91" t="str">
        <f>IFERROR(VLOOKUP(A33,정기전_2023!#REF!,5,FALSE),"")</f>
        <v/>
      </c>
      <c r="T33" s="92">
        <f t="shared" si="3"/>
        <v>0</v>
      </c>
      <c r="U33" s="92"/>
      <c r="V33" s="92">
        <f>COUNT(B33:S33)*3</f>
        <v>0</v>
      </c>
      <c r="W33" s="93" t="str">
        <f t="shared" si="2"/>
        <v/>
      </c>
    </row>
    <row r="34" spans="1:27" s="90" customFormat="1" x14ac:dyDescent="0.4">
      <c r="A34" s="32"/>
      <c r="H34" s="90">
        <f t="shared" ref="H34:M34" si="4">COUNT(H4:H30)</f>
        <v>0</v>
      </c>
      <c r="I34" s="90">
        <f t="shared" si="4"/>
        <v>0</v>
      </c>
      <c r="J34" s="90">
        <f t="shared" si="4"/>
        <v>0</v>
      </c>
      <c r="K34" s="90">
        <f t="shared" si="4"/>
        <v>0</v>
      </c>
      <c r="L34" s="90">
        <f t="shared" si="4"/>
        <v>0</v>
      </c>
      <c r="M34" s="90">
        <f t="shared" si="4"/>
        <v>0</v>
      </c>
      <c r="N34" s="90">
        <f>COUNT(N4:N32)</f>
        <v>0</v>
      </c>
      <c r="O34" s="90">
        <f>COUNT(O4:O32)</f>
        <v>0</v>
      </c>
      <c r="P34" s="90">
        <f>COUNT(P4:P32)</f>
        <v>0</v>
      </c>
      <c r="Q34" s="90">
        <f>COUNT(Q4:Q33)</f>
        <v>0</v>
      </c>
      <c r="R34" s="90">
        <f>COUNT(R4:R33)</f>
        <v>0</v>
      </c>
      <c r="S34" s="90">
        <f>COUNT(S4:S33)</f>
        <v>0</v>
      </c>
      <c r="Y34" s="32"/>
      <c r="Z34" s="32"/>
      <c r="AA34" s="32"/>
    </row>
  </sheetData>
  <mergeCells count="1">
    <mergeCell ref="A1:W2"/>
  </mergeCells>
  <phoneticPr fontId="2" type="noConversion"/>
  <conditionalFormatting sqref="F25:G28 B4:S24 H25:S33">
    <cfRule type="cellIs" dxfId="19" priority="15" operator="greaterThan">
      <formula>599</formula>
    </cfRule>
  </conditionalFormatting>
  <conditionalFormatting sqref="W4:W28">
    <cfRule type="cellIs" dxfId="18" priority="13" operator="equal">
      <formula>""""""</formula>
    </cfRule>
    <cfRule type="cellIs" dxfId="17" priority="14" operator="greaterThan">
      <formula>199.999</formula>
    </cfRule>
  </conditionalFormatting>
  <conditionalFormatting sqref="B25:S25">
    <cfRule type="cellIs" dxfId="16" priority="12" operator="greaterThan">
      <formula>599</formula>
    </cfRule>
  </conditionalFormatting>
  <conditionalFormatting sqref="W25">
    <cfRule type="cellIs" dxfId="15" priority="10" operator="equal">
      <formula>""""""</formula>
    </cfRule>
    <cfRule type="cellIs" dxfId="14" priority="11" operator="greaterThan">
      <formula>199.999</formula>
    </cfRule>
  </conditionalFormatting>
  <conditionalFormatting sqref="B26:S28">
    <cfRule type="cellIs" dxfId="13" priority="9" operator="greaterThan">
      <formula>599</formula>
    </cfRule>
  </conditionalFormatting>
  <conditionalFormatting sqref="W26:W28">
    <cfRule type="cellIs" dxfId="12" priority="7" operator="equal">
      <formula>""""""</formula>
    </cfRule>
    <cfRule type="cellIs" dxfId="11" priority="8" operator="greaterThan">
      <formula>199.999</formula>
    </cfRule>
  </conditionalFormatting>
  <conditionalFormatting sqref="F29:G33">
    <cfRule type="cellIs" dxfId="10" priority="6" operator="greaterThan">
      <formula>599</formula>
    </cfRule>
  </conditionalFormatting>
  <conditionalFormatting sqref="W29:W33">
    <cfRule type="cellIs" dxfId="9" priority="4" operator="equal">
      <formula>""""""</formula>
    </cfRule>
    <cfRule type="cellIs" dxfId="8" priority="5" operator="greaterThan">
      <formula>199.999</formula>
    </cfRule>
  </conditionalFormatting>
  <conditionalFormatting sqref="B29:S33">
    <cfRule type="cellIs" dxfId="7" priority="3" operator="greaterThan">
      <formula>599</formula>
    </cfRule>
  </conditionalFormatting>
  <conditionalFormatting sqref="W29:W33">
    <cfRule type="cellIs" dxfId="6" priority="1" operator="equal">
      <formula>""""""</formula>
    </cfRule>
    <cfRule type="cellIs" dxfId="5" priority="2" operator="greaterThan">
      <formula>199.999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일일업무일지</vt:lpstr>
      <vt:lpstr>정기전_2023</vt:lpstr>
      <vt:lpstr>정기전_2021</vt:lpstr>
      <vt:lpstr>총에버 관리_2023</vt:lpstr>
      <vt:lpstr>총에버 관리_2021</vt:lpstr>
      <vt:lpstr>2022 1분기 상주리그점수</vt:lpstr>
      <vt:lpstr>2022 2분기 상주리그점수</vt:lpstr>
      <vt:lpstr>Sheet1</vt:lpstr>
      <vt:lpstr>총에버 관리_2022_이벤트전용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박신호</cp:lastModifiedBy>
  <dcterms:created xsi:type="dcterms:W3CDTF">2015-01-15T16:55:01Z</dcterms:created>
  <dcterms:modified xsi:type="dcterms:W3CDTF">2023-05-04T17:16:18Z</dcterms:modified>
</cp:coreProperties>
</file>