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D:\RI\Resultados\2022\3T22\Publicar\"/>
    </mc:Choice>
  </mc:AlternateContent>
  <xr:revisionPtr revIDLastSave="0" documentId="13_ncr:1_{6FABD285-227B-47E7-BB3A-A9623BF20462}" xr6:coauthVersionLast="47" xr6:coauthVersionMax="47" xr10:uidLastSave="{00000000-0000-0000-0000-000000000000}"/>
  <bookViews>
    <workbookView xWindow="20370" yWindow="-120" windowWidth="29040" windowHeight="15840" tabRatio="818" xr2:uid="{73390654-7E7E-48EE-8E70-DF6B82BC560E}"/>
  </bookViews>
  <sheets>
    <sheet name="Capa" sheetId="6" r:id="rId1"/>
    <sheet name="Destaques" sheetId="9" r:id="rId2"/>
    <sheet name="DRE" sheetId="1" r:id="rId3"/>
    <sheet name="Balanço" sheetId="2" r:id="rId4"/>
    <sheet name="DFC" sheetId="3" r:id="rId5"/>
    <sheet name="Margens" sheetId="20" r:id="rId6"/>
    <sheet name="FIDC" sheetId="14" r:id="rId7"/>
    <sheet name="KPIs" sheetId="13" r:id="rId8"/>
    <sheet name="Lojas" sheetId="8" r:id="rId9"/>
    <sheet name="Recebíveis" sheetId="10" r:id="rId10"/>
    <sheet name="DRE Pro-forma (ex-IFRS16)" sheetId="19" r:id="rId11"/>
    <sheet name="Impacto IFRS16" sheetId="7" r:id="rId12"/>
    <sheet name="NEs" sheetId="17" r:id="rId13"/>
  </sheets>
  <definedNames>
    <definedName name="_xlnm._FilterDatabase" localSheetId="8" hidden="1">Lojas!$A$3:$E$443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20" i="17" l="1"/>
  <c r="D499" i="8" l="1"/>
  <c r="D496" i="8"/>
  <c r="D498" i="8"/>
  <c r="D500" i="8"/>
  <c r="D503" i="8"/>
  <c r="D501" i="8"/>
  <c r="D502" i="8"/>
  <c r="D511" i="8"/>
  <c r="D506" i="8"/>
  <c r="D504" i="8"/>
  <c r="D505" i="8"/>
  <c r="D507" i="8"/>
  <c r="D508" i="8"/>
  <c r="D509" i="8"/>
  <c r="D512" i="8"/>
  <c r="D510" i="8"/>
  <c r="AP29" i="14" l="1"/>
  <c r="AP24" i="14"/>
  <c r="AP22" i="14"/>
  <c r="AR13" i="14"/>
  <c r="AQ13" i="14"/>
  <c r="AP13" i="14"/>
  <c r="AO13" i="14"/>
  <c r="AM13" i="14"/>
  <c r="AR42" i="9" l="1"/>
  <c r="AQ42" i="9"/>
  <c r="AP42" i="9"/>
  <c r="AO42" i="9"/>
  <c r="AQ41" i="9"/>
  <c r="AP41" i="9"/>
  <c r="AO41" i="9"/>
  <c r="AM42" i="9"/>
  <c r="AR109" i="7"/>
  <c r="AQ109" i="7"/>
  <c r="AP109" i="7"/>
  <c r="AO109" i="7"/>
  <c r="AR108" i="7"/>
  <c r="AQ108" i="7"/>
  <c r="AP108" i="7"/>
  <c r="AO108" i="7"/>
  <c r="AR107" i="7"/>
  <c r="AQ107" i="7"/>
  <c r="AP107" i="7"/>
  <c r="AO107" i="7"/>
  <c r="AR106" i="7"/>
  <c r="AQ106" i="7"/>
  <c r="AP106" i="7"/>
  <c r="AO106" i="7"/>
  <c r="AR105" i="7"/>
  <c r="AQ105" i="7"/>
  <c r="AP105" i="7"/>
  <c r="AO105" i="7"/>
  <c r="AR103" i="7"/>
  <c r="AQ103" i="7"/>
  <c r="AP103" i="7"/>
  <c r="AO103" i="7"/>
  <c r="AR102" i="7"/>
  <c r="AQ102" i="7"/>
  <c r="AP102" i="7"/>
  <c r="AO102" i="7"/>
  <c r="AR101" i="7"/>
  <c r="AQ101" i="7"/>
  <c r="AP101" i="7"/>
  <c r="AO101" i="7"/>
  <c r="AR99" i="7"/>
  <c r="AQ99" i="7"/>
  <c r="AP99" i="7"/>
  <c r="AO99" i="7"/>
  <c r="AR98" i="7"/>
  <c r="AQ98" i="7"/>
  <c r="AP98" i="7"/>
  <c r="AO98" i="7"/>
  <c r="AR97" i="7"/>
  <c r="AQ97" i="7"/>
  <c r="AP97" i="7"/>
  <c r="AO97" i="7"/>
  <c r="AR96" i="7"/>
  <c r="AQ96" i="7"/>
  <c r="AP96" i="7"/>
  <c r="AO96" i="7"/>
  <c r="AR94" i="7"/>
  <c r="AQ94" i="7"/>
  <c r="AP94" i="7"/>
  <c r="AO94" i="7"/>
  <c r="AR93" i="7"/>
  <c r="AQ93" i="7"/>
  <c r="AP93" i="7"/>
  <c r="AO93" i="7"/>
  <c r="AR92" i="7"/>
  <c r="AQ92" i="7"/>
  <c r="AP92" i="7"/>
  <c r="AO92" i="7"/>
  <c r="AR91" i="7"/>
  <c r="AQ91" i="7"/>
  <c r="AP91" i="7"/>
  <c r="AO91" i="7"/>
  <c r="AR90" i="7"/>
  <c r="AQ90" i="7"/>
  <c r="AP90" i="7"/>
  <c r="AO90" i="7"/>
  <c r="AR89" i="7"/>
  <c r="AQ89" i="7"/>
  <c r="AP89" i="7"/>
  <c r="AO89" i="7"/>
  <c r="AR88" i="7"/>
  <c r="AQ88" i="7"/>
  <c r="AP88" i="7"/>
  <c r="AO88" i="7"/>
  <c r="AR87" i="7"/>
  <c r="AQ87" i="7"/>
  <c r="AP87" i="7"/>
  <c r="AO87" i="7"/>
  <c r="AR86" i="7"/>
  <c r="AQ86" i="7"/>
  <c r="AP86" i="7"/>
  <c r="AO86" i="7"/>
  <c r="AR84" i="7"/>
  <c r="AQ84" i="7"/>
  <c r="AP84" i="7"/>
  <c r="AO84" i="7"/>
  <c r="AR83" i="7"/>
  <c r="AQ83" i="7"/>
  <c r="AP83" i="7"/>
  <c r="AO83" i="7"/>
  <c r="AR82" i="7"/>
  <c r="AQ82" i="7"/>
  <c r="AP82" i="7"/>
  <c r="AO82" i="7"/>
  <c r="AR81" i="7"/>
  <c r="AQ81" i="7"/>
  <c r="AP81" i="7"/>
  <c r="AO81" i="7"/>
  <c r="AR77" i="7"/>
  <c r="AQ77" i="7"/>
  <c r="AP77" i="7"/>
  <c r="AO77" i="7"/>
  <c r="AR76" i="7"/>
  <c r="AQ76" i="7"/>
  <c r="AP76" i="7"/>
  <c r="AO76" i="7"/>
  <c r="AR74" i="7"/>
  <c r="AQ74" i="7"/>
  <c r="AP74" i="7"/>
  <c r="AO74" i="7"/>
  <c r="AR73" i="7"/>
  <c r="AQ73" i="7"/>
  <c r="AP73" i="7"/>
  <c r="AO73" i="7"/>
  <c r="AR72" i="7"/>
  <c r="AQ72" i="7"/>
  <c r="AP72" i="7"/>
  <c r="AO72" i="7"/>
  <c r="AR71" i="7"/>
  <c r="AQ71" i="7"/>
  <c r="AP71" i="7"/>
  <c r="AO71" i="7"/>
  <c r="AR70" i="7"/>
  <c r="AQ70" i="7"/>
  <c r="AP70" i="7"/>
  <c r="AO70" i="7"/>
  <c r="AR69" i="7"/>
  <c r="AQ69" i="7"/>
  <c r="AP69" i="7"/>
  <c r="AO69" i="7"/>
  <c r="AR67" i="7"/>
  <c r="AQ67" i="7"/>
  <c r="AP67" i="7"/>
  <c r="AO67" i="7"/>
  <c r="AR66" i="7"/>
  <c r="AQ66" i="7"/>
  <c r="AP66" i="7"/>
  <c r="AO66" i="7"/>
  <c r="AR64" i="7"/>
  <c r="AQ64" i="7"/>
  <c r="AP64" i="7"/>
  <c r="AO64" i="7"/>
  <c r="AR63" i="7"/>
  <c r="AQ63" i="7"/>
  <c r="AP63" i="7"/>
  <c r="AO63" i="7"/>
  <c r="AR62" i="7"/>
  <c r="AQ62" i="7"/>
  <c r="AP62" i="7"/>
  <c r="AO62" i="7"/>
  <c r="AR61" i="7"/>
  <c r="AQ61" i="7"/>
  <c r="AR60" i="7"/>
  <c r="AQ60" i="7"/>
  <c r="AP60" i="7"/>
  <c r="AO60" i="7"/>
  <c r="AR59" i="7"/>
  <c r="AQ59" i="7"/>
  <c r="AP59" i="7"/>
  <c r="AO59" i="7"/>
  <c r="AR58" i="7"/>
  <c r="AQ58" i="7"/>
  <c r="AP58" i="7"/>
  <c r="AO58" i="7"/>
  <c r="AR57" i="7"/>
  <c r="AQ57" i="7"/>
  <c r="AP57" i="7"/>
  <c r="AO57" i="7"/>
  <c r="AR47" i="7"/>
  <c r="AQ47" i="7"/>
  <c r="AP47" i="7"/>
  <c r="AO47" i="7"/>
  <c r="AR46" i="7"/>
  <c r="AQ46" i="7"/>
  <c r="AP46" i="7"/>
  <c r="AO46" i="7"/>
  <c r="AR35" i="7"/>
  <c r="AQ35" i="7"/>
  <c r="AP35" i="7"/>
  <c r="AO35" i="7"/>
  <c r="AR31" i="7"/>
  <c r="AQ31" i="7"/>
  <c r="AP31" i="7"/>
  <c r="AO31" i="7"/>
  <c r="AR25" i="7"/>
  <c r="AQ25" i="7"/>
  <c r="AP25" i="7"/>
  <c r="AO25" i="7"/>
  <c r="AR24" i="7"/>
  <c r="AQ24" i="7"/>
  <c r="AP24" i="7"/>
  <c r="AO24" i="7"/>
  <c r="AR19" i="7"/>
  <c r="AQ19" i="7"/>
  <c r="AP19" i="7"/>
  <c r="AO19" i="7"/>
  <c r="AR18" i="7"/>
  <c r="AQ18" i="7"/>
  <c r="AP18" i="7"/>
  <c r="AO18" i="7"/>
  <c r="AR15" i="7"/>
  <c r="AQ15" i="7"/>
  <c r="AP15" i="7"/>
  <c r="AO15" i="7"/>
  <c r="AR14" i="7"/>
  <c r="AQ14" i="7"/>
  <c r="AP14" i="7"/>
  <c r="AO14" i="7"/>
  <c r="AR13" i="7"/>
  <c r="AQ13" i="7"/>
  <c r="AP13" i="7"/>
  <c r="AO13" i="7"/>
  <c r="AR11" i="7"/>
  <c r="AQ11" i="7"/>
  <c r="AP11" i="7"/>
  <c r="AO11" i="7"/>
  <c r="AR10" i="7"/>
  <c r="AQ10" i="7"/>
  <c r="AP10" i="7"/>
  <c r="AO10" i="7"/>
  <c r="AR7" i="7"/>
  <c r="AQ7" i="7"/>
  <c r="AP7" i="7"/>
  <c r="AO7" i="7"/>
  <c r="AR5" i="7"/>
  <c r="AQ5" i="7"/>
  <c r="AP5" i="7"/>
  <c r="AO5" i="7"/>
  <c r="AM109" i="7"/>
  <c r="AM108" i="7"/>
  <c r="AM107" i="7"/>
  <c r="AM106" i="7"/>
  <c r="AM105" i="7"/>
  <c r="AM102" i="7"/>
  <c r="AM101" i="7"/>
  <c r="AM99" i="7"/>
  <c r="AM98" i="7"/>
  <c r="AM97" i="7"/>
  <c r="AM96" i="7"/>
  <c r="AM93" i="7"/>
  <c r="AM92" i="7"/>
  <c r="AM91" i="7"/>
  <c r="AM90" i="7"/>
  <c r="AM89" i="7"/>
  <c r="AM88" i="7"/>
  <c r="AM87" i="7"/>
  <c r="AM86" i="7"/>
  <c r="AM84" i="7"/>
  <c r="AM83" i="7"/>
  <c r="AM82" i="7"/>
  <c r="AM81" i="7"/>
  <c r="AM76" i="7"/>
  <c r="AM74" i="7"/>
  <c r="AM73" i="7"/>
  <c r="AM72" i="7"/>
  <c r="AM71" i="7"/>
  <c r="AM70" i="7"/>
  <c r="AM69" i="7"/>
  <c r="AM67" i="7"/>
  <c r="AM66" i="7"/>
  <c r="AM63" i="7"/>
  <c r="AM62" i="7"/>
  <c r="AM61" i="7"/>
  <c r="AM60" i="7"/>
  <c r="AM59" i="7"/>
  <c r="AM58" i="7"/>
  <c r="AM57" i="7"/>
  <c r="AM47" i="7"/>
  <c r="AM46" i="7"/>
  <c r="AM35" i="7"/>
  <c r="AM31" i="7"/>
  <c r="AM25" i="7"/>
  <c r="AM24" i="7"/>
  <c r="AM19" i="7"/>
  <c r="AM18" i="7"/>
  <c r="AM15" i="7"/>
  <c r="AM14" i="7"/>
  <c r="AM13" i="7"/>
  <c r="AM11" i="7"/>
  <c r="AM10" i="7"/>
  <c r="AM7" i="7"/>
  <c r="AM5" i="7"/>
  <c r="AM31" i="3"/>
  <c r="AM30" i="2"/>
  <c r="AL30" i="2"/>
  <c r="AM37" i="1"/>
  <c r="AR61" i="3"/>
  <c r="AQ61" i="3"/>
  <c r="AP61" i="3"/>
  <c r="AO61" i="3"/>
  <c r="AR32" i="3"/>
  <c r="AQ32" i="3"/>
  <c r="AP32" i="3"/>
  <c r="AO32" i="3"/>
  <c r="AR31" i="3"/>
  <c r="AQ31" i="3"/>
  <c r="AP31" i="3"/>
  <c r="AO31" i="3"/>
  <c r="AA34" i="19" l="1"/>
  <c r="AA32" i="19"/>
  <c r="AA26" i="19"/>
  <c r="AA56" i="7" l="1"/>
  <c r="AA9" i="7"/>
  <c r="AA17" i="7" l="1"/>
  <c r="AR56" i="7"/>
  <c r="AT69" i="17" l="1"/>
  <c r="AU69" i="17"/>
  <c r="AV69" i="17"/>
  <c r="AR29" i="17"/>
  <c r="AQ29" i="17"/>
  <c r="AP29" i="17"/>
  <c r="AO29" i="17"/>
  <c r="AR27" i="17"/>
  <c r="AQ27" i="17"/>
  <c r="AP27" i="17"/>
  <c r="AO27" i="17"/>
  <c r="AR26" i="17"/>
  <c r="AQ26" i="17"/>
  <c r="AV26" i="17" s="1"/>
  <c r="AP26" i="17"/>
  <c r="AO26" i="17"/>
  <c r="AR7" i="17"/>
  <c r="AQ7" i="17"/>
  <c r="AP7" i="17"/>
  <c r="AO7" i="17"/>
  <c r="AT7" i="17" l="1"/>
  <c r="AT29" i="17"/>
  <c r="AU7" i="17"/>
  <c r="AU42" i="9"/>
  <c r="AV29" i="17"/>
  <c r="AV42" i="9"/>
  <c r="AT41" i="9"/>
  <c r="AV7" i="17"/>
  <c r="AU27" i="17"/>
  <c r="AU41" i="9"/>
  <c r="AT42" i="9"/>
  <c r="AV27" i="17"/>
  <c r="AU26" i="17"/>
  <c r="AU29" i="17"/>
  <c r="AT27" i="17"/>
  <c r="AT26" i="17"/>
  <c r="D495" i="8" l="1"/>
  <c r="D497" i="8"/>
  <c r="D494" i="8"/>
  <c r="D493" i="8"/>
  <c r="D492" i="8"/>
  <c r="D490" i="8"/>
  <c r="D491" i="8"/>
  <c r="D489" i="8"/>
  <c r="D484" i="8"/>
  <c r="D486" i="8"/>
  <c r="D485" i="8"/>
  <c r="D487" i="8"/>
  <c r="D483" i="8"/>
  <c r="D482" i="8"/>
  <c r="D481" i="8"/>
  <c r="D479" i="8"/>
  <c r="D488" i="8"/>
  <c r="D478" i="8"/>
  <c r="D480" i="8"/>
  <c r="D477" i="8"/>
  <c r="D476" i="8"/>
  <c r="D474" i="8"/>
  <c r="D473" i="8"/>
  <c r="D472" i="8"/>
  <c r="D471" i="8"/>
  <c r="D470" i="8"/>
  <c r="D468" i="8"/>
  <c r="D465" i="8"/>
  <c r="D460" i="8"/>
  <c r="D469" i="8"/>
  <c r="D466" i="8"/>
  <c r="D461" i="8"/>
  <c r="D467" i="8"/>
  <c r="D462" i="8"/>
  <c r="D458" i="8"/>
  <c r="D459" i="8"/>
  <c r="D464" i="8"/>
  <c r="D475" i="8"/>
  <c r="D456" i="8"/>
  <c r="D453" i="8"/>
  <c r="D463" i="8"/>
  <c r="D455" i="8"/>
  <c r="D451" i="8"/>
  <c r="D450" i="8"/>
  <c r="D449" i="8"/>
  <c r="D454" i="8"/>
  <c r="D444" i="8"/>
  <c r="D457" i="8"/>
  <c r="D447" i="8"/>
  <c r="D448" i="8"/>
  <c r="D445" i="8"/>
  <c r="D443" i="8"/>
  <c r="D442" i="8"/>
  <c r="D440" i="8"/>
  <c r="D439" i="8"/>
  <c r="D438" i="8"/>
  <c r="D436" i="8"/>
  <c r="D441" i="8"/>
  <c r="D446" i="8"/>
  <c r="D435" i="8"/>
  <c r="D437" i="8"/>
  <c r="D430" i="8"/>
  <c r="D426" i="8"/>
  <c r="D434" i="8"/>
  <c r="D433" i="8"/>
  <c r="D428" i="8"/>
  <c r="D427" i="8"/>
  <c r="D431" i="8"/>
  <c r="D424" i="8"/>
  <c r="D423" i="8"/>
  <c r="D422" i="8"/>
  <c r="D425" i="8"/>
  <c r="D421" i="8"/>
  <c r="D429" i="8"/>
  <c r="D420" i="8"/>
  <c r="D417" i="8"/>
  <c r="D415" i="8"/>
  <c r="D410" i="8"/>
  <c r="D412" i="8"/>
  <c r="D414" i="8"/>
  <c r="D413" i="8"/>
  <c r="D416" i="8"/>
  <c r="D411" i="8"/>
  <c r="D409" i="8"/>
  <c r="D404" i="8"/>
  <c r="D419" i="8"/>
  <c r="D407" i="8"/>
  <c r="D401" i="8"/>
  <c r="D403" i="8"/>
  <c r="D399" i="8"/>
  <c r="D405" i="8"/>
  <c r="D418" i="8"/>
  <c r="D406" i="8"/>
  <c r="D408" i="8"/>
  <c r="D400" i="8"/>
  <c r="D398" i="8"/>
  <c r="D396" i="8"/>
  <c r="D395" i="8"/>
  <c r="D402" i="8"/>
  <c r="D397" i="8"/>
  <c r="D452" i="8"/>
  <c r="D394" i="8"/>
  <c r="D391" i="8"/>
  <c r="D393" i="8"/>
  <c r="D390" i="8"/>
  <c r="D389" i="8"/>
  <c r="D388" i="8"/>
  <c r="D384" i="8"/>
  <c r="D386" i="8"/>
  <c r="D387" i="8"/>
  <c r="D385" i="8"/>
  <c r="D381" i="8"/>
  <c r="D380" i="8"/>
  <c r="D382" i="8"/>
  <c r="D383" i="8"/>
  <c r="D379" i="8"/>
  <c r="D392" i="8"/>
  <c r="D378" i="8"/>
  <c r="D376" i="8"/>
  <c r="D377" i="8"/>
  <c r="D375" i="8"/>
  <c r="D373" i="8"/>
  <c r="D374" i="8"/>
  <c r="D365" i="8"/>
  <c r="D372" i="8"/>
  <c r="D370" i="8"/>
  <c r="D371" i="8"/>
  <c r="D366" i="8"/>
  <c r="D364" i="8"/>
  <c r="D363" i="8"/>
  <c r="D360" i="8"/>
  <c r="D361" i="8"/>
  <c r="D359" i="8"/>
  <c r="D362" i="8"/>
  <c r="D369" i="8"/>
  <c r="D368" i="8"/>
  <c r="D432" i="8"/>
  <c r="D367" i="8"/>
  <c r="D357" i="8"/>
  <c r="D356" i="8"/>
  <c r="D355" i="8"/>
  <c r="D358" i="8"/>
  <c r="D352" i="8"/>
  <c r="D353" i="8"/>
  <c r="D354" i="8"/>
  <c r="D351" i="8"/>
  <c r="D350" i="8"/>
  <c r="D349" i="8"/>
  <c r="D348" i="8"/>
  <c r="D346" i="8"/>
  <c r="D345" i="8"/>
  <c r="D347" i="8"/>
  <c r="D343" i="8"/>
  <c r="D342" i="8"/>
  <c r="D344" i="8"/>
  <c r="D341" i="8"/>
  <c r="D340" i="8"/>
  <c r="D337" i="8"/>
  <c r="D339" i="8"/>
  <c r="D338" i="8"/>
  <c r="D336" i="8"/>
  <c r="D335" i="8"/>
  <c r="D333" i="8"/>
  <c r="D334" i="8"/>
  <c r="D332" i="8"/>
  <c r="D331" i="8"/>
  <c r="D330" i="8"/>
  <c r="D326" i="8"/>
  <c r="D325" i="8"/>
  <c r="D328" i="8"/>
  <c r="D327" i="8"/>
  <c r="D329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6" i="8"/>
  <c r="D308" i="8"/>
  <c r="D307" i="8"/>
  <c r="D305" i="8"/>
  <c r="D304" i="8"/>
  <c r="D303" i="8"/>
  <c r="D302" i="8"/>
  <c r="D301" i="8"/>
  <c r="D300" i="8"/>
  <c r="D299" i="8"/>
  <c r="D294" i="8"/>
  <c r="D296" i="8"/>
  <c r="D287" i="8"/>
  <c r="D295" i="8"/>
  <c r="D292" i="8"/>
  <c r="D293" i="8"/>
  <c r="D286" i="8"/>
  <c r="D298" i="8"/>
  <c r="D288" i="8"/>
  <c r="D291" i="8"/>
  <c r="D297" i="8"/>
  <c r="D285" i="8"/>
  <c r="D284" i="8"/>
  <c r="D283" i="8"/>
  <c r="D282" i="8"/>
  <c r="D281" i="8"/>
  <c r="D279" i="8"/>
  <c r="D289" i="8"/>
  <c r="D280" i="8"/>
  <c r="D290" i="8"/>
  <c r="D274" i="8"/>
  <c r="D276" i="8"/>
  <c r="D278" i="8"/>
  <c r="D275" i="8"/>
  <c r="D273" i="8"/>
  <c r="D277" i="8"/>
  <c r="D269" i="8"/>
  <c r="D270" i="8"/>
  <c r="D271" i="8"/>
  <c r="D272" i="8"/>
  <c r="D268" i="8"/>
  <c r="D267" i="8"/>
  <c r="D266" i="8"/>
  <c r="D265" i="8"/>
  <c r="D264" i="8"/>
  <c r="D263" i="8"/>
  <c r="D262" i="8"/>
  <c r="D257" i="8"/>
  <c r="D260" i="8"/>
  <c r="D255" i="8"/>
  <c r="D261" i="8"/>
  <c r="D258" i="8"/>
  <c r="D259" i="8"/>
  <c r="D256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6" i="8"/>
  <c r="D215" i="8"/>
  <c r="D214" i="8"/>
  <c r="D213" i="8"/>
  <c r="D212" i="8"/>
  <c r="D211" i="8"/>
  <c r="D210" i="8"/>
  <c r="D208" i="8"/>
  <c r="D206" i="8"/>
  <c r="D218" i="8"/>
  <c r="D203" i="8"/>
  <c r="D217" i="8"/>
  <c r="D199" i="8"/>
  <c r="D200" i="8"/>
  <c r="D194" i="8"/>
  <c r="D196" i="8"/>
  <c r="D202" i="8"/>
  <c r="D204" i="8"/>
  <c r="D195" i="8"/>
  <c r="D198" i="8"/>
  <c r="D205" i="8"/>
  <c r="D197" i="8"/>
  <c r="D201" i="8"/>
  <c r="D207" i="8"/>
  <c r="D209" i="8"/>
  <c r="D191" i="8"/>
  <c r="D189" i="8"/>
  <c r="D188" i="8"/>
  <c r="D184" i="8"/>
  <c r="D193" i="8"/>
  <c r="D192" i="8"/>
  <c r="D187" i="8"/>
  <c r="D183" i="8"/>
  <c r="D185" i="8"/>
  <c r="D190" i="8"/>
  <c r="D186" i="8"/>
  <c r="D178" i="8"/>
  <c r="D176" i="8"/>
  <c r="D182" i="8"/>
  <c r="D177" i="8"/>
  <c r="D180" i="8"/>
  <c r="D179" i="8"/>
  <c r="D181" i="8"/>
  <c r="D175" i="8"/>
  <c r="D174" i="8"/>
  <c r="D173" i="8"/>
  <c r="D172" i="8"/>
  <c r="D171" i="8"/>
  <c r="D170" i="8"/>
  <c r="D162" i="8"/>
  <c r="D166" i="8"/>
  <c r="D163" i="8"/>
  <c r="D158" i="8"/>
  <c r="D165" i="8"/>
  <c r="D168" i="8"/>
  <c r="D169" i="8"/>
  <c r="D159" i="8"/>
  <c r="D161" i="8"/>
  <c r="D160" i="8"/>
  <c r="D167" i="8"/>
  <c r="D157" i="8"/>
  <c r="D164" i="8"/>
  <c r="D151" i="8"/>
  <c r="D148" i="8"/>
  <c r="D149" i="8"/>
  <c r="D156" i="8"/>
  <c r="D147" i="8"/>
  <c r="D152" i="8"/>
  <c r="D146" i="8"/>
  <c r="D155" i="8"/>
  <c r="D150" i="8"/>
  <c r="D145" i="8"/>
  <c r="D139" i="8"/>
  <c r="D124" i="8"/>
  <c r="D114" i="8"/>
  <c r="D140" i="8"/>
  <c r="D137" i="8"/>
  <c r="D117" i="8"/>
  <c r="D116" i="8"/>
  <c r="D136" i="8"/>
  <c r="D125" i="8"/>
  <c r="D144" i="8"/>
  <c r="D129" i="8"/>
  <c r="D120" i="8"/>
  <c r="D133" i="8"/>
  <c r="D121" i="8"/>
  <c r="D134" i="8"/>
  <c r="D138" i="8"/>
  <c r="D123" i="8"/>
  <c r="D142" i="8"/>
  <c r="D128" i="8"/>
  <c r="D127" i="8"/>
  <c r="D126" i="8"/>
  <c r="D141" i="8"/>
  <c r="D131" i="8"/>
  <c r="D135" i="8"/>
  <c r="D130" i="8"/>
  <c r="D119" i="8"/>
  <c r="D118" i="8"/>
  <c r="D122" i="8"/>
  <c r="D132" i="8"/>
  <c r="D115" i="8"/>
  <c r="D143" i="8"/>
  <c r="D153" i="8"/>
  <c r="D154" i="8"/>
  <c r="D113" i="8"/>
  <c r="D112" i="8"/>
  <c r="D111" i="8"/>
  <c r="D108" i="8"/>
  <c r="D110" i="8"/>
  <c r="D109" i="8"/>
  <c r="D107" i="8"/>
  <c r="D106" i="8"/>
  <c r="D105" i="8"/>
  <c r="D104" i="8"/>
  <c r="D103" i="8"/>
  <c r="D102" i="8"/>
  <c r="D101" i="8"/>
  <c r="D100" i="8"/>
  <c r="D99" i="8"/>
  <c r="D95" i="8"/>
  <c r="D91" i="8"/>
  <c r="D93" i="8"/>
  <c r="D96" i="8"/>
  <c r="D92" i="8"/>
  <c r="D98" i="8"/>
  <c r="D97" i="8"/>
  <c r="D94" i="8"/>
  <c r="D88" i="8"/>
  <c r="D90" i="8"/>
  <c r="D89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2" i="8"/>
  <c r="D64" i="8"/>
  <c r="D63" i="8"/>
  <c r="D61" i="8"/>
  <c r="D60" i="8"/>
  <c r="D59" i="8"/>
  <c r="D58" i="8"/>
  <c r="D57" i="8"/>
  <c r="D56" i="8"/>
  <c r="D53" i="8"/>
  <c r="D55" i="8"/>
  <c r="D54" i="8"/>
  <c r="D50" i="8"/>
  <c r="D49" i="8"/>
  <c r="D52" i="8"/>
  <c r="D51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28" i="8"/>
  <c r="D27" i="8"/>
  <c r="D26" i="8"/>
  <c r="D25" i="8"/>
  <c r="D24" i="8"/>
  <c r="D21" i="8"/>
  <c r="D18" i="8"/>
  <c r="D22" i="8"/>
  <c r="D17" i="8"/>
  <c r="D16" i="8"/>
  <c r="D19" i="8"/>
  <c r="D15" i="8"/>
  <c r="D14" i="8"/>
  <c r="D13" i="8"/>
  <c r="D30" i="8"/>
  <c r="D23" i="8"/>
  <c r="D29" i="8"/>
  <c r="D20" i="8"/>
  <c r="D12" i="8"/>
  <c r="D11" i="8"/>
  <c r="D10" i="8"/>
  <c r="D9" i="8"/>
  <c r="D8" i="8"/>
  <c r="D7" i="8"/>
  <c r="D6" i="8"/>
  <c r="D5" i="8"/>
  <c r="AL20" i="17" l="1"/>
  <c r="AL13" i="14" l="1"/>
  <c r="AU106" i="7"/>
  <c r="AT99" i="7"/>
  <c r="AT97" i="7"/>
  <c r="AU83" i="7"/>
  <c r="AT83" i="7"/>
  <c r="AT82" i="7"/>
  <c r="AU76" i="7"/>
  <c r="AT76" i="7"/>
  <c r="AU72" i="7"/>
  <c r="AT72" i="7"/>
  <c r="AU71" i="7"/>
  <c r="AU70" i="7"/>
  <c r="AU69" i="7"/>
  <c r="AT62" i="7"/>
  <c r="AV60" i="7"/>
  <c r="AV59" i="7"/>
  <c r="AV58" i="7"/>
  <c r="AV57" i="7"/>
  <c r="AU31" i="7"/>
  <c r="AU24" i="7"/>
  <c r="AV16" i="7"/>
  <c r="AV14" i="7"/>
  <c r="AV12" i="7"/>
  <c r="AU10" i="7"/>
  <c r="AL5" i="7"/>
  <c r="AL7" i="7"/>
  <c r="AL10" i="7"/>
  <c r="AL11" i="7"/>
  <c r="AL13" i="7"/>
  <c r="AL14" i="7"/>
  <c r="AL15" i="7"/>
  <c r="AL18" i="7"/>
  <c r="AL19" i="7"/>
  <c r="AL24" i="7"/>
  <c r="AL25" i="7"/>
  <c r="AL31" i="7"/>
  <c r="AL35" i="7"/>
  <c r="AL46" i="7"/>
  <c r="AL47" i="7"/>
  <c r="AL57" i="7"/>
  <c r="AL58" i="7"/>
  <c r="AL59" i="7"/>
  <c r="AL60" i="7"/>
  <c r="AL61" i="7"/>
  <c r="AL62" i="7"/>
  <c r="AL63" i="7"/>
  <c r="AL66" i="7"/>
  <c r="AL67" i="7"/>
  <c r="AL69" i="7"/>
  <c r="AL70" i="7"/>
  <c r="AL71" i="7"/>
  <c r="AL72" i="7"/>
  <c r="AL73" i="7"/>
  <c r="AL74" i="7"/>
  <c r="AL76" i="7"/>
  <c r="AL81" i="7"/>
  <c r="AL82" i="7"/>
  <c r="AL83" i="7"/>
  <c r="AL84" i="7"/>
  <c r="AL86" i="7"/>
  <c r="AL87" i="7"/>
  <c r="AL88" i="7"/>
  <c r="AL89" i="7"/>
  <c r="AL90" i="7"/>
  <c r="AL91" i="7"/>
  <c r="AL92" i="7"/>
  <c r="AL93" i="7"/>
  <c r="AL96" i="7"/>
  <c r="AL97" i="7"/>
  <c r="AL98" i="7"/>
  <c r="AL99" i="7"/>
  <c r="AL101" i="7"/>
  <c r="AL102" i="7"/>
  <c r="AL105" i="7"/>
  <c r="AL106" i="7"/>
  <c r="AL107" i="7"/>
  <c r="AL108" i="7"/>
  <c r="AL109" i="7"/>
  <c r="AU16" i="19"/>
  <c r="AT8" i="19"/>
  <c r="Z34" i="19"/>
  <c r="Z32" i="19"/>
  <c r="Z26" i="19"/>
  <c r="AU41" i="3"/>
  <c r="AV41" i="3"/>
  <c r="AT41" i="3"/>
  <c r="AL31" i="3"/>
  <c r="AV101" i="20"/>
  <c r="AV98" i="20"/>
  <c r="AV96" i="20"/>
  <c r="AV92" i="20"/>
  <c r="AV90" i="20"/>
  <c r="AV84" i="20"/>
  <c r="AV80" i="20"/>
  <c r="AV76" i="20"/>
  <c r="AV72" i="20"/>
  <c r="AV70" i="20"/>
  <c r="AV63" i="20"/>
  <c r="AV60" i="20"/>
  <c r="AV58" i="20"/>
  <c r="AV54" i="20"/>
  <c r="AV52" i="20"/>
  <c r="AV46" i="20"/>
  <c r="AV42" i="20"/>
  <c r="AV38" i="20"/>
  <c r="AV34" i="20"/>
  <c r="AV32" i="20"/>
  <c r="AU101" i="20"/>
  <c r="AU98" i="20"/>
  <c r="AU96" i="20"/>
  <c r="AU92" i="20"/>
  <c r="AU90" i="20"/>
  <c r="AU84" i="20"/>
  <c r="AU80" i="20"/>
  <c r="AU76" i="20"/>
  <c r="AU72" i="20"/>
  <c r="AU70" i="20"/>
  <c r="AU63" i="20"/>
  <c r="AU60" i="20"/>
  <c r="AU58" i="20"/>
  <c r="AU54" i="20"/>
  <c r="AU52" i="20"/>
  <c r="AU46" i="20"/>
  <c r="AU42" i="20"/>
  <c r="AU38" i="20"/>
  <c r="AU34" i="20"/>
  <c r="AU32" i="20"/>
  <c r="AT101" i="20"/>
  <c r="AT98" i="20"/>
  <c r="AT96" i="20"/>
  <c r="AT92" i="20"/>
  <c r="AT90" i="20"/>
  <c r="AT84" i="20"/>
  <c r="AT80" i="20"/>
  <c r="AT76" i="20"/>
  <c r="AT72" i="20"/>
  <c r="AT70" i="20"/>
  <c r="AT63" i="20"/>
  <c r="AT60" i="20"/>
  <c r="AT58" i="20"/>
  <c r="AT54" i="20"/>
  <c r="AT52" i="20"/>
  <c r="AT46" i="20"/>
  <c r="AT42" i="20"/>
  <c r="AT38" i="20"/>
  <c r="AT34" i="20"/>
  <c r="AT32" i="20"/>
  <c r="AL42" i="9"/>
  <c r="AL37" i="1"/>
  <c r="AT60" i="7" l="1"/>
  <c r="AU91" i="7"/>
  <c r="AU25" i="7"/>
  <c r="AV12" i="19"/>
  <c r="AV37" i="19"/>
  <c r="AV93" i="7"/>
  <c r="AT28" i="7"/>
  <c r="AT35" i="7"/>
  <c r="AU63" i="7"/>
  <c r="AT105" i="7"/>
  <c r="AT107" i="7"/>
  <c r="AT109" i="7"/>
  <c r="AT12" i="7"/>
  <c r="AT14" i="7"/>
  <c r="AV74" i="7"/>
  <c r="AV92" i="7"/>
  <c r="AV96" i="7"/>
  <c r="AV98" i="7"/>
  <c r="AV109" i="7"/>
  <c r="AV26" i="7"/>
  <c r="AV37" i="7"/>
  <c r="AT108" i="7"/>
  <c r="AV66" i="7"/>
  <c r="AV8" i="7"/>
  <c r="AU18" i="7"/>
  <c r="AT13" i="14"/>
  <c r="AU13" i="14"/>
  <c r="AV89" i="7"/>
  <c r="AU20" i="19"/>
  <c r="AU37" i="19"/>
  <c r="AV25" i="7"/>
  <c r="AV28" i="7"/>
  <c r="AT67" i="7"/>
  <c r="AT70" i="7"/>
  <c r="AT90" i="7"/>
  <c r="AT101" i="7"/>
  <c r="AV15" i="7"/>
  <c r="AV82" i="7"/>
  <c r="AT19" i="7"/>
  <c r="AU74" i="7"/>
  <c r="AV13" i="7"/>
  <c r="AV87" i="7"/>
  <c r="AT26" i="7"/>
  <c r="AT31" i="7"/>
  <c r="AT37" i="7"/>
  <c r="AU88" i="7"/>
  <c r="AU90" i="7"/>
  <c r="AU96" i="7"/>
  <c r="AU98" i="7"/>
  <c r="AU101" i="7"/>
  <c r="AV91" i="7"/>
  <c r="AV102" i="7"/>
  <c r="AT37" i="19"/>
  <c r="AV18" i="7"/>
  <c r="AT59" i="7"/>
  <c r="AU28" i="19"/>
  <c r="AT5" i="7"/>
  <c r="AT8" i="7"/>
  <c r="AV19" i="7"/>
  <c r="AV24" i="7"/>
  <c r="AT66" i="7"/>
  <c r="AT57" i="7"/>
  <c r="AV16" i="19"/>
  <c r="AV28" i="19"/>
  <c r="AT102" i="7"/>
  <c r="AV13" i="14"/>
  <c r="AU5" i="7"/>
  <c r="AT11" i="7"/>
  <c r="AT13" i="7"/>
  <c r="AT15" i="7"/>
  <c r="AT18" i="7"/>
  <c r="AV31" i="7"/>
  <c r="AT58" i="7"/>
  <c r="AV62" i="7"/>
  <c r="AV73" i="7"/>
  <c r="AV84" i="7"/>
  <c r="AU87" i="7"/>
  <c r="AU89" i="7"/>
  <c r="AT91" i="7"/>
  <c r="AV101" i="7"/>
  <c r="AU105" i="7"/>
  <c r="AU107" i="7"/>
  <c r="AV76" i="7"/>
  <c r="AU67" i="7"/>
  <c r="AU109" i="7"/>
  <c r="AT7" i="7"/>
  <c r="AT16" i="7"/>
  <c r="AU28" i="7"/>
  <c r="AV35" i="7"/>
  <c r="AT63" i="7"/>
  <c r="AU66" i="7"/>
  <c r="AV67" i="7"/>
  <c r="AT81" i="7"/>
  <c r="AT86" i="7"/>
  <c r="AV97" i="7"/>
  <c r="AV99" i="7"/>
  <c r="AU108" i="7"/>
  <c r="AV10" i="7"/>
  <c r="AU16" i="7"/>
  <c r="AT24" i="7"/>
  <c r="AV61" i="7"/>
  <c r="AV63" i="7"/>
  <c r="AT69" i="7"/>
  <c r="AT71" i="7"/>
  <c r="AV81" i="7"/>
  <c r="AV83" i="7"/>
  <c r="AV86" i="7"/>
  <c r="AU92" i="7"/>
  <c r="AT96" i="7"/>
  <c r="AU73" i="7"/>
  <c r="AT84" i="7"/>
  <c r="AU8" i="19"/>
  <c r="AT12" i="19"/>
  <c r="AV20" i="19"/>
  <c r="AT47" i="7"/>
  <c r="AU46" i="7"/>
  <c r="AV46" i="7"/>
  <c r="AV8" i="19"/>
  <c r="AT28" i="19"/>
  <c r="AT20" i="19"/>
  <c r="AU12" i="19"/>
  <c r="AV5" i="7"/>
  <c r="AU12" i="7"/>
  <c r="AU14" i="7"/>
  <c r="AT20" i="7"/>
  <c r="AT46" i="7"/>
  <c r="AU57" i="7"/>
  <c r="AU59" i="7"/>
  <c r="AV69" i="7"/>
  <c r="AV71" i="7"/>
  <c r="AT74" i="7"/>
  <c r="AU81" i="7"/>
  <c r="AT87" i="7"/>
  <c r="AT89" i="7"/>
  <c r="AV106" i="7"/>
  <c r="AV108" i="7"/>
  <c r="AV20" i="7"/>
  <c r="AU26" i="7"/>
  <c r="AU93" i="7"/>
  <c r="AT98" i="7"/>
  <c r="AT25" i="7"/>
  <c r="AU35" i="7"/>
  <c r="AU62" i="7"/>
  <c r="AT73" i="7"/>
  <c r="AU84" i="7"/>
  <c r="AT92" i="7"/>
  <c r="AU102" i="7"/>
  <c r="AU7" i="7"/>
  <c r="AU8" i="7"/>
  <c r="AU11" i="7"/>
  <c r="AV7" i="7"/>
  <c r="AT10" i="7"/>
  <c r="AU13" i="7"/>
  <c r="AU15" i="7"/>
  <c r="AU19" i="7"/>
  <c r="AU37" i="7"/>
  <c r="AU58" i="7"/>
  <c r="AU60" i="7"/>
  <c r="AV70" i="7"/>
  <c r="AV72" i="7"/>
  <c r="AU82" i="7"/>
  <c r="AU86" i="7"/>
  <c r="AT88" i="7"/>
  <c r="AV105" i="7"/>
  <c r="AV107" i="7"/>
  <c r="AV11" i="7"/>
  <c r="AV47" i="7"/>
  <c r="AV88" i="7"/>
  <c r="AV90" i="7"/>
  <c r="AT93" i="7"/>
  <c r="AU97" i="7"/>
  <c r="AU99" i="7"/>
  <c r="AT106" i="7"/>
  <c r="AU47" i="7"/>
  <c r="AU20" i="7"/>
  <c r="AT16" i="19"/>
  <c r="Z56" i="7" l="1"/>
  <c r="Z9" i="7"/>
  <c r="AT37" i="1" l="1"/>
  <c r="AT20" i="1"/>
  <c r="AT8" i="1"/>
  <c r="AT16" i="1"/>
  <c r="AT26" i="1"/>
  <c r="AV8" i="1"/>
  <c r="AU16" i="1"/>
  <c r="AV26" i="1"/>
  <c r="AU37" i="1"/>
  <c r="Z17" i="7"/>
  <c r="AV37" i="1"/>
  <c r="AT28" i="1"/>
  <c r="AU20" i="1"/>
  <c r="AU28" i="1"/>
  <c r="AV16" i="1"/>
  <c r="AV20" i="1"/>
  <c r="AT12" i="1"/>
  <c r="AU12" i="1"/>
  <c r="AV28" i="1"/>
  <c r="AV12" i="1"/>
  <c r="AU8" i="1"/>
  <c r="AU26" i="1"/>
  <c r="AK20" i="17" l="1"/>
  <c r="D4" i="8" l="1"/>
  <c r="AK42" i="9" l="1"/>
  <c r="AK31" i="3" l="1"/>
  <c r="AK109" i="7"/>
  <c r="AK108" i="7"/>
  <c r="AK107" i="7"/>
  <c r="AK106" i="7"/>
  <c r="AK105" i="7"/>
  <c r="AK102" i="7"/>
  <c r="AK101" i="7"/>
  <c r="AK99" i="7"/>
  <c r="AK98" i="7"/>
  <c r="AK97" i="7"/>
  <c r="AK96" i="7"/>
  <c r="AK93" i="7"/>
  <c r="AK92" i="7"/>
  <c r="AK91" i="7"/>
  <c r="AK90" i="7"/>
  <c r="AK89" i="7"/>
  <c r="AK88" i="7"/>
  <c r="AK87" i="7"/>
  <c r="AK86" i="7"/>
  <c r="AK84" i="7"/>
  <c r="AK83" i="7"/>
  <c r="AK82" i="7"/>
  <c r="AK81" i="7"/>
  <c r="AK76" i="7"/>
  <c r="AK74" i="7"/>
  <c r="AK73" i="7"/>
  <c r="AK72" i="7"/>
  <c r="AK71" i="7"/>
  <c r="AK70" i="7"/>
  <c r="AK69" i="7"/>
  <c r="AK67" i="7"/>
  <c r="AK66" i="7"/>
  <c r="AK63" i="7"/>
  <c r="AK62" i="7"/>
  <c r="AK60" i="7"/>
  <c r="AK59" i="7"/>
  <c r="AK58" i="7"/>
  <c r="AK57" i="7"/>
  <c r="AK47" i="7"/>
  <c r="AK46" i="7"/>
  <c r="AK35" i="7"/>
  <c r="AK31" i="7"/>
  <c r="AK25" i="7"/>
  <c r="AK24" i="7"/>
  <c r="AK19" i="7"/>
  <c r="AK18" i="7"/>
  <c r="AK15" i="7"/>
  <c r="AK14" i="7"/>
  <c r="AK13" i="7"/>
  <c r="AK11" i="7"/>
  <c r="AK10" i="7"/>
  <c r="AK7" i="7"/>
  <c r="AK5" i="7"/>
  <c r="AK13" i="14"/>
  <c r="Y34" i="19"/>
  <c r="Y32" i="19"/>
  <c r="Y26" i="19"/>
  <c r="Y9" i="7"/>
  <c r="AR9" i="7" s="1"/>
  <c r="Y17" i="7" l="1"/>
  <c r="AR17" i="7" s="1"/>
  <c r="AK30" i="2" l="1"/>
  <c r="AK37" i="1" l="1"/>
  <c r="B59" i="19" l="1"/>
  <c r="C59" i="19"/>
  <c r="D59" i="19"/>
  <c r="E59" i="19"/>
  <c r="F59" i="19"/>
  <c r="B60" i="19"/>
  <c r="C60" i="19"/>
  <c r="D60" i="19"/>
  <c r="E60" i="19"/>
  <c r="F60" i="19"/>
  <c r="B61" i="19"/>
  <c r="C61" i="19"/>
  <c r="D61" i="19"/>
  <c r="E61" i="19"/>
  <c r="F61" i="19"/>
  <c r="B62" i="19"/>
  <c r="C62" i="19"/>
  <c r="D62" i="19"/>
  <c r="E62" i="19"/>
  <c r="F62" i="19"/>
  <c r="J61" i="19" l="1"/>
  <c r="K59" i="19"/>
  <c r="I59" i="19"/>
  <c r="H62" i="19"/>
  <c r="J59" i="19"/>
  <c r="H60" i="19"/>
  <c r="I62" i="19"/>
  <c r="K62" i="19"/>
  <c r="H59" i="19"/>
  <c r="J62" i="19"/>
  <c r="K61" i="19"/>
  <c r="I60" i="19"/>
  <c r="I61" i="19"/>
  <c r="H61" i="19"/>
  <c r="K60" i="19"/>
  <c r="J60" i="19"/>
  <c r="AC42" i="9" l="1"/>
  <c r="AD42" i="9"/>
  <c r="AE42" i="9"/>
  <c r="AF42" i="9"/>
  <c r="AG42" i="9"/>
  <c r="AH42" i="9"/>
  <c r="AI42" i="9"/>
  <c r="AJ42" i="9"/>
  <c r="X34" i="19" l="1"/>
  <c r="W34" i="19"/>
  <c r="V34" i="19"/>
  <c r="U34" i="19"/>
  <c r="T34" i="19"/>
  <c r="S34" i="19"/>
  <c r="R34" i="19"/>
  <c r="Q34" i="19"/>
  <c r="P34" i="19"/>
  <c r="O34" i="19"/>
  <c r="N34" i="19"/>
  <c r="M34" i="19"/>
  <c r="X32" i="19"/>
  <c r="W32" i="19"/>
  <c r="V32" i="19"/>
  <c r="U32" i="19"/>
  <c r="T32" i="19"/>
  <c r="S32" i="19"/>
  <c r="R32" i="19"/>
  <c r="Q32" i="19"/>
  <c r="P32" i="19"/>
  <c r="O32" i="19"/>
  <c r="N32" i="19"/>
  <c r="M32" i="19"/>
  <c r="X26" i="19"/>
  <c r="W26" i="19"/>
  <c r="V26" i="19"/>
  <c r="U26" i="19"/>
  <c r="T26" i="19"/>
  <c r="S26" i="19"/>
  <c r="R26" i="19"/>
  <c r="Q26" i="19"/>
  <c r="P26" i="19"/>
  <c r="O26" i="19"/>
  <c r="N26" i="19"/>
  <c r="M26" i="19"/>
  <c r="T19" i="19"/>
  <c r="S19" i="19"/>
  <c r="T18" i="19"/>
  <c r="S18" i="19"/>
  <c r="C34" i="19"/>
  <c r="C32" i="19"/>
  <c r="C26" i="19"/>
  <c r="B34" i="19"/>
  <c r="B32" i="19"/>
  <c r="B26" i="19"/>
  <c r="AT26" i="19" l="1"/>
  <c r="AV26" i="19"/>
  <c r="D26" i="19"/>
  <c r="F26" i="19"/>
  <c r="D34" i="19"/>
  <c r="F34" i="19"/>
  <c r="E26" i="19"/>
  <c r="D32" i="19"/>
  <c r="F32" i="19"/>
  <c r="E32" i="19"/>
  <c r="E34" i="19"/>
  <c r="AU26" i="19" l="1"/>
  <c r="AJ69" i="7" l="1"/>
  <c r="AI69" i="7"/>
  <c r="AH69" i="7"/>
  <c r="AG69" i="7"/>
  <c r="AF69" i="7"/>
  <c r="AE69" i="7"/>
  <c r="AD69" i="7"/>
  <c r="AC69" i="7"/>
  <c r="AC101" i="7"/>
  <c r="AD101" i="7"/>
  <c r="AE101" i="7"/>
  <c r="AF101" i="7"/>
  <c r="AG101" i="7"/>
  <c r="AH101" i="7"/>
  <c r="AI101" i="7"/>
  <c r="AJ101" i="7"/>
  <c r="AC109" i="7"/>
  <c r="AD109" i="7"/>
  <c r="AE109" i="7"/>
  <c r="AF109" i="7"/>
  <c r="AG109" i="7"/>
  <c r="AH109" i="7"/>
  <c r="AI109" i="7"/>
  <c r="AJ109" i="7"/>
  <c r="H101" i="7"/>
  <c r="I101" i="7"/>
  <c r="J101" i="7"/>
  <c r="K101" i="7"/>
  <c r="H69" i="7"/>
  <c r="I69" i="7"/>
  <c r="J69" i="7"/>
  <c r="K69" i="7"/>
  <c r="J109" i="7"/>
  <c r="K109" i="7"/>
  <c r="I109" i="7"/>
  <c r="H109" i="7"/>
  <c r="AJ41" i="9" l="1"/>
  <c r="AI41" i="9"/>
  <c r="AH41" i="9"/>
  <c r="AG41" i="9"/>
  <c r="AF41" i="9"/>
  <c r="AE41" i="9"/>
  <c r="AD41" i="9"/>
  <c r="AC41" i="9"/>
  <c r="K42" i="9" l="1"/>
  <c r="J42" i="9"/>
  <c r="I42" i="9"/>
  <c r="H42" i="9"/>
  <c r="K41" i="9"/>
  <c r="J41" i="9"/>
  <c r="I41" i="9"/>
  <c r="H41" i="9"/>
  <c r="J40" i="9"/>
  <c r="I40" i="9"/>
  <c r="H40" i="9"/>
  <c r="F40" i="9"/>
  <c r="K40" i="9" l="1"/>
  <c r="AJ20" i="17" l="1"/>
  <c r="AI20" i="17"/>
  <c r="AH20" i="17"/>
  <c r="AG20" i="17"/>
  <c r="AF20" i="17"/>
  <c r="AE20" i="17"/>
  <c r="AD20" i="17"/>
  <c r="AC20" i="17"/>
  <c r="AJ13" i="14"/>
  <c r="AI13" i="14"/>
  <c r="AH13" i="14"/>
  <c r="AG13" i="14"/>
  <c r="AF13" i="14"/>
  <c r="AE13" i="14"/>
  <c r="AD13" i="14"/>
  <c r="AC13" i="14"/>
  <c r="K13" i="14"/>
  <c r="J13" i="14"/>
  <c r="I13" i="14"/>
  <c r="H13" i="14"/>
  <c r="E8" i="14"/>
  <c r="D8" i="14"/>
  <c r="AJ108" i="7"/>
  <c r="AI108" i="7"/>
  <c r="AH108" i="7"/>
  <c r="AG108" i="7"/>
  <c r="AF108" i="7"/>
  <c r="AE108" i="7"/>
  <c r="AD108" i="7"/>
  <c r="AC108" i="7"/>
  <c r="K108" i="7"/>
  <c r="J108" i="7"/>
  <c r="I108" i="7"/>
  <c r="H108" i="7"/>
  <c r="AJ107" i="7"/>
  <c r="AI107" i="7"/>
  <c r="AH107" i="7"/>
  <c r="AG107" i="7"/>
  <c r="AF107" i="7"/>
  <c r="AE107" i="7"/>
  <c r="AD107" i="7"/>
  <c r="AC107" i="7"/>
  <c r="K107" i="7"/>
  <c r="J107" i="7"/>
  <c r="I107" i="7"/>
  <c r="H107" i="7"/>
  <c r="AJ106" i="7"/>
  <c r="AI106" i="7"/>
  <c r="AH106" i="7"/>
  <c r="AG106" i="7"/>
  <c r="AF106" i="7"/>
  <c r="AE106" i="7"/>
  <c r="AD106" i="7"/>
  <c r="AC106" i="7"/>
  <c r="K106" i="7"/>
  <c r="J106" i="7"/>
  <c r="I106" i="7"/>
  <c r="H106" i="7"/>
  <c r="AJ105" i="7"/>
  <c r="AI105" i="7"/>
  <c r="AH105" i="7"/>
  <c r="AG105" i="7"/>
  <c r="AF105" i="7"/>
  <c r="AE105" i="7"/>
  <c r="AD105" i="7"/>
  <c r="AC105" i="7"/>
  <c r="K105" i="7"/>
  <c r="J105" i="7"/>
  <c r="I105" i="7"/>
  <c r="H105" i="7"/>
  <c r="AJ102" i="7"/>
  <c r="AI102" i="7"/>
  <c r="AH102" i="7"/>
  <c r="AG102" i="7"/>
  <c r="AF102" i="7"/>
  <c r="AE102" i="7"/>
  <c r="AD102" i="7"/>
  <c r="AC102" i="7"/>
  <c r="K102" i="7"/>
  <c r="J102" i="7"/>
  <c r="I102" i="7"/>
  <c r="H102" i="7"/>
  <c r="AJ99" i="7"/>
  <c r="AI99" i="7"/>
  <c r="AH99" i="7"/>
  <c r="AG99" i="7"/>
  <c r="AF99" i="7"/>
  <c r="AE99" i="7"/>
  <c r="AD99" i="7"/>
  <c r="AC99" i="7"/>
  <c r="K99" i="7"/>
  <c r="J99" i="7"/>
  <c r="I99" i="7"/>
  <c r="H99" i="7"/>
  <c r="AJ98" i="7"/>
  <c r="AI98" i="7"/>
  <c r="AH98" i="7"/>
  <c r="AG98" i="7"/>
  <c r="AF98" i="7"/>
  <c r="AE98" i="7"/>
  <c r="AD98" i="7"/>
  <c r="AC98" i="7"/>
  <c r="K98" i="7"/>
  <c r="J98" i="7"/>
  <c r="I98" i="7"/>
  <c r="H98" i="7"/>
  <c r="AJ97" i="7"/>
  <c r="AI97" i="7"/>
  <c r="AH97" i="7"/>
  <c r="AG97" i="7"/>
  <c r="AF97" i="7"/>
  <c r="AE97" i="7"/>
  <c r="AD97" i="7"/>
  <c r="AC97" i="7"/>
  <c r="K97" i="7"/>
  <c r="J97" i="7"/>
  <c r="I97" i="7"/>
  <c r="H97" i="7"/>
  <c r="AJ96" i="7"/>
  <c r="AI96" i="7"/>
  <c r="AH96" i="7"/>
  <c r="AG96" i="7"/>
  <c r="AF96" i="7"/>
  <c r="AE96" i="7"/>
  <c r="AD96" i="7"/>
  <c r="AC96" i="7"/>
  <c r="K96" i="7"/>
  <c r="J96" i="7"/>
  <c r="I96" i="7"/>
  <c r="H96" i="7"/>
  <c r="AJ93" i="7"/>
  <c r="AI93" i="7"/>
  <c r="AH93" i="7"/>
  <c r="AG93" i="7"/>
  <c r="AF93" i="7"/>
  <c r="AE93" i="7"/>
  <c r="AD93" i="7"/>
  <c r="AC93" i="7"/>
  <c r="K93" i="7"/>
  <c r="J93" i="7"/>
  <c r="I93" i="7"/>
  <c r="H93" i="7"/>
  <c r="AJ92" i="7"/>
  <c r="AI92" i="7"/>
  <c r="AH92" i="7"/>
  <c r="AG92" i="7"/>
  <c r="AF92" i="7"/>
  <c r="AE92" i="7"/>
  <c r="AD92" i="7"/>
  <c r="AC92" i="7"/>
  <c r="K92" i="7"/>
  <c r="J92" i="7"/>
  <c r="I92" i="7"/>
  <c r="H92" i="7"/>
  <c r="AJ91" i="7"/>
  <c r="AI91" i="7"/>
  <c r="AH91" i="7"/>
  <c r="AG91" i="7"/>
  <c r="AF91" i="7"/>
  <c r="AE91" i="7"/>
  <c r="AD91" i="7"/>
  <c r="AC91" i="7"/>
  <c r="K91" i="7"/>
  <c r="J91" i="7"/>
  <c r="I91" i="7"/>
  <c r="H91" i="7"/>
  <c r="AJ90" i="7"/>
  <c r="AI90" i="7"/>
  <c r="AH90" i="7"/>
  <c r="AG90" i="7"/>
  <c r="AF90" i="7"/>
  <c r="AE90" i="7"/>
  <c r="AD90" i="7"/>
  <c r="AC90" i="7"/>
  <c r="K90" i="7"/>
  <c r="J90" i="7"/>
  <c r="I90" i="7"/>
  <c r="H90" i="7"/>
  <c r="AJ89" i="7"/>
  <c r="AI89" i="7"/>
  <c r="AH89" i="7"/>
  <c r="AG89" i="7"/>
  <c r="AF89" i="7"/>
  <c r="AE89" i="7"/>
  <c r="AD89" i="7"/>
  <c r="AC89" i="7"/>
  <c r="K89" i="7"/>
  <c r="J89" i="7"/>
  <c r="I89" i="7"/>
  <c r="H89" i="7"/>
  <c r="AJ88" i="7"/>
  <c r="AI88" i="7"/>
  <c r="AH88" i="7"/>
  <c r="AG88" i="7"/>
  <c r="AF88" i="7"/>
  <c r="AE88" i="7"/>
  <c r="AD88" i="7"/>
  <c r="AC88" i="7"/>
  <c r="K88" i="7"/>
  <c r="J88" i="7"/>
  <c r="I88" i="7"/>
  <c r="H88" i="7"/>
  <c r="AJ87" i="7"/>
  <c r="AI87" i="7"/>
  <c r="AH87" i="7"/>
  <c r="AG87" i="7"/>
  <c r="AF87" i="7"/>
  <c r="AE87" i="7"/>
  <c r="AD87" i="7"/>
  <c r="AC87" i="7"/>
  <c r="K87" i="7"/>
  <c r="J87" i="7"/>
  <c r="I87" i="7"/>
  <c r="H87" i="7"/>
  <c r="AJ86" i="7"/>
  <c r="AI86" i="7"/>
  <c r="AH86" i="7"/>
  <c r="AG86" i="7"/>
  <c r="AF86" i="7"/>
  <c r="AE86" i="7"/>
  <c r="AD86" i="7"/>
  <c r="AC86" i="7"/>
  <c r="K86" i="7"/>
  <c r="J86" i="7"/>
  <c r="I86" i="7"/>
  <c r="H86" i="7"/>
  <c r="AJ84" i="7"/>
  <c r="AI84" i="7"/>
  <c r="AH84" i="7"/>
  <c r="AG84" i="7"/>
  <c r="AF84" i="7"/>
  <c r="AE84" i="7"/>
  <c r="AD84" i="7"/>
  <c r="AC84" i="7"/>
  <c r="K84" i="7"/>
  <c r="J84" i="7"/>
  <c r="I84" i="7"/>
  <c r="H84" i="7"/>
  <c r="AJ83" i="7"/>
  <c r="AI83" i="7"/>
  <c r="AH83" i="7"/>
  <c r="AG83" i="7"/>
  <c r="AF83" i="7"/>
  <c r="AE83" i="7"/>
  <c r="AD83" i="7"/>
  <c r="AC83" i="7"/>
  <c r="K83" i="7"/>
  <c r="J83" i="7"/>
  <c r="I83" i="7"/>
  <c r="H83" i="7"/>
  <c r="AJ82" i="7"/>
  <c r="AI82" i="7"/>
  <c r="AH82" i="7"/>
  <c r="AG82" i="7"/>
  <c r="AF82" i="7"/>
  <c r="AE82" i="7"/>
  <c r="AD82" i="7"/>
  <c r="AC82" i="7"/>
  <c r="K82" i="7"/>
  <c r="J82" i="7"/>
  <c r="I82" i="7"/>
  <c r="H82" i="7"/>
  <c r="AJ81" i="7"/>
  <c r="AI81" i="7"/>
  <c r="AH81" i="7"/>
  <c r="AG81" i="7"/>
  <c r="AF81" i="7"/>
  <c r="AE81" i="7"/>
  <c r="AD81" i="7"/>
  <c r="AC81" i="7"/>
  <c r="K81" i="7"/>
  <c r="J81" i="7"/>
  <c r="I81" i="7"/>
  <c r="H81" i="7"/>
  <c r="AJ76" i="7"/>
  <c r="AI76" i="7"/>
  <c r="AH76" i="7"/>
  <c r="AG76" i="7"/>
  <c r="AF76" i="7"/>
  <c r="AE76" i="7"/>
  <c r="AD76" i="7"/>
  <c r="AC76" i="7"/>
  <c r="K76" i="7"/>
  <c r="J76" i="7"/>
  <c r="I76" i="7"/>
  <c r="H76" i="7"/>
  <c r="AJ74" i="7"/>
  <c r="AI74" i="7"/>
  <c r="AH74" i="7"/>
  <c r="AG74" i="7"/>
  <c r="AF74" i="7"/>
  <c r="AE74" i="7"/>
  <c r="AD74" i="7"/>
  <c r="AC74" i="7"/>
  <c r="K74" i="7"/>
  <c r="J74" i="7"/>
  <c r="I74" i="7"/>
  <c r="H74" i="7"/>
  <c r="AJ73" i="7"/>
  <c r="AI73" i="7"/>
  <c r="AH73" i="7"/>
  <c r="AG73" i="7"/>
  <c r="AF73" i="7"/>
  <c r="AE73" i="7"/>
  <c r="AD73" i="7"/>
  <c r="AC73" i="7"/>
  <c r="K73" i="7"/>
  <c r="J73" i="7"/>
  <c r="I73" i="7"/>
  <c r="H73" i="7"/>
  <c r="AJ72" i="7"/>
  <c r="AI72" i="7"/>
  <c r="AH72" i="7"/>
  <c r="AG72" i="7"/>
  <c r="AF72" i="7"/>
  <c r="AE72" i="7"/>
  <c r="AD72" i="7"/>
  <c r="AC72" i="7"/>
  <c r="K72" i="7"/>
  <c r="J72" i="7"/>
  <c r="I72" i="7"/>
  <c r="H72" i="7"/>
  <c r="AJ71" i="7"/>
  <c r="AI71" i="7"/>
  <c r="AH71" i="7"/>
  <c r="AG71" i="7"/>
  <c r="AF71" i="7"/>
  <c r="AE71" i="7"/>
  <c r="AD71" i="7"/>
  <c r="AC71" i="7"/>
  <c r="K71" i="7"/>
  <c r="J71" i="7"/>
  <c r="I71" i="7"/>
  <c r="H71" i="7"/>
  <c r="AJ70" i="7"/>
  <c r="AI70" i="7"/>
  <c r="AH70" i="7"/>
  <c r="AG70" i="7"/>
  <c r="AF70" i="7"/>
  <c r="AE70" i="7"/>
  <c r="AD70" i="7"/>
  <c r="AC70" i="7"/>
  <c r="K70" i="7"/>
  <c r="J70" i="7"/>
  <c r="I70" i="7"/>
  <c r="H70" i="7"/>
  <c r="H68" i="7"/>
  <c r="AJ67" i="7"/>
  <c r="AI67" i="7"/>
  <c r="AH67" i="7"/>
  <c r="AG67" i="7"/>
  <c r="AF67" i="7"/>
  <c r="AE67" i="7"/>
  <c r="AD67" i="7"/>
  <c r="AC67" i="7"/>
  <c r="K67" i="7"/>
  <c r="J67" i="7"/>
  <c r="I67" i="7"/>
  <c r="H67" i="7"/>
  <c r="AJ66" i="7"/>
  <c r="AI66" i="7"/>
  <c r="AH66" i="7"/>
  <c r="AG66" i="7"/>
  <c r="AF66" i="7"/>
  <c r="AE66" i="7"/>
  <c r="AD66" i="7"/>
  <c r="AC66" i="7"/>
  <c r="K66" i="7"/>
  <c r="J66" i="7"/>
  <c r="I66" i="7"/>
  <c r="H66" i="7"/>
  <c r="AJ63" i="7"/>
  <c r="AI63" i="7"/>
  <c r="AH63" i="7"/>
  <c r="AG63" i="7"/>
  <c r="AF63" i="7"/>
  <c r="AE63" i="7"/>
  <c r="AD63" i="7"/>
  <c r="AC63" i="7"/>
  <c r="K63" i="7"/>
  <c r="J63" i="7"/>
  <c r="I63" i="7"/>
  <c r="H63" i="7"/>
  <c r="AJ62" i="7"/>
  <c r="AI62" i="7"/>
  <c r="AH62" i="7"/>
  <c r="AG62" i="7"/>
  <c r="AF62" i="7"/>
  <c r="AE62" i="7"/>
  <c r="AD62" i="7"/>
  <c r="AC62" i="7"/>
  <c r="K62" i="7"/>
  <c r="J62" i="7"/>
  <c r="I62" i="7"/>
  <c r="H62" i="7"/>
  <c r="AJ60" i="7"/>
  <c r="AI60" i="7"/>
  <c r="AH60" i="7"/>
  <c r="AG60" i="7"/>
  <c r="AF60" i="7"/>
  <c r="AE60" i="7"/>
  <c r="AD60" i="7"/>
  <c r="AC60" i="7"/>
  <c r="K60" i="7"/>
  <c r="J60" i="7"/>
  <c r="I60" i="7"/>
  <c r="H60" i="7"/>
  <c r="AJ59" i="7"/>
  <c r="AI59" i="7"/>
  <c r="AH59" i="7"/>
  <c r="AG59" i="7"/>
  <c r="AF59" i="7"/>
  <c r="AE59" i="7"/>
  <c r="AD59" i="7"/>
  <c r="AC59" i="7"/>
  <c r="K59" i="7"/>
  <c r="J59" i="7"/>
  <c r="I59" i="7"/>
  <c r="H59" i="7"/>
  <c r="AJ58" i="7"/>
  <c r="AI58" i="7"/>
  <c r="AH58" i="7"/>
  <c r="AG58" i="7"/>
  <c r="AF58" i="7"/>
  <c r="AE58" i="7"/>
  <c r="AD58" i="7"/>
  <c r="AC58" i="7"/>
  <c r="K58" i="7"/>
  <c r="J58" i="7"/>
  <c r="I58" i="7"/>
  <c r="H58" i="7"/>
  <c r="AJ57" i="7"/>
  <c r="AI57" i="7"/>
  <c r="AH57" i="7"/>
  <c r="AG57" i="7"/>
  <c r="AF57" i="7"/>
  <c r="AE57" i="7"/>
  <c r="AD57" i="7"/>
  <c r="AC57" i="7"/>
  <c r="K57" i="7"/>
  <c r="J57" i="7"/>
  <c r="I57" i="7"/>
  <c r="H57" i="7"/>
  <c r="AB56" i="7"/>
  <c r="W56" i="7"/>
  <c r="V56" i="7"/>
  <c r="AL56" i="7" s="1"/>
  <c r="H48" i="7"/>
  <c r="AJ47" i="7"/>
  <c r="AI47" i="7"/>
  <c r="AH47" i="7"/>
  <c r="AG47" i="7"/>
  <c r="AF47" i="7"/>
  <c r="AE47" i="7"/>
  <c r="AD47" i="7"/>
  <c r="AC47" i="7"/>
  <c r="H47" i="7"/>
  <c r="F47" i="7"/>
  <c r="E47" i="7"/>
  <c r="D47" i="7"/>
  <c r="I47" i="7" s="1"/>
  <c r="AJ46" i="7"/>
  <c r="AI46" i="7"/>
  <c r="AH46" i="7"/>
  <c r="AG46" i="7"/>
  <c r="AF46" i="7"/>
  <c r="AE46" i="7"/>
  <c r="AD46" i="7"/>
  <c r="AC46" i="7"/>
  <c r="H46" i="7"/>
  <c r="F46" i="7"/>
  <c r="E46" i="7"/>
  <c r="D46" i="7"/>
  <c r="I46" i="7" s="1"/>
  <c r="F37" i="7"/>
  <c r="E37" i="7"/>
  <c r="D37" i="7"/>
  <c r="AJ35" i="7"/>
  <c r="AI35" i="7"/>
  <c r="AH35" i="7"/>
  <c r="AG35" i="7"/>
  <c r="AF35" i="7"/>
  <c r="AE35" i="7"/>
  <c r="AD35" i="7"/>
  <c r="AC35" i="7"/>
  <c r="H35" i="7"/>
  <c r="F35" i="7"/>
  <c r="E35" i="7"/>
  <c r="D35" i="7"/>
  <c r="I35" i="7" s="1"/>
  <c r="F34" i="7"/>
  <c r="E34" i="7"/>
  <c r="D34" i="7"/>
  <c r="F32" i="7"/>
  <c r="E32" i="7"/>
  <c r="D32" i="7"/>
  <c r="AJ31" i="7"/>
  <c r="AI31" i="7"/>
  <c r="AH31" i="7"/>
  <c r="AG31" i="7"/>
  <c r="AF31" i="7"/>
  <c r="AE31" i="7"/>
  <c r="AD31" i="7"/>
  <c r="AC31" i="7"/>
  <c r="H31" i="7"/>
  <c r="F31" i="7"/>
  <c r="E31" i="7"/>
  <c r="D31" i="7"/>
  <c r="I31" i="7" s="1"/>
  <c r="F28" i="7"/>
  <c r="E28" i="7"/>
  <c r="D28" i="7"/>
  <c r="F26" i="7"/>
  <c r="E26" i="7"/>
  <c r="D26" i="7"/>
  <c r="AJ25" i="7"/>
  <c r="AI25" i="7"/>
  <c r="AH25" i="7"/>
  <c r="AG25" i="7"/>
  <c r="AF25" i="7"/>
  <c r="AE25" i="7"/>
  <c r="AD25" i="7"/>
  <c r="AC25" i="7"/>
  <c r="H25" i="7"/>
  <c r="F25" i="7"/>
  <c r="E25" i="7"/>
  <c r="D25" i="7"/>
  <c r="I25" i="7" s="1"/>
  <c r="AJ24" i="7"/>
  <c r="AI24" i="7"/>
  <c r="AH24" i="7"/>
  <c r="AG24" i="7"/>
  <c r="AF24" i="7"/>
  <c r="AE24" i="7"/>
  <c r="AD24" i="7"/>
  <c r="AC24" i="7"/>
  <c r="H24" i="7"/>
  <c r="F24" i="7"/>
  <c r="E24" i="7"/>
  <c r="D24" i="7"/>
  <c r="I24" i="7" s="1"/>
  <c r="F20" i="7"/>
  <c r="E20" i="7"/>
  <c r="D20" i="7"/>
  <c r="AJ19" i="7"/>
  <c r="AI19" i="7"/>
  <c r="AH19" i="7"/>
  <c r="AG19" i="7"/>
  <c r="AF19" i="7"/>
  <c r="AE19" i="7"/>
  <c r="AD19" i="7"/>
  <c r="AC19" i="7"/>
  <c r="H19" i="7"/>
  <c r="F19" i="7"/>
  <c r="E19" i="7"/>
  <c r="D19" i="7"/>
  <c r="I19" i="7" s="1"/>
  <c r="AJ18" i="7"/>
  <c r="AI18" i="7"/>
  <c r="AH18" i="7"/>
  <c r="AG18" i="7"/>
  <c r="AF18" i="7"/>
  <c r="AE18" i="7"/>
  <c r="AD18" i="7"/>
  <c r="AC18" i="7"/>
  <c r="H18" i="7"/>
  <c r="F18" i="7"/>
  <c r="E18" i="7"/>
  <c r="D18" i="7"/>
  <c r="I18" i="7" s="1"/>
  <c r="F16" i="7"/>
  <c r="E16" i="7"/>
  <c r="D16" i="7"/>
  <c r="AJ15" i="7"/>
  <c r="AI15" i="7"/>
  <c r="AH15" i="7"/>
  <c r="AG15" i="7"/>
  <c r="AF15" i="7"/>
  <c r="AE15" i="7"/>
  <c r="AD15" i="7"/>
  <c r="AC15" i="7"/>
  <c r="H15" i="7"/>
  <c r="F15" i="7"/>
  <c r="E15" i="7"/>
  <c r="D15" i="7"/>
  <c r="I15" i="7" s="1"/>
  <c r="AJ14" i="7"/>
  <c r="AI14" i="7"/>
  <c r="AH14" i="7"/>
  <c r="AG14" i="7"/>
  <c r="AF14" i="7"/>
  <c r="AE14" i="7"/>
  <c r="AD14" i="7"/>
  <c r="AC14" i="7"/>
  <c r="H14" i="7"/>
  <c r="F14" i="7"/>
  <c r="E14" i="7"/>
  <c r="D14" i="7"/>
  <c r="I14" i="7" s="1"/>
  <c r="AJ13" i="7"/>
  <c r="AI13" i="7"/>
  <c r="AH13" i="7"/>
  <c r="AG13" i="7"/>
  <c r="AF13" i="7"/>
  <c r="AE13" i="7"/>
  <c r="AD13" i="7"/>
  <c r="AC13" i="7"/>
  <c r="H13" i="7"/>
  <c r="F13" i="7"/>
  <c r="E13" i="7"/>
  <c r="D13" i="7"/>
  <c r="I13" i="7" s="1"/>
  <c r="F12" i="7"/>
  <c r="E12" i="7"/>
  <c r="D12" i="7"/>
  <c r="AJ11" i="7"/>
  <c r="AI11" i="7"/>
  <c r="AH11" i="7"/>
  <c r="AG11" i="7"/>
  <c r="AF11" i="7"/>
  <c r="AE11" i="7"/>
  <c r="AD11" i="7"/>
  <c r="AC11" i="7"/>
  <c r="H11" i="7"/>
  <c r="F11" i="7"/>
  <c r="E11" i="7"/>
  <c r="D11" i="7"/>
  <c r="AJ10" i="7"/>
  <c r="AI10" i="7"/>
  <c r="AH10" i="7"/>
  <c r="AG10" i="7"/>
  <c r="AF10" i="7"/>
  <c r="AE10" i="7"/>
  <c r="AD10" i="7"/>
  <c r="AC10" i="7"/>
  <c r="H10" i="7"/>
  <c r="F10" i="7"/>
  <c r="E10" i="7"/>
  <c r="D10" i="7"/>
  <c r="I10" i="7" s="1"/>
  <c r="X9" i="7"/>
  <c r="W9" i="7"/>
  <c r="AM9" i="7" s="1"/>
  <c r="V9" i="7"/>
  <c r="AL9" i="7" s="1"/>
  <c r="U9" i="7"/>
  <c r="T9" i="7"/>
  <c r="S9" i="7"/>
  <c r="R9" i="7"/>
  <c r="Q9" i="7"/>
  <c r="P9" i="7"/>
  <c r="O9" i="7"/>
  <c r="N9" i="7"/>
  <c r="M9" i="7"/>
  <c r="C9" i="7"/>
  <c r="B9" i="7"/>
  <c r="F8" i="7"/>
  <c r="E8" i="7"/>
  <c r="D8" i="7"/>
  <c r="AJ7" i="7"/>
  <c r="AI7" i="7"/>
  <c r="AH7" i="7"/>
  <c r="AG7" i="7"/>
  <c r="AF7" i="7"/>
  <c r="AE7" i="7"/>
  <c r="AD7" i="7"/>
  <c r="AC7" i="7"/>
  <c r="H7" i="7"/>
  <c r="F7" i="7"/>
  <c r="E7" i="7"/>
  <c r="D7" i="7"/>
  <c r="I7" i="7" s="1"/>
  <c r="AJ5" i="7"/>
  <c r="AI5" i="7"/>
  <c r="AH5" i="7"/>
  <c r="AG5" i="7"/>
  <c r="AF5" i="7"/>
  <c r="AE5" i="7"/>
  <c r="AD5" i="7"/>
  <c r="AC5" i="7"/>
  <c r="H5" i="7"/>
  <c r="F5" i="7"/>
  <c r="E5" i="7"/>
  <c r="D5" i="7"/>
  <c r="I5" i="7" s="1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G393" i="8"/>
  <c r="E28" i="13"/>
  <c r="D28" i="13"/>
  <c r="C28" i="13"/>
  <c r="B28" i="13"/>
  <c r="J27" i="13"/>
  <c r="I27" i="13"/>
  <c r="H27" i="13"/>
  <c r="J26" i="13"/>
  <c r="I26" i="13"/>
  <c r="H26" i="13"/>
  <c r="K24" i="13"/>
  <c r="J24" i="13"/>
  <c r="I24" i="13"/>
  <c r="H24" i="13"/>
  <c r="G6" i="13"/>
  <c r="K41" i="3"/>
  <c r="J41" i="3"/>
  <c r="I41" i="3"/>
  <c r="H41" i="3"/>
  <c r="AJ31" i="3"/>
  <c r="AI31" i="3"/>
  <c r="AH31" i="3"/>
  <c r="AG31" i="3"/>
  <c r="AF31" i="3"/>
  <c r="AE31" i="3"/>
  <c r="AD31" i="3"/>
  <c r="AC31" i="3"/>
  <c r="AJ30" i="2"/>
  <c r="AI30" i="2"/>
  <c r="AH30" i="2"/>
  <c r="AG30" i="2"/>
  <c r="AF30" i="2"/>
  <c r="AE30" i="2"/>
  <c r="AD30" i="2"/>
  <c r="AC30" i="2"/>
  <c r="H57" i="1"/>
  <c r="C49" i="1"/>
  <c r="C49" i="19" s="1"/>
  <c r="B49" i="1"/>
  <c r="B49" i="19" s="1"/>
  <c r="AJ37" i="1"/>
  <c r="AI37" i="1"/>
  <c r="AH37" i="1"/>
  <c r="AG37" i="1"/>
  <c r="AF37" i="1"/>
  <c r="AE37" i="1"/>
  <c r="AD37" i="1"/>
  <c r="AC37" i="1"/>
  <c r="F37" i="1"/>
  <c r="E37" i="1"/>
  <c r="D37" i="1"/>
  <c r="F34" i="1"/>
  <c r="E34" i="1"/>
  <c r="D34" i="1"/>
  <c r="F32" i="1"/>
  <c r="E32" i="1"/>
  <c r="D32" i="1"/>
  <c r="F28" i="1"/>
  <c r="E28" i="1"/>
  <c r="D28" i="1"/>
  <c r="F26" i="1"/>
  <c r="E26" i="1"/>
  <c r="D26" i="1"/>
  <c r="F20" i="1"/>
  <c r="E20" i="1"/>
  <c r="D20" i="1"/>
  <c r="F16" i="1"/>
  <c r="E16" i="1"/>
  <c r="D16" i="1"/>
  <c r="F12" i="1"/>
  <c r="E12" i="1"/>
  <c r="D12" i="1"/>
  <c r="F8" i="1"/>
  <c r="E8" i="1"/>
  <c r="D8" i="1"/>
  <c r="D6" i="1"/>
  <c r="AB45" i="9"/>
  <c r="AQ56" i="7" l="1"/>
  <c r="AV56" i="7" s="1"/>
  <c r="AM56" i="7"/>
  <c r="AP9" i="7"/>
  <c r="AO9" i="7"/>
  <c r="AQ9" i="7"/>
  <c r="AR65" i="3"/>
  <c r="AK9" i="7"/>
  <c r="H49" i="19"/>
  <c r="G17" i="8"/>
  <c r="H49" i="1"/>
  <c r="G23" i="8"/>
  <c r="G42" i="8"/>
  <c r="G10" i="8"/>
  <c r="G50" i="8"/>
  <c r="G26" i="8"/>
  <c r="G58" i="8"/>
  <c r="G15" i="8"/>
  <c r="G33" i="8"/>
  <c r="G39" i="8"/>
  <c r="J28" i="13"/>
  <c r="G41" i="8"/>
  <c r="G25" i="8"/>
  <c r="G34" i="8"/>
  <c r="G49" i="8"/>
  <c r="G7" i="8"/>
  <c r="G9" i="8"/>
  <c r="G18" i="8"/>
  <c r="G31" i="8"/>
  <c r="G57" i="8"/>
  <c r="G6" i="8"/>
  <c r="G14" i="8"/>
  <c r="G22" i="8"/>
  <c r="G30" i="8"/>
  <c r="G38" i="8"/>
  <c r="G46" i="8"/>
  <c r="G54" i="8"/>
  <c r="G62" i="8"/>
  <c r="G70" i="8"/>
  <c r="G78" i="8"/>
  <c r="G86" i="8"/>
  <c r="G94" i="8"/>
  <c r="G102" i="8"/>
  <c r="G110" i="8"/>
  <c r="G118" i="8"/>
  <c r="G126" i="8"/>
  <c r="G134" i="8"/>
  <c r="G142" i="8"/>
  <c r="G150" i="8"/>
  <c r="G158" i="8"/>
  <c r="G166" i="8"/>
  <c r="G174" i="8"/>
  <c r="G182" i="8"/>
  <c r="G190" i="8"/>
  <c r="G198" i="8"/>
  <c r="G206" i="8"/>
  <c r="G214" i="8"/>
  <c r="G222" i="8"/>
  <c r="G230" i="8"/>
  <c r="G238" i="8"/>
  <c r="G246" i="8"/>
  <c r="G254" i="8"/>
  <c r="G262" i="8"/>
  <c r="G270" i="8"/>
  <c r="G278" i="8"/>
  <c r="G286" i="8"/>
  <c r="G294" i="8"/>
  <c r="G302" i="8"/>
  <c r="G310" i="8"/>
  <c r="G318" i="8"/>
  <c r="G326" i="8"/>
  <c r="G334" i="8"/>
  <c r="G342" i="8"/>
  <c r="G350" i="8"/>
  <c r="G358" i="8"/>
  <c r="G366" i="8"/>
  <c r="G374" i="8"/>
  <c r="G382" i="8"/>
  <c r="G390" i="8"/>
  <c r="G65" i="8"/>
  <c r="G73" i="8"/>
  <c r="G11" i="8"/>
  <c r="G19" i="8"/>
  <c r="G27" i="8"/>
  <c r="G35" i="8"/>
  <c r="G43" i="8"/>
  <c r="G51" i="8"/>
  <c r="G59" i="8"/>
  <c r="G67" i="8"/>
  <c r="G75" i="8"/>
  <c r="G83" i="8"/>
  <c r="G91" i="8"/>
  <c r="G99" i="8"/>
  <c r="G107" i="8"/>
  <c r="G115" i="8"/>
  <c r="G123" i="8"/>
  <c r="G131" i="8"/>
  <c r="G139" i="8"/>
  <c r="G147" i="8"/>
  <c r="G155" i="8"/>
  <c r="G163" i="8"/>
  <c r="G171" i="8"/>
  <c r="G179" i="8"/>
  <c r="G187" i="8"/>
  <c r="G195" i="8"/>
  <c r="G203" i="8"/>
  <c r="G211" i="8"/>
  <c r="G219" i="8"/>
  <c r="G227" i="8"/>
  <c r="G235" i="8"/>
  <c r="G243" i="8"/>
  <c r="G251" i="8"/>
  <c r="G259" i="8"/>
  <c r="G267" i="8"/>
  <c r="G275" i="8"/>
  <c r="G283" i="8"/>
  <c r="G291" i="8"/>
  <c r="G299" i="8"/>
  <c r="G307" i="8"/>
  <c r="G315" i="8"/>
  <c r="G323" i="8"/>
  <c r="G331" i="8"/>
  <c r="G339" i="8"/>
  <c r="G347" i="8"/>
  <c r="G355" i="8"/>
  <c r="G363" i="8"/>
  <c r="G371" i="8"/>
  <c r="G379" i="8"/>
  <c r="G387" i="8"/>
  <c r="G8" i="8"/>
  <c r="G16" i="8"/>
  <c r="G24" i="8"/>
  <c r="G32" i="8"/>
  <c r="G40" i="8"/>
  <c r="G48" i="8"/>
  <c r="G56" i="8"/>
  <c r="G64" i="8"/>
  <c r="G72" i="8"/>
  <c r="G80" i="8"/>
  <c r="G88" i="8"/>
  <c r="G96" i="8"/>
  <c r="G104" i="8"/>
  <c r="G112" i="8"/>
  <c r="G120" i="8"/>
  <c r="G128" i="8"/>
  <c r="G136" i="8"/>
  <c r="G144" i="8"/>
  <c r="G152" i="8"/>
  <c r="G160" i="8"/>
  <c r="G168" i="8"/>
  <c r="G176" i="8"/>
  <c r="G184" i="8"/>
  <c r="G192" i="8"/>
  <c r="G200" i="8"/>
  <c r="G208" i="8"/>
  <c r="G216" i="8"/>
  <c r="G224" i="8"/>
  <c r="G232" i="8"/>
  <c r="G240" i="8"/>
  <c r="G248" i="8"/>
  <c r="G256" i="8"/>
  <c r="G264" i="8"/>
  <c r="G272" i="8"/>
  <c r="G280" i="8"/>
  <c r="G288" i="8"/>
  <c r="G296" i="8"/>
  <c r="G304" i="8"/>
  <c r="G312" i="8"/>
  <c r="G320" i="8"/>
  <c r="G328" i="8"/>
  <c r="G336" i="8"/>
  <c r="G344" i="8"/>
  <c r="G352" i="8"/>
  <c r="G360" i="8"/>
  <c r="G368" i="8"/>
  <c r="G376" i="8"/>
  <c r="G384" i="8"/>
  <c r="G392" i="8"/>
  <c r="G81" i="8"/>
  <c r="G89" i="8"/>
  <c r="G97" i="8"/>
  <c r="G5" i="8"/>
  <c r="G13" i="8"/>
  <c r="G21" i="8"/>
  <c r="G29" i="8"/>
  <c r="G37" i="8"/>
  <c r="G45" i="8"/>
  <c r="G53" i="8"/>
  <c r="G61" i="8"/>
  <c r="G69" i="8"/>
  <c r="G77" i="8"/>
  <c r="G85" i="8"/>
  <c r="G93" i="8"/>
  <c r="G101" i="8"/>
  <c r="G109" i="8"/>
  <c r="G117" i="8"/>
  <c r="G125" i="8"/>
  <c r="G133" i="8"/>
  <c r="G141" i="8"/>
  <c r="G149" i="8"/>
  <c r="G157" i="8"/>
  <c r="G165" i="8"/>
  <c r="G173" i="8"/>
  <c r="G181" i="8"/>
  <c r="G189" i="8"/>
  <c r="G197" i="8"/>
  <c r="G205" i="8"/>
  <c r="G213" i="8"/>
  <c r="G221" i="8"/>
  <c r="G229" i="8"/>
  <c r="G237" i="8"/>
  <c r="G245" i="8"/>
  <c r="G253" i="8"/>
  <c r="G261" i="8"/>
  <c r="G269" i="8"/>
  <c r="G277" i="8"/>
  <c r="G285" i="8"/>
  <c r="G293" i="8"/>
  <c r="G301" i="8"/>
  <c r="G309" i="8"/>
  <c r="G317" i="8"/>
  <c r="G325" i="8"/>
  <c r="G333" i="8"/>
  <c r="G341" i="8"/>
  <c r="G349" i="8"/>
  <c r="G357" i="8"/>
  <c r="G365" i="8"/>
  <c r="G373" i="8"/>
  <c r="G381" i="8"/>
  <c r="G389" i="8"/>
  <c r="G66" i="8"/>
  <c r="G74" i="8"/>
  <c r="G82" i="8"/>
  <c r="G90" i="8"/>
  <c r="G98" i="8"/>
  <c r="G106" i="8"/>
  <c r="G114" i="8"/>
  <c r="G122" i="8"/>
  <c r="G130" i="8"/>
  <c r="G138" i="8"/>
  <c r="G146" i="8"/>
  <c r="G154" i="8"/>
  <c r="G162" i="8"/>
  <c r="G170" i="8"/>
  <c r="G178" i="8"/>
  <c r="G186" i="8"/>
  <c r="G194" i="8"/>
  <c r="G202" i="8"/>
  <c r="G210" i="8"/>
  <c r="G218" i="8"/>
  <c r="G226" i="8"/>
  <c r="G234" i="8"/>
  <c r="G242" i="8"/>
  <c r="G250" i="8"/>
  <c r="G258" i="8"/>
  <c r="G266" i="8"/>
  <c r="G274" i="8"/>
  <c r="G282" i="8"/>
  <c r="G290" i="8"/>
  <c r="G298" i="8"/>
  <c r="G306" i="8"/>
  <c r="G314" i="8"/>
  <c r="G322" i="8"/>
  <c r="G330" i="8"/>
  <c r="G338" i="8"/>
  <c r="G346" i="8"/>
  <c r="G354" i="8"/>
  <c r="G362" i="8"/>
  <c r="G370" i="8"/>
  <c r="G378" i="8"/>
  <c r="G386" i="8"/>
  <c r="G394" i="8"/>
  <c r="G47" i="8"/>
  <c r="G55" i="8"/>
  <c r="G63" i="8"/>
  <c r="G71" i="8"/>
  <c r="G79" i="8"/>
  <c r="G87" i="8"/>
  <c r="G95" i="8"/>
  <c r="G103" i="8"/>
  <c r="G111" i="8"/>
  <c r="G119" i="8"/>
  <c r="G127" i="8"/>
  <c r="G135" i="8"/>
  <c r="G143" i="8"/>
  <c r="G151" i="8"/>
  <c r="G159" i="8"/>
  <c r="G167" i="8"/>
  <c r="G175" i="8"/>
  <c r="G183" i="8"/>
  <c r="G191" i="8"/>
  <c r="G199" i="8"/>
  <c r="G207" i="8"/>
  <c r="G215" i="8"/>
  <c r="G223" i="8"/>
  <c r="G231" i="8"/>
  <c r="G239" i="8"/>
  <c r="G247" i="8"/>
  <c r="G255" i="8"/>
  <c r="G263" i="8"/>
  <c r="G271" i="8"/>
  <c r="G279" i="8"/>
  <c r="G287" i="8"/>
  <c r="G295" i="8"/>
  <c r="G303" i="8"/>
  <c r="G311" i="8"/>
  <c r="G319" i="8"/>
  <c r="G327" i="8"/>
  <c r="G335" i="8"/>
  <c r="G343" i="8"/>
  <c r="G351" i="8"/>
  <c r="G359" i="8"/>
  <c r="G367" i="8"/>
  <c r="G375" i="8"/>
  <c r="G383" i="8"/>
  <c r="G391" i="8"/>
  <c r="G4" i="8"/>
  <c r="G12" i="8"/>
  <c r="G20" i="8"/>
  <c r="G28" i="8"/>
  <c r="G36" i="8"/>
  <c r="G44" i="8"/>
  <c r="G52" i="8"/>
  <c r="G60" i="8"/>
  <c r="G68" i="8"/>
  <c r="G76" i="8"/>
  <c r="G84" i="8"/>
  <c r="G92" i="8"/>
  <c r="G100" i="8"/>
  <c r="G108" i="8"/>
  <c r="G116" i="8"/>
  <c r="G124" i="8"/>
  <c r="G132" i="8"/>
  <c r="G140" i="8"/>
  <c r="G148" i="8"/>
  <c r="G156" i="8"/>
  <c r="G164" i="8"/>
  <c r="G172" i="8"/>
  <c r="G180" i="8"/>
  <c r="G188" i="8"/>
  <c r="G196" i="8"/>
  <c r="G204" i="8"/>
  <c r="G212" i="8"/>
  <c r="G220" i="8"/>
  <c r="G228" i="8"/>
  <c r="G236" i="8"/>
  <c r="G244" i="8"/>
  <c r="G252" i="8"/>
  <c r="G260" i="8"/>
  <c r="G268" i="8"/>
  <c r="G276" i="8"/>
  <c r="G284" i="8"/>
  <c r="G292" i="8"/>
  <c r="G300" i="8"/>
  <c r="G308" i="8"/>
  <c r="G316" i="8"/>
  <c r="G324" i="8"/>
  <c r="G332" i="8"/>
  <c r="G340" i="8"/>
  <c r="G348" i="8"/>
  <c r="G356" i="8"/>
  <c r="G364" i="8"/>
  <c r="G372" i="8"/>
  <c r="G380" i="8"/>
  <c r="G388" i="8"/>
  <c r="G105" i="8"/>
  <c r="G113" i="8"/>
  <c r="G121" i="8"/>
  <c r="G129" i="8"/>
  <c r="G137" i="8"/>
  <c r="G145" i="8"/>
  <c r="G153" i="8"/>
  <c r="G161" i="8"/>
  <c r="G169" i="8"/>
  <c r="G177" i="8"/>
  <c r="G185" i="8"/>
  <c r="G193" i="8"/>
  <c r="G201" i="8"/>
  <c r="G209" i="8"/>
  <c r="G217" i="8"/>
  <c r="G225" i="8"/>
  <c r="G233" i="8"/>
  <c r="G241" i="8"/>
  <c r="G249" i="8"/>
  <c r="G257" i="8"/>
  <c r="G265" i="8"/>
  <c r="G273" i="8"/>
  <c r="G281" i="8"/>
  <c r="G289" i="8"/>
  <c r="G297" i="8"/>
  <c r="G305" i="8"/>
  <c r="G313" i="8"/>
  <c r="G321" i="8"/>
  <c r="G329" i="8"/>
  <c r="G337" i="8"/>
  <c r="G345" i="8"/>
  <c r="G353" i="8"/>
  <c r="G361" i="8"/>
  <c r="G369" i="8"/>
  <c r="G377" i="8"/>
  <c r="G385" i="8"/>
  <c r="I28" i="13"/>
  <c r="H28" i="13"/>
  <c r="J25" i="7"/>
  <c r="Q17" i="7"/>
  <c r="K46" i="7"/>
  <c r="B17" i="7"/>
  <c r="C17" i="7"/>
  <c r="M17" i="7"/>
  <c r="U17" i="7"/>
  <c r="N17" i="7"/>
  <c r="O17" i="7"/>
  <c r="P17" i="7"/>
  <c r="J7" i="7"/>
  <c r="K47" i="7"/>
  <c r="J35" i="7"/>
  <c r="J11" i="7"/>
  <c r="K15" i="7"/>
  <c r="J24" i="7"/>
  <c r="J46" i="7"/>
  <c r="J5" i="7"/>
  <c r="K11" i="7"/>
  <c r="AD9" i="7"/>
  <c r="I11" i="7"/>
  <c r="AE9" i="7"/>
  <c r="K10" i="7"/>
  <c r="D9" i="7"/>
  <c r="I9" i="7" s="1"/>
  <c r="K7" i="7"/>
  <c r="H9" i="7"/>
  <c r="AF9" i="7"/>
  <c r="R17" i="7"/>
  <c r="J47" i="7"/>
  <c r="J19" i="7"/>
  <c r="J31" i="7"/>
  <c r="K5" i="7"/>
  <c r="J14" i="7"/>
  <c r="J18" i="7"/>
  <c r="AB54" i="7"/>
  <c r="J10" i="7"/>
  <c r="J13" i="7"/>
  <c r="E9" i="7"/>
  <c r="AI9" i="7"/>
  <c r="S17" i="7"/>
  <c r="AH9" i="7"/>
  <c r="F9" i="7"/>
  <c r="AJ9" i="7"/>
  <c r="T17" i="7"/>
  <c r="AC9" i="7"/>
  <c r="J15" i="7"/>
  <c r="V17" i="7"/>
  <c r="AL17" i="7" s="1"/>
  <c r="K24" i="7"/>
  <c r="K25" i="7"/>
  <c r="K35" i="7"/>
  <c r="K13" i="7"/>
  <c r="K14" i="7"/>
  <c r="W17" i="7"/>
  <c r="AM17" i="7" s="1"/>
  <c r="K31" i="7"/>
  <c r="X17" i="7"/>
  <c r="K18" i="7"/>
  <c r="K19" i="7"/>
  <c r="AG9" i="7"/>
  <c r="AP17" i="7" l="1"/>
  <c r="AQ17" i="7"/>
  <c r="AO17" i="7"/>
  <c r="AK17" i="7"/>
  <c r="AU9" i="7"/>
  <c r="AV9" i="7"/>
  <c r="AT9" i="7"/>
  <c r="D17" i="7"/>
  <c r="I17" i="7" s="1"/>
  <c r="H17" i="7"/>
  <c r="AC17" i="7"/>
  <c r="AG17" i="7"/>
  <c r="AF17" i="7"/>
  <c r="AE17" i="7"/>
  <c r="AD17" i="7"/>
  <c r="J9" i="7"/>
  <c r="F17" i="7"/>
  <c r="AI17" i="7"/>
  <c r="AH17" i="7"/>
  <c r="AJ17" i="7"/>
  <c r="E17" i="7"/>
  <c r="K9" i="7"/>
  <c r="AQ23" i="17" l="1"/>
  <c r="AQ15" i="17"/>
  <c r="AQ22" i="17"/>
  <c r="AQ16" i="17"/>
  <c r="AQ8" i="17"/>
  <c r="AQ14" i="17"/>
  <c r="AQ24" i="17"/>
  <c r="AQ21" i="17"/>
  <c r="AQ10" i="17"/>
  <c r="AQ12" i="17"/>
  <c r="AQ17" i="17"/>
  <c r="AQ11" i="17"/>
  <c r="AQ18" i="17"/>
  <c r="AQ13" i="17"/>
  <c r="AQ9" i="17"/>
  <c r="J17" i="7"/>
  <c r="AT17" i="7"/>
  <c r="AU17" i="7"/>
  <c r="AV17" i="7"/>
  <c r="K17" i="7"/>
  <c r="C16" i="2" l="1"/>
  <c r="H17" i="2"/>
  <c r="C68" i="19"/>
  <c r="C9" i="10"/>
  <c r="H10" i="3"/>
  <c r="I26" i="2"/>
  <c r="B90" i="19"/>
  <c r="K12" i="2"/>
  <c r="H36" i="3"/>
  <c r="H33" i="3"/>
  <c r="F101" i="19"/>
  <c r="K50" i="2"/>
  <c r="C64" i="19"/>
  <c r="H13" i="2"/>
  <c r="F69" i="19"/>
  <c r="K18" i="2"/>
  <c r="E91" i="19"/>
  <c r="J40" i="2"/>
  <c r="B71" i="19"/>
  <c r="K14" i="3"/>
  <c r="J16" i="3"/>
  <c r="I42" i="3"/>
  <c r="D48" i="3"/>
  <c r="I61" i="2"/>
  <c r="I11" i="2"/>
  <c r="I46" i="3"/>
  <c r="J46" i="3"/>
  <c r="I20" i="3"/>
  <c r="F85" i="19"/>
  <c r="F7" i="13"/>
  <c r="K34" i="2"/>
  <c r="D46" i="2"/>
  <c r="D8" i="13"/>
  <c r="D98" i="19"/>
  <c r="I47" i="2"/>
  <c r="H51" i="17"/>
  <c r="H54" i="17"/>
  <c r="J23" i="2"/>
  <c r="E74" i="19"/>
  <c r="K12" i="3"/>
  <c r="H50" i="2"/>
  <c r="C101" i="19"/>
  <c r="I53" i="2"/>
  <c r="D104" i="19"/>
  <c r="H11" i="2"/>
  <c r="C68" i="17"/>
  <c r="H59" i="17"/>
  <c r="E104" i="19"/>
  <c r="J53" i="2"/>
  <c r="J17" i="3"/>
  <c r="B76" i="19"/>
  <c r="H64" i="17"/>
  <c r="F73" i="19"/>
  <c r="K22" i="2"/>
  <c r="H27" i="3"/>
  <c r="E100" i="19"/>
  <c r="J49" i="2"/>
  <c r="I14" i="3"/>
  <c r="I39" i="2"/>
  <c r="D90" i="19"/>
  <c r="I43" i="3"/>
  <c r="H36" i="2"/>
  <c r="I44" i="3"/>
  <c r="K45" i="3"/>
  <c r="D85" i="19"/>
  <c r="D7" i="13"/>
  <c r="I34" i="2"/>
  <c r="H61" i="17"/>
  <c r="D89" i="19"/>
  <c r="I38" i="2"/>
  <c r="I47" i="3"/>
  <c r="C86" i="19"/>
  <c r="H35" i="2"/>
  <c r="K36" i="3"/>
  <c r="I10" i="3"/>
  <c r="K8" i="2"/>
  <c r="F7" i="2"/>
  <c r="F10" i="13"/>
  <c r="K21" i="3"/>
  <c r="J14" i="3"/>
  <c r="J15" i="3"/>
  <c r="I29" i="3"/>
  <c r="K18" i="3"/>
  <c r="F109" i="19"/>
  <c r="K58" i="2"/>
  <c r="I33" i="3"/>
  <c r="H15" i="3"/>
  <c r="H60" i="17"/>
  <c r="H55" i="17"/>
  <c r="D8" i="10"/>
  <c r="I10" i="2"/>
  <c r="F64" i="19"/>
  <c r="K13" i="2"/>
  <c r="K42" i="3"/>
  <c r="F48" i="3"/>
  <c r="K47" i="3"/>
  <c r="H19" i="3"/>
  <c r="J11" i="3"/>
  <c r="H24" i="2"/>
  <c r="C75" i="19"/>
  <c r="K42" i="2"/>
  <c r="F93" i="19"/>
  <c r="I21" i="3"/>
  <c r="I28" i="3"/>
  <c r="H65" i="17"/>
  <c r="H35" i="3"/>
  <c r="K19" i="2"/>
  <c r="I8" i="2"/>
  <c r="D7" i="2"/>
  <c r="D10" i="13"/>
  <c r="D84" i="19"/>
  <c r="I33" i="2"/>
  <c r="B111" i="19"/>
  <c r="J21" i="3"/>
  <c r="F103" i="19"/>
  <c r="K52" i="2"/>
  <c r="J44" i="3"/>
  <c r="J10" i="2"/>
  <c r="E8" i="10"/>
  <c r="I9" i="3"/>
  <c r="K15" i="3"/>
  <c r="J33" i="3"/>
  <c r="D92" i="19"/>
  <c r="I41" i="2"/>
  <c r="I13" i="2"/>
  <c r="D64" i="19"/>
  <c r="H30" i="3"/>
  <c r="H61" i="2"/>
  <c r="H16" i="3"/>
  <c r="F84" i="19"/>
  <c r="K33" i="2"/>
  <c r="E48" i="3"/>
  <c r="J42" i="3"/>
  <c r="K34" i="3"/>
  <c r="B85" i="19"/>
  <c r="B7" i="13"/>
  <c r="B55" i="2"/>
  <c r="B107" i="19"/>
  <c r="I19" i="3"/>
  <c r="K59" i="2"/>
  <c r="F110" i="19"/>
  <c r="I23" i="2"/>
  <c r="D74" i="19"/>
  <c r="C110" i="19"/>
  <c r="H59" i="2"/>
  <c r="E94" i="19"/>
  <c r="J43" i="2"/>
  <c r="H29" i="3"/>
  <c r="H53" i="17"/>
  <c r="K22" i="3"/>
  <c r="K21" i="2"/>
  <c r="F72" i="19"/>
  <c r="I56" i="2"/>
  <c r="D107" i="19"/>
  <c r="D55" i="2"/>
  <c r="H60" i="2"/>
  <c r="C111" i="19"/>
  <c r="C90" i="19"/>
  <c r="H39" i="2"/>
  <c r="B88" i="19"/>
  <c r="K10" i="3"/>
  <c r="E69" i="19"/>
  <c r="J18" i="2"/>
  <c r="H62" i="17"/>
  <c r="C88" i="19"/>
  <c r="H37" i="2"/>
  <c r="J36" i="3"/>
  <c r="K44" i="3"/>
  <c r="K61" i="2"/>
  <c r="K23" i="3"/>
  <c r="I44" i="2"/>
  <c r="D95" i="19"/>
  <c r="I58" i="2"/>
  <c r="D109" i="19"/>
  <c r="D99" i="19"/>
  <c r="I48" i="2"/>
  <c r="B70" i="19"/>
  <c r="H44" i="1"/>
  <c r="F76" i="19"/>
  <c r="K25" i="2"/>
  <c r="K17" i="3"/>
  <c r="K20" i="3"/>
  <c r="J47" i="3"/>
  <c r="K27" i="3"/>
  <c r="J52" i="2"/>
  <c r="E103" i="19"/>
  <c r="F98" i="19"/>
  <c r="F8" i="13"/>
  <c r="K47" i="2"/>
  <c r="F46" i="2"/>
  <c r="I27" i="3"/>
  <c r="B65" i="19"/>
  <c r="J29" i="3"/>
  <c r="J26" i="2"/>
  <c r="E88" i="19"/>
  <c r="J37" i="2"/>
  <c r="K20" i="2"/>
  <c r="F71" i="19"/>
  <c r="H63" i="17"/>
  <c r="I25" i="2"/>
  <c r="D76" i="19"/>
  <c r="K10" i="2"/>
  <c r="F8" i="10"/>
  <c r="H51" i="2"/>
  <c r="J33" i="2"/>
  <c r="E84" i="19"/>
  <c r="F91" i="19"/>
  <c r="K40" i="2"/>
  <c r="J8" i="2"/>
  <c r="E7" i="2"/>
  <c r="E10" i="13"/>
  <c r="H37" i="3"/>
  <c r="J19" i="3"/>
  <c r="B69" i="19"/>
  <c r="B99" i="19"/>
  <c r="K43" i="3"/>
  <c r="H43" i="3"/>
  <c r="I60" i="2"/>
  <c r="D111" i="19"/>
  <c r="K44" i="2"/>
  <c r="F95" i="19"/>
  <c r="J12" i="2"/>
  <c r="B48" i="3"/>
  <c r="J44" i="2"/>
  <c r="E95" i="19"/>
  <c r="J24" i="2"/>
  <c r="E75" i="19"/>
  <c r="H21" i="3"/>
  <c r="E68" i="19"/>
  <c r="E16" i="2"/>
  <c r="E9" i="10"/>
  <c r="J17" i="2"/>
  <c r="B104" i="19"/>
  <c r="H67" i="17"/>
  <c r="J22" i="2"/>
  <c r="E73" i="19"/>
  <c r="H11" i="3"/>
  <c r="D9" i="10"/>
  <c r="I17" i="2"/>
  <c r="D68" i="19"/>
  <c r="D16" i="2"/>
  <c r="C99" i="19"/>
  <c r="H48" i="2"/>
  <c r="H17" i="3"/>
  <c r="B108" i="19"/>
  <c r="H42" i="3"/>
  <c r="C48" i="3"/>
  <c r="C108" i="19"/>
  <c r="H57" i="2"/>
  <c r="F104" i="19"/>
  <c r="K53" i="2"/>
  <c r="J57" i="2"/>
  <c r="E108" i="19"/>
  <c r="I45" i="3"/>
  <c r="K33" i="3"/>
  <c r="K19" i="3"/>
  <c r="J19" i="2"/>
  <c r="K36" i="2"/>
  <c r="B95" i="19"/>
  <c r="B75" i="19"/>
  <c r="J9" i="2"/>
  <c r="E11" i="13"/>
  <c r="H32" i="2"/>
  <c r="C31" i="2"/>
  <c r="C83" i="19"/>
  <c r="H13" i="3"/>
  <c r="J27" i="3"/>
  <c r="C95" i="19"/>
  <c r="H44" i="2"/>
  <c r="K24" i="2"/>
  <c r="F75" i="19"/>
  <c r="E89" i="19"/>
  <c r="J38" i="2"/>
  <c r="H46" i="3"/>
  <c r="F86" i="19"/>
  <c r="K35" i="2"/>
  <c r="H47" i="3"/>
  <c r="J35" i="3"/>
  <c r="E99" i="19"/>
  <c r="J48" i="2"/>
  <c r="I34" i="3"/>
  <c r="C84" i="19"/>
  <c r="H33" i="2"/>
  <c r="J35" i="2"/>
  <c r="E86" i="19"/>
  <c r="B11" i="13"/>
  <c r="J43" i="3"/>
  <c r="I12" i="3"/>
  <c r="B84" i="19"/>
  <c r="C7" i="13"/>
  <c r="C85" i="19"/>
  <c r="H34" i="2"/>
  <c r="K57" i="2"/>
  <c r="F108" i="19"/>
  <c r="I37" i="2"/>
  <c r="D88" i="19"/>
  <c r="F88" i="19"/>
  <c r="K37" i="2"/>
  <c r="J50" i="2"/>
  <c r="E101" i="19"/>
  <c r="J34" i="3"/>
  <c r="B73" i="19"/>
  <c r="I18" i="2"/>
  <c r="D69" i="19"/>
  <c r="J21" i="2"/>
  <c r="E72" i="19"/>
  <c r="J47" i="2"/>
  <c r="E8" i="13"/>
  <c r="E98" i="19"/>
  <c r="E46" i="2"/>
  <c r="H49" i="2"/>
  <c r="C100" i="19"/>
  <c r="H12" i="3"/>
  <c r="J9" i="3"/>
  <c r="F99" i="19"/>
  <c r="K48" i="2"/>
  <c r="B109" i="19"/>
  <c r="J60" i="2"/>
  <c r="E111" i="19"/>
  <c r="C94" i="19"/>
  <c r="H43" i="2"/>
  <c r="J11" i="2"/>
  <c r="B10" i="13"/>
  <c r="B7" i="2"/>
  <c r="C91" i="19"/>
  <c r="H40" i="2"/>
  <c r="I18" i="3"/>
  <c r="H26" i="2"/>
  <c r="I35" i="2"/>
  <c r="D86" i="19"/>
  <c r="I22" i="3"/>
  <c r="K9" i="3"/>
  <c r="H28" i="3"/>
  <c r="H22" i="3"/>
  <c r="B8" i="13"/>
  <c r="B98" i="19"/>
  <c r="B46" i="2"/>
  <c r="B56" i="17"/>
  <c r="I36" i="3"/>
  <c r="K30" i="3"/>
  <c r="H52" i="17"/>
  <c r="F92" i="19"/>
  <c r="K41" i="2"/>
  <c r="B8" i="10"/>
  <c r="C98" i="19"/>
  <c r="C46" i="2"/>
  <c r="C8" i="13"/>
  <c r="H47" i="2"/>
  <c r="I37" i="3"/>
  <c r="I23" i="3"/>
  <c r="B78" i="19"/>
  <c r="E55" i="2"/>
  <c r="J56" i="2"/>
  <c r="E107" i="19"/>
  <c r="C92" i="19"/>
  <c r="H41" i="2"/>
  <c r="H21" i="2"/>
  <c r="C72" i="19"/>
  <c r="F89" i="19"/>
  <c r="K38" i="2"/>
  <c r="I13" i="3"/>
  <c r="J10" i="3"/>
  <c r="B89" i="19"/>
  <c r="H45" i="3"/>
  <c r="H50" i="17"/>
  <c r="I36" i="2"/>
  <c r="J18" i="3"/>
  <c r="C78" i="19"/>
  <c r="H27" i="2"/>
  <c r="K37" i="3"/>
  <c r="K11" i="2"/>
  <c r="B92" i="19"/>
  <c r="F68" i="19"/>
  <c r="F16" i="2"/>
  <c r="K17" i="2"/>
  <c r="F9" i="10"/>
  <c r="B91" i="19"/>
  <c r="H53" i="2"/>
  <c r="C104" i="19"/>
  <c r="I19" i="2"/>
  <c r="B83" i="19"/>
  <c r="B31" i="2"/>
  <c r="F11" i="13"/>
  <c r="K9" i="2"/>
  <c r="K14" i="2"/>
  <c r="F65" i="19"/>
  <c r="I43" i="2"/>
  <c r="D94" i="19"/>
  <c r="J13" i="3"/>
  <c r="F100" i="19"/>
  <c r="K49" i="2"/>
  <c r="K13" i="3"/>
  <c r="H12" i="2"/>
  <c r="H25" i="2"/>
  <c r="C76" i="19"/>
  <c r="H34" i="3"/>
  <c r="I38" i="3"/>
  <c r="B101" i="19"/>
  <c r="J12" i="3"/>
  <c r="D72" i="19"/>
  <c r="I21" i="2"/>
  <c r="B94" i="19"/>
  <c r="H49" i="17"/>
  <c r="C56" i="17"/>
  <c r="C103" i="19"/>
  <c r="H52" i="2"/>
  <c r="E76" i="19"/>
  <c r="J25" i="2"/>
  <c r="I42" i="2"/>
  <c r="D93" i="19"/>
  <c r="I12" i="2"/>
  <c r="B93" i="19"/>
  <c r="D31" i="2"/>
  <c r="I32" i="2"/>
  <c r="D83" i="19"/>
  <c r="B74" i="19"/>
  <c r="J41" i="2"/>
  <c r="E92" i="19"/>
  <c r="I40" i="2"/>
  <c r="D91" i="19"/>
  <c r="D108" i="19"/>
  <c r="I57" i="2"/>
  <c r="H44" i="3"/>
  <c r="K51" i="2"/>
  <c r="C65" i="19"/>
  <c r="H14" i="2"/>
  <c r="F107" i="19"/>
  <c r="F55" i="2"/>
  <c r="K56" i="2"/>
  <c r="J20" i="3"/>
  <c r="J38" i="3"/>
  <c r="I50" i="2"/>
  <c r="D101" i="19"/>
  <c r="I35" i="3"/>
  <c r="I15" i="3"/>
  <c r="K35" i="3"/>
  <c r="I30" i="3"/>
  <c r="C89" i="19"/>
  <c r="H38" i="2"/>
  <c r="F74" i="19"/>
  <c r="K23" i="2"/>
  <c r="H14" i="3"/>
  <c r="B68" i="19"/>
  <c r="B9" i="10"/>
  <c r="B16" i="2"/>
  <c r="C74" i="19"/>
  <c r="H23" i="2"/>
  <c r="E65" i="19"/>
  <c r="J14" i="2"/>
  <c r="B64" i="19"/>
  <c r="H9" i="3"/>
  <c r="H23" i="3"/>
  <c r="K28" i="3"/>
  <c r="I24" i="2"/>
  <c r="D75" i="19"/>
  <c r="D11" i="13"/>
  <c r="I9" i="2"/>
  <c r="J22" i="3"/>
  <c r="B100" i="19"/>
  <c r="B72" i="19"/>
  <c r="K11" i="3"/>
  <c r="J51" i="2"/>
  <c r="J13" i="2"/>
  <c r="E64" i="19"/>
  <c r="E85" i="19"/>
  <c r="J34" i="2"/>
  <c r="E7" i="13"/>
  <c r="B103" i="19"/>
  <c r="C93" i="19"/>
  <c r="H42" i="2"/>
  <c r="D71" i="19"/>
  <c r="I20" i="2"/>
  <c r="K16" i="3"/>
  <c r="F90" i="19"/>
  <c r="K39" i="2"/>
  <c r="C7" i="2"/>
  <c r="H8" i="2"/>
  <c r="C10" i="13"/>
  <c r="H38" i="3"/>
  <c r="H18" i="2"/>
  <c r="C69" i="19"/>
  <c r="B110" i="19"/>
  <c r="E90" i="19"/>
  <c r="J39" i="2"/>
  <c r="K29" i="3"/>
  <c r="D110" i="19"/>
  <c r="I59" i="2"/>
  <c r="C11" i="13"/>
  <c r="H9" i="2"/>
  <c r="J30" i="3"/>
  <c r="C73" i="19"/>
  <c r="H22" i="2"/>
  <c r="K46" i="3"/>
  <c r="E78" i="19"/>
  <c r="J27" i="2"/>
  <c r="C109" i="19"/>
  <c r="H58" i="2"/>
  <c r="H66" i="17"/>
  <c r="B86" i="19"/>
  <c r="J61" i="2"/>
  <c r="C70" i="19"/>
  <c r="H19" i="2"/>
  <c r="B68" i="17"/>
  <c r="J36" i="2"/>
  <c r="I16" i="3"/>
  <c r="E83" i="19"/>
  <c r="J32" i="2"/>
  <c r="E31" i="2"/>
  <c r="D78" i="19"/>
  <c r="I27" i="2"/>
  <c r="F31" i="2"/>
  <c r="F83" i="19"/>
  <c r="K32" i="2"/>
  <c r="D103" i="19"/>
  <c r="I52" i="2"/>
  <c r="I17" i="3"/>
  <c r="F111" i="19"/>
  <c r="K60" i="2"/>
  <c r="H20" i="3"/>
  <c r="H10" i="2"/>
  <c r="C8" i="10"/>
  <c r="J59" i="2"/>
  <c r="E110" i="19"/>
  <c r="H20" i="2"/>
  <c r="C71" i="19"/>
  <c r="I49" i="2"/>
  <c r="D100" i="19"/>
  <c r="H18" i="3"/>
  <c r="J28" i="3"/>
  <c r="J23" i="3"/>
  <c r="J37" i="3"/>
  <c r="F94" i="19"/>
  <c r="K43" i="2"/>
  <c r="D73" i="19"/>
  <c r="I22" i="2"/>
  <c r="C55" i="2"/>
  <c r="H56" i="2"/>
  <c r="C107" i="19"/>
  <c r="I14" i="2"/>
  <c r="D65" i="19"/>
  <c r="J42" i="2"/>
  <c r="E93" i="19"/>
  <c r="F78" i="19"/>
  <c r="K27" i="2"/>
  <c r="J58" i="2"/>
  <c r="E109" i="19"/>
  <c r="I51" i="2"/>
  <c r="K38" i="3"/>
  <c r="I11" i="3"/>
  <c r="J45" i="3"/>
  <c r="K26" i="2"/>
  <c r="J20" i="2"/>
  <c r="E71" i="19"/>
  <c r="J48" i="3" l="1"/>
  <c r="J76" i="19"/>
  <c r="H76" i="19"/>
  <c r="J64" i="19"/>
  <c r="J8" i="13"/>
  <c r="I9" i="10"/>
  <c r="J95" i="19"/>
  <c r="J46" i="2"/>
  <c r="I94" i="19"/>
  <c r="J84" i="19"/>
  <c r="B70" i="17"/>
  <c r="H56" i="17"/>
  <c r="I108" i="19"/>
  <c r="H55" i="2"/>
  <c r="J92" i="19"/>
  <c r="H11" i="13"/>
  <c r="I75" i="19"/>
  <c r="I88" i="19"/>
  <c r="J104" i="19"/>
  <c r="B9" i="13"/>
  <c r="H48" i="3"/>
  <c r="J99" i="19"/>
  <c r="H111" i="19"/>
  <c r="I111" i="19"/>
  <c r="H88" i="19"/>
  <c r="H95" i="19"/>
  <c r="I64" i="19"/>
  <c r="I101" i="19"/>
  <c r="I100" i="19"/>
  <c r="H8" i="13"/>
  <c r="H104" i="19"/>
  <c r="H73" i="19"/>
  <c r="J111" i="19"/>
  <c r="J93" i="19"/>
  <c r="H93" i="19"/>
  <c r="H78" i="19"/>
  <c r="J71" i="19"/>
  <c r="H109" i="19"/>
  <c r="H74" i="19"/>
  <c r="I91" i="19"/>
  <c r="I72" i="19"/>
  <c r="H8" i="10"/>
  <c r="J110" i="19"/>
  <c r="H90" i="19"/>
  <c r="H70" i="19"/>
  <c r="J89" i="19"/>
  <c r="I65" i="19"/>
  <c r="H103" i="19"/>
  <c r="H99" i="19"/>
  <c r="H110" i="19"/>
  <c r="I90" i="19"/>
  <c r="I48" i="3"/>
  <c r="J78" i="19"/>
  <c r="J103" i="19"/>
  <c r="H84" i="19"/>
  <c r="I85" i="19"/>
  <c r="B6" i="13"/>
  <c r="H16" i="2"/>
  <c r="J108" i="19"/>
  <c r="K69" i="19"/>
  <c r="K31" i="2"/>
  <c r="F29" i="2"/>
  <c r="H94" i="19"/>
  <c r="K76" i="19"/>
  <c r="I55" i="2"/>
  <c r="H86" i="19"/>
  <c r="K107" i="19"/>
  <c r="K94" i="19"/>
  <c r="K100" i="19"/>
  <c r="K65" i="19"/>
  <c r="K11" i="13"/>
  <c r="K16" i="2"/>
  <c r="I109" i="19"/>
  <c r="K68" i="19"/>
  <c r="J90" i="19"/>
  <c r="K90" i="19"/>
  <c r="H65" i="19"/>
  <c r="K89" i="19"/>
  <c r="H92" i="19"/>
  <c r="H98" i="19"/>
  <c r="H100" i="19"/>
  <c r="J72" i="19"/>
  <c r="J101" i="19"/>
  <c r="H85" i="19"/>
  <c r="J11" i="13"/>
  <c r="K104" i="19"/>
  <c r="J73" i="19"/>
  <c r="J16" i="2"/>
  <c r="K91" i="19"/>
  <c r="I95" i="19"/>
  <c r="H75" i="19"/>
  <c r="J9" i="10"/>
  <c r="H68" i="17"/>
  <c r="C70" i="17"/>
  <c r="K111" i="19"/>
  <c r="I78" i="19"/>
  <c r="J31" i="2"/>
  <c r="E29" i="2"/>
  <c r="J65" i="19"/>
  <c r="I83" i="19"/>
  <c r="B29" i="2"/>
  <c r="H72" i="19"/>
  <c r="K92" i="19"/>
  <c r="C6" i="13"/>
  <c r="H7" i="13"/>
  <c r="J68" i="19"/>
  <c r="K8" i="10"/>
  <c r="K46" i="2"/>
  <c r="K72" i="19"/>
  <c r="J94" i="19"/>
  <c r="K103" i="19"/>
  <c r="D5" i="2"/>
  <c r="I7" i="2"/>
  <c r="I104" i="19"/>
  <c r="K7" i="13"/>
  <c r="F6" i="13"/>
  <c r="J91" i="19"/>
  <c r="H64" i="19"/>
  <c r="H46" i="2"/>
  <c r="J98" i="19"/>
  <c r="K73" i="19"/>
  <c r="I110" i="19"/>
  <c r="I71" i="19"/>
  <c r="K74" i="19"/>
  <c r="J107" i="19"/>
  <c r="K88" i="19"/>
  <c r="K86" i="19"/>
  <c r="H108" i="19"/>
  <c r="J69" i="19"/>
  <c r="K110" i="19"/>
  <c r="K84" i="19"/>
  <c r="K48" i="3"/>
  <c r="I89" i="19"/>
  <c r="I98" i="19"/>
  <c r="K85" i="19"/>
  <c r="K95" i="19"/>
  <c r="J109" i="19"/>
  <c r="K78" i="19"/>
  <c r="I73" i="19"/>
  <c r="H69" i="19"/>
  <c r="C9" i="13"/>
  <c r="H10" i="13"/>
  <c r="E6" i="13"/>
  <c r="J7" i="13"/>
  <c r="I93" i="19"/>
  <c r="H91" i="19"/>
  <c r="I69" i="19"/>
  <c r="J86" i="19"/>
  <c r="H83" i="19"/>
  <c r="I16" i="2"/>
  <c r="J75" i="19"/>
  <c r="I76" i="19"/>
  <c r="K71" i="19"/>
  <c r="J88" i="19"/>
  <c r="I99" i="19"/>
  <c r="I92" i="19"/>
  <c r="J100" i="19"/>
  <c r="J74" i="19"/>
  <c r="I8" i="13"/>
  <c r="H9" i="10"/>
  <c r="I107" i="19"/>
  <c r="D9" i="13"/>
  <c r="I10" i="13"/>
  <c r="I8" i="10"/>
  <c r="H71" i="19"/>
  <c r="I103" i="19"/>
  <c r="J83" i="19"/>
  <c r="H89" i="19"/>
  <c r="D29" i="2"/>
  <c r="I31" i="2"/>
  <c r="K9" i="10"/>
  <c r="J55" i="2"/>
  <c r="C29" i="2"/>
  <c r="H31" i="2"/>
  <c r="I68" i="19"/>
  <c r="E9" i="13"/>
  <c r="J10" i="13"/>
  <c r="K8" i="13"/>
  <c r="I74" i="19"/>
  <c r="J8" i="10"/>
  <c r="I84" i="19"/>
  <c r="K10" i="13"/>
  <c r="F9" i="13"/>
  <c r="I46" i="2"/>
  <c r="K101" i="19"/>
  <c r="H68" i="19"/>
  <c r="K93" i="19"/>
  <c r="H107" i="19"/>
  <c r="K83" i="19"/>
  <c r="H7" i="2"/>
  <c r="C5" i="2"/>
  <c r="J85" i="19"/>
  <c r="I11" i="13"/>
  <c r="K55" i="2"/>
  <c r="I86" i="19"/>
  <c r="B5" i="2"/>
  <c r="K99" i="19"/>
  <c r="K108" i="19"/>
  <c r="K75" i="19"/>
  <c r="J7" i="2"/>
  <c r="E5" i="2"/>
  <c r="K98" i="19"/>
  <c r="K64" i="19"/>
  <c r="K109" i="19"/>
  <c r="K7" i="2"/>
  <c r="F5" i="2"/>
  <c r="D6" i="13"/>
  <c r="I7" i="13"/>
  <c r="H101" i="19"/>
  <c r="Y100" i="20" l="1"/>
  <c r="AK36" i="1"/>
  <c r="AR8" i="17"/>
  <c r="AA19" i="17"/>
  <c r="AM8" i="17"/>
  <c r="AQ34" i="14"/>
  <c r="B11" i="19"/>
  <c r="B75" i="20"/>
  <c r="B19" i="1"/>
  <c r="U56" i="1"/>
  <c r="AG47" i="1"/>
  <c r="U47" i="19"/>
  <c r="AL39" i="2"/>
  <c r="Z90" i="19"/>
  <c r="B87" i="20"/>
  <c r="H87" i="20" s="1"/>
  <c r="AK47" i="1"/>
  <c r="Y47" i="19"/>
  <c r="Y56" i="1"/>
  <c r="H14" i="1"/>
  <c r="C14" i="19"/>
  <c r="C13" i="1"/>
  <c r="C78" i="20"/>
  <c r="H78" i="20" s="1"/>
  <c r="AC44" i="1"/>
  <c r="AA51" i="10"/>
  <c r="AM21" i="10"/>
  <c r="AA29" i="10"/>
  <c r="AA27" i="10" s="1"/>
  <c r="AO75" i="7"/>
  <c r="AQ47" i="9"/>
  <c r="AL24" i="2"/>
  <c r="Z75" i="19"/>
  <c r="AL49" i="2"/>
  <c r="Z100" i="19"/>
  <c r="AO26" i="14"/>
  <c r="B86" i="20"/>
  <c r="B21" i="1"/>
  <c r="U74" i="20"/>
  <c r="U10" i="19"/>
  <c r="U9" i="1"/>
  <c r="AG10" i="1"/>
  <c r="U18" i="1"/>
  <c r="AM24" i="2"/>
  <c r="AA75" i="19"/>
  <c r="M75" i="20"/>
  <c r="M19" i="1"/>
  <c r="M11" i="19"/>
  <c r="AM40" i="17"/>
  <c r="AR40" i="17"/>
  <c r="AA92" i="19"/>
  <c r="AM41" i="2"/>
  <c r="AQ75" i="7"/>
  <c r="C95" i="20"/>
  <c r="H31" i="1"/>
  <c r="C31" i="19"/>
  <c r="AL12" i="2"/>
  <c r="Z63" i="19"/>
  <c r="AA71" i="19"/>
  <c r="AM20" i="2"/>
  <c r="AA80" i="7"/>
  <c r="AR80" i="7" s="1"/>
  <c r="AR85" i="7"/>
  <c r="AM85" i="7"/>
  <c r="Q95" i="20"/>
  <c r="AG95" i="20" s="1"/>
  <c r="AC31" i="1"/>
  <c r="Q31" i="19"/>
  <c r="Q47" i="19"/>
  <c r="Q56" i="1"/>
  <c r="AC47" i="1"/>
  <c r="C89" i="20"/>
  <c r="C25" i="19"/>
  <c r="H25" i="1"/>
  <c r="AA86" i="19"/>
  <c r="AM35" i="2"/>
  <c r="AA99" i="19"/>
  <c r="AR99" i="19" s="1"/>
  <c r="AM48" i="2"/>
  <c r="Q13" i="1"/>
  <c r="AC14" i="1"/>
  <c r="Q78" i="20"/>
  <c r="Q14" i="19"/>
  <c r="AM47" i="9"/>
  <c r="AR47" i="9"/>
  <c r="B25" i="19"/>
  <c r="B89" i="20"/>
  <c r="Q69" i="20"/>
  <c r="Q5" i="19"/>
  <c r="Q7" i="9"/>
  <c r="AC5" i="1"/>
  <c r="AQ85" i="7"/>
  <c r="H23" i="1"/>
  <c r="C87" i="20"/>
  <c r="B18" i="1"/>
  <c r="B10" i="19"/>
  <c r="B74" i="20"/>
  <c r="B9" i="1"/>
  <c r="B7" i="1" s="1"/>
  <c r="U25" i="19"/>
  <c r="U89" i="20"/>
  <c r="AG25" i="1"/>
  <c r="AA72" i="19"/>
  <c r="AM21" i="2"/>
  <c r="Q74" i="20"/>
  <c r="AG74" i="20" s="1"/>
  <c r="Q9" i="1"/>
  <c r="Q10" i="19"/>
  <c r="Q18" i="1"/>
  <c r="Q82" i="20" s="1"/>
  <c r="AC10" i="1"/>
  <c r="M79" i="20"/>
  <c r="M15" i="19"/>
  <c r="M100" i="20"/>
  <c r="AP33" i="9"/>
  <c r="Z60" i="19"/>
  <c r="AL9" i="2"/>
  <c r="Z11" i="13"/>
  <c r="AP32" i="9"/>
  <c r="Z64" i="19"/>
  <c r="AL13" i="2"/>
  <c r="AM42" i="2"/>
  <c r="AA93" i="19"/>
  <c r="AR93" i="19" s="1"/>
  <c r="AO25" i="14"/>
  <c r="AO50" i="17"/>
  <c r="AA91" i="19"/>
  <c r="AM40" i="2"/>
  <c r="AQ35" i="14"/>
  <c r="AL42" i="2"/>
  <c r="Z93" i="19"/>
  <c r="AP32" i="17"/>
  <c r="AQ35" i="9"/>
  <c r="C79" i="20"/>
  <c r="C15" i="19"/>
  <c r="H15" i="1"/>
  <c r="AA95" i="19"/>
  <c r="AM44" i="2"/>
  <c r="AQ54" i="17"/>
  <c r="Q21" i="1"/>
  <c r="Q86" i="20"/>
  <c r="AC22" i="1"/>
  <c r="AQ100" i="7"/>
  <c r="Q75" i="20"/>
  <c r="Q11" i="19"/>
  <c r="Q19" i="1"/>
  <c r="Q19" i="19" s="1"/>
  <c r="AC11" i="1"/>
  <c r="AO35" i="17"/>
  <c r="AO35" i="14"/>
  <c r="Z73" i="19"/>
  <c r="AL22" i="2"/>
  <c r="C5" i="19"/>
  <c r="C7" i="9"/>
  <c r="H5" i="1"/>
  <c r="C69" i="20"/>
  <c r="Q100" i="20"/>
  <c r="AC36" i="1"/>
  <c r="M47" i="19"/>
  <c r="M56" i="1"/>
  <c r="AP51" i="17"/>
  <c r="AM36" i="2"/>
  <c r="AA87" i="19"/>
  <c r="Z101" i="19"/>
  <c r="AL50" i="2"/>
  <c r="B29" i="1"/>
  <c r="B94" i="20"/>
  <c r="M9" i="1"/>
  <c r="M10" i="19"/>
  <c r="M74" i="20"/>
  <c r="M18" i="1"/>
  <c r="AM12" i="10"/>
  <c r="AA11" i="10"/>
  <c r="AO34" i="9"/>
  <c r="AM31" i="17"/>
  <c r="AR31" i="17"/>
  <c r="B88" i="20"/>
  <c r="B24" i="19"/>
  <c r="U42" i="1"/>
  <c r="U99" i="20"/>
  <c r="U35" i="19"/>
  <c r="AG35" i="1"/>
  <c r="AO46" i="9"/>
  <c r="AL11" i="2"/>
  <c r="Z62" i="19"/>
  <c r="AM10" i="2"/>
  <c r="AA61" i="19"/>
  <c r="AA8" i="10"/>
  <c r="AG44" i="1"/>
  <c r="U31" i="19"/>
  <c r="AG31" i="1"/>
  <c r="U95" i="20"/>
  <c r="Z78" i="19"/>
  <c r="AL27" i="2"/>
  <c r="AM13" i="2"/>
  <c r="AA64" i="19"/>
  <c r="AR64" i="19" s="1"/>
  <c r="AQ26" i="14"/>
  <c r="AL61" i="2"/>
  <c r="AO110" i="7"/>
  <c r="Z24" i="14"/>
  <c r="Z22" i="14" s="1"/>
  <c r="AM15" i="13"/>
  <c r="AK44" i="1"/>
  <c r="Z72" i="19"/>
  <c r="AL21" i="2"/>
  <c r="AG23" i="1"/>
  <c r="U87" i="20"/>
  <c r="Z33" i="14"/>
  <c r="Z29" i="14" s="1"/>
  <c r="C75" i="20"/>
  <c r="C11" i="19"/>
  <c r="H11" i="19" s="1"/>
  <c r="H11" i="1"/>
  <c r="C19" i="1"/>
  <c r="Z91" i="19"/>
  <c r="AL40" i="2"/>
  <c r="AM49" i="2"/>
  <c r="AA100" i="19"/>
  <c r="AR100" i="19" s="1"/>
  <c r="AP30" i="17"/>
  <c r="Z76" i="19"/>
  <c r="AL25" i="2"/>
  <c r="AA62" i="19"/>
  <c r="AR62" i="19" s="1"/>
  <c r="AM11" i="2"/>
  <c r="C48" i="19"/>
  <c r="H48" i="1"/>
  <c r="C22" i="13"/>
  <c r="AM53" i="17"/>
  <c r="AR53" i="17"/>
  <c r="AO36" i="17"/>
  <c r="AM58" i="2"/>
  <c r="AA109" i="19"/>
  <c r="AR109" i="19" s="1"/>
  <c r="Q94" i="20"/>
  <c r="AC30" i="1"/>
  <c r="Q29" i="1"/>
  <c r="M48" i="19"/>
  <c r="AM23" i="2"/>
  <c r="AA74" i="19"/>
  <c r="AG48" i="1"/>
  <c r="U48" i="19"/>
  <c r="AM14" i="2"/>
  <c r="AA65" i="19"/>
  <c r="AM15" i="10"/>
  <c r="AO13" i="17"/>
  <c r="AK25" i="1"/>
  <c r="Y25" i="19"/>
  <c r="Y89" i="20"/>
  <c r="C94" i="20"/>
  <c r="C29" i="1"/>
  <c r="H30" i="1"/>
  <c r="AL26" i="2"/>
  <c r="AR35" i="9"/>
  <c r="AM35" i="9"/>
  <c r="AM39" i="2"/>
  <c r="AA90" i="19"/>
  <c r="AP36" i="9"/>
  <c r="AA76" i="19"/>
  <c r="AM25" i="2"/>
  <c r="M13" i="1"/>
  <c r="M78" i="20"/>
  <c r="M14" i="19"/>
  <c r="AP110" i="7"/>
  <c r="M86" i="20"/>
  <c r="M21" i="1"/>
  <c r="B15" i="19"/>
  <c r="B79" i="20"/>
  <c r="AO49" i="17"/>
  <c r="AO31" i="14"/>
  <c r="AP34" i="9"/>
  <c r="AO61" i="7"/>
  <c r="AP35" i="14"/>
  <c r="AL38" i="2"/>
  <c r="Z89" i="19"/>
  <c r="AP85" i="7"/>
  <c r="AQ41" i="17"/>
  <c r="B14" i="19"/>
  <c r="B78" i="20"/>
  <c r="B13" i="1"/>
  <c r="C47" i="19"/>
  <c r="C21" i="13"/>
  <c r="H47" i="1"/>
  <c r="C56" i="1"/>
  <c r="Z103" i="19"/>
  <c r="Z110" i="19"/>
  <c r="AL59" i="2"/>
  <c r="M95" i="20"/>
  <c r="M31" i="19"/>
  <c r="AM100" i="7"/>
  <c r="AA95" i="7"/>
  <c r="AR95" i="7" s="1"/>
  <c r="AR100" i="7"/>
  <c r="AO68" i="7"/>
  <c r="AQ25" i="14"/>
  <c r="AO85" i="7"/>
  <c r="AA17" i="10"/>
  <c r="AM18" i="10"/>
  <c r="AG15" i="1"/>
  <c r="U79" i="20"/>
  <c r="U15" i="19"/>
  <c r="AO67" i="17"/>
  <c r="AM32" i="2"/>
  <c r="AA83" i="19"/>
  <c r="AA31" i="2"/>
  <c r="AR48" i="9"/>
  <c r="AM48" i="9"/>
  <c r="AP100" i="7"/>
  <c r="B21" i="13"/>
  <c r="B56" i="1"/>
  <c r="B47" i="19"/>
  <c r="AA104" i="19"/>
  <c r="AM53" i="2"/>
  <c r="AP31" i="17"/>
  <c r="AM59" i="2"/>
  <c r="AA110" i="19"/>
  <c r="AA24" i="14"/>
  <c r="AM25" i="14"/>
  <c r="AR25" i="14"/>
  <c r="AC48" i="1"/>
  <c r="Q48" i="19"/>
  <c r="AM24" i="13"/>
  <c r="AC35" i="1"/>
  <c r="Q99" i="20"/>
  <c r="Q35" i="19"/>
  <c r="Q42" i="1"/>
  <c r="AL23" i="2"/>
  <c r="Z74" i="19"/>
  <c r="C35" i="19"/>
  <c r="C42" i="1"/>
  <c r="H35" i="1"/>
  <c r="C99" i="20"/>
  <c r="AM37" i="9"/>
  <c r="AR37" i="9"/>
  <c r="AQ65" i="3"/>
  <c r="AM65" i="3"/>
  <c r="AM32" i="17"/>
  <c r="AR32" i="17"/>
  <c r="AA102" i="19"/>
  <c r="AR102" i="19" s="1"/>
  <c r="AM51" i="2"/>
  <c r="B99" i="20"/>
  <c r="H99" i="20" s="1"/>
  <c r="B35" i="19"/>
  <c r="B42" i="1"/>
  <c r="AC25" i="1"/>
  <c r="Q89" i="20"/>
  <c r="Q25" i="19"/>
  <c r="U29" i="1"/>
  <c r="U94" i="20"/>
  <c r="AG30" i="1"/>
  <c r="AP37" i="9"/>
  <c r="AP27" i="14"/>
  <c r="AL35" i="2"/>
  <c r="Z86" i="19"/>
  <c r="AP35" i="9"/>
  <c r="AL58" i="2"/>
  <c r="Z109" i="19"/>
  <c r="AM63" i="17"/>
  <c r="AR63" i="17"/>
  <c r="Y74" i="20"/>
  <c r="Y18" i="1"/>
  <c r="AK10" i="1"/>
  <c r="Y10" i="19"/>
  <c r="Y9" i="1"/>
  <c r="AQ49" i="9"/>
  <c r="M89" i="20"/>
  <c r="M25" i="19"/>
  <c r="AM37" i="2"/>
  <c r="AA88" i="19"/>
  <c r="AQ31" i="14"/>
  <c r="AM9" i="17"/>
  <c r="AR9" i="17"/>
  <c r="AK30" i="1"/>
  <c r="Y94" i="20"/>
  <c r="Y29" i="1"/>
  <c r="Y11" i="19"/>
  <c r="AK11" i="1"/>
  <c r="Y19" i="1"/>
  <c r="Y75" i="20"/>
  <c r="AL19" i="2"/>
  <c r="AP61" i="7"/>
  <c r="AM39" i="10"/>
  <c r="AM57" i="2"/>
  <c r="AA108" i="19"/>
  <c r="Y15" i="19"/>
  <c r="AK15" i="1"/>
  <c r="Y79" i="20"/>
  <c r="AA101" i="19"/>
  <c r="AR101" i="19" s="1"/>
  <c r="AM50" i="2"/>
  <c r="U24" i="19"/>
  <c r="U88" i="20"/>
  <c r="AG24" i="1"/>
  <c r="Z8" i="13"/>
  <c r="Z98" i="19"/>
  <c r="Z46" i="2"/>
  <c r="AL47" i="2"/>
  <c r="U69" i="20"/>
  <c r="U5" i="19"/>
  <c r="U7" i="9"/>
  <c r="AG5" i="1"/>
  <c r="AO65" i="17"/>
  <c r="U100" i="20"/>
  <c r="AG36" i="1"/>
  <c r="B48" i="19"/>
  <c r="H48" i="19" s="1"/>
  <c r="B22" i="13"/>
  <c r="U13" i="1"/>
  <c r="U78" i="20"/>
  <c r="AG78" i="20" s="1"/>
  <c r="AG14" i="1"/>
  <c r="U14" i="19"/>
  <c r="Z61" i="19"/>
  <c r="Z8" i="10"/>
  <c r="AL10" i="2"/>
  <c r="AR26" i="14"/>
  <c r="AM26" i="14"/>
  <c r="AA77" i="19"/>
  <c r="AM26" i="2"/>
  <c r="AA64" i="3"/>
  <c r="AP68" i="7"/>
  <c r="AQ32" i="9"/>
  <c r="C88" i="20"/>
  <c r="H24" i="1"/>
  <c r="C24" i="19"/>
  <c r="M24" i="19"/>
  <c r="M88" i="20"/>
  <c r="AO8" i="17"/>
  <c r="AP26" i="14"/>
  <c r="AA103" i="19"/>
  <c r="AM19" i="10"/>
  <c r="AQ55" i="17"/>
  <c r="AO52" i="17"/>
  <c r="AP55" i="17"/>
  <c r="AQ64" i="17"/>
  <c r="AG22" i="1"/>
  <c r="U86" i="20"/>
  <c r="U21" i="1"/>
  <c r="AQ35" i="17"/>
  <c r="AR33" i="17"/>
  <c r="AM33" i="17"/>
  <c r="AO17" i="17"/>
  <c r="AO31" i="17"/>
  <c r="M29" i="1"/>
  <c r="M94" i="20"/>
  <c r="AP67" i="17"/>
  <c r="AK23" i="1"/>
  <c r="Y87" i="20"/>
  <c r="AP15" i="17"/>
  <c r="AQ30" i="17"/>
  <c r="Z92" i="19"/>
  <c r="AL41" i="2"/>
  <c r="AM52" i="17"/>
  <c r="AR52" i="17"/>
  <c r="AM61" i="2"/>
  <c r="AQ67" i="17"/>
  <c r="AP17" i="17"/>
  <c r="AM75" i="7"/>
  <c r="AR75" i="7"/>
  <c r="C74" i="20"/>
  <c r="H74" i="20" s="1"/>
  <c r="C18" i="1"/>
  <c r="H10" i="1"/>
  <c r="C10" i="19"/>
  <c r="H10" i="19" s="1"/>
  <c r="C9" i="1"/>
  <c r="AP53" i="17"/>
  <c r="AM67" i="17"/>
  <c r="AR67" i="17"/>
  <c r="AO24" i="17"/>
  <c r="AQ40" i="17"/>
  <c r="AL37" i="2"/>
  <c r="Z88" i="19"/>
  <c r="AP64" i="3"/>
  <c r="AR64" i="3"/>
  <c r="AK31" i="1"/>
  <c r="Y31" i="19"/>
  <c r="Y95" i="20"/>
  <c r="AK14" i="1"/>
  <c r="Y78" i="20"/>
  <c r="Y14" i="19"/>
  <c r="AK14" i="19" s="1"/>
  <c r="Y13" i="1"/>
  <c r="AM37" i="10"/>
  <c r="AA68" i="17"/>
  <c r="AR59" i="17"/>
  <c r="AM59" i="17"/>
  <c r="AM49" i="9"/>
  <c r="AR49" i="9"/>
  <c r="Z94" i="19"/>
  <c r="AL43" i="2"/>
  <c r="Y35" i="19"/>
  <c r="Y42" i="1"/>
  <c r="AK35" i="1"/>
  <c r="Y99" i="20"/>
  <c r="AO12" i="17"/>
  <c r="AM31" i="14"/>
  <c r="AR31" i="14"/>
  <c r="AO35" i="9"/>
  <c r="Y88" i="20"/>
  <c r="AK24" i="1"/>
  <c r="Y24" i="19"/>
  <c r="AM17" i="17"/>
  <c r="AR17" i="17"/>
  <c r="M87" i="20"/>
  <c r="AR23" i="17"/>
  <c r="AM23" i="17"/>
  <c r="AO39" i="17"/>
  <c r="AP61" i="17"/>
  <c r="AP13" i="17"/>
  <c r="AR62" i="17"/>
  <c r="AO48" i="9"/>
  <c r="AM18" i="17"/>
  <c r="AR18" i="17"/>
  <c r="AQ62" i="17"/>
  <c r="B7" i="9"/>
  <c r="B69" i="20"/>
  <c r="B5" i="19"/>
  <c r="AP25" i="14"/>
  <c r="AM10" i="17"/>
  <c r="AR10" i="17"/>
  <c r="AL48" i="2"/>
  <c r="Z99" i="19"/>
  <c r="AO33" i="9"/>
  <c r="AP49" i="17"/>
  <c r="AR30" i="17"/>
  <c r="AM30" i="17"/>
  <c r="AA42" i="17"/>
  <c r="AA55" i="2"/>
  <c r="AM56" i="2"/>
  <c r="AA107" i="19"/>
  <c r="AQ33" i="17"/>
  <c r="AQ51" i="17"/>
  <c r="AQ61" i="17"/>
  <c r="AR46" i="9"/>
  <c r="AA45" i="9"/>
  <c r="AR45" i="9" s="1"/>
  <c r="AM46" i="9"/>
  <c r="AQ32" i="17"/>
  <c r="AP16" i="17"/>
  <c r="AP37" i="17"/>
  <c r="Z59" i="19"/>
  <c r="Z7" i="2"/>
  <c r="Z10" i="13"/>
  <c r="Z9" i="13" s="1"/>
  <c r="AL8" i="2"/>
  <c r="AO53" i="17"/>
  <c r="AM61" i="17"/>
  <c r="AR61" i="17"/>
  <c r="AO38" i="17"/>
  <c r="AQ60" i="17"/>
  <c r="AP34" i="14"/>
  <c r="AQ34" i="9"/>
  <c r="AQ37" i="9"/>
  <c r="AM17" i="2"/>
  <c r="AA68" i="19"/>
  <c r="AR68" i="19" s="1"/>
  <c r="AA16" i="2"/>
  <c r="AA9" i="10"/>
  <c r="AO54" i="17"/>
  <c r="AO64" i="3"/>
  <c r="AM42" i="10"/>
  <c r="AM9" i="2"/>
  <c r="AA60" i="19"/>
  <c r="AA11" i="13"/>
  <c r="AP11" i="17"/>
  <c r="AO15" i="17"/>
  <c r="AP59" i="17"/>
  <c r="AO34" i="14"/>
  <c r="Z69" i="19"/>
  <c r="AL18" i="2"/>
  <c r="AP60" i="17"/>
  <c r="AR66" i="17"/>
  <c r="AM66" i="17"/>
  <c r="AM36" i="9"/>
  <c r="AR36" i="9"/>
  <c r="AM21" i="17"/>
  <c r="AA25" i="17"/>
  <c r="AR21" i="17"/>
  <c r="AP41" i="17"/>
  <c r="AA13" i="13"/>
  <c r="AM14" i="13"/>
  <c r="AO21" i="17"/>
  <c r="AC15" i="1"/>
  <c r="Q79" i="20"/>
  <c r="Q15" i="19"/>
  <c r="AP75" i="7"/>
  <c r="AP64" i="17"/>
  <c r="B100" i="20"/>
  <c r="AM36" i="10"/>
  <c r="AA35" i="10"/>
  <c r="AM54" i="17"/>
  <c r="AR54" i="17"/>
  <c r="AO55" i="17"/>
  <c r="AQ63" i="17"/>
  <c r="AL32" i="2"/>
  <c r="Z83" i="19"/>
  <c r="Z31" i="2"/>
  <c r="AL33" i="2"/>
  <c r="Z84" i="19"/>
  <c r="AL60" i="2"/>
  <c r="Z111" i="19"/>
  <c r="AO65" i="3"/>
  <c r="AO63" i="17"/>
  <c r="AM41" i="10"/>
  <c r="AM16" i="17"/>
  <c r="AR16" i="17"/>
  <c r="AM18" i="2"/>
  <c r="AA69" i="19"/>
  <c r="AP34" i="17"/>
  <c r="AP8" i="17"/>
  <c r="AA7" i="2"/>
  <c r="AA10" i="13"/>
  <c r="AA9" i="13" s="1"/>
  <c r="AM8" i="2"/>
  <c r="AA59" i="19"/>
  <c r="Z65" i="19"/>
  <c r="AL14" i="2"/>
  <c r="AO61" i="17"/>
  <c r="AR11" i="17"/>
  <c r="AM11" i="17"/>
  <c r="AM22" i="2"/>
  <c r="AA73" i="19"/>
  <c r="AR37" i="17"/>
  <c r="AM37" i="17"/>
  <c r="AQ49" i="17"/>
  <c r="U75" i="20"/>
  <c r="AG11" i="1"/>
  <c r="U19" i="1"/>
  <c r="U11" i="19"/>
  <c r="AK11" i="19" s="1"/>
  <c r="M7" i="9"/>
  <c r="M69" i="20"/>
  <c r="M5" i="19"/>
  <c r="Z108" i="19"/>
  <c r="AL57" i="2"/>
  <c r="AP65" i="17"/>
  <c r="M99" i="20"/>
  <c r="M42" i="1"/>
  <c r="M35" i="19"/>
  <c r="AM34" i="9"/>
  <c r="AR34" i="9"/>
  <c r="AP47" i="9"/>
  <c r="AO32" i="9"/>
  <c r="AO10" i="17"/>
  <c r="AM33" i="9"/>
  <c r="AR33" i="9"/>
  <c r="AO36" i="9"/>
  <c r="AC24" i="1"/>
  <c r="Q88" i="20"/>
  <c r="Q24" i="19"/>
  <c r="AO27" i="14"/>
  <c r="AM32" i="9"/>
  <c r="AR32" i="9"/>
  <c r="AA31" i="9"/>
  <c r="AR31" i="9" s="1"/>
  <c r="AR40" i="9" s="1"/>
  <c r="AO40" i="17"/>
  <c r="AO30" i="17"/>
  <c r="AO49" i="9"/>
  <c r="AP38" i="17"/>
  <c r="AP50" i="17"/>
  <c r="AM35" i="14"/>
  <c r="AA33" i="14"/>
  <c r="AR33" i="14" s="1"/>
  <c r="AR35" i="14"/>
  <c r="AP31" i="14"/>
  <c r="AM12" i="17"/>
  <c r="AR12" i="17"/>
  <c r="B95" i="20"/>
  <c r="B31" i="19"/>
  <c r="AP62" i="17"/>
  <c r="AO62" i="17"/>
  <c r="AM34" i="17"/>
  <c r="AR34" i="17"/>
  <c r="AO59" i="17"/>
  <c r="AM35" i="17"/>
  <c r="AR35" i="17"/>
  <c r="AP12" i="17"/>
  <c r="AR24" i="17"/>
  <c r="AM24" i="17"/>
  <c r="AP18" i="17"/>
  <c r="AA63" i="19"/>
  <c r="AM12" i="2"/>
  <c r="Y48" i="19"/>
  <c r="AK48" i="1"/>
  <c r="AO22" i="17"/>
  <c r="AM36" i="17"/>
  <c r="AR36" i="17"/>
  <c r="AR34" i="14"/>
  <c r="AM34" i="14"/>
  <c r="AP36" i="17"/>
  <c r="AR39" i="17"/>
  <c r="AM39" i="17"/>
  <c r="AM13" i="10"/>
  <c r="AA52" i="10"/>
  <c r="AO23" i="17"/>
  <c r="AL44" i="2"/>
  <c r="Z95" i="19"/>
  <c r="AP22" i="17"/>
  <c r="AM41" i="17"/>
  <c r="AR41" i="17"/>
  <c r="AP52" i="17"/>
  <c r="C100" i="20"/>
  <c r="H100" i="20" s="1"/>
  <c r="H36" i="1"/>
  <c r="AM55" i="17"/>
  <c r="AR55" i="17"/>
  <c r="AQ34" i="17"/>
  <c r="AP35" i="17"/>
  <c r="AM13" i="17"/>
  <c r="AR13" i="17"/>
  <c r="AP54" i="17"/>
  <c r="AR27" i="14"/>
  <c r="AM27" i="14"/>
  <c r="AO64" i="17"/>
  <c r="Y21" i="1"/>
  <c r="Y86" i="20"/>
  <c r="AK22" i="1"/>
  <c r="AO16" i="17"/>
  <c r="AQ64" i="3"/>
  <c r="AA111" i="19"/>
  <c r="AM60" i="2"/>
  <c r="AQ65" i="17"/>
  <c r="AA89" i="19"/>
  <c r="AR89" i="19" s="1"/>
  <c r="AM38" i="2"/>
  <c r="AM15" i="17"/>
  <c r="AR15" i="17"/>
  <c r="C21" i="1"/>
  <c r="H22" i="1"/>
  <c r="C86" i="20"/>
  <c r="AL51" i="2"/>
  <c r="AR65" i="17"/>
  <c r="AM65" i="17"/>
  <c r="AP9" i="17"/>
  <c r="AM60" i="17"/>
  <c r="AR60" i="17"/>
  <c r="AQ39" i="17"/>
  <c r="AO37" i="9"/>
  <c r="AA98" i="19"/>
  <c r="AM47" i="2"/>
  <c r="AA8" i="13"/>
  <c r="AA46" i="2"/>
  <c r="AK5" i="1"/>
  <c r="Y7" i="9"/>
  <c r="Y5" i="19"/>
  <c r="Y69" i="20"/>
  <c r="AL34" i="2"/>
  <c r="Z7" i="13"/>
  <c r="Z6" i="13" s="1"/>
  <c r="Z12" i="13" s="1"/>
  <c r="Z85" i="19"/>
  <c r="AO51" i="17"/>
  <c r="AL56" i="2"/>
  <c r="Z55" i="2"/>
  <c r="Z29" i="2" s="1"/>
  <c r="Z107" i="19"/>
  <c r="AR51" i="17"/>
  <c r="Z13" i="13"/>
  <c r="AM19" i="2"/>
  <c r="AC23" i="1"/>
  <c r="Q87" i="20"/>
  <c r="Z68" i="19"/>
  <c r="Z16" i="2"/>
  <c r="AL17" i="2"/>
  <c r="Z9" i="10"/>
  <c r="AQ48" i="9"/>
  <c r="AM22" i="17"/>
  <c r="AR22" i="17"/>
  <c r="AP63" i="17"/>
  <c r="AM40" i="10"/>
  <c r="AP49" i="9"/>
  <c r="AA94" i="19"/>
  <c r="AM43" i="2"/>
  <c r="AO47" i="9"/>
  <c r="AP14" i="17"/>
  <c r="AR49" i="17"/>
  <c r="AM49" i="17"/>
  <c r="AA56" i="17"/>
  <c r="AA70" i="17" s="1"/>
  <c r="AP21" i="17"/>
  <c r="AQ37" i="17"/>
  <c r="AP24" i="17"/>
  <c r="AQ52" i="17"/>
  <c r="AP46" i="9"/>
  <c r="AQ53" i="17"/>
  <c r="AM28" i="10"/>
  <c r="AA85" i="19"/>
  <c r="AM34" i="2"/>
  <c r="AA7" i="13"/>
  <c r="AQ36" i="9"/>
  <c r="AO41" i="17"/>
  <c r="AR38" i="17"/>
  <c r="AM38" i="17"/>
  <c r="AQ33" i="9"/>
  <c r="AO18" i="17"/>
  <c r="AO66" i="17"/>
  <c r="AO33" i="17"/>
  <c r="AP66" i="17"/>
  <c r="AP48" i="9"/>
  <c r="AQ46" i="9"/>
  <c r="AQ59" i="17"/>
  <c r="AO60" i="17"/>
  <c r="AP10" i="17"/>
  <c r="AO100" i="7"/>
  <c r="AA78" i="19"/>
  <c r="AM27" i="2"/>
  <c r="AQ31" i="17"/>
  <c r="AR14" i="17"/>
  <c r="AM14" i="17"/>
  <c r="AQ27" i="14"/>
  <c r="AL36" i="2"/>
  <c r="AP39" i="17"/>
  <c r="AQ36" i="17"/>
  <c r="AO14" i="17"/>
  <c r="AR50" i="17"/>
  <c r="AM50" i="17"/>
  <c r="AP65" i="3"/>
  <c r="Z104" i="19"/>
  <c r="AL53" i="2"/>
  <c r="AP23" i="17"/>
  <c r="AM33" i="2"/>
  <c r="AA84" i="19"/>
  <c r="AP33" i="17"/>
  <c r="AL20" i="2"/>
  <c r="Z71" i="19"/>
  <c r="AO32" i="17"/>
  <c r="AQ38" i="17"/>
  <c r="AM38" i="10"/>
  <c r="AO37" i="17"/>
  <c r="AO9" i="17"/>
  <c r="AO34" i="17"/>
  <c r="AO11" i="17"/>
  <c r="AP40" i="17"/>
  <c r="AM64" i="17"/>
  <c r="AR64" i="17"/>
  <c r="AQ66" i="17"/>
  <c r="AQ50" i="17"/>
  <c r="AR59" i="19"/>
  <c r="AR107" i="19"/>
  <c r="AR110" i="19"/>
  <c r="AR88" i="19"/>
  <c r="AR60" i="19"/>
  <c r="AR103" i="19"/>
  <c r="AR77" i="19"/>
  <c r="AR73" i="19"/>
  <c r="AR75" i="19"/>
  <c r="AR86" i="19"/>
  <c r="AR76" i="19"/>
  <c r="AR92" i="19"/>
  <c r="AR104" i="19"/>
  <c r="AR63" i="19"/>
  <c r="AR72" i="19"/>
  <c r="AR71" i="19"/>
  <c r="AR90" i="19"/>
  <c r="AR69" i="19"/>
  <c r="AR91" i="19"/>
  <c r="AR87" i="19"/>
  <c r="AR65" i="19"/>
  <c r="AR95" i="19"/>
  <c r="AA40" i="9"/>
  <c r="AA50" i="10"/>
  <c r="AA5" i="2"/>
  <c r="M12" i="9"/>
  <c r="Y43" i="1"/>
  <c r="Y13" i="19"/>
  <c r="Q13" i="19"/>
  <c r="M7" i="20"/>
  <c r="U8" i="20"/>
  <c r="Q8" i="20"/>
  <c r="C85" i="20"/>
  <c r="C12" i="9"/>
  <c r="AC86" i="20"/>
  <c r="C43" i="1"/>
  <c r="B18" i="19"/>
  <c r="Y93" i="20"/>
  <c r="M13" i="19"/>
  <c r="M77" i="20"/>
  <c r="Y9" i="19"/>
  <c r="Y73" i="20"/>
  <c r="Y35" i="20"/>
  <c r="Y31" i="20"/>
  <c r="C47" i="20"/>
  <c r="C31" i="20"/>
  <c r="C50" i="20"/>
  <c r="C9" i="19"/>
  <c r="C7" i="1"/>
  <c r="AC13" i="1"/>
  <c r="AC56" i="1"/>
  <c r="Y55" i="20"/>
  <c r="B7" i="20"/>
  <c r="Q83" i="20"/>
  <c r="Y56" i="20"/>
  <c r="Y41" i="20"/>
  <c r="Y37" i="20"/>
  <c r="Y62" i="20"/>
  <c r="Y57" i="20"/>
  <c r="Y51" i="20"/>
  <c r="Q77" i="20"/>
  <c r="Y48" i="20"/>
  <c r="Y8" i="9"/>
  <c r="Y61" i="20"/>
  <c r="Y50" i="20"/>
  <c r="B82" i="20"/>
  <c r="Y7" i="1"/>
  <c r="Y7" i="19" s="1"/>
  <c r="AC42" i="1"/>
  <c r="M19" i="19"/>
  <c r="U18" i="19"/>
  <c r="Y45" i="20"/>
  <c r="AG56" i="1"/>
  <c r="AG86" i="20"/>
  <c r="AK24" i="19"/>
  <c r="AC48" i="19"/>
  <c r="H47" i="19"/>
  <c r="AC14" i="19"/>
  <c r="AC15" i="19"/>
  <c r="AG25" i="19"/>
  <c r="H24" i="19"/>
  <c r="AG88" i="20"/>
  <c r="AC79" i="20"/>
  <c r="H75" i="20"/>
  <c r="M85" i="20"/>
  <c r="AG42" i="1"/>
  <c r="B62" i="20"/>
  <c r="AK87" i="20"/>
  <c r="H22" i="13"/>
  <c r="M43" i="1"/>
  <c r="U82" i="20"/>
  <c r="B31" i="20"/>
  <c r="B44" i="20"/>
  <c r="B57" i="20"/>
  <c r="C18" i="19"/>
  <c r="AC21" i="1"/>
  <c r="B35" i="20"/>
  <c r="AC11" i="19"/>
  <c r="B73" i="20"/>
  <c r="U13" i="19"/>
  <c r="B50" i="20"/>
  <c r="B9" i="19"/>
  <c r="C82" i="20"/>
  <c r="U77" i="20"/>
  <c r="AG5" i="19"/>
  <c r="Y7" i="20"/>
  <c r="AG13" i="1"/>
  <c r="AG87" i="20"/>
  <c r="U7" i="20"/>
  <c r="B93" i="20"/>
  <c r="B43" i="1"/>
  <c r="AG14" i="19"/>
  <c r="M93" i="20"/>
  <c r="Y39" i="20"/>
  <c r="Y17" i="1"/>
  <c r="Y77" i="20"/>
  <c r="H35" i="19"/>
  <c r="H15" i="19"/>
  <c r="AC87" i="20"/>
  <c r="H5" i="19"/>
  <c r="AC25" i="19"/>
  <c r="H86" i="20"/>
  <c r="B12" i="13"/>
  <c r="B55" i="20"/>
  <c r="M41" i="20"/>
  <c r="M37" i="20"/>
  <c r="B19" i="19"/>
  <c r="Y49" i="20"/>
  <c r="C51" i="20"/>
  <c r="C13" i="19"/>
  <c r="M56" i="20"/>
  <c r="M40" i="20"/>
  <c r="M44" i="20"/>
  <c r="M8" i="9"/>
  <c r="M57" i="20"/>
  <c r="M35" i="20"/>
  <c r="M39" i="20"/>
  <c r="AG35" i="19"/>
  <c r="AC35" i="19"/>
  <c r="AG100" i="20"/>
  <c r="Q61" i="20"/>
  <c r="Q8" i="9"/>
  <c r="Q50" i="20"/>
  <c r="H56" i="1"/>
  <c r="H70" i="17"/>
  <c r="AK88" i="20"/>
  <c r="AC94" i="20"/>
  <c r="H79" i="20"/>
  <c r="AC10" i="19"/>
  <c r="AG10" i="19"/>
  <c r="U51" i="20"/>
  <c r="B12" i="9"/>
  <c r="B85" i="20"/>
  <c r="H95" i="20"/>
  <c r="C8" i="20"/>
  <c r="C19" i="19"/>
  <c r="C83" i="20"/>
  <c r="AG94" i="20"/>
  <c r="AK7" i="9"/>
  <c r="U35" i="20"/>
  <c r="Q12" i="9"/>
  <c r="Q85" i="20"/>
  <c r="AK79" i="20"/>
  <c r="AG79" i="20"/>
  <c r="H94" i="20"/>
  <c r="C77" i="20"/>
  <c r="AK25" i="19"/>
  <c r="AC5" i="19"/>
  <c r="AK100" i="20"/>
  <c r="B61" i="20"/>
  <c r="B51" i="20"/>
  <c r="AC69" i="20"/>
  <c r="B49" i="20"/>
  <c r="AC47" i="19"/>
  <c r="B8" i="9"/>
  <c r="AK15" i="19"/>
  <c r="H14" i="19"/>
  <c r="H88" i="20"/>
  <c r="AG31" i="19"/>
  <c r="AC99" i="20"/>
  <c r="B45" i="20"/>
  <c r="B47" i="20"/>
  <c r="H21" i="1"/>
  <c r="U9" i="19"/>
  <c r="U39" i="20"/>
  <c r="Q49" i="20"/>
  <c r="U57" i="20"/>
  <c r="Q39" i="20"/>
  <c r="U7" i="1"/>
  <c r="U31" i="20"/>
  <c r="Q9" i="19"/>
  <c r="U45" i="20"/>
  <c r="AG99" i="20"/>
  <c r="U8" i="9"/>
  <c r="Q41" i="20"/>
  <c r="Q51" i="20"/>
  <c r="Q35" i="20"/>
  <c r="U55" i="20"/>
  <c r="U17" i="1"/>
  <c r="B83" i="20"/>
  <c r="U44" i="20"/>
  <c r="U73" i="20"/>
  <c r="B8" i="20"/>
  <c r="Q36" i="20"/>
  <c r="Q37" i="20"/>
  <c r="Q57" i="20"/>
  <c r="Q31" i="20"/>
  <c r="Q56" i="20"/>
  <c r="Q17" i="1"/>
  <c r="H19" i="1"/>
  <c r="U37" i="20"/>
  <c r="U49" i="20"/>
  <c r="Q47" i="20"/>
  <c r="Q45" i="20"/>
  <c r="Q73" i="20"/>
  <c r="Q7" i="1"/>
  <c r="Q55" i="20"/>
  <c r="AG9" i="1"/>
  <c r="Q48" i="20"/>
  <c r="Q40" i="20"/>
  <c r="H42" i="1"/>
  <c r="AC7" i="9"/>
  <c r="Q62" i="20"/>
  <c r="H21" i="13"/>
  <c r="AK42" i="1"/>
  <c r="H25" i="19"/>
  <c r="B39" i="20"/>
  <c r="AK19" i="1"/>
  <c r="AK13" i="1"/>
  <c r="AK86" i="20"/>
  <c r="AK47" i="19"/>
  <c r="AG47" i="19"/>
  <c r="C41" i="20"/>
  <c r="C61" i="20"/>
  <c r="C73" i="20"/>
  <c r="C62" i="20"/>
  <c r="U83" i="20"/>
  <c r="H9" i="1"/>
  <c r="AG19" i="1"/>
  <c r="AC31" i="19"/>
  <c r="U40" i="20"/>
  <c r="U41" i="20"/>
  <c r="U48" i="20"/>
  <c r="U61" i="20"/>
  <c r="U36" i="20"/>
  <c r="U56" i="20"/>
  <c r="AK9" i="1"/>
  <c r="U50" i="20"/>
  <c r="U62" i="20"/>
  <c r="C56" i="20"/>
  <c r="C49" i="20"/>
  <c r="C36" i="20"/>
  <c r="H13" i="1"/>
  <c r="C37" i="20"/>
  <c r="Y44" i="20"/>
  <c r="Y82" i="20"/>
  <c r="Y18" i="19"/>
  <c r="C17" i="1"/>
  <c r="C27" i="1" s="1"/>
  <c r="C40" i="20"/>
  <c r="B17" i="1"/>
  <c r="B27" i="1" s="1"/>
  <c r="C57" i="20"/>
  <c r="B13" i="19"/>
  <c r="C39" i="20"/>
  <c r="AG15" i="19"/>
  <c r="C35" i="20"/>
  <c r="AG7" i="9"/>
  <c r="U19" i="19"/>
  <c r="B77" i="20"/>
  <c r="C44" i="20"/>
  <c r="C8" i="9"/>
  <c r="C45" i="20"/>
  <c r="C48" i="20"/>
  <c r="H7" i="9"/>
  <c r="B41" i="20"/>
  <c r="B37" i="20"/>
  <c r="B36" i="20"/>
  <c r="B48" i="20"/>
  <c r="B40" i="20"/>
  <c r="B56" i="20"/>
  <c r="Y85" i="20"/>
  <c r="Y12" i="9"/>
  <c r="Y47" i="20"/>
  <c r="AK94" i="20"/>
  <c r="AK75" i="20"/>
  <c r="AK95" i="20"/>
  <c r="AK56" i="1"/>
  <c r="Y40" i="20"/>
  <c r="AK5" i="19"/>
  <c r="Y36" i="20"/>
  <c r="AK10" i="19"/>
  <c r="AK31" i="19"/>
  <c r="AK35" i="19"/>
  <c r="AK18" i="1"/>
  <c r="AK89" i="20"/>
  <c r="AK74" i="20"/>
  <c r="Y19" i="19"/>
  <c r="Y8" i="20"/>
  <c r="Y83" i="20"/>
  <c r="H9" i="13"/>
  <c r="J9" i="13"/>
  <c r="J5" i="2"/>
  <c r="I9" i="13"/>
  <c r="D12" i="13"/>
  <c r="I6" i="13"/>
  <c r="I5" i="2"/>
  <c r="K29" i="2"/>
  <c r="K5" i="2"/>
  <c r="H5" i="2"/>
  <c r="K9" i="13"/>
  <c r="I29" i="2"/>
  <c r="J6" i="13"/>
  <c r="E12" i="13"/>
  <c r="H6" i="13"/>
  <c r="C12" i="13"/>
  <c r="J29" i="2"/>
  <c r="B33" i="20"/>
  <c r="B7" i="19"/>
  <c r="B71" i="20"/>
  <c r="H29" i="2"/>
  <c r="F12" i="13"/>
  <c r="K6" i="13"/>
  <c r="AG48" i="19" l="1"/>
  <c r="AG11" i="19"/>
  <c r="AK48" i="19"/>
  <c r="Z16" i="13"/>
  <c r="AK78" i="20"/>
  <c r="AC74" i="20"/>
  <c r="AC78" i="20"/>
  <c r="AC95" i="20"/>
  <c r="AR98" i="19"/>
  <c r="AR108" i="19"/>
  <c r="AR111" i="19"/>
  <c r="AR61" i="19"/>
  <c r="AA6" i="13"/>
  <c r="AA12" i="13" s="1"/>
  <c r="AA16" i="13" s="1"/>
  <c r="AA97" i="19"/>
  <c r="AR97" i="19" s="1"/>
  <c r="AA29" i="2"/>
  <c r="AR78" i="19"/>
  <c r="AR84" i="19"/>
  <c r="AA58" i="19"/>
  <c r="AR58" i="19" s="1"/>
  <c r="H31" i="19"/>
  <c r="AG89" i="20"/>
  <c r="AK99" i="20"/>
  <c r="AL22" i="1"/>
  <c r="AL23" i="1"/>
  <c r="AL24" i="1"/>
  <c r="AL25" i="1"/>
  <c r="Q44" i="20"/>
  <c r="AK69" i="20"/>
  <c r="AG69" i="20"/>
  <c r="M61" i="20"/>
  <c r="AC61" i="20" s="1"/>
  <c r="M47" i="20"/>
  <c r="M51" i="20"/>
  <c r="M55" i="20"/>
  <c r="M50" i="20"/>
  <c r="M9" i="19"/>
  <c r="M7" i="1"/>
  <c r="M36" i="20"/>
  <c r="M62" i="20"/>
  <c r="AC62" i="20" s="1"/>
  <c r="M49" i="20"/>
  <c r="M17" i="1"/>
  <c r="M31" i="20"/>
  <c r="M73" i="20"/>
  <c r="M48" i="20"/>
  <c r="AC9" i="1"/>
  <c r="AG24" i="19"/>
  <c r="AC24" i="19"/>
  <c r="Z5" i="2"/>
  <c r="AG75" i="20"/>
  <c r="AC75" i="20"/>
  <c r="AA29" i="14"/>
  <c r="AR29" i="14" s="1"/>
  <c r="Q43" i="1"/>
  <c r="AC29" i="1"/>
  <c r="Q93" i="20"/>
  <c r="H69" i="20"/>
  <c r="AC100" i="20"/>
  <c r="H18" i="1"/>
  <c r="C7" i="20"/>
  <c r="M8" i="20"/>
  <c r="AC8" i="20" s="1"/>
  <c r="M45" i="20"/>
  <c r="AC19" i="1"/>
  <c r="M83" i="20"/>
  <c r="AC83" i="20" s="1"/>
  <c r="AA82" i="19"/>
  <c r="AR82" i="19" s="1"/>
  <c r="AR94" i="19"/>
  <c r="U12" i="9"/>
  <c r="U85" i="20"/>
  <c r="U47" i="20"/>
  <c r="AG21" i="1"/>
  <c r="AK21" i="1"/>
  <c r="AC89" i="20"/>
  <c r="AA22" i="14"/>
  <c r="AR22" i="14" s="1"/>
  <c r="AR24" i="14"/>
  <c r="H29" i="1"/>
  <c r="C93" i="20"/>
  <c r="C55" i="20"/>
  <c r="AG18" i="1"/>
  <c r="AC18" i="1"/>
  <c r="Q18" i="19"/>
  <c r="Q7" i="20"/>
  <c r="AC7" i="20" s="1"/>
  <c r="AA34" i="10"/>
  <c r="AA44" i="10"/>
  <c r="U93" i="20"/>
  <c r="AG93" i="20" s="1"/>
  <c r="U43" i="1"/>
  <c r="AG43" i="1" s="1"/>
  <c r="AG29" i="1"/>
  <c r="AK29" i="1"/>
  <c r="AR74" i="19"/>
  <c r="AR85" i="19"/>
  <c r="Z58" i="19"/>
  <c r="AA7" i="10"/>
  <c r="AA32" i="10"/>
  <c r="AC88" i="20"/>
  <c r="AR83" i="19"/>
  <c r="AK8" i="20"/>
  <c r="AA14" i="19"/>
  <c r="AR14" i="1"/>
  <c r="H7" i="20"/>
  <c r="AC19" i="19"/>
  <c r="Y33" i="20"/>
  <c r="Y71" i="20"/>
  <c r="H12" i="9"/>
  <c r="AG8" i="20"/>
  <c r="C33" i="20"/>
  <c r="H33" i="20" s="1"/>
  <c r="H85" i="20"/>
  <c r="AK43" i="1"/>
  <c r="Y9" i="9"/>
  <c r="M71" i="20"/>
  <c r="Q9" i="9"/>
  <c r="H43" i="1"/>
  <c r="M33" i="20"/>
  <c r="M7" i="19"/>
  <c r="H18" i="19"/>
  <c r="Z64" i="3"/>
  <c r="C71" i="20"/>
  <c r="H71" i="20" s="1"/>
  <c r="C7" i="19"/>
  <c r="H7" i="19" s="1"/>
  <c r="H7" i="1"/>
  <c r="T87" i="19"/>
  <c r="AF36" i="2"/>
  <c r="Q90" i="19"/>
  <c r="AC39" i="2"/>
  <c r="P8" i="10"/>
  <c r="P61" i="19"/>
  <c r="AC67" i="17"/>
  <c r="AK53" i="3"/>
  <c r="AK20" i="3"/>
  <c r="AC11" i="17"/>
  <c r="V78" i="19"/>
  <c r="AH27" i="2"/>
  <c r="AH37" i="9"/>
  <c r="AG49" i="2"/>
  <c r="U100" i="19"/>
  <c r="B31" i="9"/>
  <c r="N75" i="19"/>
  <c r="P71" i="19"/>
  <c r="AC15" i="17"/>
  <c r="K49" i="9"/>
  <c r="AG40" i="10"/>
  <c r="W11" i="13"/>
  <c r="AM11" i="13" s="1"/>
  <c r="W60" i="19"/>
  <c r="AQ60" i="19" s="1"/>
  <c r="AI9" i="2"/>
  <c r="AG60" i="9"/>
  <c r="U19" i="20"/>
  <c r="Q56" i="7"/>
  <c r="AC61" i="7"/>
  <c r="AL5" i="1"/>
  <c r="Z69" i="20"/>
  <c r="Z5" i="19"/>
  <c r="Z7" i="9"/>
  <c r="AG38" i="2"/>
  <c r="U89" i="19"/>
  <c r="Y94" i="19"/>
  <c r="AK43" i="2"/>
  <c r="AC19" i="2"/>
  <c r="Q70" i="19"/>
  <c r="Y65" i="19"/>
  <c r="AK14" i="2"/>
  <c r="Y87" i="19"/>
  <c r="AK36" i="2"/>
  <c r="AD61" i="2"/>
  <c r="R112" i="19"/>
  <c r="AG55" i="3"/>
  <c r="H31" i="14"/>
  <c r="O83" i="19"/>
  <c r="O31" i="2"/>
  <c r="AF36" i="9"/>
  <c r="AG57" i="2"/>
  <c r="U108" i="19"/>
  <c r="AK22" i="17"/>
  <c r="N52" i="10"/>
  <c r="AG16" i="3"/>
  <c r="P75" i="19"/>
  <c r="O87" i="19"/>
  <c r="AG41" i="10"/>
  <c r="AL36" i="10"/>
  <c r="Z35" i="10"/>
  <c r="Z44" i="10" s="1"/>
  <c r="B44" i="19"/>
  <c r="Q25" i="17"/>
  <c r="AC21" i="17"/>
  <c r="AF61" i="2"/>
  <c r="AK49" i="9"/>
  <c r="AE44" i="2"/>
  <c r="S95" i="19"/>
  <c r="AC18" i="17"/>
  <c r="R5" i="19"/>
  <c r="AD5" i="1"/>
  <c r="R7" i="9"/>
  <c r="R69" i="20"/>
  <c r="J33" i="9"/>
  <c r="O45" i="9"/>
  <c r="H46" i="9"/>
  <c r="C45" i="9"/>
  <c r="S45" i="9"/>
  <c r="AP45" i="9" s="1"/>
  <c r="AE46" i="9"/>
  <c r="AE85" i="7"/>
  <c r="S80" i="7"/>
  <c r="AP80" i="7" s="1"/>
  <c r="AE31" i="14"/>
  <c r="AJ85" i="7"/>
  <c r="X80" i="7"/>
  <c r="F85" i="7"/>
  <c r="AG54" i="3"/>
  <c r="AG61" i="2"/>
  <c r="X104" i="19"/>
  <c r="AJ53" i="2"/>
  <c r="AK17" i="3"/>
  <c r="AG29" i="3"/>
  <c r="AK37" i="10"/>
  <c r="AG38" i="3"/>
  <c r="U7" i="13"/>
  <c r="U85" i="19"/>
  <c r="AG34" i="2"/>
  <c r="H18" i="17"/>
  <c r="N62" i="19"/>
  <c r="AH15" i="13"/>
  <c r="B64" i="9"/>
  <c r="AC20" i="2"/>
  <c r="Q71" i="19"/>
  <c r="H33" i="9"/>
  <c r="AJ15" i="10"/>
  <c r="AI39" i="2"/>
  <c r="W90" i="19"/>
  <c r="AQ90" i="19" s="1"/>
  <c r="AF43" i="2"/>
  <c r="T94" i="19"/>
  <c r="M17" i="10"/>
  <c r="B11" i="10"/>
  <c r="X98" i="19"/>
  <c r="AJ47" i="2"/>
  <c r="X46" i="2"/>
  <c r="X8" i="13"/>
  <c r="M65" i="7"/>
  <c r="W85" i="19"/>
  <c r="AQ85" i="19" s="1"/>
  <c r="W7" i="13"/>
  <c r="AM7" i="13" s="1"/>
  <c r="AI34" i="2"/>
  <c r="J15" i="10"/>
  <c r="Y48" i="3"/>
  <c r="AK42" i="3"/>
  <c r="AG59" i="9"/>
  <c r="U58" i="9"/>
  <c r="U18" i="20"/>
  <c r="AJ65" i="3"/>
  <c r="AL31" i="14"/>
  <c r="AH31" i="14"/>
  <c r="R65" i="7"/>
  <c r="AD68" i="7"/>
  <c r="AL48" i="9"/>
  <c r="AC67" i="9"/>
  <c r="K55" i="9"/>
  <c r="M65" i="19"/>
  <c r="N88" i="19"/>
  <c r="AK66" i="9"/>
  <c r="AD34" i="9"/>
  <c r="AG26" i="14"/>
  <c r="W87" i="19"/>
  <c r="AQ87" i="19" s="1"/>
  <c r="AI36" i="2"/>
  <c r="AC13" i="2"/>
  <c r="Q64" i="19"/>
  <c r="AJ48" i="9"/>
  <c r="AG35" i="17"/>
  <c r="O100" i="19"/>
  <c r="M84" i="19"/>
  <c r="I36" i="9"/>
  <c r="AC61" i="9"/>
  <c r="AG65" i="9"/>
  <c r="U64" i="9"/>
  <c r="AK55" i="3"/>
  <c r="AD12" i="2"/>
  <c r="R63" i="19"/>
  <c r="Z31" i="19"/>
  <c r="Z95" i="20"/>
  <c r="AL31" i="1"/>
  <c r="O92" i="19"/>
  <c r="AH44" i="1"/>
  <c r="AD65" i="3"/>
  <c r="AC26" i="14"/>
  <c r="Z52" i="10"/>
  <c r="AL13" i="10"/>
  <c r="AK65" i="17"/>
  <c r="AE33" i="9"/>
  <c r="I55" i="9"/>
  <c r="AK61" i="7"/>
  <c r="Y56" i="7"/>
  <c r="D77" i="19"/>
  <c r="I75" i="7"/>
  <c r="AD35" i="2"/>
  <c r="R86" i="19"/>
  <c r="AJ28" i="10"/>
  <c r="AK67" i="9"/>
  <c r="B19" i="17"/>
  <c r="AE32" i="2"/>
  <c r="S83" i="19"/>
  <c r="S31" i="2"/>
  <c r="AG47" i="9"/>
  <c r="T31" i="9"/>
  <c r="T40" i="9" s="1"/>
  <c r="AF32" i="9"/>
  <c r="AF58" i="2"/>
  <c r="T109" i="19"/>
  <c r="AD41" i="10"/>
  <c r="AJ60" i="2"/>
  <c r="X111" i="19"/>
  <c r="AG15" i="13"/>
  <c r="AI15" i="10"/>
  <c r="R74" i="19"/>
  <c r="AD23" i="2"/>
  <c r="AC38" i="17"/>
  <c r="AG39" i="10"/>
  <c r="X69" i="19"/>
  <c r="AJ18" i="2"/>
  <c r="AJ35" i="9"/>
  <c r="AG30" i="17"/>
  <c r="U42" i="17"/>
  <c r="AC36" i="3"/>
  <c r="H31" i="17"/>
  <c r="AG34" i="17"/>
  <c r="Q85" i="19"/>
  <c r="AC34" i="2"/>
  <c r="Q7" i="13"/>
  <c r="Q94" i="19"/>
  <c r="AC43" i="2"/>
  <c r="AC43" i="3"/>
  <c r="N59" i="19"/>
  <c r="N7" i="2"/>
  <c r="N10" i="13"/>
  <c r="AG43" i="3"/>
  <c r="Z31" i="9"/>
  <c r="AL32" i="9"/>
  <c r="AG51" i="2"/>
  <c r="U102" i="19"/>
  <c r="AG26" i="2"/>
  <c r="U77" i="19"/>
  <c r="AK33" i="9"/>
  <c r="AJ38" i="10"/>
  <c r="AG32" i="9"/>
  <c r="U31" i="9"/>
  <c r="U40" i="9" s="1"/>
  <c r="H35" i="17"/>
  <c r="O24" i="14"/>
  <c r="O78" i="19"/>
  <c r="AG27" i="3"/>
  <c r="AJ24" i="13"/>
  <c r="AJ25" i="2"/>
  <c r="X76" i="19"/>
  <c r="M103" i="19"/>
  <c r="M56" i="7"/>
  <c r="C102" i="19"/>
  <c r="C95" i="7"/>
  <c r="H100" i="7"/>
  <c r="P76" i="19"/>
  <c r="AG15" i="10"/>
  <c r="U25" i="17"/>
  <c r="AG21" i="17"/>
  <c r="AC22" i="17"/>
  <c r="N93" i="19"/>
  <c r="U69" i="19"/>
  <c r="AG18" i="2"/>
  <c r="AG28" i="10"/>
  <c r="O80" i="7"/>
  <c r="AO80" i="7" s="1"/>
  <c r="AV34" i="14"/>
  <c r="AL34" i="14"/>
  <c r="AH34" i="14"/>
  <c r="K54" i="9"/>
  <c r="AH34" i="9"/>
  <c r="P110" i="19"/>
  <c r="N109" i="19"/>
  <c r="AI33" i="9"/>
  <c r="O109" i="19"/>
  <c r="AE100" i="7"/>
  <c r="S95" i="7"/>
  <c r="AP95" i="7" s="1"/>
  <c r="F17" i="10"/>
  <c r="K18" i="10"/>
  <c r="AC63" i="17"/>
  <c r="AJ36" i="10"/>
  <c r="X35" i="10"/>
  <c r="X44" i="10" s="1"/>
  <c r="C52" i="10"/>
  <c r="H13" i="10"/>
  <c r="AD49" i="9"/>
  <c r="AE65" i="3"/>
  <c r="AH65" i="3"/>
  <c r="W64" i="3"/>
  <c r="AL65" i="3"/>
  <c r="AK35" i="3"/>
  <c r="V65" i="19"/>
  <c r="AH14" i="2"/>
  <c r="AE75" i="7"/>
  <c r="AF49" i="2"/>
  <c r="T100" i="19"/>
  <c r="AI58" i="2"/>
  <c r="W109" i="19"/>
  <c r="AQ109" i="19" s="1"/>
  <c r="R109" i="19"/>
  <c r="AD58" i="2"/>
  <c r="I15" i="13"/>
  <c r="R93" i="19"/>
  <c r="AD42" i="2"/>
  <c r="T64" i="19"/>
  <c r="AF13" i="2"/>
  <c r="N102" i="19"/>
  <c r="S90" i="19"/>
  <c r="AE39" i="2"/>
  <c r="AK31" i="14"/>
  <c r="V80" i="7"/>
  <c r="AH85" i="7"/>
  <c r="AC59" i="3"/>
  <c r="AC46" i="3"/>
  <c r="AC59" i="17"/>
  <c r="Q68" i="17"/>
  <c r="V19" i="1"/>
  <c r="V11" i="19"/>
  <c r="V75" i="20"/>
  <c r="AH11" i="1"/>
  <c r="AI34" i="9"/>
  <c r="R87" i="20"/>
  <c r="AD23" i="1"/>
  <c r="P95" i="7"/>
  <c r="H37" i="10"/>
  <c r="K39" i="10"/>
  <c r="AK32" i="17"/>
  <c r="AL15" i="13"/>
  <c r="Y75" i="19"/>
  <c r="AK24" i="2"/>
  <c r="AJ32" i="9"/>
  <c r="X31" i="9"/>
  <c r="X40" i="9" s="1"/>
  <c r="S61" i="19"/>
  <c r="AE10" i="2"/>
  <c r="R11" i="10"/>
  <c r="AD12" i="10"/>
  <c r="X52" i="10"/>
  <c r="AJ13" i="10"/>
  <c r="O94" i="19"/>
  <c r="H30" i="7"/>
  <c r="C29" i="7"/>
  <c r="C30" i="19"/>
  <c r="AF51" i="2"/>
  <c r="T102" i="19"/>
  <c r="S13" i="13"/>
  <c r="AE14" i="13"/>
  <c r="AE18" i="2"/>
  <c r="S69" i="19"/>
  <c r="Y84" i="19"/>
  <c r="AK33" i="2"/>
  <c r="N110" i="19"/>
  <c r="AC24" i="17"/>
  <c r="V69" i="19"/>
  <c r="AH18" i="2"/>
  <c r="AI75" i="7"/>
  <c r="AC30" i="7"/>
  <c r="Q29" i="7"/>
  <c r="Q30" i="19"/>
  <c r="AC66" i="9"/>
  <c r="F11" i="10"/>
  <c r="K12" i="10"/>
  <c r="AH21" i="2"/>
  <c r="V72" i="19"/>
  <c r="R68" i="19"/>
  <c r="R16" i="2"/>
  <c r="R9" i="10"/>
  <c r="AD17" i="2"/>
  <c r="AE36" i="9"/>
  <c r="AF49" i="9"/>
  <c r="AD18" i="10"/>
  <c r="R17" i="10"/>
  <c r="AJ41" i="10"/>
  <c r="Y85" i="19"/>
  <c r="Y7" i="13"/>
  <c r="AK34" i="2"/>
  <c r="AJ27" i="14"/>
  <c r="AG58" i="3"/>
  <c r="M86" i="19"/>
  <c r="O11" i="10"/>
  <c r="AF42" i="10"/>
  <c r="J51" i="17"/>
  <c r="B56" i="7"/>
  <c r="B63" i="19"/>
  <c r="H25" i="14"/>
  <c r="C24" i="14"/>
  <c r="J36" i="9"/>
  <c r="Y103" i="19"/>
  <c r="AF44" i="2"/>
  <c r="T95" i="19"/>
  <c r="H12" i="17"/>
  <c r="O85" i="19"/>
  <c r="O7" i="13"/>
  <c r="W93" i="19"/>
  <c r="AQ93" i="19" s="1"/>
  <c r="AI42" i="2"/>
  <c r="S52" i="10"/>
  <c r="AE13" i="10"/>
  <c r="AI33" i="2"/>
  <c r="W84" i="19"/>
  <c r="AQ84" i="19" s="1"/>
  <c r="AG21" i="3"/>
  <c r="AI37" i="9"/>
  <c r="O104" i="7"/>
  <c r="AO104" i="7" s="1"/>
  <c r="AG33" i="2"/>
  <c r="U84" i="19"/>
  <c r="J34" i="9"/>
  <c r="AG59" i="2"/>
  <c r="U110" i="19"/>
  <c r="H72" i="9"/>
  <c r="P31" i="2"/>
  <c r="P83" i="19"/>
  <c r="M52" i="10"/>
  <c r="N70" i="19"/>
  <c r="AK14" i="17"/>
  <c r="AC30" i="17"/>
  <c r="Q42" i="17"/>
  <c r="M95" i="19"/>
  <c r="AK33" i="3"/>
  <c r="W31" i="2"/>
  <c r="AM31" i="2" s="1"/>
  <c r="W83" i="19"/>
  <c r="AQ83" i="19" s="1"/>
  <c r="AI32" i="2"/>
  <c r="AE58" i="2"/>
  <c r="S109" i="19"/>
  <c r="AG42" i="10"/>
  <c r="M85" i="19"/>
  <c r="M7" i="13"/>
  <c r="AC7" i="13" s="1"/>
  <c r="AC10" i="17"/>
  <c r="N56" i="1"/>
  <c r="N47" i="19"/>
  <c r="N63" i="19"/>
  <c r="AJ42" i="10"/>
  <c r="AJ33" i="2"/>
  <c r="X84" i="19"/>
  <c r="B52" i="9"/>
  <c r="AC75" i="7"/>
  <c r="AI35" i="14"/>
  <c r="W33" i="14"/>
  <c r="AK59" i="3"/>
  <c r="O99" i="19"/>
  <c r="J37" i="9"/>
  <c r="N35" i="10"/>
  <c r="AK39" i="17"/>
  <c r="Z45" i="9"/>
  <c r="AL46" i="9"/>
  <c r="AE36" i="10"/>
  <c r="S35" i="10"/>
  <c r="AE37" i="10"/>
  <c r="S111" i="19"/>
  <c r="AP111" i="19" s="1"/>
  <c r="AE60" i="2"/>
  <c r="AI37" i="10"/>
  <c r="K35" i="9"/>
  <c r="AK9" i="14"/>
  <c r="Y11" i="14"/>
  <c r="AG31" i="14"/>
  <c r="AI23" i="2"/>
  <c r="W74" i="19"/>
  <c r="AQ74" i="19" s="1"/>
  <c r="K26" i="14"/>
  <c r="AI61" i="2"/>
  <c r="V48" i="19"/>
  <c r="AH48" i="1"/>
  <c r="U103" i="19"/>
  <c r="V109" i="19"/>
  <c r="AH58" i="2"/>
  <c r="AK38" i="10"/>
  <c r="M111" i="19"/>
  <c r="AC22" i="3"/>
  <c r="AG33" i="3"/>
  <c r="AC34" i="9"/>
  <c r="Y98" i="19"/>
  <c r="Y46" i="2"/>
  <c r="Y8" i="13"/>
  <c r="AK47" i="2"/>
  <c r="R31" i="9"/>
  <c r="R40" i="9" s="1"/>
  <c r="AD32" i="9"/>
  <c r="I49" i="9"/>
  <c r="AD22" i="1"/>
  <c r="R86" i="20"/>
  <c r="R21" i="1"/>
  <c r="O75" i="19"/>
  <c r="M77" i="19"/>
  <c r="Y104" i="19"/>
  <c r="AK53" i="2"/>
  <c r="AC32" i="2"/>
  <c r="Q83" i="19"/>
  <c r="Q31" i="2"/>
  <c r="Y44" i="19"/>
  <c r="AK44" i="7"/>
  <c r="M88" i="19"/>
  <c r="N100" i="19"/>
  <c r="N104" i="19"/>
  <c r="N86" i="19"/>
  <c r="Y60" i="19"/>
  <c r="AK9" i="2"/>
  <c r="Y11" i="13"/>
  <c r="AK13" i="17"/>
  <c r="AK23" i="3"/>
  <c r="AK45" i="3"/>
  <c r="AF37" i="9"/>
  <c r="M90" i="19"/>
  <c r="Q111" i="19"/>
  <c r="AC60" i="2"/>
  <c r="M104" i="19"/>
  <c r="AG10" i="17"/>
  <c r="AI19" i="10"/>
  <c r="AG32" i="17"/>
  <c r="AC68" i="7"/>
  <c r="Q65" i="7"/>
  <c r="Q108" i="19"/>
  <c r="AC57" i="2"/>
  <c r="AG23" i="2"/>
  <c r="U74" i="19"/>
  <c r="D104" i="7"/>
  <c r="D112" i="19"/>
  <c r="I110" i="7"/>
  <c r="AI26" i="2"/>
  <c r="W77" i="19"/>
  <c r="AQ77" i="19" s="1"/>
  <c r="AH19" i="2"/>
  <c r="AF34" i="9"/>
  <c r="AD33" i="9"/>
  <c r="AF35" i="9"/>
  <c r="J49" i="9"/>
  <c r="AH48" i="9"/>
  <c r="AK16" i="14"/>
  <c r="W8" i="10"/>
  <c r="AM8" i="10" s="1"/>
  <c r="AI10" i="2"/>
  <c r="W61" i="19"/>
  <c r="AQ61" i="19" s="1"/>
  <c r="P73" i="19"/>
  <c r="N9" i="1"/>
  <c r="N31" i="20" s="1"/>
  <c r="N10" i="19"/>
  <c r="N18" i="1"/>
  <c r="N18" i="19" s="1"/>
  <c r="N74" i="20"/>
  <c r="AL14" i="13"/>
  <c r="M107" i="19"/>
  <c r="M55" i="2"/>
  <c r="AK35" i="9"/>
  <c r="X87" i="19"/>
  <c r="AJ36" i="2"/>
  <c r="AK15" i="17"/>
  <c r="AG50" i="17"/>
  <c r="AF24" i="13"/>
  <c r="AG37" i="9"/>
  <c r="AD18" i="2"/>
  <c r="R69" i="19"/>
  <c r="S63" i="19"/>
  <c r="AE12" i="2"/>
  <c r="AC37" i="9"/>
  <c r="AL100" i="7"/>
  <c r="Z102" i="19"/>
  <c r="Z97" i="19" s="1"/>
  <c r="Z95" i="7"/>
  <c r="AD64" i="3"/>
  <c r="AG68" i="7"/>
  <c r="U65" i="7"/>
  <c r="N94" i="19"/>
  <c r="AC72" i="9"/>
  <c r="Y60" i="3"/>
  <c r="AK51" i="3"/>
  <c r="AF48" i="9"/>
  <c r="P93" i="19"/>
  <c r="AI24" i="2"/>
  <c r="W75" i="19"/>
  <c r="AQ75" i="19" s="1"/>
  <c r="P80" i="7"/>
  <c r="N90" i="19"/>
  <c r="H21" i="10"/>
  <c r="C51" i="10"/>
  <c r="C29" i="10"/>
  <c r="C27" i="10" s="1"/>
  <c r="N111" i="19"/>
  <c r="Q11" i="10"/>
  <c r="AC12" i="10"/>
  <c r="H37" i="17"/>
  <c r="AK25" i="2"/>
  <c r="Y76" i="19"/>
  <c r="AL39" i="10"/>
  <c r="AI56" i="2"/>
  <c r="W55" i="2"/>
  <c r="W107" i="19"/>
  <c r="AQ107" i="19" s="1"/>
  <c r="N77" i="19"/>
  <c r="AG34" i="9"/>
  <c r="AG18" i="10"/>
  <c r="U17" i="10"/>
  <c r="AL49" i="9"/>
  <c r="AH35" i="9"/>
  <c r="P104" i="7"/>
  <c r="K33" i="9"/>
  <c r="D102" i="19"/>
  <c r="D95" i="7"/>
  <c r="I100" i="7"/>
  <c r="S107" i="19"/>
  <c r="AE56" i="2"/>
  <c r="S55" i="2"/>
  <c r="AI20" i="2"/>
  <c r="W71" i="19"/>
  <c r="AQ71" i="19" s="1"/>
  <c r="R24" i="14"/>
  <c r="AD25" i="14"/>
  <c r="H55" i="3"/>
  <c r="V68" i="19"/>
  <c r="V9" i="10"/>
  <c r="AH17" i="2"/>
  <c r="V16" i="2"/>
  <c r="AL16" i="2" s="1"/>
  <c r="AC47" i="2"/>
  <c r="Q98" i="19"/>
  <c r="Q8" i="13"/>
  <c r="Q46" i="2"/>
  <c r="AD21" i="2"/>
  <c r="R72" i="19"/>
  <c r="AD35" i="9"/>
  <c r="AC49" i="9"/>
  <c r="Q70" i="9"/>
  <c r="AC71" i="9"/>
  <c r="I65" i="3"/>
  <c r="E64" i="3"/>
  <c r="R99" i="19"/>
  <c r="AD48" i="2"/>
  <c r="AG67" i="9"/>
  <c r="AK41" i="17"/>
  <c r="I15" i="10"/>
  <c r="B24" i="14"/>
  <c r="B22" i="14" s="1"/>
  <c r="AG52" i="3"/>
  <c r="AG9" i="3"/>
  <c r="P86" i="19"/>
  <c r="AE49" i="9"/>
  <c r="AD25" i="2"/>
  <c r="R76" i="19"/>
  <c r="AJ22" i="2"/>
  <c r="X73" i="19"/>
  <c r="X10" i="13"/>
  <c r="X59" i="19"/>
  <c r="AJ8" i="2"/>
  <c r="X7" i="2"/>
  <c r="AC33" i="3"/>
  <c r="AL21" i="10"/>
  <c r="Z51" i="10"/>
  <c r="Z29" i="10"/>
  <c r="AC39" i="17"/>
  <c r="AC66" i="17"/>
  <c r="O77" i="19"/>
  <c r="K53" i="9"/>
  <c r="F52" i="9"/>
  <c r="J85" i="7"/>
  <c r="E80" i="7"/>
  <c r="E87" i="19"/>
  <c r="M93" i="19"/>
  <c r="AG45" i="3"/>
  <c r="M35" i="10"/>
  <c r="M34" i="10" s="1"/>
  <c r="I46" i="9"/>
  <c r="D45" i="9"/>
  <c r="J39" i="10"/>
  <c r="AC65" i="3"/>
  <c r="AG44" i="7"/>
  <c r="U44" i="19"/>
  <c r="AE64" i="3"/>
  <c r="K42" i="10"/>
  <c r="AJ61" i="2"/>
  <c r="AL75" i="7"/>
  <c r="Z77" i="19"/>
  <c r="AC24" i="2"/>
  <c r="Q75" i="19"/>
  <c r="AC12" i="17"/>
  <c r="O65" i="19"/>
  <c r="AG13" i="10"/>
  <c r="U52" i="10"/>
  <c r="N101" i="19"/>
  <c r="Q95" i="7"/>
  <c r="AC100" i="7"/>
  <c r="AC25" i="14"/>
  <c r="Q24" i="14"/>
  <c r="AG34" i="3"/>
  <c r="Y61" i="19"/>
  <c r="Y8" i="10"/>
  <c r="AK10" i="2"/>
  <c r="C52" i="9"/>
  <c r="H53" i="9"/>
  <c r="Q31" i="9"/>
  <c r="Q40" i="9" s="1"/>
  <c r="AC32" i="9"/>
  <c r="Q109" i="19"/>
  <c r="AC58" i="2"/>
  <c r="U51" i="10"/>
  <c r="AG21" i="10"/>
  <c r="U29" i="10"/>
  <c r="AI48" i="9"/>
  <c r="AE12" i="10"/>
  <c r="S11" i="10"/>
  <c r="P64" i="19"/>
  <c r="AH25" i="14"/>
  <c r="V24" i="14"/>
  <c r="AL25" i="14"/>
  <c r="AC19" i="3"/>
  <c r="T92" i="19"/>
  <c r="AF41" i="2"/>
  <c r="AG38" i="17"/>
  <c r="AG11" i="3"/>
  <c r="N46" i="2"/>
  <c r="N8" i="13"/>
  <c r="N98" i="19"/>
  <c r="Y72" i="19"/>
  <c r="AK21" i="2"/>
  <c r="P33" i="14"/>
  <c r="P29" i="14" s="1"/>
  <c r="AG66" i="9"/>
  <c r="AJ20" i="2"/>
  <c r="X71" i="19"/>
  <c r="AG35" i="9"/>
  <c r="AK65" i="3"/>
  <c r="M87" i="19"/>
  <c r="K34" i="9"/>
  <c r="Q63" i="19"/>
  <c r="AC12" i="2"/>
  <c r="AF34" i="14"/>
  <c r="X29" i="10"/>
  <c r="X51" i="10"/>
  <c r="AJ21" i="10"/>
  <c r="B70" i="9"/>
  <c r="AC47" i="3"/>
  <c r="B23" i="19"/>
  <c r="AF38" i="10"/>
  <c r="B42" i="7"/>
  <c r="B42" i="19" s="1"/>
  <c r="B36" i="19"/>
  <c r="AK9" i="17"/>
  <c r="AL37" i="9"/>
  <c r="R52" i="10"/>
  <c r="AD13" i="10"/>
  <c r="Q45" i="9"/>
  <c r="AC46" i="9"/>
  <c r="N76" i="19"/>
  <c r="O101" i="19"/>
  <c r="R92" i="19"/>
  <c r="AD41" i="2"/>
  <c r="M46" i="2"/>
  <c r="M98" i="19"/>
  <c r="M8" i="13"/>
  <c r="AF40" i="10"/>
  <c r="I48" i="9"/>
  <c r="N74" i="19"/>
  <c r="AF40" i="2"/>
  <c r="T91" i="19"/>
  <c r="N31" i="19"/>
  <c r="N95" i="20"/>
  <c r="N24" i="19"/>
  <c r="N88" i="20"/>
  <c r="AG33" i="17"/>
  <c r="AF47" i="9"/>
  <c r="AI42" i="10"/>
  <c r="AE34" i="14"/>
  <c r="AD27" i="14"/>
  <c r="E112" i="19"/>
  <c r="J110" i="7"/>
  <c r="E104" i="7"/>
  <c r="V93" i="19"/>
  <c r="AH42" i="2"/>
  <c r="AG7" i="14"/>
  <c r="AJ33" i="9"/>
  <c r="O23" i="13"/>
  <c r="O25" i="13" s="1"/>
  <c r="AK34" i="9"/>
  <c r="AC17" i="2"/>
  <c r="Q9" i="10"/>
  <c r="Q16" i="2"/>
  <c r="Q68" i="19"/>
  <c r="K37" i="9"/>
  <c r="U33" i="14"/>
  <c r="U29" i="14" s="1"/>
  <c r="AG35" i="14"/>
  <c r="AK29" i="3"/>
  <c r="N103" i="19"/>
  <c r="AE25" i="14"/>
  <c r="H28" i="10"/>
  <c r="W99" i="19"/>
  <c r="AQ99" i="19" s="1"/>
  <c r="AI48" i="2"/>
  <c r="AE48" i="2"/>
  <c r="S99" i="19"/>
  <c r="I37" i="10"/>
  <c r="K27" i="14"/>
  <c r="B25" i="17"/>
  <c r="M19" i="20"/>
  <c r="C22" i="19"/>
  <c r="C21" i="7"/>
  <c r="H22" i="7"/>
  <c r="X78" i="19"/>
  <c r="AJ27" i="2"/>
  <c r="AC65" i="9"/>
  <c r="Q64" i="9"/>
  <c r="AC48" i="9"/>
  <c r="M92" i="19"/>
  <c r="V88" i="20"/>
  <c r="V24" i="19"/>
  <c r="AH24" i="1"/>
  <c r="AG9" i="14"/>
  <c r="U11" i="14"/>
  <c r="AF17" i="2"/>
  <c r="T9" i="10"/>
  <c r="T16" i="2"/>
  <c r="T68" i="19"/>
  <c r="AC44" i="2"/>
  <c r="Q95" i="19"/>
  <c r="M100" i="19"/>
  <c r="AE21" i="10"/>
  <c r="S51" i="10"/>
  <c r="AE22" i="2"/>
  <c r="S73" i="19"/>
  <c r="N87" i="20"/>
  <c r="AG37" i="17"/>
  <c r="AL40" i="10"/>
  <c r="D80" i="7"/>
  <c r="D87" i="19"/>
  <c r="I85" i="7"/>
  <c r="M73" i="19"/>
  <c r="AI44" i="2"/>
  <c r="W95" i="19"/>
  <c r="AQ95" i="19" s="1"/>
  <c r="M78" i="19"/>
  <c r="AH26" i="2"/>
  <c r="V77" i="19"/>
  <c r="J15" i="13"/>
  <c r="J62" i="17"/>
  <c r="I28" i="10"/>
  <c r="AH9" i="2"/>
  <c r="V11" i="13"/>
  <c r="V60" i="19"/>
  <c r="S89" i="19"/>
  <c r="AE38" i="2"/>
  <c r="P95" i="19"/>
  <c r="R84" i="19"/>
  <c r="AD33" i="2"/>
  <c r="AJ34" i="2"/>
  <c r="X85" i="19"/>
  <c r="X7" i="13"/>
  <c r="H39" i="17"/>
  <c r="AI28" i="10"/>
  <c r="AD53" i="2"/>
  <c r="R104" i="19"/>
  <c r="U73" i="19"/>
  <c r="AG22" i="2"/>
  <c r="F33" i="14"/>
  <c r="K34" i="14"/>
  <c r="J55" i="9"/>
  <c r="I41" i="10"/>
  <c r="AC25" i="2"/>
  <c r="Q76" i="19"/>
  <c r="P112" i="19"/>
  <c r="AG37" i="2"/>
  <c r="U88" i="19"/>
  <c r="I62" i="17"/>
  <c r="T11" i="10"/>
  <c r="AF12" i="10"/>
  <c r="Y19" i="17"/>
  <c r="AK8" i="17"/>
  <c r="M23" i="19"/>
  <c r="V5" i="19"/>
  <c r="AH5" i="1"/>
  <c r="V69" i="20"/>
  <c r="V7" i="9"/>
  <c r="AG27" i="2"/>
  <c r="U78" i="19"/>
  <c r="M33" i="14"/>
  <c r="M29" i="14" s="1"/>
  <c r="J47" i="9"/>
  <c r="S11" i="13"/>
  <c r="S60" i="19"/>
  <c r="AE9" i="2"/>
  <c r="AC35" i="9"/>
  <c r="AJ37" i="9"/>
  <c r="T62" i="19"/>
  <c r="AF11" i="2"/>
  <c r="Y69" i="19"/>
  <c r="AK18" i="2"/>
  <c r="AK9" i="3"/>
  <c r="N99" i="19"/>
  <c r="O88" i="19"/>
  <c r="AK61" i="9"/>
  <c r="F77" i="19"/>
  <c r="K75" i="7"/>
  <c r="C25" i="17"/>
  <c r="H21" i="17"/>
  <c r="U65" i="19"/>
  <c r="AG14" i="2"/>
  <c r="J42" i="10"/>
  <c r="H34" i="9"/>
  <c r="AF64" i="3"/>
  <c r="Y95" i="19"/>
  <c r="AK44" i="2"/>
  <c r="AG36" i="3"/>
  <c r="P17" i="10"/>
  <c r="AH61" i="7"/>
  <c r="AD61" i="7"/>
  <c r="R56" i="7"/>
  <c r="U70" i="19"/>
  <c r="AG19" i="2"/>
  <c r="AK21" i="17"/>
  <c r="Y25" i="17"/>
  <c r="AD44" i="1"/>
  <c r="AK75" i="7"/>
  <c r="AI65" i="3"/>
  <c r="X64" i="3"/>
  <c r="AC55" i="3"/>
  <c r="AK67" i="17"/>
  <c r="AD100" i="7"/>
  <c r="R95" i="7"/>
  <c r="K21" i="10"/>
  <c r="F29" i="10"/>
  <c r="F27" i="10" s="1"/>
  <c r="F51" i="10"/>
  <c r="Q72" i="19"/>
  <c r="AC21" i="2"/>
  <c r="T8" i="10"/>
  <c r="AF10" i="2"/>
  <c r="T61" i="19"/>
  <c r="O65" i="7"/>
  <c r="AO65" i="7" s="1"/>
  <c r="AC36" i="9"/>
  <c r="AG36" i="9"/>
  <c r="S91" i="19"/>
  <c r="AE40" i="2"/>
  <c r="R88" i="19"/>
  <c r="AD37" i="2"/>
  <c r="P63" i="19"/>
  <c r="R95" i="20"/>
  <c r="R31" i="19"/>
  <c r="AD31" i="1"/>
  <c r="J28" i="10"/>
  <c r="AE59" i="2"/>
  <c r="S110" i="19"/>
  <c r="X77" i="19"/>
  <c r="AJ26" i="2"/>
  <c r="H9" i="14"/>
  <c r="C11" i="14"/>
  <c r="C15" i="14" s="1"/>
  <c r="M29" i="10"/>
  <c r="M27" i="10" s="1"/>
  <c r="M51" i="10"/>
  <c r="B45" i="9"/>
  <c r="H15" i="10"/>
  <c r="AK52" i="17"/>
  <c r="AG23" i="7"/>
  <c r="U23" i="19"/>
  <c r="R56" i="1"/>
  <c r="R47" i="19"/>
  <c r="AD47" i="1"/>
  <c r="M91" i="19"/>
  <c r="AI25" i="2"/>
  <c r="W76" i="19"/>
  <c r="AQ76" i="19" s="1"/>
  <c r="AC33" i="9"/>
  <c r="AH46" i="9"/>
  <c r="V45" i="9"/>
  <c r="H35" i="14"/>
  <c r="AK19" i="2"/>
  <c r="M99" i="19"/>
  <c r="AD40" i="10"/>
  <c r="I35" i="9"/>
  <c r="H55" i="9"/>
  <c r="Y35" i="10"/>
  <c r="Y44" i="10" s="1"/>
  <c r="AK36" i="10"/>
  <c r="AE51" i="2"/>
  <c r="S102" i="19"/>
  <c r="U63" i="19"/>
  <c r="AG12" i="2"/>
  <c r="AC18" i="10"/>
  <c r="Q17" i="10"/>
  <c r="AK31" i="17"/>
  <c r="AK61" i="17"/>
  <c r="H41" i="10"/>
  <c r="C112" i="19"/>
  <c r="C104" i="7"/>
  <c r="H110" i="7"/>
  <c r="Y109" i="19"/>
  <c r="AK58" i="2"/>
  <c r="AK10" i="3"/>
  <c r="AF14" i="13"/>
  <c r="T13" i="13"/>
  <c r="O13" i="13"/>
  <c r="AH22" i="2"/>
  <c r="V73" i="19"/>
  <c r="AK36" i="17"/>
  <c r="AG67" i="17"/>
  <c r="AE20" i="2"/>
  <c r="S71" i="19"/>
  <c r="M22" i="19"/>
  <c r="M21" i="7"/>
  <c r="AI39" i="10"/>
  <c r="T10" i="13"/>
  <c r="T59" i="19"/>
  <c r="T7" i="2"/>
  <c r="AF8" i="2"/>
  <c r="AC57" i="3"/>
  <c r="AH19" i="10"/>
  <c r="AG16" i="14"/>
  <c r="B42" i="17"/>
  <c r="AK42" i="10"/>
  <c r="AI31" i="14"/>
  <c r="AG61" i="17"/>
  <c r="O108" i="19"/>
  <c r="H35" i="9"/>
  <c r="Q58" i="9"/>
  <c r="AC59" i="9"/>
  <c r="Q18" i="20"/>
  <c r="I35" i="14"/>
  <c r="X91" i="19"/>
  <c r="AJ40" i="2"/>
  <c r="T77" i="19"/>
  <c r="AF26" i="2"/>
  <c r="AH28" i="10"/>
  <c r="AH36" i="10"/>
  <c r="V35" i="10"/>
  <c r="V44" i="10" s="1"/>
  <c r="AG53" i="17"/>
  <c r="AG46" i="3"/>
  <c r="J37" i="10"/>
  <c r="V90" i="19"/>
  <c r="AH39" i="2"/>
  <c r="AF18" i="2"/>
  <c r="T69" i="19"/>
  <c r="T93" i="19"/>
  <c r="AF42" i="2"/>
  <c r="K48" i="9"/>
  <c r="AJ49" i="9"/>
  <c r="Y55" i="2"/>
  <c r="AK56" i="2"/>
  <c r="Y107" i="19"/>
  <c r="AF33" i="2"/>
  <c r="T84" i="19"/>
  <c r="H53" i="3"/>
  <c r="B13" i="13"/>
  <c r="B16" i="13" s="1"/>
  <c r="U19" i="17"/>
  <c r="AG8" i="17"/>
  <c r="Y23" i="19"/>
  <c r="AK23" i="7"/>
  <c r="O111" i="19"/>
  <c r="AG72" i="9"/>
  <c r="D63" i="19"/>
  <c r="I61" i="7"/>
  <c r="D56" i="7"/>
  <c r="AG57" i="3"/>
  <c r="AD24" i="13"/>
  <c r="AD19" i="2"/>
  <c r="R70" i="19"/>
  <c r="M94" i="19"/>
  <c r="AI14" i="13"/>
  <c r="W13" i="13"/>
  <c r="AM13" i="13" s="1"/>
  <c r="O86" i="19"/>
  <c r="P84" i="19"/>
  <c r="AJ31" i="14"/>
  <c r="AE48" i="9"/>
  <c r="AG49" i="9"/>
  <c r="W72" i="19"/>
  <c r="AQ72" i="19" s="1"/>
  <c r="AI21" i="2"/>
  <c r="AC23" i="17"/>
  <c r="AG64" i="17"/>
  <c r="D24" i="14"/>
  <c r="I25" i="14"/>
  <c r="AF48" i="2"/>
  <c r="T99" i="19"/>
  <c r="AC42" i="10"/>
  <c r="AC9" i="14"/>
  <c r="Q11" i="14"/>
  <c r="AG41" i="17"/>
  <c r="M110" i="19"/>
  <c r="U22" i="19"/>
  <c r="AG22" i="7"/>
  <c r="U21" i="7"/>
  <c r="Y71" i="19"/>
  <c r="AK20" i="2"/>
  <c r="AI49" i="9"/>
  <c r="N73" i="19"/>
  <c r="AD43" i="2"/>
  <c r="R94" i="19"/>
  <c r="AD26" i="14"/>
  <c r="I19" i="10"/>
  <c r="T72" i="19"/>
  <c r="AF21" i="2"/>
  <c r="AG36" i="10"/>
  <c r="U35" i="10"/>
  <c r="U44" i="10" s="1"/>
  <c r="AC48" i="2"/>
  <c r="Q99" i="19"/>
  <c r="T88" i="19"/>
  <c r="AF37" i="2"/>
  <c r="AI100" i="7"/>
  <c r="W95" i="7"/>
  <c r="Y42" i="17"/>
  <c r="AK30" i="17"/>
  <c r="P108" i="19"/>
  <c r="P109" i="19"/>
  <c r="P104" i="19"/>
  <c r="AC14" i="13"/>
  <c r="Q13" i="13"/>
  <c r="P65" i="7"/>
  <c r="H23" i="7"/>
  <c r="C23" i="19"/>
  <c r="AC53" i="3"/>
  <c r="N31" i="2"/>
  <c r="N83" i="19"/>
  <c r="I54" i="9"/>
  <c r="N7" i="13"/>
  <c r="N85" i="19"/>
  <c r="AE35" i="9"/>
  <c r="S68" i="19"/>
  <c r="S16" i="2"/>
  <c r="AE17" i="2"/>
  <c r="AH49" i="9"/>
  <c r="I37" i="9"/>
  <c r="AC20" i="3"/>
  <c r="AG17" i="17"/>
  <c r="AC61" i="17"/>
  <c r="M30" i="19"/>
  <c r="M29" i="7"/>
  <c r="AK18" i="17"/>
  <c r="AG34" i="14"/>
  <c r="AH18" i="10"/>
  <c r="V17" i="10"/>
  <c r="Q33" i="14"/>
  <c r="Q29" i="14" s="1"/>
  <c r="AC35" i="14"/>
  <c r="B60" i="3"/>
  <c r="F24" i="14"/>
  <c r="K25" i="14"/>
  <c r="AC24" i="13"/>
  <c r="E17" i="10"/>
  <c r="J18" i="10"/>
  <c r="M48" i="3"/>
  <c r="AF75" i="7"/>
  <c r="U93" i="19"/>
  <c r="AG42" i="2"/>
  <c r="O52" i="10"/>
  <c r="R83" i="19"/>
  <c r="R31" i="2"/>
  <c r="AD32" i="2"/>
  <c r="R108" i="19"/>
  <c r="AD57" i="2"/>
  <c r="AD11" i="2"/>
  <c r="R62" i="19"/>
  <c r="AK40" i="2"/>
  <c r="Y91" i="19"/>
  <c r="T60" i="19"/>
  <c r="AF9" i="2"/>
  <c r="T11" i="13"/>
  <c r="P65" i="19"/>
  <c r="O110" i="19"/>
  <c r="W51" i="10"/>
  <c r="AM51" i="10" s="1"/>
  <c r="AI21" i="10"/>
  <c r="W29" i="10"/>
  <c r="AM29" i="10" s="1"/>
  <c r="W9" i="10"/>
  <c r="AI17" i="2"/>
  <c r="W16" i="2"/>
  <c r="AM16" i="2" s="1"/>
  <c r="W68" i="19"/>
  <c r="AQ68" i="19" s="1"/>
  <c r="AG56" i="2"/>
  <c r="U107" i="19"/>
  <c r="U55" i="2"/>
  <c r="AJ42" i="2"/>
  <c r="X93" i="19"/>
  <c r="AE15" i="10"/>
  <c r="U8" i="10"/>
  <c r="U61" i="19"/>
  <c r="AG10" i="2"/>
  <c r="T73" i="19"/>
  <c r="AF22" i="2"/>
  <c r="AK34" i="3"/>
  <c r="AK48" i="9"/>
  <c r="AD48" i="9"/>
  <c r="AF50" i="2"/>
  <c r="T101" i="19"/>
  <c r="U11" i="10"/>
  <c r="AG12" i="10"/>
  <c r="AJ46" i="9"/>
  <c r="X45" i="9"/>
  <c r="AH53" i="2"/>
  <c r="V104" i="19"/>
  <c r="N5" i="19"/>
  <c r="N7" i="9"/>
  <c r="N69" i="20"/>
  <c r="AF27" i="14"/>
  <c r="AI38" i="2"/>
  <c r="W89" i="19"/>
  <c r="AQ89" i="19" s="1"/>
  <c r="J54" i="9"/>
  <c r="AL26" i="14"/>
  <c r="AH26" i="14"/>
  <c r="AC27" i="2"/>
  <c r="Q78" i="19"/>
  <c r="AH38" i="2"/>
  <c r="V89" i="19"/>
  <c r="M80" i="7"/>
  <c r="AC35" i="3"/>
  <c r="AE37" i="9"/>
  <c r="AG24" i="13"/>
  <c r="H47" i="9"/>
  <c r="AF33" i="9"/>
  <c r="W45" i="9"/>
  <c r="AI46" i="9"/>
  <c r="K32" i="9"/>
  <c r="F31" i="9"/>
  <c r="AF65" i="3"/>
  <c r="AK13" i="3"/>
  <c r="P29" i="10"/>
  <c r="P27" i="10" s="1"/>
  <c r="P51" i="10"/>
  <c r="AK64" i="17"/>
  <c r="X86" i="19"/>
  <c r="AJ35" i="2"/>
  <c r="AJ50" i="2"/>
  <c r="X101" i="19"/>
  <c r="Z87" i="20"/>
  <c r="C31" i="9"/>
  <c r="H31" i="9" s="1"/>
  <c r="H32" i="9"/>
  <c r="AK27" i="2"/>
  <c r="Y78" i="19"/>
  <c r="B65" i="7"/>
  <c r="B77" i="19"/>
  <c r="T51" i="10"/>
  <c r="T29" i="10"/>
  <c r="T27" i="10" s="1"/>
  <c r="AF21" i="10"/>
  <c r="J19" i="10"/>
  <c r="Q11" i="13"/>
  <c r="Q60" i="19"/>
  <c r="AC9" i="2"/>
  <c r="AL33" i="9"/>
  <c r="S101" i="19"/>
  <c r="AP101" i="19" s="1"/>
  <c r="AE50" i="2"/>
  <c r="P35" i="10"/>
  <c r="P34" i="10" s="1"/>
  <c r="AL34" i="9"/>
  <c r="AG20" i="3"/>
  <c r="M70" i="9"/>
  <c r="E45" i="9"/>
  <c r="J46" i="9"/>
  <c r="U46" i="2"/>
  <c r="AG47" i="2"/>
  <c r="U98" i="19"/>
  <c r="U8" i="13"/>
  <c r="AI18" i="2"/>
  <c r="W69" i="19"/>
  <c r="AQ69" i="19" s="1"/>
  <c r="AG48" i="9"/>
  <c r="AD15" i="13"/>
  <c r="H58" i="3"/>
  <c r="K19" i="10"/>
  <c r="AK19" i="3"/>
  <c r="AJ37" i="10"/>
  <c r="T90" i="19"/>
  <c r="AF39" i="2"/>
  <c r="AJ21" i="2"/>
  <c r="X72" i="19"/>
  <c r="N112" i="19"/>
  <c r="K36" i="9"/>
  <c r="M76" i="19"/>
  <c r="Y58" i="9"/>
  <c r="AK59" i="9"/>
  <c r="Y18" i="20"/>
  <c r="AU32" i="9"/>
  <c r="V31" i="9"/>
  <c r="V40" i="9" s="1"/>
  <c r="AH32" i="9"/>
  <c r="AF35" i="14"/>
  <c r="T33" i="14"/>
  <c r="S92" i="19"/>
  <c r="AP92" i="19" s="1"/>
  <c r="AE41" i="2"/>
  <c r="AC41" i="10"/>
  <c r="J65" i="3"/>
  <c r="F64" i="3"/>
  <c r="AC9" i="3"/>
  <c r="Z99" i="20"/>
  <c r="AL35" i="1"/>
  <c r="Z42" i="1"/>
  <c r="Z35" i="19"/>
  <c r="AD36" i="2"/>
  <c r="R87" i="19"/>
  <c r="AJ34" i="9"/>
  <c r="AD38" i="10"/>
  <c r="H59" i="9"/>
  <c r="C58" i="9"/>
  <c r="C18" i="20"/>
  <c r="AC21" i="3"/>
  <c r="P55" i="2"/>
  <c r="P107" i="19"/>
  <c r="AK34" i="14"/>
  <c r="Z80" i="7"/>
  <c r="Z87" i="19"/>
  <c r="AL85" i="7"/>
  <c r="AK41" i="10"/>
  <c r="AF39" i="10"/>
  <c r="AJ35" i="14"/>
  <c r="X33" i="14"/>
  <c r="X29" i="14" s="1"/>
  <c r="AL36" i="9"/>
  <c r="AD110" i="7"/>
  <c r="R104" i="7"/>
  <c r="P87" i="19"/>
  <c r="AF46" i="9"/>
  <c r="T45" i="9"/>
  <c r="AJ34" i="14"/>
  <c r="I34" i="9"/>
  <c r="AH42" i="10"/>
  <c r="H18" i="10"/>
  <c r="C17" i="10"/>
  <c r="AE68" i="7"/>
  <c r="S65" i="7"/>
  <c r="AP65" i="7" s="1"/>
  <c r="AK47" i="9"/>
  <c r="R103" i="19"/>
  <c r="N89" i="19"/>
  <c r="AF41" i="10"/>
  <c r="AK53" i="17"/>
  <c r="AG35" i="3"/>
  <c r="AG61" i="9"/>
  <c r="AG23" i="17"/>
  <c r="N8" i="10"/>
  <c r="N61" i="19"/>
  <c r="AE43" i="2"/>
  <c r="S94" i="19"/>
  <c r="AP94" i="19" s="1"/>
  <c r="AE32" i="9"/>
  <c r="S31" i="9"/>
  <c r="E24" i="14"/>
  <c r="J25" i="14"/>
  <c r="AE24" i="2"/>
  <c r="S75" i="19"/>
  <c r="S59" i="19"/>
  <c r="S7" i="2"/>
  <c r="S10" i="13"/>
  <c r="AE8" i="2"/>
  <c r="AJ15" i="13"/>
  <c r="Q62" i="19"/>
  <c r="AC11" i="2"/>
  <c r="AE33" i="2"/>
  <c r="S84" i="19"/>
  <c r="AF23" i="2"/>
  <c r="T74" i="19"/>
  <c r="V46" i="2"/>
  <c r="AL46" i="2" s="1"/>
  <c r="AH47" i="2"/>
  <c r="V98" i="19"/>
  <c r="V8" i="13"/>
  <c r="AI51" i="2"/>
  <c r="W102" i="19"/>
  <c r="AQ102" i="19" s="1"/>
  <c r="K13" i="10"/>
  <c r="F52" i="10"/>
  <c r="U91" i="19"/>
  <c r="AG40" i="2"/>
  <c r="H34" i="17"/>
  <c r="F56" i="7"/>
  <c r="K61" i="7"/>
  <c r="F63" i="19"/>
  <c r="Y88" i="19"/>
  <c r="AK37" i="2"/>
  <c r="E33" i="14"/>
  <c r="E29" i="14" s="1"/>
  <c r="J34" i="14"/>
  <c r="H17" i="17"/>
  <c r="AG43" i="2"/>
  <c r="U94" i="19"/>
  <c r="AH64" i="3"/>
  <c r="C19" i="17"/>
  <c r="H8" i="17"/>
  <c r="AJ47" i="9"/>
  <c r="AI36" i="9"/>
  <c r="AK32" i="9"/>
  <c r="Y31" i="9"/>
  <c r="X64" i="19"/>
  <c r="AJ13" i="2"/>
  <c r="AJ40" i="10"/>
  <c r="I47" i="9"/>
  <c r="O91" i="19"/>
  <c r="AK57" i="3"/>
  <c r="AI47" i="9"/>
  <c r="AK85" i="7"/>
  <c r="Y80" i="7"/>
  <c r="W11" i="10"/>
  <c r="AM11" i="10" s="1"/>
  <c r="AI12" i="10"/>
  <c r="AE57" i="2"/>
  <c r="S108" i="19"/>
  <c r="P69" i="19"/>
  <c r="AI50" i="2"/>
  <c r="W101" i="19"/>
  <c r="AK12" i="10"/>
  <c r="Y11" i="10"/>
  <c r="AD47" i="9"/>
  <c r="H19" i="10"/>
  <c r="H60" i="9"/>
  <c r="C19" i="20"/>
  <c r="AG56" i="3"/>
  <c r="AC53" i="17"/>
  <c r="U68" i="17"/>
  <c r="AG59" i="17"/>
  <c r="O31" i="9"/>
  <c r="AK35" i="17"/>
  <c r="J32" i="9"/>
  <c r="E31" i="9"/>
  <c r="AC38" i="10"/>
  <c r="AF15" i="13"/>
  <c r="W78" i="19"/>
  <c r="AQ78" i="19" s="1"/>
  <c r="AI27" i="2"/>
  <c r="AC13" i="10"/>
  <c r="Q52" i="10"/>
  <c r="AK37" i="9"/>
  <c r="AK64" i="3"/>
  <c r="V88" i="19"/>
  <c r="AH37" i="2"/>
  <c r="AE13" i="2"/>
  <c r="S64" i="19"/>
  <c r="AC15" i="3"/>
  <c r="AK28" i="10"/>
  <c r="P103" i="19"/>
  <c r="N23" i="13"/>
  <c r="N25" i="13" s="1"/>
  <c r="AG19" i="10"/>
  <c r="M8" i="10"/>
  <c r="M61" i="19"/>
  <c r="M31" i="9"/>
  <c r="M40" i="9" s="1"/>
  <c r="AL47" i="9"/>
  <c r="M64" i="19"/>
  <c r="AG42" i="3"/>
  <c r="U48" i="3"/>
  <c r="AJ24" i="2"/>
  <c r="X75" i="19"/>
  <c r="Q87" i="19"/>
  <c r="AC36" i="2"/>
  <c r="S77" i="19"/>
  <c r="AP77" i="19" s="1"/>
  <c r="AE26" i="2"/>
  <c r="AG18" i="17"/>
  <c r="AH41" i="10"/>
  <c r="AG21" i="2"/>
  <c r="U72" i="19"/>
  <c r="H66" i="9"/>
  <c r="H49" i="9"/>
  <c r="AK38" i="3"/>
  <c r="D31" i="9"/>
  <c r="I32" i="9"/>
  <c r="P45" i="9"/>
  <c r="AK54" i="17"/>
  <c r="U24" i="14"/>
  <c r="AG25" i="14"/>
  <c r="X89" i="19"/>
  <c r="AJ38" i="2"/>
  <c r="AI35" i="9"/>
  <c r="AE24" i="13"/>
  <c r="Y70" i="9"/>
  <c r="AK71" i="9"/>
  <c r="AC11" i="3"/>
  <c r="Q112" i="19"/>
  <c r="AC61" i="2"/>
  <c r="H36" i="9"/>
  <c r="N78" i="19"/>
  <c r="Q102" i="19"/>
  <c r="AC51" i="2"/>
  <c r="M59" i="19"/>
  <c r="M7" i="2"/>
  <c r="M10" i="13"/>
  <c r="AD37" i="9"/>
  <c r="B11" i="14"/>
  <c r="AC32" i="17"/>
  <c r="AI24" i="13"/>
  <c r="M60" i="19"/>
  <c r="M11" i="13"/>
  <c r="T86" i="19"/>
  <c r="AF35" i="2"/>
  <c r="C42" i="7"/>
  <c r="H36" i="7"/>
  <c r="C36" i="19"/>
  <c r="AK72" i="9"/>
  <c r="H54" i="9"/>
  <c r="M45" i="9"/>
  <c r="H52" i="3"/>
  <c r="AG12" i="17"/>
  <c r="AG13" i="2"/>
  <c r="U64" i="19"/>
  <c r="AC16" i="14"/>
  <c r="I38" i="10"/>
  <c r="B112" i="19"/>
  <c r="B104" i="7"/>
  <c r="AE23" i="2"/>
  <c r="S74" i="19"/>
  <c r="H24" i="17"/>
  <c r="AC16" i="3"/>
  <c r="AG32" i="2"/>
  <c r="U31" i="2"/>
  <c r="U83" i="19"/>
  <c r="T110" i="19"/>
  <c r="AF59" i="2"/>
  <c r="AH22" i="1"/>
  <c r="V21" i="1"/>
  <c r="V86" i="20"/>
  <c r="P90" i="19"/>
  <c r="P78" i="19"/>
  <c r="AF47" i="2"/>
  <c r="T8" i="13"/>
  <c r="T46" i="2"/>
  <c r="T98" i="19"/>
  <c r="AC17" i="17"/>
  <c r="AL37" i="10"/>
  <c r="P77" i="19"/>
  <c r="AI49" i="2"/>
  <c r="W100" i="19"/>
  <c r="AQ100" i="19" s="1"/>
  <c r="S62" i="19"/>
  <c r="AE11" i="2"/>
  <c r="P92" i="19"/>
  <c r="W17" i="10"/>
  <c r="AM17" i="10" s="1"/>
  <c r="AI18" i="10"/>
  <c r="N107" i="19"/>
  <c r="N55" i="2"/>
  <c r="K47" i="9"/>
  <c r="O84" i="19"/>
  <c r="R45" i="9"/>
  <c r="AD46" i="9"/>
  <c r="AG17" i="3"/>
  <c r="R51" i="10"/>
  <c r="AD21" i="10"/>
  <c r="R29" i="10"/>
  <c r="M11" i="10"/>
  <c r="N71" i="19"/>
  <c r="V100" i="19"/>
  <c r="AH49" i="2"/>
  <c r="AD28" i="10"/>
  <c r="R27" i="10"/>
  <c r="AC7" i="14"/>
  <c r="AH13" i="2"/>
  <c r="V64" i="19"/>
  <c r="AK21" i="3"/>
  <c r="N11" i="10"/>
  <c r="AK28" i="3"/>
  <c r="AK61" i="2"/>
  <c r="K40" i="10"/>
  <c r="T85" i="19"/>
  <c r="T7" i="13"/>
  <c r="AF34" i="2"/>
  <c r="P24" i="14"/>
  <c r="P22" i="14" s="1"/>
  <c r="AE25" i="2"/>
  <c r="S76" i="19"/>
  <c r="P11" i="10"/>
  <c r="T17" i="10"/>
  <c r="AF17" i="10" s="1"/>
  <c r="AF18" i="10"/>
  <c r="AF38" i="2"/>
  <c r="T89" i="19"/>
  <c r="AE26" i="14"/>
  <c r="E52" i="9"/>
  <c r="J53" i="9"/>
  <c r="Q55" i="2"/>
  <c r="Q107" i="19"/>
  <c r="AC56" i="2"/>
  <c r="N78" i="20"/>
  <c r="N13" i="1"/>
  <c r="N14" i="19"/>
  <c r="V63" i="19"/>
  <c r="AH12" i="2"/>
  <c r="AL44" i="1"/>
  <c r="AK65" i="9"/>
  <c r="Y64" i="9"/>
  <c r="P88" i="19"/>
  <c r="AC64" i="3"/>
  <c r="D64" i="3"/>
  <c r="I64" i="3" s="1"/>
  <c r="H65" i="3"/>
  <c r="AF19" i="10"/>
  <c r="S86" i="19"/>
  <c r="AE35" i="2"/>
  <c r="V31" i="19"/>
  <c r="V95" i="20"/>
  <c r="AH31" i="1"/>
  <c r="R95" i="19"/>
  <c r="AD44" i="2"/>
  <c r="E51" i="10"/>
  <c r="J21" i="10"/>
  <c r="E29" i="10"/>
  <c r="K15" i="10"/>
  <c r="AF19" i="2"/>
  <c r="T70" i="19"/>
  <c r="B80" i="7"/>
  <c r="B87" i="19"/>
  <c r="AD39" i="2"/>
  <c r="R90" i="19"/>
  <c r="V62" i="19"/>
  <c r="AH11" i="2"/>
  <c r="AH25" i="1"/>
  <c r="V89" i="20"/>
  <c r="V25" i="19"/>
  <c r="AH36" i="9"/>
  <c r="H40" i="10"/>
  <c r="V59" i="19"/>
  <c r="V10" i="13"/>
  <c r="V7" i="2"/>
  <c r="AL7" i="2" s="1"/>
  <c r="AH8" i="2"/>
  <c r="AC13" i="3"/>
  <c r="M112" i="19"/>
  <c r="C42" i="17"/>
  <c r="H30" i="17"/>
  <c r="V94" i="20"/>
  <c r="V29" i="1"/>
  <c r="V93" i="20" s="1"/>
  <c r="AH30" i="1"/>
  <c r="I33" i="9"/>
  <c r="AC29" i="3"/>
  <c r="C33" i="14"/>
  <c r="H34" i="14"/>
  <c r="AL48" i="1"/>
  <c r="Z48" i="19"/>
  <c r="Q56" i="17"/>
  <c r="AC49" i="17"/>
  <c r="O71" i="19"/>
  <c r="AG54" i="17"/>
  <c r="AG38" i="10"/>
  <c r="AH12" i="10"/>
  <c r="V11" i="10"/>
  <c r="AD35" i="14"/>
  <c r="R33" i="14"/>
  <c r="R29" i="14" s="1"/>
  <c r="Y77" i="19"/>
  <c r="AK26" i="2"/>
  <c r="V100" i="20"/>
  <c r="AH36" i="1"/>
  <c r="B29" i="10"/>
  <c r="B27" i="10" s="1"/>
  <c r="B51" i="10"/>
  <c r="Y36" i="19"/>
  <c r="Y42" i="7"/>
  <c r="AK36" i="7"/>
  <c r="Y108" i="19"/>
  <c r="AK57" i="2"/>
  <c r="AF25" i="14"/>
  <c r="T24" i="14"/>
  <c r="T22" i="14" s="1"/>
  <c r="B35" i="10"/>
  <c r="B34" i="10" s="1"/>
  <c r="D17" i="10"/>
  <c r="I18" i="10"/>
  <c r="K14" i="13"/>
  <c r="F13" i="13"/>
  <c r="F16" i="13" s="1"/>
  <c r="AI60" i="2"/>
  <c r="W111" i="19"/>
  <c r="AQ111" i="19" s="1"/>
  <c r="AG30" i="3"/>
  <c r="M104" i="7"/>
  <c r="AK100" i="7"/>
  <c r="Y95" i="7"/>
  <c r="N87" i="19"/>
  <c r="O104" i="19"/>
  <c r="AJ39" i="2"/>
  <c r="X90" i="19"/>
  <c r="AC37" i="10"/>
  <c r="AF100" i="7"/>
  <c r="T95" i="7"/>
  <c r="J35" i="9"/>
  <c r="N9" i="10"/>
  <c r="N16" i="2"/>
  <c r="N68" i="19"/>
  <c r="AC59" i="2"/>
  <c r="Q110" i="19"/>
  <c r="Q61" i="19"/>
  <c r="Q8" i="10"/>
  <c r="AC10" i="2"/>
  <c r="O64" i="19"/>
  <c r="AG24" i="2"/>
  <c r="U75" i="19"/>
  <c r="O56" i="7"/>
  <c r="AO56" i="7" s="1"/>
  <c r="M108" i="19"/>
  <c r="I34" i="14"/>
  <c r="D33" i="14"/>
  <c r="J40" i="10"/>
  <c r="Q10" i="13"/>
  <c r="Q7" i="2"/>
  <c r="Q59" i="19"/>
  <c r="AC8" i="2"/>
  <c r="I42" i="10"/>
  <c r="X68" i="19"/>
  <c r="X9" i="10"/>
  <c r="AJ17" i="2"/>
  <c r="X16" i="2"/>
  <c r="AC65" i="17"/>
  <c r="T76" i="19"/>
  <c r="AF25" i="2"/>
  <c r="X94" i="19"/>
  <c r="AJ43" i="2"/>
  <c r="O16" i="2"/>
  <c r="O68" i="19"/>
  <c r="O9" i="10"/>
  <c r="AG13" i="3"/>
  <c r="N69" i="19"/>
  <c r="AD60" i="2"/>
  <c r="R111" i="19"/>
  <c r="AI26" i="14"/>
  <c r="AE53" i="2"/>
  <c r="S104" i="19"/>
  <c r="U60" i="3"/>
  <c r="AG51" i="3"/>
  <c r="AK52" i="3"/>
  <c r="P91" i="19"/>
  <c r="AK54" i="3"/>
  <c r="AG18" i="3"/>
  <c r="O95" i="7"/>
  <c r="AO95" i="7" s="1"/>
  <c r="AK27" i="3"/>
  <c r="AL24" i="13"/>
  <c r="H64" i="3"/>
  <c r="AK16" i="3"/>
  <c r="O76" i="19"/>
  <c r="E56" i="7"/>
  <c r="J61" i="7"/>
  <c r="E63" i="19"/>
  <c r="I51" i="17"/>
  <c r="O61" i="19"/>
  <c r="O8" i="10"/>
  <c r="X8" i="10"/>
  <c r="X61" i="19"/>
  <c r="AJ10" i="2"/>
  <c r="AC14" i="17"/>
  <c r="AI32" i="9"/>
  <c r="W31" i="9"/>
  <c r="W40" i="9" s="1"/>
  <c r="AK60" i="9"/>
  <c r="Y19" i="20"/>
  <c r="Y17" i="10"/>
  <c r="AK18" i="10"/>
  <c r="AK15" i="3"/>
  <c r="AG24" i="17"/>
  <c r="J31" i="14"/>
  <c r="J14" i="13"/>
  <c r="E13" i="13"/>
  <c r="E16" i="13" s="1"/>
  <c r="AK24" i="17"/>
  <c r="AF28" i="10"/>
  <c r="H16" i="17"/>
  <c r="AI41" i="2"/>
  <c r="W92" i="19"/>
  <c r="AQ92" i="19" s="1"/>
  <c r="AH35" i="1"/>
  <c r="V42" i="1"/>
  <c r="V35" i="19"/>
  <c r="V99" i="20"/>
  <c r="AG27" i="14"/>
  <c r="AG37" i="10"/>
  <c r="M13" i="13"/>
  <c r="AH23" i="1"/>
  <c r="V87" i="20"/>
  <c r="U16" i="2"/>
  <c r="AG17" i="2"/>
  <c r="U9" i="10"/>
  <c r="U68" i="19"/>
  <c r="AF24" i="2"/>
  <c r="T75" i="19"/>
  <c r="N48" i="19"/>
  <c r="AC36" i="17"/>
  <c r="Q77" i="19"/>
  <c r="AC26" i="2"/>
  <c r="AG31" i="17"/>
  <c r="H67" i="9"/>
  <c r="Z15" i="19"/>
  <c r="Z79" i="20"/>
  <c r="AL15" i="1"/>
  <c r="U42" i="7"/>
  <c r="U36" i="19"/>
  <c r="AG36" i="7"/>
  <c r="AG11" i="17"/>
  <c r="H40" i="17"/>
  <c r="AH23" i="2"/>
  <c r="V74" i="19"/>
  <c r="Q103" i="19"/>
  <c r="AG50" i="2"/>
  <c r="U101" i="19"/>
  <c r="AL27" i="14"/>
  <c r="AV27" i="14"/>
  <c r="AH27" i="14"/>
  <c r="I40" i="10"/>
  <c r="J48" i="9"/>
  <c r="R100" i="20"/>
  <c r="AD36" i="1"/>
  <c r="D51" i="10"/>
  <c r="I21" i="10"/>
  <c r="D29" i="10"/>
  <c r="AG52" i="17"/>
  <c r="K41" i="10"/>
  <c r="AI27" i="14"/>
  <c r="AC14" i="3"/>
  <c r="J26" i="14"/>
  <c r="M62" i="19"/>
  <c r="Z11" i="10"/>
  <c r="AL12" i="10"/>
  <c r="M72" i="19"/>
  <c r="AD10" i="2"/>
  <c r="R61" i="19"/>
  <c r="R8" i="10"/>
  <c r="AK38" i="17"/>
  <c r="AG53" i="2"/>
  <c r="U104" i="19"/>
  <c r="Y111" i="19"/>
  <c r="AK60" i="2"/>
  <c r="E35" i="10"/>
  <c r="J36" i="10"/>
  <c r="AG37" i="3"/>
  <c r="AC50" i="17"/>
  <c r="P72" i="19"/>
  <c r="S104" i="7"/>
  <c r="AP104" i="7" s="1"/>
  <c r="AE110" i="7"/>
  <c r="R94" i="20"/>
  <c r="AD30" i="1"/>
  <c r="R29" i="1"/>
  <c r="Y86" i="19"/>
  <c r="AK35" i="2"/>
  <c r="P16" i="2"/>
  <c r="P9" i="10"/>
  <c r="P68" i="19"/>
  <c r="AG9" i="17"/>
  <c r="AI37" i="2"/>
  <c r="W88" i="19"/>
  <c r="AQ88" i="19" s="1"/>
  <c r="I14" i="13"/>
  <c r="D13" i="13"/>
  <c r="D16" i="13" s="1"/>
  <c r="AH39" i="10"/>
  <c r="H36" i="17"/>
  <c r="AT68" i="7"/>
  <c r="N65" i="7"/>
  <c r="W19" i="17"/>
  <c r="AM19" i="17" s="1"/>
  <c r="H7" i="14"/>
  <c r="R98" i="19"/>
  <c r="AD47" i="2"/>
  <c r="R8" i="13"/>
  <c r="R46" i="2"/>
  <c r="AJ51" i="2"/>
  <c r="X102" i="19"/>
  <c r="Y93" i="19"/>
  <c r="AK42" i="2"/>
  <c r="P56" i="7"/>
  <c r="X13" i="13"/>
  <c r="AJ14" i="13"/>
  <c r="R73" i="19"/>
  <c r="AD22" i="2"/>
  <c r="AK15" i="13"/>
  <c r="H23" i="17"/>
  <c r="N19" i="1"/>
  <c r="N75" i="20"/>
  <c r="N11" i="19"/>
  <c r="S100" i="19"/>
  <c r="AP100" i="19" s="1"/>
  <c r="AE49" i="2"/>
  <c r="M69" i="19"/>
  <c r="I12" i="10"/>
  <c r="D11" i="10"/>
  <c r="AC39" i="10"/>
  <c r="B22" i="19"/>
  <c r="B21" i="7"/>
  <c r="R101" i="19"/>
  <c r="AD50" i="2"/>
  <c r="Q51" i="10"/>
  <c r="Q29" i="10"/>
  <c r="Q27" i="10" s="1"/>
  <c r="AC21" i="10"/>
  <c r="R100" i="19"/>
  <c r="AD49" i="2"/>
  <c r="AD31" i="14"/>
  <c r="AD37" i="10"/>
  <c r="AG36" i="17"/>
  <c r="AJ100" i="7"/>
  <c r="X95" i="7"/>
  <c r="F100" i="7"/>
  <c r="AK8" i="2"/>
  <c r="Y59" i="19"/>
  <c r="Y10" i="13"/>
  <c r="Y7" i="2"/>
  <c r="K35" i="14"/>
  <c r="AI57" i="2"/>
  <c r="W108" i="19"/>
  <c r="AQ108" i="19" s="1"/>
  <c r="Y90" i="19"/>
  <c r="AK39" i="2"/>
  <c r="AE21" i="2"/>
  <c r="S72" i="19"/>
  <c r="AC31" i="17"/>
  <c r="AG12" i="3"/>
  <c r="AC17" i="3"/>
  <c r="AJ19" i="10"/>
  <c r="H41" i="17"/>
  <c r="AC44" i="3"/>
  <c r="AC40" i="17"/>
  <c r="N92" i="19"/>
  <c r="AE34" i="2"/>
  <c r="S85" i="19"/>
  <c r="AP85" i="19" s="1"/>
  <c r="S7" i="13"/>
  <c r="AK40" i="17"/>
  <c r="N28" i="13"/>
  <c r="R89" i="19"/>
  <c r="AD38" i="2"/>
  <c r="H57" i="3"/>
  <c r="M31" i="2"/>
  <c r="M83" i="19"/>
  <c r="AC31" i="14"/>
  <c r="N104" i="7"/>
  <c r="AG53" i="3"/>
  <c r="AG30" i="7"/>
  <c r="U30" i="19"/>
  <c r="U29" i="7"/>
  <c r="M63" i="19"/>
  <c r="AJ26" i="14"/>
  <c r="AG15" i="3"/>
  <c r="AC41" i="17"/>
  <c r="AK13" i="10"/>
  <c r="Y52" i="10"/>
  <c r="AD19" i="10"/>
  <c r="AK55" i="17"/>
  <c r="AI35" i="2"/>
  <c r="W86" i="19"/>
  <c r="AQ86" i="19" s="1"/>
  <c r="AG19" i="3"/>
  <c r="N60" i="19"/>
  <c r="N11" i="13"/>
  <c r="AK63" i="17"/>
  <c r="O33" i="14"/>
  <c r="R11" i="13"/>
  <c r="R60" i="19"/>
  <c r="AD9" i="2"/>
  <c r="S87" i="19"/>
  <c r="AE36" i="2"/>
  <c r="AE34" i="9"/>
  <c r="AC22" i="7"/>
  <c r="Q21" i="7"/>
  <c r="Q22" i="19"/>
  <c r="AG28" i="3"/>
  <c r="AG60" i="2"/>
  <c r="U111" i="19"/>
  <c r="P74" i="19"/>
  <c r="Q88" i="19"/>
  <c r="AC37" i="2"/>
  <c r="Y29" i="7"/>
  <c r="AK30" i="7"/>
  <c r="Y30" i="19"/>
  <c r="AH41" i="2"/>
  <c r="V92" i="19"/>
  <c r="AC54" i="3"/>
  <c r="AC35" i="2"/>
  <c r="Q86" i="19"/>
  <c r="O72" i="19"/>
  <c r="AE27" i="14"/>
  <c r="H65" i="9"/>
  <c r="C64" i="9"/>
  <c r="X83" i="19"/>
  <c r="AJ32" i="2"/>
  <c r="X31" i="2"/>
  <c r="S46" i="2"/>
  <c r="S98" i="19"/>
  <c r="S8" i="13"/>
  <c r="AE47" i="2"/>
  <c r="AC30" i="3"/>
  <c r="AD25" i="1"/>
  <c r="R89" i="20"/>
  <c r="R25" i="19"/>
  <c r="X56" i="7"/>
  <c r="AJ61" i="7"/>
  <c r="Z74" i="20"/>
  <c r="Z18" i="1"/>
  <c r="AL10" i="1"/>
  <c r="Z9" i="1"/>
  <c r="Z37" i="20" s="1"/>
  <c r="Z10" i="19"/>
  <c r="N84" i="19"/>
  <c r="AD75" i="7"/>
  <c r="AK30" i="3"/>
  <c r="AJ44" i="2"/>
  <c r="X95" i="19"/>
  <c r="V51" i="10"/>
  <c r="V29" i="10"/>
  <c r="V27" i="10" s="1"/>
  <c r="AH21" i="10"/>
  <c r="AG75" i="7"/>
  <c r="AG39" i="17"/>
  <c r="H33" i="17"/>
  <c r="T103" i="19"/>
  <c r="I36" i="10"/>
  <c r="D35" i="10"/>
  <c r="D44" i="10" s="1"/>
  <c r="N91" i="19"/>
  <c r="H9" i="17"/>
  <c r="M71" i="19"/>
  <c r="Z88" i="20"/>
  <c r="Z24" i="19"/>
  <c r="AC18" i="2"/>
  <c r="Q69" i="19"/>
  <c r="M42" i="17"/>
  <c r="K28" i="10"/>
  <c r="AF26" i="14"/>
  <c r="Y24" i="14"/>
  <c r="AK25" i="14"/>
  <c r="AJ56" i="2"/>
  <c r="X55" i="2"/>
  <c r="X107" i="19"/>
  <c r="K37" i="10"/>
  <c r="AK37" i="17"/>
  <c r="B29" i="14"/>
  <c r="P70" i="19"/>
  <c r="AJ23" i="2"/>
  <c r="X74" i="19"/>
  <c r="Q60" i="3"/>
  <c r="AC51" i="3"/>
  <c r="Y62" i="19"/>
  <c r="AK11" i="2"/>
  <c r="H14" i="17"/>
  <c r="V55" i="2"/>
  <c r="AL55" i="2" s="1"/>
  <c r="AH56" i="2"/>
  <c r="V107" i="19"/>
  <c r="AL107" i="19" s="1"/>
  <c r="AG14" i="13"/>
  <c r="U13" i="13"/>
  <c r="O73" i="19"/>
  <c r="P99" i="19"/>
  <c r="M101" i="19"/>
  <c r="N79" i="20"/>
  <c r="N15" i="19"/>
  <c r="H61" i="9"/>
  <c r="AC33" i="17"/>
  <c r="AE42" i="10"/>
  <c r="N31" i="9"/>
  <c r="N40" i="9" s="1"/>
  <c r="M25" i="17"/>
  <c r="AL18" i="10"/>
  <c r="Z17" i="10"/>
  <c r="AH35" i="2"/>
  <c r="V86" i="19"/>
  <c r="AC15" i="10"/>
  <c r="N95" i="19"/>
  <c r="C13" i="13"/>
  <c r="C16" i="13" s="1"/>
  <c r="H14" i="13"/>
  <c r="AH15" i="1"/>
  <c r="V79" i="20"/>
  <c r="V15" i="19"/>
  <c r="AK60" i="17"/>
  <c r="AE42" i="2"/>
  <c r="S93" i="19"/>
  <c r="AC42" i="2"/>
  <c r="Q93" i="19"/>
  <c r="AG35" i="2"/>
  <c r="U86" i="19"/>
  <c r="AJ12" i="10"/>
  <c r="X11" i="10"/>
  <c r="H38" i="17"/>
  <c r="H54" i="3"/>
  <c r="AH61" i="2"/>
  <c r="AK50" i="17"/>
  <c r="AI15" i="13"/>
  <c r="M16" i="2"/>
  <c r="M9" i="10"/>
  <c r="M68" i="19"/>
  <c r="H12" i="10"/>
  <c r="C11" i="10"/>
  <c r="O90" i="19"/>
  <c r="V13" i="1"/>
  <c r="AH14" i="1"/>
  <c r="V78" i="20"/>
  <c r="V14" i="19"/>
  <c r="H56" i="3"/>
  <c r="AD13" i="2"/>
  <c r="R64" i="19"/>
  <c r="AC42" i="3"/>
  <c r="Q48" i="3"/>
  <c r="V87" i="19"/>
  <c r="AH36" i="2"/>
  <c r="AL35" i="14"/>
  <c r="AH35" i="14"/>
  <c r="AV35" i="14"/>
  <c r="V33" i="14"/>
  <c r="V29" i="14" s="1"/>
  <c r="AL29" i="14" s="1"/>
  <c r="U70" i="9"/>
  <c r="AG71" i="9"/>
  <c r="AF37" i="10"/>
  <c r="K46" i="9"/>
  <c r="F45" i="9"/>
  <c r="V71" i="19"/>
  <c r="AH20" i="2"/>
  <c r="Y110" i="19"/>
  <c r="AK59" i="2"/>
  <c r="AK40" i="10"/>
  <c r="X100" i="19"/>
  <c r="AJ49" i="2"/>
  <c r="M89" i="19"/>
  <c r="J100" i="7"/>
  <c r="E95" i="7"/>
  <c r="E102" i="19"/>
  <c r="AE35" i="14"/>
  <c r="S33" i="14"/>
  <c r="AP33" i="14" s="1"/>
  <c r="X88" i="19"/>
  <c r="AJ37" i="2"/>
  <c r="H16" i="14"/>
  <c r="AD15" i="1"/>
  <c r="R15" i="19"/>
  <c r="R79" i="20"/>
  <c r="AD26" i="2"/>
  <c r="R77" i="19"/>
  <c r="AC40" i="10"/>
  <c r="AG13" i="17"/>
  <c r="X103" i="19"/>
  <c r="AH59" i="2"/>
  <c r="V110" i="19"/>
  <c r="R102" i="19"/>
  <c r="AD51" i="2"/>
  <c r="V108" i="19"/>
  <c r="AH57" i="2"/>
  <c r="Y63" i="19"/>
  <c r="AK12" i="2"/>
  <c r="AK24" i="13"/>
  <c r="Z13" i="1"/>
  <c r="AL14" i="1"/>
  <c r="Z14" i="19"/>
  <c r="Z78" i="20"/>
  <c r="AK7" i="14"/>
  <c r="AK27" i="14"/>
  <c r="W73" i="19"/>
  <c r="AQ73" i="19" s="1"/>
  <c r="AI22" i="2"/>
  <c r="AH48" i="2"/>
  <c r="V99" i="19"/>
  <c r="AG60" i="17"/>
  <c r="AF12" i="2"/>
  <c r="T63" i="19"/>
  <c r="AC38" i="3"/>
  <c r="AK36" i="3"/>
  <c r="S27" i="10"/>
  <c r="AE28" i="10"/>
  <c r="R14" i="19"/>
  <c r="AD14" i="1"/>
  <c r="R13" i="1"/>
  <c r="R78" i="20"/>
  <c r="U71" i="19"/>
  <c r="AG20" i="2"/>
  <c r="D52" i="9"/>
  <c r="I53" i="9"/>
  <c r="AC37" i="17"/>
  <c r="AK13" i="2"/>
  <c r="Y64" i="19"/>
  <c r="T78" i="19"/>
  <c r="AF27" i="2"/>
  <c r="AI40" i="10"/>
  <c r="AJ19" i="2"/>
  <c r="P85" i="19"/>
  <c r="P7" i="13"/>
  <c r="AC35" i="17"/>
  <c r="S112" i="19"/>
  <c r="AE61" i="2"/>
  <c r="AC52" i="3"/>
  <c r="AI19" i="2"/>
  <c r="AC19" i="10"/>
  <c r="P94" i="19"/>
  <c r="W65" i="19"/>
  <c r="AQ65" i="19" s="1"/>
  <c r="AI14" i="2"/>
  <c r="AG65" i="3"/>
  <c r="H48" i="9"/>
  <c r="P8" i="13"/>
  <c r="P98" i="19"/>
  <c r="P46" i="2"/>
  <c r="P52" i="10"/>
  <c r="Y92" i="19"/>
  <c r="AK41" i="2"/>
  <c r="N13" i="13"/>
  <c r="C35" i="10"/>
  <c r="H36" i="10"/>
  <c r="H22" i="17"/>
  <c r="Z75" i="20"/>
  <c r="AL11" i="1"/>
  <c r="Z11" i="19"/>
  <c r="Z19" i="1"/>
  <c r="O17" i="10"/>
  <c r="AC40" i="2"/>
  <c r="Q91" i="19"/>
  <c r="AC56" i="3"/>
  <c r="AH47" i="9"/>
  <c r="H13" i="17"/>
  <c r="Q73" i="19"/>
  <c r="AC22" i="2"/>
  <c r="U109" i="19"/>
  <c r="AG58" i="2"/>
  <c r="AC37" i="3"/>
  <c r="W103" i="19"/>
  <c r="AQ103" i="19" s="1"/>
  <c r="AC16" i="17"/>
  <c r="AK15" i="10"/>
  <c r="AI38" i="10"/>
  <c r="AD24" i="1"/>
  <c r="R24" i="19"/>
  <c r="R88" i="20"/>
  <c r="Q19" i="17"/>
  <c r="AC8" i="17"/>
  <c r="AC28" i="10"/>
  <c r="AK46" i="3"/>
  <c r="W62" i="19"/>
  <c r="AQ62" i="19" s="1"/>
  <c r="AI11" i="2"/>
  <c r="M102" i="19"/>
  <c r="Y89" i="19"/>
  <c r="AK38" i="2"/>
  <c r="M36" i="19"/>
  <c r="M42" i="7"/>
  <c r="V31" i="2"/>
  <c r="AL31" i="2" s="1"/>
  <c r="AH32" i="2"/>
  <c r="V83" i="19"/>
  <c r="AK50" i="2"/>
  <c r="Y101" i="19"/>
  <c r="D65" i="7"/>
  <c r="I68" i="7"/>
  <c r="D70" i="19"/>
  <c r="P89" i="19"/>
  <c r="AL42" i="10"/>
  <c r="P62" i="19"/>
  <c r="N29" i="1"/>
  <c r="N94" i="20"/>
  <c r="R110" i="19"/>
  <c r="AD59" i="2"/>
  <c r="AK12" i="17"/>
  <c r="Y13" i="13"/>
  <c r="AK14" i="13"/>
  <c r="M58" i="9"/>
  <c r="M18" i="20"/>
  <c r="AG47" i="3"/>
  <c r="Y45" i="9"/>
  <c r="AK46" i="9"/>
  <c r="AF85" i="7"/>
  <c r="T80" i="7"/>
  <c r="O7" i="2"/>
  <c r="O59" i="19"/>
  <c r="O10" i="13"/>
  <c r="U80" i="7"/>
  <c r="AG85" i="7"/>
  <c r="AC110" i="7"/>
  <c r="Q104" i="7"/>
  <c r="H44" i="7"/>
  <c r="C44" i="19"/>
  <c r="AH47" i="1"/>
  <c r="V47" i="19"/>
  <c r="V56" i="1"/>
  <c r="U92" i="19"/>
  <c r="AG41" i="2"/>
  <c r="AK36" i="9"/>
  <c r="W52" i="10"/>
  <c r="AM52" i="10" s="1"/>
  <c r="AI13" i="10"/>
  <c r="AG64" i="3"/>
  <c r="Q101" i="19"/>
  <c r="AC50" i="2"/>
  <c r="I31" i="14"/>
  <c r="B95" i="7"/>
  <c r="B102" i="19"/>
  <c r="U76" i="19"/>
  <c r="AG25" i="2"/>
  <c r="T83" i="19"/>
  <c r="T31" i="2"/>
  <c r="AF32" i="2"/>
  <c r="M68" i="17"/>
  <c r="AK66" i="17"/>
  <c r="N99" i="20"/>
  <c r="N42" i="1"/>
  <c r="N35" i="19"/>
  <c r="X108" i="19"/>
  <c r="AJ57" i="2"/>
  <c r="P100" i="19"/>
  <c r="V7" i="13"/>
  <c r="AH34" i="2"/>
  <c r="V85" i="19"/>
  <c r="AU33" i="9"/>
  <c r="AH33" i="9"/>
  <c r="R9" i="1"/>
  <c r="R61" i="20" s="1"/>
  <c r="AD10" i="1"/>
  <c r="R10" i="19"/>
  <c r="R18" i="1"/>
  <c r="R7" i="20" s="1"/>
  <c r="R74" i="20"/>
  <c r="AJ36" i="9"/>
  <c r="T35" i="10"/>
  <c r="AF36" i="10"/>
  <c r="AJ14" i="2"/>
  <c r="X65" i="19"/>
  <c r="AK18" i="3"/>
  <c r="O98" i="19"/>
  <c r="O46" i="2"/>
  <c r="O8" i="13"/>
  <c r="AK43" i="3"/>
  <c r="AE47" i="9"/>
  <c r="AK16" i="17"/>
  <c r="AD36" i="10"/>
  <c r="R35" i="10"/>
  <c r="M24" i="14"/>
  <c r="M22" i="14" s="1"/>
  <c r="J68" i="7"/>
  <c r="E65" i="7"/>
  <c r="E70" i="19"/>
  <c r="P13" i="13"/>
  <c r="M75" i="19"/>
  <c r="AC60" i="17"/>
  <c r="AI13" i="2"/>
  <c r="W64" i="19"/>
  <c r="AQ64" i="19" s="1"/>
  <c r="X24" i="14"/>
  <c r="AJ25" i="14"/>
  <c r="AC28" i="3"/>
  <c r="M44" i="19"/>
  <c r="M60" i="3"/>
  <c r="AK23" i="2"/>
  <c r="Y74" i="19"/>
  <c r="J27" i="14"/>
  <c r="AH24" i="13"/>
  <c r="K31" i="14"/>
  <c r="AG33" i="9"/>
  <c r="AC23" i="3"/>
  <c r="AC27" i="3"/>
  <c r="AK11" i="17"/>
  <c r="AE37" i="2"/>
  <c r="S88" i="19"/>
  <c r="AP88" i="19" s="1"/>
  <c r="Q42" i="7"/>
  <c r="AC36" i="7"/>
  <c r="Q36" i="19"/>
  <c r="U56" i="17"/>
  <c r="AG49" i="17"/>
  <c r="H15" i="13"/>
  <c r="AC64" i="17"/>
  <c r="AD42" i="10"/>
  <c r="U45" i="9"/>
  <c r="AG46" i="9"/>
  <c r="O11" i="13"/>
  <c r="O60" i="19"/>
  <c r="AG59" i="3"/>
  <c r="U95" i="7"/>
  <c r="AG100" i="7"/>
  <c r="X109" i="19"/>
  <c r="AJ58" i="2"/>
  <c r="AC58" i="3"/>
  <c r="AD15" i="10"/>
  <c r="J12" i="10"/>
  <c r="E11" i="10"/>
  <c r="Y68" i="17"/>
  <c r="AK59" i="17"/>
  <c r="H27" i="14"/>
  <c r="Y16" i="2"/>
  <c r="Y68" i="19"/>
  <c r="Y9" i="10"/>
  <c r="AK17" i="2"/>
  <c r="AK47" i="3"/>
  <c r="AF14" i="2"/>
  <c r="T65" i="19"/>
  <c r="M19" i="17"/>
  <c r="AD14" i="2"/>
  <c r="R65" i="19"/>
  <c r="AK11" i="3"/>
  <c r="AL41" i="10"/>
  <c r="AJ39" i="10"/>
  <c r="AG16" i="17"/>
  <c r="W8" i="13"/>
  <c r="AM8" i="13" s="1"/>
  <c r="W98" i="19"/>
  <c r="AQ98" i="19" s="1"/>
  <c r="AI47" i="2"/>
  <c r="W46" i="2"/>
  <c r="AM46" i="2" s="1"/>
  <c r="Y100" i="19"/>
  <c r="AK49" i="2"/>
  <c r="V103" i="19"/>
  <c r="AG22" i="17"/>
  <c r="C80" i="7"/>
  <c r="C87" i="19"/>
  <c r="H85" i="7"/>
  <c r="O93" i="19"/>
  <c r="J38" i="10"/>
  <c r="M56" i="17"/>
  <c r="S103" i="19"/>
  <c r="M109" i="19"/>
  <c r="AC60" i="9"/>
  <c r="Q19" i="20"/>
  <c r="P60" i="19"/>
  <c r="P11" i="13"/>
  <c r="W25" i="17"/>
  <c r="AM25" i="17" s="1"/>
  <c r="AK23" i="17"/>
  <c r="J41" i="10"/>
  <c r="AE15" i="13"/>
  <c r="O89" i="19"/>
  <c r="AO89" i="19" s="1"/>
  <c r="U59" i="19"/>
  <c r="AG8" i="2"/>
  <c r="U10" i="13"/>
  <c r="U7" i="2"/>
  <c r="Q80" i="7"/>
  <c r="AC85" i="7"/>
  <c r="N80" i="7"/>
  <c r="AI41" i="10"/>
  <c r="AF61" i="7"/>
  <c r="T56" i="7"/>
  <c r="AH60" i="2"/>
  <c r="V111" i="19"/>
  <c r="S65" i="19"/>
  <c r="AP65" i="19" s="1"/>
  <c r="AE14" i="2"/>
  <c r="T107" i="19"/>
  <c r="T55" i="2"/>
  <c r="AF56" i="2"/>
  <c r="AH38" i="10"/>
  <c r="H32" i="17"/>
  <c r="AK37" i="3"/>
  <c r="AC45" i="3"/>
  <c r="N24" i="14"/>
  <c r="H39" i="10"/>
  <c r="M74" i="19"/>
  <c r="N72" i="19"/>
  <c r="AC23" i="7"/>
  <c r="Q23" i="19"/>
  <c r="R71" i="19"/>
  <c r="AD20" i="2"/>
  <c r="AG48" i="2"/>
  <c r="U99" i="19"/>
  <c r="AE19" i="2"/>
  <c r="S70" i="19"/>
  <c r="AC34" i="17"/>
  <c r="AG15" i="17"/>
  <c r="R59" i="19"/>
  <c r="AD8" i="2"/>
  <c r="R10" i="13"/>
  <c r="R7" i="2"/>
  <c r="AG44" i="3"/>
  <c r="N86" i="20"/>
  <c r="N21" i="1"/>
  <c r="R55" i="2"/>
  <c r="R107" i="19"/>
  <c r="AD56" i="2"/>
  <c r="M64" i="9"/>
  <c r="W110" i="19"/>
  <c r="AQ110" i="19" s="1"/>
  <c r="AI59" i="2"/>
  <c r="Y56" i="17"/>
  <c r="AK49" i="17"/>
  <c r="O63" i="19"/>
  <c r="AG14" i="3"/>
  <c r="AJ11" i="2"/>
  <c r="X62" i="19"/>
  <c r="AH10" i="2"/>
  <c r="V8" i="10"/>
  <c r="V61" i="19"/>
  <c r="AD39" i="10"/>
  <c r="AF68" i="7"/>
  <c r="T65" i="7"/>
  <c r="R48" i="19"/>
  <c r="AD48" i="1"/>
  <c r="R11" i="19"/>
  <c r="AD11" i="1"/>
  <c r="R75" i="20"/>
  <c r="R19" i="1"/>
  <c r="H26" i="14"/>
  <c r="X92" i="19"/>
  <c r="AJ41" i="2"/>
  <c r="B52" i="10"/>
  <c r="AG65" i="17"/>
  <c r="Q100" i="19"/>
  <c r="AC49" i="2"/>
  <c r="AH75" i="7"/>
  <c r="P31" i="9"/>
  <c r="P40" i="9" s="1"/>
  <c r="X99" i="19"/>
  <c r="AJ48" i="2"/>
  <c r="AC12" i="3"/>
  <c r="M70" i="19"/>
  <c r="AC10" i="3"/>
  <c r="I27" i="14"/>
  <c r="H37" i="9"/>
  <c r="R7" i="13"/>
  <c r="AD34" i="2"/>
  <c r="R85" i="19"/>
  <c r="AG39" i="2"/>
  <c r="U90" i="19"/>
  <c r="AK17" i="17"/>
  <c r="AD85" i="7"/>
  <c r="R80" i="7"/>
  <c r="AH80" i="7" s="1"/>
  <c r="AH100" i="7"/>
  <c r="V95" i="7"/>
  <c r="AK10" i="17"/>
  <c r="AD34" i="14"/>
  <c r="AF31" i="14"/>
  <c r="AG63" i="17"/>
  <c r="V52" i="10"/>
  <c r="AH13" i="10"/>
  <c r="AL19" i="10"/>
  <c r="T111" i="19"/>
  <c r="AF60" i="2"/>
  <c r="N65" i="19"/>
  <c r="AH15" i="10"/>
  <c r="V101" i="19"/>
  <c r="AH50" i="2"/>
  <c r="Q84" i="19"/>
  <c r="AC33" i="2"/>
  <c r="AI25" i="14"/>
  <c r="W24" i="14"/>
  <c r="AG22" i="3"/>
  <c r="O28" i="13"/>
  <c r="O74" i="19"/>
  <c r="P111" i="19"/>
  <c r="AK56" i="3"/>
  <c r="AD14" i="13"/>
  <c r="R13" i="13"/>
  <c r="Y99" i="19"/>
  <c r="AK48" i="2"/>
  <c r="O102" i="19"/>
  <c r="AC9" i="17"/>
  <c r="AH14" i="13"/>
  <c r="V13" i="13"/>
  <c r="O62" i="19"/>
  <c r="AK22" i="7"/>
  <c r="Y22" i="19"/>
  <c r="Y21" i="7"/>
  <c r="X17" i="10"/>
  <c r="AJ18" i="10"/>
  <c r="B17" i="10"/>
  <c r="AG23" i="3"/>
  <c r="X63" i="19"/>
  <c r="AJ12" i="2"/>
  <c r="AC14" i="2"/>
  <c r="Q65" i="19"/>
  <c r="B58" i="9"/>
  <c r="B18" i="20"/>
  <c r="P101" i="19"/>
  <c r="AK22" i="3"/>
  <c r="P59" i="19"/>
  <c r="P10" i="13"/>
  <c r="P7" i="2"/>
  <c r="AI36" i="10"/>
  <c r="W35" i="10"/>
  <c r="AD40" i="2"/>
  <c r="R91" i="19"/>
  <c r="AC15" i="13"/>
  <c r="AE27" i="2"/>
  <c r="S78" i="19"/>
  <c r="AP78" i="19" s="1"/>
  <c r="O95" i="19"/>
  <c r="AJ75" i="7"/>
  <c r="AK51" i="2"/>
  <c r="Y102" i="19"/>
  <c r="K65" i="3"/>
  <c r="AG66" i="17"/>
  <c r="N56" i="7"/>
  <c r="AG11" i="2"/>
  <c r="U62" i="19"/>
  <c r="N45" i="9"/>
  <c r="AI8" i="2"/>
  <c r="W10" i="13"/>
  <c r="AM10" i="13" s="1"/>
  <c r="W7" i="2"/>
  <c r="AM7" i="2" s="1"/>
  <c r="W59" i="19"/>
  <c r="AQ59" i="19" s="1"/>
  <c r="AI34" i="14"/>
  <c r="AC38" i="2"/>
  <c r="Q89" i="19"/>
  <c r="Z89" i="20"/>
  <c r="Z25" i="19"/>
  <c r="Q92" i="19"/>
  <c r="AC41" i="2"/>
  <c r="AJ59" i="2"/>
  <c r="X110" i="19"/>
  <c r="N95" i="7"/>
  <c r="AC54" i="17"/>
  <c r="AL35" i="9"/>
  <c r="AE39" i="10"/>
  <c r="AD24" i="2"/>
  <c r="R75" i="19"/>
  <c r="AC55" i="17"/>
  <c r="AC34" i="3"/>
  <c r="V75" i="19"/>
  <c r="AH24" i="2"/>
  <c r="C60" i="3"/>
  <c r="H51" i="3"/>
  <c r="AG40" i="17"/>
  <c r="V94" i="19"/>
  <c r="AH43" i="2"/>
  <c r="V84" i="19"/>
  <c r="AH33" i="2"/>
  <c r="Z21" i="1"/>
  <c r="Z86" i="20"/>
  <c r="AG14" i="17"/>
  <c r="AK58" i="3"/>
  <c r="H38" i="10"/>
  <c r="N17" i="10"/>
  <c r="K36" i="10"/>
  <c r="F35" i="10"/>
  <c r="F44" i="10" s="1"/>
  <c r="AK33" i="17"/>
  <c r="AK14" i="3"/>
  <c r="E77" i="19"/>
  <c r="J75" i="7"/>
  <c r="AK39" i="10"/>
  <c r="M23" i="13"/>
  <c r="M25" i="13" s="1"/>
  <c r="P102" i="19"/>
  <c r="Q35" i="10"/>
  <c r="Q44" i="10" s="1"/>
  <c r="AC36" i="10"/>
  <c r="AK34" i="17"/>
  <c r="AK21" i="10"/>
  <c r="Y29" i="10"/>
  <c r="Y51" i="10"/>
  <c r="O29" i="10"/>
  <c r="O51" i="10"/>
  <c r="C65" i="7"/>
  <c r="H75" i="7"/>
  <c r="C77" i="19"/>
  <c r="AF20" i="2"/>
  <c r="T71" i="19"/>
  <c r="AH44" i="2"/>
  <c r="V95" i="19"/>
  <c r="D52" i="10"/>
  <c r="I13" i="10"/>
  <c r="AC27" i="14"/>
  <c r="N64" i="19"/>
  <c r="M11" i="14"/>
  <c r="AD36" i="9"/>
  <c r="AK26" i="14"/>
  <c r="AC53" i="2"/>
  <c r="Q104" i="19"/>
  <c r="I39" i="10"/>
  <c r="Q74" i="19"/>
  <c r="AC23" i="2"/>
  <c r="AH37" i="10"/>
  <c r="AI85" i="7"/>
  <c r="W80" i="7"/>
  <c r="N33" i="14"/>
  <c r="AL28" i="10"/>
  <c r="AF15" i="10"/>
  <c r="AK12" i="3"/>
  <c r="H15" i="17"/>
  <c r="B29" i="7"/>
  <c r="B30" i="19"/>
  <c r="V91" i="19"/>
  <c r="AH40" i="2"/>
  <c r="K15" i="13"/>
  <c r="S17" i="10"/>
  <c r="AE18" i="10"/>
  <c r="H61" i="7"/>
  <c r="C56" i="7"/>
  <c r="C63" i="19"/>
  <c r="AL15" i="10"/>
  <c r="AF53" i="2"/>
  <c r="T104" i="19"/>
  <c r="AG44" i="2"/>
  <c r="U95" i="19"/>
  <c r="AK35" i="14"/>
  <c r="Y33" i="14"/>
  <c r="H59" i="3"/>
  <c r="AJ9" i="2"/>
  <c r="X60" i="19"/>
  <c r="X11" i="13"/>
  <c r="AK19" i="10"/>
  <c r="AH40" i="10"/>
  <c r="M95" i="7"/>
  <c r="AI40" i="2"/>
  <c r="W91" i="19"/>
  <c r="AQ91" i="19" s="1"/>
  <c r="N25" i="19"/>
  <c r="N89" i="20"/>
  <c r="AG10" i="3"/>
  <c r="AF13" i="10"/>
  <c r="T52" i="10"/>
  <c r="O70" i="19"/>
  <c r="AK44" i="3"/>
  <c r="AK32" i="2"/>
  <c r="Y83" i="19"/>
  <c r="Y31" i="2"/>
  <c r="AL38" i="10"/>
  <c r="O103" i="19"/>
  <c r="AE41" i="10"/>
  <c r="O35" i="10"/>
  <c r="Q44" i="19"/>
  <c r="AC44" i="7"/>
  <c r="Z56" i="1"/>
  <c r="Z47" i="19"/>
  <c r="AL47" i="1"/>
  <c r="H42" i="10"/>
  <c r="N29" i="10"/>
  <c r="N51" i="10"/>
  <c r="M28" i="13"/>
  <c r="N100" i="20"/>
  <c r="H71" i="9"/>
  <c r="C70" i="9"/>
  <c r="N108" i="19"/>
  <c r="K38" i="10"/>
  <c r="AC52" i="17"/>
  <c r="AC34" i="14"/>
  <c r="J35" i="14"/>
  <c r="AE19" i="10"/>
  <c r="O107" i="19"/>
  <c r="O55" i="2"/>
  <c r="V76" i="19"/>
  <c r="AH25" i="2"/>
  <c r="Y73" i="19"/>
  <c r="AK22" i="2"/>
  <c r="V74" i="20"/>
  <c r="V10" i="19"/>
  <c r="AH10" i="1"/>
  <c r="V18" i="1"/>
  <c r="V9" i="1"/>
  <c r="V62" i="20" s="1"/>
  <c r="AD27" i="2"/>
  <c r="R78" i="19"/>
  <c r="Z94" i="20"/>
  <c r="AL30" i="1"/>
  <c r="Z29" i="1"/>
  <c r="E52" i="10"/>
  <c r="J13" i="10"/>
  <c r="O112" i="19"/>
  <c r="U56" i="7"/>
  <c r="AG61" i="7"/>
  <c r="Z100" i="20"/>
  <c r="AL36" i="1"/>
  <c r="AE40" i="10"/>
  <c r="W63" i="19"/>
  <c r="AQ63" i="19" s="1"/>
  <c r="AI12" i="2"/>
  <c r="AC18" i="3"/>
  <c r="V102" i="19"/>
  <c r="AH51" i="2"/>
  <c r="H10" i="17"/>
  <c r="I26" i="14"/>
  <c r="AG36" i="2"/>
  <c r="U87" i="19"/>
  <c r="U60" i="19"/>
  <c r="AG9" i="2"/>
  <c r="U11" i="13"/>
  <c r="AG55" i="17"/>
  <c r="AC47" i="9"/>
  <c r="W104" i="19"/>
  <c r="AQ104" i="19" s="1"/>
  <c r="AI53" i="2"/>
  <c r="AE38" i="10"/>
  <c r="AC13" i="17"/>
  <c r="AE61" i="7"/>
  <c r="AI61" i="7"/>
  <c r="S56" i="7"/>
  <c r="AP56" i="7" s="1"/>
  <c r="T108" i="19"/>
  <c r="AF57" i="2"/>
  <c r="W94" i="19"/>
  <c r="AQ94" i="19" s="1"/>
  <c r="AI43" i="2"/>
  <c r="B19" i="20"/>
  <c r="O69" i="19"/>
  <c r="H11" i="17"/>
  <c r="R35" i="19"/>
  <c r="R42" i="1"/>
  <c r="AD35" i="1"/>
  <c r="R99" i="20"/>
  <c r="M82" i="20"/>
  <c r="M18" i="19"/>
  <c r="H89" i="20"/>
  <c r="B17" i="19"/>
  <c r="AV49" i="9"/>
  <c r="AC77" i="20"/>
  <c r="AC13" i="19"/>
  <c r="H50" i="20"/>
  <c r="H82" i="20"/>
  <c r="H47" i="20"/>
  <c r="H93" i="20"/>
  <c r="H57" i="20"/>
  <c r="AC47" i="20"/>
  <c r="H31" i="20"/>
  <c r="AK93" i="20"/>
  <c r="Y81" i="20"/>
  <c r="Y17" i="20" s="1"/>
  <c r="H44" i="20"/>
  <c r="Y27" i="1"/>
  <c r="Y17" i="19"/>
  <c r="Y43" i="20"/>
  <c r="Y6" i="20" s="1"/>
  <c r="B9" i="9"/>
  <c r="B81" i="20"/>
  <c r="B17" i="20" s="1"/>
  <c r="AG56" i="20"/>
  <c r="AC49" i="20"/>
  <c r="AG85" i="20"/>
  <c r="H62" i="20"/>
  <c r="AG82" i="20"/>
  <c r="AK7" i="20"/>
  <c r="AK82" i="20"/>
  <c r="AK7" i="1"/>
  <c r="AG13" i="19"/>
  <c r="AK9" i="19"/>
  <c r="AG18" i="19"/>
  <c r="AC12" i="9"/>
  <c r="AC56" i="20"/>
  <c r="H48" i="20"/>
  <c r="AK39" i="20"/>
  <c r="AK61" i="20"/>
  <c r="AC39" i="20"/>
  <c r="AK35" i="20"/>
  <c r="AK45" i="20"/>
  <c r="AK41" i="20"/>
  <c r="AG83" i="20"/>
  <c r="AK49" i="20"/>
  <c r="AK51" i="20"/>
  <c r="AK57" i="20"/>
  <c r="H55" i="20"/>
  <c r="AK62" i="20"/>
  <c r="AK37" i="20"/>
  <c r="AK55" i="20"/>
  <c r="AK73" i="20"/>
  <c r="AK31" i="20"/>
  <c r="AG77" i="20"/>
  <c r="AK56" i="20"/>
  <c r="AC37" i="20"/>
  <c r="AG41" i="20"/>
  <c r="H8" i="20"/>
  <c r="AG36" i="20"/>
  <c r="H73" i="20"/>
  <c r="AG12" i="9"/>
  <c r="AK8" i="9"/>
  <c r="H36" i="20"/>
  <c r="AC48" i="20"/>
  <c r="Q43" i="20"/>
  <c r="Q6" i="20" s="1"/>
  <c r="AK77" i="20"/>
  <c r="H45" i="20"/>
  <c r="H35" i="20"/>
  <c r="AC73" i="20"/>
  <c r="Q27" i="1"/>
  <c r="Q81" i="20"/>
  <c r="Q17" i="19"/>
  <c r="AG40" i="20"/>
  <c r="H83" i="20"/>
  <c r="AG37" i="20"/>
  <c r="H9" i="19"/>
  <c r="AC43" i="1"/>
  <c r="AK13" i="19"/>
  <c r="AC9" i="19"/>
  <c r="M81" i="20"/>
  <c r="M17" i="20" s="1"/>
  <c r="AC93" i="20"/>
  <c r="H19" i="19"/>
  <c r="M9" i="9"/>
  <c r="AC17" i="1"/>
  <c r="AC31" i="20"/>
  <c r="U27" i="1"/>
  <c r="U9" i="9"/>
  <c r="M43" i="20"/>
  <c r="M6" i="20" s="1"/>
  <c r="M17" i="19"/>
  <c r="M27" i="1"/>
  <c r="AG45" i="20"/>
  <c r="H61" i="20"/>
  <c r="AG57" i="20"/>
  <c r="H37" i="20"/>
  <c r="AC51" i="20"/>
  <c r="H13" i="19"/>
  <c r="AC85" i="20"/>
  <c r="Q7" i="19"/>
  <c r="AC8" i="9"/>
  <c r="H39" i="20"/>
  <c r="AC55" i="20"/>
  <c r="AG44" i="20"/>
  <c r="H49" i="20"/>
  <c r="AC44" i="20"/>
  <c r="AC45" i="20"/>
  <c r="AG51" i="20"/>
  <c r="H51" i="20"/>
  <c r="AG39" i="20"/>
  <c r="U43" i="20"/>
  <c r="AG9" i="19"/>
  <c r="U81" i="20"/>
  <c r="U17" i="20" s="1"/>
  <c r="AG17" i="1"/>
  <c r="AC35" i="20"/>
  <c r="H8" i="9"/>
  <c r="H77" i="20"/>
  <c r="AC57" i="20"/>
  <c r="AC40" i="20"/>
  <c r="AC41" i="20"/>
  <c r="U17" i="19"/>
  <c r="AG47" i="20"/>
  <c r="Q71" i="20"/>
  <c r="AC7" i="1"/>
  <c r="AG73" i="20"/>
  <c r="AG31" i="20"/>
  <c r="AC50" i="20"/>
  <c r="AG35" i="20"/>
  <c r="Q33" i="20"/>
  <c r="AG8" i="9"/>
  <c r="C81" i="20"/>
  <c r="U7" i="19"/>
  <c r="AK17" i="1"/>
  <c r="B43" i="20"/>
  <c r="B6" i="20" s="1"/>
  <c r="AG62" i="20"/>
  <c r="AG49" i="20"/>
  <c r="U33" i="20"/>
  <c r="U71" i="20"/>
  <c r="AG55" i="20"/>
  <c r="AG7" i="1"/>
  <c r="AK44" i="20"/>
  <c r="AK85" i="20"/>
  <c r="AG61" i="20"/>
  <c r="AK18" i="19"/>
  <c r="H40" i="20"/>
  <c r="AK12" i="9"/>
  <c r="AG48" i="20"/>
  <c r="AK48" i="20"/>
  <c r="AK50" i="20"/>
  <c r="AG50" i="20"/>
  <c r="AK19" i="19"/>
  <c r="AG19" i="19"/>
  <c r="H17" i="1"/>
  <c r="C17" i="19"/>
  <c r="C9" i="9"/>
  <c r="C11" i="9" s="1"/>
  <c r="C43" i="20"/>
  <c r="H41" i="20"/>
  <c r="AK47" i="20"/>
  <c r="H56" i="20"/>
  <c r="AK36" i="20"/>
  <c r="AK83" i="20"/>
  <c r="AK40" i="20"/>
  <c r="Y11" i="9"/>
  <c r="H12" i="13"/>
  <c r="K12" i="13"/>
  <c r="J12" i="13"/>
  <c r="B20" i="13"/>
  <c r="B23" i="13" s="1"/>
  <c r="B25" i="13" s="1"/>
  <c r="B29" i="13" s="1"/>
  <c r="B26" i="9" s="1"/>
  <c r="B91" i="20"/>
  <c r="B33" i="1"/>
  <c r="B53" i="20"/>
  <c r="C53" i="20"/>
  <c r="H27" i="1"/>
  <c r="C91" i="20"/>
  <c r="C20" i="13"/>
  <c r="C33" i="1"/>
  <c r="I12" i="13"/>
  <c r="AG7" i="20" l="1"/>
  <c r="AC36" i="20"/>
  <c r="AR59" i="3"/>
  <c r="AM59" i="3"/>
  <c r="AO24" i="1"/>
  <c r="AQ59" i="3"/>
  <c r="AM7" i="14"/>
  <c r="AR7" i="14"/>
  <c r="AA44" i="19"/>
  <c r="AR44" i="1"/>
  <c r="AM44" i="1"/>
  <c r="AQ19" i="3"/>
  <c r="AP22" i="3"/>
  <c r="AP11" i="3"/>
  <c r="AP5" i="1"/>
  <c r="AQ45" i="3"/>
  <c r="AO23" i="3"/>
  <c r="AA42" i="1"/>
  <c r="AM35" i="1"/>
  <c r="AR35" i="1"/>
  <c r="AA35" i="19"/>
  <c r="AA99" i="20"/>
  <c r="AQ72" i="9"/>
  <c r="AO67" i="9"/>
  <c r="AQ35" i="1"/>
  <c r="AA15" i="19"/>
  <c r="AR15" i="1"/>
  <c r="AA13" i="1"/>
  <c r="AA79" i="20"/>
  <c r="AM15" i="1"/>
  <c r="AP66" i="9"/>
  <c r="AP60" i="9"/>
  <c r="AM61" i="9"/>
  <c r="AR61" i="9"/>
  <c r="AQ30" i="3"/>
  <c r="AO9" i="14"/>
  <c r="AO14" i="3"/>
  <c r="AR19" i="3"/>
  <c r="AM19" i="3"/>
  <c r="AR35" i="3"/>
  <c r="AM35" i="3"/>
  <c r="AQ65" i="9"/>
  <c r="AR54" i="3"/>
  <c r="AM54" i="3"/>
  <c r="AQ20" i="3"/>
  <c r="AO66" i="9"/>
  <c r="AP44" i="3"/>
  <c r="AP23" i="7"/>
  <c r="AT23" i="7" s="1"/>
  <c r="AP55" i="3"/>
  <c r="AR36" i="3"/>
  <c r="AM36" i="3"/>
  <c r="AO16" i="14"/>
  <c r="AM59" i="9"/>
  <c r="AR59" i="9"/>
  <c r="AA58" i="9"/>
  <c r="AA23" i="19"/>
  <c r="AR23" i="1"/>
  <c r="AA87" i="20"/>
  <c r="AM23" i="1"/>
  <c r="AM16" i="3"/>
  <c r="AR16" i="3"/>
  <c r="AQ59" i="9"/>
  <c r="AP16" i="14"/>
  <c r="AO44" i="7"/>
  <c r="AO9" i="3"/>
  <c r="AO48" i="1"/>
  <c r="AP16" i="3"/>
  <c r="AA95" i="20"/>
  <c r="AR31" i="1"/>
  <c r="AA31" i="19"/>
  <c r="AM31" i="1"/>
  <c r="AR11" i="3"/>
  <c r="AM11" i="3"/>
  <c r="AR15" i="3"/>
  <c r="AM15" i="3"/>
  <c r="AQ18" i="3"/>
  <c r="AP10" i="3"/>
  <c r="AP18" i="3"/>
  <c r="AO30" i="7"/>
  <c r="AQ23" i="3"/>
  <c r="AQ30" i="7"/>
  <c r="AP71" i="9"/>
  <c r="AR60" i="9"/>
  <c r="AM60" i="9"/>
  <c r="AQ47" i="1"/>
  <c r="AP27" i="3"/>
  <c r="AP48" i="1"/>
  <c r="AO38" i="3"/>
  <c r="AP67" i="9"/>
  <c r="AO52" i="3"/>
  <c r="AQ67" i="9"/>
  <c r="AO61" i="9"/>
  <c r="AQ29" i="3"/>
  <c r="AR67" i="9"/>
  <c r="AM67" i="9"/>
  <c r="AP30" i="3"/>
  <c r="AO47" i="1"/>
  <c r="AO58" i="3"/>
  <c r="AO7" i="14"/>
  <c r="AQ27" i="3"/>
  <c r="AP30" i="7"/>
  <c r="AR46" i="3"/>
  <c r="AM46" i="3"/>
  <c r="AR66" i="9"/>
  <c r="AM66" i="9"/>
  <c r="AO53" i="3"/>
  <c r="AP23" i="3"/>
  <c r="AP14" i="1"/>
  <c r="AQ71" i="9"/>
  <c r="AA10" i="19"/>
  <c r="AA9" i="1"/>
  <c r="AA18" i="1"/>
  <c r="AA7" i="20" s="1"/>
  <c r="AM10" i="1"/>
  <c r="AA74" i="20"/>
  <c r="AR10" i="1"/>
  <c r="AP61" i="9"/>
  <c r="AO18" i="3"/>
  <c r="AQ10" i="3"/>
  <c r="AP58" i="3"/>
  <c r="AQ43" i="3"/>
  <c r="AQ60" i="9"/>
  <c r="AO59" i="3"/>
  <c r="AO30" i="3"/>
  <c r="AO37" i="3"/>
  <c r="AQ5" i="1"/>
  <c r="AP9" i="3"/>
  <c r="AP57" i="3"/>
  <c r="AQ33" i="3"/>
  <c r="AP42" i="3"/>
  <c r="AP15" i="1"/>
  <c r="AP79" i="20" s="1"/>
  <c r="AQ36" i="7"/>
  <c r="AQ57" i="3"/>
  <c r="AO17" i="3"/>
  <c r="AP25" i="1"/>
  <c r="AQ36" i="1"/>
  <c r="AO35" i="1"/>
  <c r="AR44" i="7"/>
  <c r="AM44" i="7"/>
  <c r="AM51" i="3"/>
  <c r="AA60" i="3"/>
  <c r="AR51" i="3"/>
  <c r="AO59" i="9"/>
  <c r="AQ11" i="1"/>
  <c r="AO36" i="3"/>
  <c r="AM29" i="3"/>
  <c r="AR29" i="3"/>
  <c r="AP33" i="3"/>
  <c r="AR30" i="3"/>
  <c r="AM30" i="3"/>
  <c r="AR38" i="3"/>
  <c r="AM38" i="3"/>
  <c r="AQ52" i="3"/>
  <c r="AQ44" i="1"/>
  <c r="AO12" i="3"/>
  <c r="AQ9" i="14"/>
  <c r="AP10" i="1"/>
  <c r="AP74" i="20" s="1"/>
  <c r="AQ23" i="7"/>
  <c r="AO25" i="1"/>
  <c r="AP28" i="3"/>
  <c r="AQ44" i="7"/>
  <c r="AQ15" i="3"/>
  <c r="AO27" i="3"/>
  <c r="AO29" i="3"/>
  <c r="AQ55" i="3"/>
  <c r="AQ7" i="14"/>
  <c r="AM36" i="7"/>
  <c r="AR36" i="7"/>
  <c r="AA42" i="7"/>
  <c r="AA42" i="19" s="1"/>
  <c r="AO14" i="1"/>
  <c r="AR52" i="3"/>
  <c r="AM52" i="3"/>
  <c r="AM16" i="14"/>
  <c r="AR16" i="14"/>
  <c r="AM44" i="3"/>
  <c r="AR44" i="3"/>
  <c r="AR56" i="3"/>
  <c r="AM56" i="3"/>
  <c r="AR14" i="3"/>
  <c r="AM14" i="3"/>
  <c r="AP36" i="3"/>
  <c r="AP23" i="1"/>
  <c r="AP87" i="20" s="1"/>
  <c r="AO44" i="3"/>
  <c r="AA89" i="20"/>
  <c r="AA25" i="19"/>
  <c r="AR25" i="19" s="1"/>
  <c r="AM25" i="1"/>
  <c r="AR25" i="1"/>
  <c r="AP59" i="3"/>
  <c r="AR65" i="9"/>
  <c r="AM65" i="9"/>
  <c r="AA64" i="9"/>
  <c r="AP24" i="1"/>
  <c r="AP88" i="20" s="1"/>
  <c r="AO43" i="3"/>
  <c r="AO19" i="3"/>
  <c r="AO33" i="3"/>
  <c r="AO10" i="3"/>
  <c r="AO23" i="1"/>
  <c r="AQ15" i="1"/>
  <c r="AA48" i="19"/>
  <c r="AM48" i="1"/>
  <c r="AR48" i="1"/>
  <c r="AO30" i="1"/>
  <c r="AR45" i="3"/>
  <c r="AM45" i="3"/>
  <c r="AR17" i="3"/>
  <c r="AM17" i="3"/>
  <c r="AP14" i="3"/>
  <c r="AQ38" i="3"/>
  <c r="AQ21" i="3"/>
  <c r="AP46" i="3"/>
  <c r="AO22" i="1"/>
  <c r="AQ42" i="3"/>
  <c r="AP65" i="9"/>
  <c r="AP7" i="14"/>
  <c r="AP22" i="1"/>
  <c r="AO46" i="3"/>
  <c r="AQ37" i="3"/>
  <c r="AQ28" i="3"/>
  <c r="AP13" i="3"/>
  <c r="AP35" i="3"/>
  <c r="AP52" i="3"/>
  <c r="AP34" i="3"/>
  <c r="AQ35" i="3"/>
  <c r="AM34" i="3"/>
  <c r="AR34" i="3"/>
  <c r="AQ48" i="1"/>
  <c r="AM28" i="3"/>
  <c r="AR28" i="3"/>
  <c r="AQ51" i="3"/>
  <c r="AP56" i="3"/>
  <c r="AP47" i="3"/>
  <c r="AM47" i="3"/>
  <c r="AR47" i="3"/>
  <c r="AR37" i="3"/>
  <c r="AM37" i="3"/>
  <c r="AQ54" i="3"/>
  <c r="AV54" i="3" s="1"/>
  <c r="AP31" i="1"/>
  <c r="AM42" i="3"/>
  <c r="AR42" i="3"/>
  <c r="AA48" i="3"/>
  <c r="AR12" i="3"/>
  <c r="AM12" i="3"/>
  <c r="AQ36" i="3"/>
  <c r="AO21" i="3"/>
  <c r="AM24" i="1"/>
  <c r="AA24" i="19"/>
  <c r="AR24" i="1"/>
  <c r="AA88" i="20"/>
  <c r="AR18" i="3"/>
  <c r="AM18" i="3"/>
  <c r="AM27" i="3"/>
  <c r="AR27" i="3"/>
  <c r="AQ22" i="3"/>
  <c r="AO15" i="3"/>
  <c r="AP30" i="1"/>
  <c r="AQ61" i="9"/>
  <c r="AM22" i="7"/>
  <c r="AA21" i="7"/>
  <c r="AA27" i="7" s="1"/>
  <c r="AR22" i="7"/>
  <c r="AQ16" i="14"/>
  <c r="AP21" i="3"/>
  <c r="AQ14" i="1"/>
  <c r="AQ78" i="20" s="1"/>
  <c r="AM14" i="1"/>
  <c r="AP37" i="3"/>
  <c r="AP43" i="3"/>
  <c r="AO57" i="3"/>
  <c r="AP35" i="1"/>
  <c r="AO11" i="3"/>
  <c r="AO44" i="1"/>
  <c r="AO36" i="7"/>
  <c r="AP11" i="1"/>
  <c r="AP29" i="3"/>
  <c r="AR57" i="3"/>
  <c r="AM57" i="3"/>
  <c r="AQ25" i="1"/>
  <c r="AP36" i="7"/>
  <c r="AQ12" i="3"/>
  <c r="AO5" i="1"/>
  <c r="AO69" i="20" s="1"/>
  <c r="AM36" i="1"/>
  <c r="AR36" i="1"/>
  <c r="AA100" i="20"/>
  <c r="AA36" i="19"/>
  <c r="AP53" i="3"/>
  <c r="AP59" i="9"/>
  <c r="AU59" i="9" s="1"/>
  <c r="AM30" i="1"/>
  <c r="AA30" i="19"/>
  <c r="AA29" i="1"/>
  <c r="AR29" i="1" s="1"/>
  <c r="AA94" i="20"/>
  <c r="AA56" i="20"/>
  <c r="AR30" i="1"/>
  <c r="AO28" i="3"/>
  <c r="AA5" i="19"/>
  <c r="AR5" i="19" s="1"/>
  <c r="AR5" i="1"/>
  <c r="AR69" i="20" s="1"/>
  <c r="AA7" i="9"/>
  <c r="AR7" i="9" s="1"/>
  <c r="AA69" i="20"/>
  <c r="AA78" i="20"/>
  <c r="AM5" i="1"/>
  <c r="AO34" i="3"/>
  <c r="AR21" i="3"/>
  <c r="AM21" i="3"/>
  <c r="AQ53" i="3"/>
  <c r="AO16" i="3"/>
  <c r="AQ31" i="1"/>
  <c r="AQ95" i="20" s="1"/>
  <c r="AR10" i="3"/>
  <c r="AM10" i="3"/>
  <c r="AR22" i="1"/>
  <c r="AA22" i="19"/>
  <c r="AM22" i="1"/>
  <c r="AA21" i="1"/>
  <c r="AA12" i="9" s="1"/>
  <c r="AA86" i="20"/>
  <c r="AR72" i="9"/>
  <c r="AM72" i="9"/>
  <c r="AO36" i="1"/>
  <c r="AO100" i="20" s="1"/>
  <c r="AP51" i="3"/>
  <c r="AR53" i="3"/>
  <c r="AM53" i="3"/>
  <c r="AO72" i="9"/>
  <c r="AP38" i="3"/>
  <c r="AM9" i="3"/>
  <c r="AR9" i="3"/>
  <c r="AQ22" i="1"/>
  <c r="AO60" i="9"/>
  <c r="AO54" i="3"/>
  <c r="AO10" i="1"/>
  <c r="AQ30" i="1"/>
  <c r="AO51" i="3"/>
  <c r="AR22" i="3"/>
  <c r="AM22" i="3"/>
  <c r="AM55" i="3"/>
  <c r="AR55" i="3"/>
  <c r="AP36" i="1"/>
  <c r="AP100" i="20" s="1"/>
  <c r="AM33" i="3"/>
  <c r="AR33" i="3"/>
  <c r="AM20" i="3"/>
  <c r="AR20" i="3"/>
  <c r="AO65" i="9"/>
  <c r="AO15" i="1"/>
  <c r="AQ44" i="3"/>
  <c r="AQ11" i="3"/>
  <c r="AO55" i="3"/>
  <c r="AR47" i="1"/>
  <c r="AA56" i="1"/>
  <c r="AR56" i="1" s="1"/>
  <c r="AA47" i="19"/>
  <c r="AM47" i="1"/>
  <c r="AO22" i="7"/>
  <c r="AQ13" i="3"/>
  <c r="AA75" i="20"/>
  <c r="AR11" i="1"/>
  <c r="AM11" i="1"/>
  <c r="AA11" i="19"/>
  <c r="AR11" i="19" s="1"/>
  <c r="AA19" i="1"/>
  <c r="AA19" i="19" s="1"/>
  <c r="AO22" i="3"/>
  <c r="AQ66" i="9"/>
  <c r="AQ22" i="7"/>
  <c r="AQ56" i="3"/>
  <c r="AP17" i="3"/>
  <c r="AP9" i="14"/>
  <c r="AO31" i="1"/>
  <c r="AO13" i="3"/>
  <c r="AQ10" i="1"/>
  <c r="AM58" i="3"/>
  <c r="AR58" i="3"/>
  <c r="AO47" i="3"/>
  <c r="AR30" i="7"/>
  <c r="AM30" i="7"/>
  <c r="AA29" i="7"/>
  <c r="AO20" i="3"/>
  <c r="AO11" i="1"/>
  <c r="AQ9" i="3"/>
  <c r="AR23" i="7"/>
  <c r="AM23" i="7"/>
  <c r="AR9" i="14"/>
  <c r="AA11" i="14"/>
  <c r="AA15" i="14" s="1"/>
  <c r="AA17" i="14" s="1"/>
  <c r="AM9" i="14"/>
  <c r="AP72" i="9"/>
  <c r="AP47" i="1"/>
  <c r="AQ23" i="1"/>
  <c r="AP15" i="3"/>
  <c r="AP20" i="3"/>
  <c r="AQ17" i="3"/>
  <c r="AO56" i="3"/>
  <c r="AQ14" i="3"/>
  <c r="AO35" i="3"/>
  <c r="AQ58" i="3"/>
  <c r="AP54" i="3"/>
  <c r="AP44" i="7"/>
  <c r="AP22" i="7"/>
  <c r="AR23" i="3"/>
  <c r="AM23" i="3"/>
  <c r="AQ34" i="3"/>
  <c r="AP44" i="1"/>
  <c r="AQ47" i="3"/>
  <c r="AO23" i="7"/>
  <c r="AQ46" i="3"/>
  <c r="AQ16" i="3"/>
  <c r="AO42" i="3"/>
  <c r="AO45" i="3"/>
  <c r="AA70" i="9"/>
  <c r="AR71" i="9"/>
  <c r="AM71" i="9"/>
  <c r="AM13" i="3"/>
  <c r="AR13" i="3"/>
  <c r="AO71" i="9"/>
  <c r="AP12" i="3"/>
  <c r="AR43" i="3"/>
  <c r="AM43" i="3"/>
  <c r="AP45" i="3"/>
  <c r="AP19" i="3"/>
  <c r="AQ24" i="1"/>
  <c r="AU24" i="1" s="1"/>
  <c r="AR10" i="19"/>
  <c r="AR18" i="1"/>
  <c r="AR47" i="19"/>
  <c r="AR21" i="1"/>
  <c r="AR24" i="19"/>
  <c r="AR48" i="19"/>
  <c r="AR15" i="19"/>
  <c r="AR31" i="19"/>
  <c r="AA18" i="20"/>
  <c r="AO98" i="19"/>
  <c r="AP93" i="19"/>
  <c r="AO64" i="19"/>
  <c r="AP59" i="19"/>
  <c r="AO110" i="19"/>
  <c r="AP69" i="19"/>
  <c r="AP61" i="19"/>
  <c r="AP83" i="19"/>
  <c r="AO92" i="19"/>
  <c r="AP95" i="19"/>
  <c r="AO83" i="19"/>
  <c r="AO70" i="19"/>
  <c r="AP103" i="19"/>
  <c r="AO104" i="19"/>
  <c r="AP62" i="19"/>
  <c r="AP75" i="19"/>
  <c r="AP68" i="19"/>
  <c r="AP102" i="19"/>
  <c r="AP91" i="19"/>
  <c r="AO101" i="19"/>
  <c r="AO77" i="19"/>
  <c r="AP107" i="19"/>
  <c r="AO94" i="19"/>
  <c r="AP112" i="19"/>
  <c r="AO61" i="19"/>
  <c r="AP104" i="19"/>
  <c r="AP76" i="19"/>
  <c r="AP108" i="19"/>
  <c r="AO108" i="19"/>
  <c r="AO75" i="19"/>
  <c r="AP109" i="19"/>
  <c r="AT109" i="19" s="1"/>
  <c r="AO109" i="19"/>
  <c r="AO78" i="19"/>
  <c r="AO95" i="19"/>
  <c r="AO102" i="19"/>
  <c r="AO59" i="19"/>
  <c r="AO90" i="19"/>
  <c r="AP89" i="19"/>
  <c r="AO85" i="19"/>
  <c r="AO74" i="19"/>
  <c r="AP70" i="19"/>
  <c r="AO93" i="19"/>
  <c r="AO60" i="19"/>
  <c r="AP98" i="19"/>
  <c r="AP73" i="19"/>
  <c r="AO65" i="19"/>
  <c r="AP63" i="19"/>
  <c r="AO99" i="19"/>
  <c r="AP90" i="19"/>
  <c r="AO87" i="19"/>
  <c r="AO107" i="19"/>
  <c r="AO63" i="19"/>
  <c r="AO73" i="19"/>
  <c r="AP72" i="19"/>
  <c r="AO68" i="19"/>
  <c r="AO71" i="19"/>
  <c r="AP86" i="19"/>
  <c r="AO84" i="19"/>
  <c r="AO111" i="19"/>
  <c r="AP60" i="19"/>
  <c r="AO62" i="19"/>
  <c r="AO72" i="19"/>
  <c r="AP87" i="19"/>
  <c r="AT87" i="19" s="1"/>
  <c r="AP74" i="19"/>
  <c r="AP64" i="19"/>
  <c r="AM101" i="19"/>
  <c r="AQ101" i="19"/>
  <c r="AO91" i="19"/>
  <c r="AP84" i="19"/>
  <c r="AO86" i="19"/>
  <c r="AP110" i="19"/>
  <c r="AO88" i="19"/>
  <c r="AP99" i="19"/>
  <c r="AO69" i="19"/>
  <c r="AO112" i="19"/>
  <c r="AO103" i="19"/>
  <c r="AO76" i="19"/>
  <c r="AP71" i="19"/>
  <c r="AO100" i="19"/>
  <c r="AA57" i="20"/>
  <c r="AR42" i="1"/>
  <c r="AR14" i="19"/>
  <c r="AA9" i="19"/>
  <c r="AA8" i="9"/>
  <c r="AA40" i="20"/>
  <c r="AA51" i="20"/>
  <c r="AA73" i="20"/>
  <c r="AA7" i="1"/>
  <c r="AA48" i="20"/>
  <c r="AA41" i="20"/>
  <c r="AA17" i="1"/>
  <c r="AA43" i="20" s="1"/>
  <c r="AA6" i="20" s="1"/>
  <c r="AA45" i="20"/>
  <c r="AA61" i="20"/>
  <c r="AA49" i="20"/>
  <c r="N12" i="9"/>
  <c r="AA62" i="20"/>
  <c r="AA35" i="20"/>
  <c r="AA50" i="20"/>
  <c r="AA36" i="20"/>
  <c r="AA44" i="20"/>
  <c r="AA83" i="20"/>
  <c r="AA39" i="20"/>
  <c r="AA19" i="20"/>
  <c r="AA37" i="20"/>
  <c r="AA29" i="19"/>
  <c r="AA93" i="20"/>
  <c r="AA55" i="20"/>
  <c r="AA33" i="7"/>
  <c r="AA38" i="7" s="1"/>
  <c r="AA57" i="1" s="1"/>
  <c r="AA43" i="7"/>
  <c r="AA47" i="20"/>
  <c r="AA82" i="20"/>
  <c r="AA18" i="19"/>
  <c r="I29" i="10"/>
  <c r="AC99" i="19"/>
  <c r="R82" i="20"/>
  <c r="N61" i="20"/>
  <c r="AD61" i="20" s="1"/>
  <c r="Y41" i="9"/>
  <c r="Y40" i="9"/>
  <c r="AG40" i="9"/>
  <c r="Z8" i="20"/>
  <c r="AH40" i="9"/>
  <c r="Z41" i="9"/>
  <c r="AL41" i="9" s="1"/>
  <c r="Z40" i="9"/>
  <c r="AA41" i="9"/>
  <c r="AE8" i="10"/>
  <c r="AO31" i="9"/>
  <c r="AO40" i="9" s="1"/>
  <c r="O40" i="9"/>
  <c r="AO45" i="9"/>
  <c r="AT45" i="9" s="1"/>
  <c r="O34" i="10"/>
  <c r="N57" i="20"/>
  <c r="AJ40" i="9"/>
  <c r="AP31" i="9"/>
  <c r="AP40" i="9" s="1"/>
  <c r="S40" i="9"/>
  <c r="AC40" i="9"/>
  <c r="AD40" i="9"/>
  <c r="AE9" i="10"/>
  <c r="AO24" i="14"/>
  <c r="AF40" i="9"/>
  <c r="AC10" i="13"/>
  <c r="Z19" i="19"/>
  <c r="H19" i="20"/>
  <c r="AF80" i="7"/>
  <c r="Z27" i="10"/>
  <c r="AL27" i="10" s="1"/>
  <c r="O29" i="14"/>
  <c r="AO33" i="14"/>
  <c r="AQ33" i="14"/>
  <c r="AM33" i="14"/>
  <c r="M15" i="14"/>
  <c r="AA26" i="13"/>
  <c r="AQ24" i="14"/>
  <c r="AV24" i="14" s="1"/>
  <c r="AM24" i="14"/>
  <c r="AI9" i="10"/>
  <c r="AM9" i="10"/>
  <c r="W44" i="10"/>
  <c r="AM44" i="10" s="1"/>
  <c r="AM35" i="10"/>
  <c r="AM80" i="7"/>
  <c r="AQ80" i="7"/>
  <c r="AM95" i="7"/>
  <c r="AQ95" i="7"/>
  <c r="Q11" i="9"/>
  <c r="AQ45" i="9"/>
  <c r="AM45" i="9"/>
  <c r="AQ31" i="9"/>
  <c r="AQ40" i="9" s="1"/>
  <c r="AM31" i="9"/>
  <c r="Y10" i="9"/>
  <c r="AM55" i="2"/>
  <c r="Z26" i="13"/>
  <c r="H42" i="17"/>
  <c r="AI64" i="3"/>
  <c r="AM64" i="3"/>
  <c r="AL80" i="7"/>
  <c r="AJ9" i="10"/>
  <c r="M42" i="19"/>
  <c r="AI13" i="13"/>
  <c r="AM94" i="19"/>
  <c r="AM110" i="19"/>
  <c r="AM98" i="19"/>
  <c r="AM73" i="19"/>
  <c r="AM78" i="19"/>
  <c r="AM99" i="19"/>
  <c r="AM103" i="19"/>
  <c r="AM108" i="19"/>
  <c r="AM72" i="19"/>
  <c r="AM71" i="19"/>
  <c r="AM74" i="19"/>
  <c r="AM93" i="19"/>
  <c r="AM91" i="19"/>
  <c r="AM62" i="19"/>
  <c r="AM88" i="19"/>
  <c r="AM111" i="19"/>
  <c r="AM107" i="19"/>
  <c r="AM109" i="19"/>
  <c r="AM104" i="19"/>
  <c r="AM61" i="19"/>
  <c r="AM84" i="19"/>
  <c r="AM85" i="19"/>
  <c r="AM60" i="19"/>
  <c r="AM102" i="19"/>
  <c r="AM63" i="19"/>
  <c r="AM65" i="19"/>
  <c r="AM100" i="19"/>
  <c r="AM69" i="19"/>
  <c r="AM76" i="19"/>
  <c r="AM95" i="19"/>
  <c r="AM77" i="19"/>
  <c r="AM87" i="19"/>
  <c r="AM59" i="19"/>
  <c r="AM64" i="19"/>
  <c r="AM86" i="19"/>
  <c r="AM89" i="19"/>
  <c r="AM68" i="19"/>
  <c r="AM75" i="19"/>
  <c r="AM92" i="19"/>
  <c r="AM83" i="19"/>
  <c r="AM90" i="19"/>
  <c r="AC48" i="3"/>
  <c r="AD86" i="20"/>
  <c r="AR35" i="19"/>
  <c r="AD95" i="20"/>
  <c r="AD87" i="20"/>
  <c r="AD75" i="20"/>
  <c r="AH88" i="20"/>
  <c r="AF60" i="19"/>
  <c r="AK85" i="19"/>
  <c r="N62" i="20"/>
  <c r="N37" i="20"/>
  <c r="AD47" i="19"/>
  <c r="N85" i="20"/>
  <c r="Z45" i="20"/>
  <c r="N48" i="20"/>
  <c r="N41" i="20"/>
  <c r="AG18" i="20"/>
  <c r="AD10" i="19"/>
  <c r="N56" i="20"/>
  <c r="N49" i="20"/>
  <c r="N50" i="20"/>
  <c r="N40" i="20"/>
  <c r="N51" i="20"/>
  <c r="AK18" i="20"/>
  <c r="AL7" i="9"/>
  <c r="AK7" i="13"/>
  <c r="N47" i="20"/>
  <c r="AL99" i="20"/>
  <c r="AV48" i="9"/>
  <c r="P9" i="13"/>
  <c r="AD21" i="1"/>
  <c r="AG11" i="10"/>
  <c r="AK68" i="17"/>
  <c r="R12" i="9"/>
  <c r="AT32" i="9"/>
  <c r="N82" i="20"/>
  <c r="R85" i="20"/>
  <c r="AE17" i="10"/>
  <c r="K51" i="10"/>
  <c r="N7" i="20"/>
  <c r="AD7" i="20" s="1"/>
  <c r="AC71" i="20"/>
  <c r="AL11" i="19"/>
  <c r="AV35" i="9"/>
  <c r="AD94" i="19"/>
  <c r="AD88" i="20"/>
  <c r="AV46" i="9"/>
  <c r="Q10" i="9"/>
  <c r="V12" i="9"/>
  <c r="AC23" i="19"/>
  <c r="AG9" i="9"/>
  <c r="AD8" i="10"/>
  <c r="V85" i="20"/>
  <c r="AH21" i="1"/>
  <c r="Z82" i="19"/>
  <c r="I52" i="9"/>
  <c r="AT33" i="9"/>
  <c r="Z85" i="20"/>
  <c r="AU64" i="3"/>
  <c r="AF31" i="9"/>
  <c r="AC25" i="17"/>
  <c r="AK11" i="10"/>
  <c r="AV36" i="9"/>
  <c r="Z50" i="10"/>
  <c r="U91" i="20"/>
  <c r="Q53" i="20"/>
  <c r="E18" i="1"/>
  <c r="AP18" i="1"/>
  <c r="AP7" i="20" s="1"/>
  <c r="V8" i="20"/>
  <c r="V57" i="20"/>
  <c r="N36" i="20"/>
  <c r="Y91" i="20"/>
  <c r="V82" i="20"/>
  <c r="AP19" i="1"/>
  <c r="AP8" i="20" s="1"/>
  <c r="Z51" i="20"/>
  <c r="AR9" i="1"/>
  <c r="AR40" i="20" s="1"/>
  <c r="AR13" i="1"/>
  <c r="AL95" i="7"/>
  <c r="AI95" i="7"/>
  <c r="AL31" i="19"/>
  <c r="AV35" i="1"/>
  <c r="V43" i="1"/>
  <c r="AG51" i="10"/>
  <c r="AH52" i="10"/>
  <c r="H23" i="19"/>
  <c r="AU23" i="1"/>
  <c r="AH10" i="19"/>
  <c r="AC82" i="20"/>
  <c r="AD79" i="20"/>
  <c r="AH24" i="14"/>
  <c r="AT36" i="9"/>
  <c r="I52" i="10"/>
  <c r="AL75" i="20"/>
  <c r="AK103" i="19"/>
  <c r="AU10" i="1"/>
  <c r="Y32" i="10"/>
  <c r="AL64" i="19"/>
  <c r="AV73" i="19"/>
  <c r="AF65" i="7"/>
  <c r="AD46" i="2"/>
  <c r="AL73" i="19"/>
  <c r="P54" i="7"/>
  <c r="AU34" i="14"/>
  <c r="H52" i="10"/>
  <c r="AF86" i="19"/>
  <c r="AF24" i="14"/>
  <c r="AH74" i="20"/>
  <c r="N39" i="20"/>
  <c r="N17" i="1"/>
  <c r="N17" i="19" s="1"/>
  <c r="AV15" i="1"/>
  <c r="AF22" i="14"/>
  <c r="AV33" i="9"/>
  <c r="AC17" i="10"/>
  <c r="AU30" i="1"/>
  <c r="AD78" i="20"/>
  <c r="AC52" i="10"/>
  <c r="AU48" i="9"/>
  <c r="H52" i="9"/>
  <c r="AL44" i="10"/>
  <c r="Y53" i="20"/>
  <c r="Y33" i="1"/>
  <c r="AF33" i="14"/>
  <c r="M50" i="10"/>
  <c r="V13" i="19"/>
  <c r="AD11" i="19"/>
  <c r="AQ94" i="20"/>
  <c r="Z49" i="20"/>
  <c r="Z8" i="9"/>
  <c r="AR8" i="9" s="1"/>
  <c r="AL74" i="20"/>
  <c r="AL79" i="20"/>
  <c r="AO75" i="20"/>
  <c r="AH29" i="1"/>
  <c r="AO78" i="20"/>
  <c r="AD18" i="1"/>
  <c r="R18" i="19"/>
  <c r="Z31" i="20"/>
  <c r="Z39" i="20"/>
  <c r="AD99" i="20"/>
  <c r="AV30" i="1"/>
  <c r="AU47" i="9"/>
  <c r="AO88" i="20"/>
  <c r="AT88" i="20" s="1"/>
  <c r="AH75" i="20"/>
  <c r="V45" i="20"/>
  <c r="V17" i="1"/>
  <c r="AV64" i="19"/>
  <c r="Z35" i="20"/>
  <c r="Z50" i="20"/>
  <c r="T54" i="7"/>
  <c r="J51" i="10"/>
  <c r="AH87" i="20"/>
  <c r="AK101" i="19"/>
  <c r="Z57" i="20"/>
  <c r="Z9" i="19"/>
  <c r="AR9" i="19" s="1"/>
  <c r="J52" i="10"/>
  <c r="AK22" i="19"/>
  <c r="AC8" i="10"/>
  <c r="R40" i="20"/>
  <c r="AT48" i="1"/>
  <c r="AH11" i="19"/>
  <c r="Z73" i="20"/>
  <c r="Z56" i="20"/>
  <c r="V47" i="20"/>
  <c r="V77" i="20"/>
  <c r="J112" i="19"/>
  <c r="Z7" i="1"/>
  <c r="Z71" i="20" s="1"/>
  <c r="AC63" i="19"/>
  <c r="Z62" i="20"/>
  <c r="AL62" i="20" s="1"/>
  <c r="Z55" i="20"/>
  <c r="Z47" i="20"/>
  <c r="P5" i="2"/>
  <c r="Z48" i="20"/>
  <c r="V35" i="20"/>
  <c r="V40" i="20"/>
  <c r="AD69" i="20"/>
  <c r="Z40" i="20"/>
  <c r="AU27" i="14"/>
  <c r="J65" i="7"/>
  <c r="AV85" i="7"/>
  <c r="V50" i="10"/>
  <c r="AG48" i="3"/>
  <c r="H64" i="9"/>
  <c r="AT10" i="1"/>
  <c r="AH29" i="14"/>
  <c r="AU35" i="14"/>
  <c r="AL64" i="3"/>
  <c r="AE7" i="2"/>
  <c r="AH95" i="20"/>
  <c r="AG29" i="14"/>
  <c r="AD24" i="19"/>
  <c r="AH86" i="20"/>
  <c r="AC33" i="20"/>
  <c r="AT24" i="1"/>
  <c r="V22" i="14"/>
  <c r="AL22" i="14" s="1"/>
  <c r="AL24" i="14"/>
  <c r="AT85" i="7"/>
  <c r="R93" i="20"/>
  <c r="AH93" i="20" s="1"/>
  <c r="AL24" i="19"/>
  <c r="AK89" i="19"/>
  <c r="AU31" i="1"/>
  <c r="F50" i="10"/>
  <c r="D106" i="19"/>
  <c r="AV31" i="1"/>
  <c r="AK110" i="19"/>
  <c r="AH14" i="19"/>
  <c r="AD25" i="19"/>
  <c r="R43" i="1"/>
  <c r="AF75" i="19"/>
  <c r="AK78" i="19"/>
  <c r="AF73" i="19"/>
  <c r="AD31" i="19"/>
  <c r="AH31" i="19"/>
  <c r="AC31" i="9"/>
  <c r="AI111" i="19"/>
  <c r="B58" i="19"/>
  <c r="Z34" i="10"/>
  <c r="AC27" i="10"/>
  <c r="AH78" i="20"/>
  <c r="AV107" i="19"/>
  <c r="AD89" i="20"/>
  <c r="AH89" i="20"/>
  <c r="AL11" i="10"/>
  <c r="Z7" i="10"/>
  <c r="AK80" i="7"/>
  <c r="AE94" i="19"/>
  <c r="AE92" i="19"/>
  <c r="AJ72" i="19"/>
  <c r="AL5" i="19"/>
  <c r="AO87" i="20"/>
  <c r="AT87" i="20" s="1"/>
  <c r="AT23" i="1"/>
  <c r="N44" i="10"/>
  <c r="N34" i="10"/>
  <c r="AU44" i="1"/>
  <c r="AV44" i="1"/>
  <c r="AF56" i="7"/>
  <c r="AD14" i="19"/>
  <c r="AE100" i="19"/>
  <c r="AC103" i="19"/>
  <c r="B82" i="19"/>
  <c r="AF110" i="19"/>
  <c r="H36" i="19"/>
  <c r="AF93" i="19"/>
  <c r="AH24" i="19"/>
  <c r="C58" i="19"/>
  <c r="AC92" i="19"/>
  <c r="AJ100" i="19"/>
  <c r="AC18" i="19"/>
  <c r="AD35" i="19"/>
  <c r="AH35" i="19"/>
  <c r="AL9" i="1"/>
  <c r="V49" i="20"/>
  <c r="V31" i="20"/>
  <c r="V50" i="20"/>
  <c r="V56" i="20"/>
  <c r="V37" i="20"/>
  <c r="V73" i="20"/>
  <c r="V8" i="9"/>
  <c r="V36" i="20"/>
  <c r="V61" i="20"/>
  <c r="V41" i="20"/>
  <c r="V48" i="20"/>
  <c r="V7" i="1"/>
  <c r="V71" i="20" s="1"/>
  <c r="V55" i="20"/>
  <c r="V51" i="20"/>
  <c r="V39" i="20"/>
  <c r="AH48" i="19"/>
  <c r="N93" i="20"/>
  <c r="N55" i="20"/>
  <c r="AC91" i="19"/>
  <c r="AJ103" i="19"/>
  <c r="B97" i="19"/>
  <c r="AD15" i="19"/>
  <c r="AL87" i="19"/>
  <c r="AC93" i="19"/>
  <c r="AU36" i="1"/>
  <c r="AV64" i="3"/>
  <c r="AT11" i="1"/>
  <c r="V9" i="19"/>
  <c r="AH15" i="19"/>
  <c r="AF108" i="19"/>
  <c r="AK73" i="19"/>
  <c r="AE78" i="19"/>
  <c r="AC84" i="19"/>
  <c r="T29" i="14"/>
  <c r="AF29" i="14" s="1"/>
  <c r="AU100" i="7"/>
  <c r="AF107" i="19"/>
  <c r="AC44" i="19"/>
  <c r="AF71" i="19"/>
  <c r="AE88" i="19"/>
  <c r="AH79" i="20"/>
  <c r="AE103" i="19"/>
  <c r="Z32" i="10"/>
  <c r="AJ60" i="19"/>
  <c r="J77" i="19"/>
  <c r="AT75" i="7"/>
  <c r="AE101" i="19"/>
  <c r="AC65" i="19"/>
  <c r="AK99" i="19"/>
  <c r="AG99" i="19"/>
  <c r="AE65" i="19"/>
  <c r="AC73" i="19"/>
  <c r="AF103" i="19"/>
  <c r="AC86" i="19"/>
  <c r="AC29" i="14"/>
  <c r="AK93" i="19"/>
  <c r="AF16" i="2"/>
  <c r="AF76" i="19"/>
  <c r="AF95" i="7"/>
  <c r="AE77" i="19"/>
  <c r="AK8" i="13"/>
  <c r="AU49" i="9"/>
  <c r="AG7" i="13"/>
  <c r="AT36" i="1"/>
  <c r="AK74" i="19"/>
  <c r="AC101" i="19"/>
  <c r="AE104" i="7"/>
  <c r="E58" i="19"/>
  <c r="B106" i="19"/>
  <c r="AC78" i="19"/>
  <c r="AF61" i="19"/>
  <c r="J104" i="7"/>
  <c r="M54" i="7"/>
  <c r="AC104" i="19"/>
  <c r="AC89" i="19"/>
  <c r="AE89" i="19"/>
  <c r="AC19" i="20"/>
  <c r="H44" i="19"/>
  <c r="AC22" i="19"/>
  <c r="AC87" i="19"/>
  <c r="B67" i="19"/>
  <c r="AK83" i="19"/>
  <c r="M29" i="13"/>
  <c r="M26" i="9" s="1"/>
  <c r="AG86" i="19"/>
  <c r="AC88" i="19"/>
  <c r="AE85" i="19"/>
  <c r="Q9" i="13"/>
  <c r="AK108" i="19"/>
  <c r="AI101" i="19"/>
  <c r="AK69" i="19"/>
  <c r="AL69" i="20"/>
  <c r="AC95" i="19"/>
  <c r="E106" i="19"/>
  <c r="S5" i="2"/>
  <c r="AE33" i="14"/>
  <c r="AH42" i="1"/>
  <c r="AT44" i="1"/>
  <c r="AL42" i="1"/>
  <c r="AE86" i="19"/>
  <c r="Y82" i="19"/>
  <c r="AT64" i="3"/>
  <c r="AH56" i="1"/>
  <c r="AT25" i="14"/>
  <c r="AG42" i="17"/>
  <c r="AD42" i="1"/>
  <c r="AD78" i="19"/>
  <c r="H63" i="19"/>
  <c r="Y5" i="2"/>
  <c r="AD48" i="19"/>
  <c r="AT48" i="9"/>
  <c r="AT47" i="9"/>
  <c r="AL15" i="19"/>
  <c r="AC69" i="19"/>
  <c r="AH7" i="9"/>
  <c r="AU46" i="9"/>
  <c r="AK58" i="9"/>
  <c r="AG19" i="20"/>
  <c r="AF27" i="10"/>
  <c r="R47" i="20"/>
  <c r="R48" i="20"/>
  <c r="R73" i="20"/>
  <c r="R49" i="20"/>
  <c r="R55" i="20"/>
  <c r="AD9" i="1"/>
  <c r="AH5" i="19"/>
  <c r="AQ74" i="20"/>
  <c r="AU74" i="20" s="1"/>
  <c r="AV14" i="1"/>
  <c r="AD102" i="19"/>
  <c r="AL95" i="20"/>
  <c r="AE99" i="19"/>
  <c r="AH19" i="1"/>
  <c r="AH13" i="1"/>
  <c r="R39" i="20"/>
  <c r="R56" i="20"/>
  <c r="AD56" i="20" s="1"/>
  <c r="R17" i="1"/>
  <c r="R9" i="9" s="1"/>
  <c r="R11" i="9" s="1"/>
  <c r="AH9" i="1"/>
  <c r="AD5" i="19"/>
  <c r="Y6" i="13"/>
  <c r="AR78" i="20"/>
  <c r="AV10" i="1"/>
  <c r="AF63" i="19"/>
  <c r="AK19" i="20"/>
  <c r="R77" i="20"/>
  <c r="AD13" i="1"/>
  <c r="R57" i="20"/>
  <c r="AD57" i="20" s="1"/>
  <c r="R7" i="1"/>
  <c r="V19" i="19"/>
  <c r="R13" i="19"/>
  <c r="J63" i="19"/>
  <c r="AF8" i="10"/>
  <c r="N45" i="20"/>
  <c r="R31" i="20"/>
  <c r="AD31" i="20" s="1"/>
  <c r="R51" i="20"/>
  <c r="AD51" i="20" s="1"/>
  <c r="R50" i="20"/>
  <c r="R9" i="19"/>
  <c r="AD56" i="1"/>
  <c r="N8" i="20"/>
  <c r="V83" i="20"/>
  <c r="AD100" i="20"/>
  <c r="AK7" i="2"/>
  <c r="AD74" i="20"/>
  <c r="I31" i="9"/>
  <c r="R37" i="20"/>
  <c r="R44" i="20"/>
  <c r="R41" i="20"/>
  <c r="AL25" i="19"/>
  <c r="AR86" i="20"/>
  <c r="AE87" i="19"/>
  <c r="R8" i="9"/>
  <c r="AH25" i="19"/>
  <c r="AQ99" i="20"/>
  <c r="AL10" i="19"/>
  <c r="H60" i="3"/>
  <c r="AK16" i="2"/>
  <c r="AC77" i="19"/>
  <c r="AE108" i="19"/>
  <c r="AE65" i="7"/>
  <c r="J45" i="9"/>
  <c r="N19" i="19"/>
  <c r="R35" i="20"/>
  <c r="R62" i="20"/>
  <c r="AH62" i="20" s="1"/>
  <c r="R36" i="20"/>
  <c r="N83" i="20"/>
  <c r="AD13" i="13"/>
  <c r="J95" i="7"/>
  <c r="N44" i="20"/>
  <c r="AE104" i="19"/>
  <c r="H25" i="17"/>
  <c r="Z44" i="20"/>
  <c r="AD94" i="20"/>
  <c r="Y97" i="19"/>
  <c r="AU34" i="9"/>
  <c r="AG31" i="2"/>
  <c r="AH100" i="20"/>
  <c r="AV22" i="1"/>
  <c r="AT110" i="7"/>
  <c r="T97" i="19"/>
  <c r="AL17" i="10"/>
  <c r="AE60" i="19"/>
  <c r="AH60" i="19"/>
  <c r="H27" i="10"/>
  <c r="AH69" i="20"/>
  <c r="AO79" i="20"/>
  <c r="AT79" i="20" s="1"/>
  <c r="AD95" i="7"/>
  <c r="AC35" i="10"/>
  <c r="Z83" i="20"/>
  <c r="R45" i="20"/>
  <c r="E19" i="1"/>
  <c r="AH47" i="19"/>
  <c r="AH18" i="1"/>
  <c r="AH99" i="20"/>
  <c r="AV100" i="7"/>
  <c r="AU14" i="1"/>
  <c r="Z93" i="20"/>
  <c r="AF52" i="10"/>
  <c r="AC36" i="19"/>
  <c r="AE75" i="19"/>
  <c r="R19" i="19"/>
  <c r="AP19" i="19" s="1"/>
  <c r="V18" i="19"/>
  <c r="AH27" i="10"/>
  <c r="Z43" i="1"/>
  <c r="Z36" i="20"/>
  <c r="AC110" i="19"/>
  <c r="AT37" i="9"/>
  <c r="AG8" i="13"/>
  <c r="AD52" i="10"/>
  <c r="V44" i="20"/>
  <c r="R83" i="20"/>
  <c r="N43" i="1"/>
  <c r="V7" i="20"/>
  <c r="R8" i="20"/>
  <c r="AH8" i="20" s="1"/>
  <c r="AT100" i="20"/>
  <c r="AT15" i="1"/>
  <c r="M44" i="10"/>
  <c r="AC104" i="7"/>
  <c r="AT47" i="1"/>
  <c r="I45" i="9"/>
  <c r="AE109" i="19"/>
  <c r="AH94" i="20"/>
  <c r="AD29" i="1"/>
  <c r="Z12" i="9"/>
  <c r="AD8" i="13"/>
  <c r="AC33" i="14"/>
  <c r="AK68" i="19"/>
  <c r="AF78" i="19"/>
  <c r="AL35" i="19"/>
  <c r="AD19" i="1"/>
  <c r="Q34" i="10"/>
  <c r="AC34" i="10" s="1"/>
  <c r="AT27" i="14"/>
  <c r="AC74" i="19"/>
  <c r="AF65" i="19"/>
  <c r="AC112" i="19"/>
  <c r="AC65" i="7"/>
  <c r="AU67" i="17"/>
  <c r="AV17" i="17"/>
  <c r="AU65" i="17"/>
  <c r="AU24" i="17"/>
  <c r="AV52" i="17"/>
  <c r="AC111" i="19"/>
  <c r="AG56" i="17"/>
  <c r="AK25" i="17"/>
  <c r="AK42" i="17"/>
  <c r="M9" i="13"/>
  <c r="AJ71" i="19"/>
  <c r="AI77" i="19"/>
  <c r="AE45" i="9"/>
  <c r="J17" i="10"/>
  <c r="P6" i="13"/>
  <c r="AK109" i="19"/>
  <c r="AK95" i="19"/>
  <c r="AC64" i="9"/>
  <c r="Q6" i="13"/>
  <c r="AC58" i="9"/>
  <c r="AF91" i="19"/>
  <c r="AK111" i="19"/>
  <c r="AC102" i="19"/>
  <c r="AF77" i="19"/>
  <c r="AF94" i="19"/>
  <c r="AC71" i="19"/>
  <c r="AE63" i="19"/>
  <c r="AG89" i="19"/>
  <c r="AE8" i="13"/>
  <c r="P78" i="7"/>
  <c r="H30" i="19"/>
  <c r="AD7" i="9"/>
  <c r="AG44" i="10"/>
  <c r="AK104" i="19"/>
  <c r="H95" i="7"/>
  <c r="AD67" i="17"/>
  <c r="AD16" i="17"/>
  <c r="AH64" i="17"/>
  <c r="AD7" i="14"/>
  <c r="AD14" i="3"/>
  <c r="AD49" i="17"/>
  <c r="R56" i="17"/>
  <c r="AL64" i="17"/>
  <c r="AL9" i="17"/>
  <c r="AD10" i="17"/>
  <c r="V42" i="17"/>
  <c r="AH30" i="17"/>
  <c r="AD45" i="3"/>
  <c r="S25" i="19"/>
  <c r="AP25" i="19" s="1"/>
  <c r="AE25" i="1"/>
  <c r="S89" i="20"/>
  <c r="AH36" i="17"/>
  <c r="AL57" i="3"/>
  <c r="AL31" i="17"/>
  <c r="AD72" i="9"/>
  <c r="AD22" i="3"/>
  <c r="AD11" i="17"/>
  <c r="AH12" i="3"/>
  <c r="AL53" i="17"/>
  <c r="AD44" i="7"/>
  <c r="R44" i="19"/>
  <c r="N56" i="17"/>
  <c r="Z64" i="9"/>
  <c r="AR64" i="9" s="1"/>
  <c r="AL65" i="9"/>
  <c r="N70" i="9"/>
  <c r="AH59" i="9"/>
  <c r="V58" i="9"/>
  <c r="V18" i="20"/>
  <c r="N42" i="17"/>
  <c r="S95" i="20"/>
  <c r="AE31" i="1"/>
  <c r="S31" i="19"/>
  <c r="AP31" i="19" s="1"/>
  <c r="AD56" i="3"/>
  <c r="AD52" i="3"/>
  <c r="AL40" i="17"/>
  <c r="AD17" i="17"/>
  <c r="Z70" i="9"/>
  <c r="AR70" i="9" s="1"/>
  <c r="AL71" i="9"/>
  <c r="AH61" i="9"/>
  <c r="AH38" i="17"/>
  <c r="R70" i="9"/>
  <c r="AD71" i="9"/>
  <c r="AL13" i="17"/>
  <c r="AL66" i="9"/>
  <c r="AD67" i="9"/>
  <c r="AH55" i="3"/>
  <c r="N64" i="9"/>
  <c r="AL43" i="3"/>
  <c r="N19" i="20"/>
  <c r="AL29" i="3"/>
  <c r="AL58" i="3"/>
  <c r="Z21" i="7"/>
  <c r="Z21" i="19" s="1"/>
  <c r="AL22" i="7"/>
  <c r="Z22" i="19"/>
  <c r="AR22" i="19" s="1"/>
  <c r="AH22" i="3"/>
  <c r="AD10" i="3"/>
  <c r="AL11" i="3"/>
  <c r="AD58" i="3"/>
  <c r="AD36" i="7"/>
  <c r="R42" i="7"/>
  <c r="R42" i="19" s="1"/>
  <c r="R36" i="19"/>
  <c r="AD27" i="3"/>
  <c r="N44" i="19"/>
  <c r="AL66" i="17"/>
  <c r="AH47" i="3"/>
  <c r="O94" i="20"/>
  <c r="O29" i="1"/>
  <c r="S14" i="19"/>
  <c r="AP14" i="19" s="1"/>
  <c r="S13" i="1"/>
  <c r="S78" i="20"/>
  <c r="AE14" i="1"/>
  <c r="AL50" i="17"/>
  <c r="AL60" i="17"/>
  <c r="AH39" i="17"/>
  <c r="R22" i="19"/>
  <c r="R21" i="7"/>
  <c r="R27" i="7" s="1"/>
  <c r="AD22" i="7"/>
  <c r="AH19" i="3"/>
  <c r="AD44" i="3"/>
  <c r="AH37" i="3"/>
  <c r="V42" i="7"/>
  <c r="V36" i="19"/>
  <c r="AH36" i="7"/>
  <c r="AD36" i="17"/>
  <c r="W87" i="20"/>
  <c r="AM87" i="20" s="1"/>
  <c r="AI23" i="1"/>
  <c r="AL24" i="17"/>
  <c r="AL15" i="3"/>
  <c r="AL54" i="3"/>
  <c r="AD65" i="17"/>
  <c r="AD29" i="3"/>
  <c r="W21" i="1"/>
  <c r="W86" i="20"/>
  <c r="AM86" i="20" s="1"/>
  <c r="AI22" i="1"/>
  <c r="AD15" i="3"/>
  <c r="AH59" i="17"/>
  <c r="V68" i="17"/>
  <c r="AD53" i="3"/>
  <c r="AL23" i="7"/>
  <c r="Z23" i="19"/>
  <c r="AH67" i="17"/>
  <c r="O87" i="20"/>
  <c r="V11" i="14"/>
  <c r="AH9" i="14"/>
  <c r="W24" i="19"/>
  <c r="W88" i="20"/>
  <c r="AM88" i="20" s="1"/>
  <c r="AI24" i="1"/>
  <c r="V44" i="19"/>
  <c r="AH44" i="7"/>
  <c r="AD39" i="17"/>
  <c r="AH52" i="3"/>
  <c r="AH67" i="9"/>
  <c r="AL15" i="17"/>
  <c r="O10" i="19"/>
  <c r="AO10" i="19" s="1"/>
  <c r="O9" i="1"/>
  <c r="O18" i="1"/>
  <c r="O74" i="20"/>
  <c r="AL16" i="14"/>
  <c r="AH21" i="3"/>
  <c r="R29" i="7"/>
  <c r="AD30" i="7"/>
  <c r="R30" i="19"/>
  <c r="V25" i="17"/>
  <c r="AQ25" i="17" s="1"/>
  <c r="AH21" i="17"/>
  <c r="AH27" i="3"/>
  <c r="AL67" i="9"/>
  <c r="S82" i="20"/>
  <c r="S7" i="9"/>
  <c r="AP7" i="9" s="1"/>
  <c r="S69" i="20"/>
  <c r="AE5" i="1"/>
  <c r="S5" i="19"/>
  <c r="AP5" i="19" s="1"/>
  <c r="S83" i="20"/>
  <c r="AH16" i="3"/>
  <c r="AD15" i="17"/>
  <c r="W10" i="19"/>
  <c r="W9" i="1"/>
  <c r="W74" i="20"/>
  <c r="AM74" i="20" s="1"/>
  <c r="W18" i="1"/>
  <c r="AI10" i="1"/>
  <c r="AD52" i="17"/>
  <c r="AL33" i="17"/>
  <c r="AH40" i="17"/>
  <c r="AH23" i="3"/>
  <c r="AL49" i="17"/>
  <c r="Z56" i="17"/>
  <c r="AR56" i="17" s="1"/>
  <c r="AL37" i="3"/>
  <c r="AD60" i="9"/>
  <c r="R19" i="20"/>
  <c r="AL47" i="3"/>
  <c r="AV47" i="3"/>
  <c r="AH59" i="3"/>
  <c r="S24" i="19"/>
  <c r="AP24" i="19" s="1"/>
  <c r="S88" i="20"/>
  <c r="AE24" i="1"/>
  <c r="AD37" i="17"/>
  <c r="AH60" i="17"/>
  <c r="AI14" i="1"/>
  <c r="W78" i="20"/>
  <c r="AM78" i="20" s="1"/>
  <c r="W14" i="19"/>
  <c r="W13" i="1"/>
  <c r="AD33" i="17"/>
  <c r="R60" i="3"/>
  <c r="AD51" i="3"/>
  <c r="AL37" i="17"/>
  <c r="AH53" i="3"/>
  <c r="S29" i="1"/>
  <c r="AE30" i="1"/>
  <c r="S94" i="20"/>
  <c r="S100" i="20"/>
  <c r="AE36" i="1"/>
  <c r="AL27" i="3"/>
  <c r="AH51" i="3"/>
  <c r="AU51" i="3"/>
  <c r="V60" i="3"/>
  <c r="AI31" i="1"/>
  <c r="W31" i="19"/>
  <c r="W95" i="20"/>
  <c r="AM95" i="20" s="1"/>
  <c r="AL21" i="3"/>
  <c r="AL72" i="9"/>
  <c r="AL38" i="3"/>
  <c r="AL34" i="3"/>
  <c r="AD61" i="17"/>
  <c r="AD23" i="17"/>
  <c r="V23" i="19"/>
  <c r="AH23" i="7"/>
  <c r="N23" i="19"/>
  <c r="AH66" i="9"/>
  <c r="AH45" i="3"/>
  <c r="AH10" i="17"/>
  <c r="AL45" i="3"/>
  <c r="AD30" i="17"/>
  <c r="R42" i="17"/>
  <c r="AD24" i="17"/>
  <c r="R68" i="17"/>
  <c r="AH68" i="17" s="1"/>
  <c r="AD59" i="17"/>
  <c r="AD38" i="17"/>
  <c r="AH65" i="9"/>
  <c r="V64" i="9"/>
  <c r="AH29" i="3"/>
  <c r="AL20" i="3"/>
  <c r="AH10" i="3"/>
  <c r="AD34" i="3"/>
  <c r="AL22" i="3"/>
  <c r="AD9" i="17"/>
  <c r="AL56" i="3"/>
  <c r="AH15" i="17"/>
  <c r="AL59" i="17"/>
  <c r="Z68" i="17"/>
  <c r="AD64" i="17"/>
  <c r="AD23" i="3"/>
  <c r="AD28" i="3"/>
  <c r="AD60" i="17"/>
  <c r="N68" i="17"/>
  <c r="AL12" i="17"/>
  <c r="AL36" i="3"/>
  <c r="R48" i="3"/>
  <c r="AD42" i="3"/>
  <c r="Z30" i="19"/>
  <c r="AR30" i="19" s="1"/>
  <c r="Z29" i="7"/>
  <c r="Z29" i="19" s="1"/>
  <c r="AL30" i="7"/>
  <c r="AD31" i="17"/>
  <c r="AL16" i="3"/>
  <c r="AH30" i="3"/>
  <c r="AI25" i="1"/>
  <c r="W89" i="20"/>
  <c r="AM89" i="20" s="1"/>
  <c r="W25" i="19"/>
  <c r="AH35" i="3"/>
  <c r="AD21" i="3"/>
  <c r="AH20" i="3"/>
  <c r="AD35" i="3"/>
  <c r="AL30" i="17"/>
  <c r="Z42" i="17"/>
  <c r="AR42" i="17" s="1"/>
  <c r="AD57" i="3"/>
  <c r="AL36" i="17"/>
  <c r="AL10" i="3"/>
  <c r="AL67" i="17"/>
  <c r="AH36" i="3"/>
  <c r="AI5" i="1"/>
  <c r="W7" i="9"/>
  <c r="AM7" i="9" s="1"/>
  <c r="W69" i="20"/>
  <c r="W5" i="19"/>
  <c r="AH7" i="14"/>
  <c r="AH33" i="17"/>
  <c r="O95" i="20"/>
  <c r="O31" i="19"/>
  <c r="AO31" i="19" s="1"/>
  <c r="AD12" i="17"/>
  <c r="AH34" i="17"/>
  <c r="AL65" i="17"/>
  <c r="AI44" i="1"/>
  <c r="AH35" i="17"/>
  <c r="AH60" i="9"/>
  <c r="V19" i="20"/>
  <c r="O100" i="20"/>
  <c r="AH14" i="17"/>
  <c r="AD12" i="3"/>
  <c r="AH44" i="3"/>
  <c r="AL23" i="17"/>
  <c r="AH16" i="17"/>
  <c r="S10" i="19"/>
  <c r="AP10" i="19" s="1"/>
  <c r="S74" i="20"/>
  <c r="S9" i="1"/>
  <c r="S35" i="20" s="1"/>
  <c r="AE10" i="1"/>
  <c r="S7" i="20"/>
  <c r="N58" i="9"/>
  <c r="N18" i="20"/>
  <c r="N42" i="7"/>
  <c r="N36" i="19"/>
  <c r="R19" i="17"/>
  <c r="AD8" i="17"/>
  <c r="AD37" i="3"/>
  <c r="AD35" i="17"/>
  <c r="AL7" i="14"/>
  <c r="AL30" i="3"/>
  <c r="AL63" i="17"/>
  <c r="AL38" i="17"/>
  <c r="W99" i="20"/>
  <c r="AM99" i="20" s="1"/>
  <c r="W35" i="19"/>
  <c r="W42" i="1"/>
  <c r="AI35" i="1"/>
  <c r="Z36" i="19"/>
  <c r="Z42" i="7"/>
  <c r="AL36" i="7"/>
  <c r="AI36" i="1"/>
  <c r="W100" i="20"/>
  <c r="AM100" i="20" s="1"/>
  <c r="AH18" i="17"/>
  <c r="AD53" i="17"/>
  <c r="Z58" i="9"/>
  <c r="AR58" i="9" s="1"/>
  <c r="AL59" i="9"/>
  <c r="AL13" i="3"/>
  <c r="AH17" i="17"/>
  <c r="AH41" i="17"/>
  <c r="AH46" i="3"/>
  <c r="AH61" i="17"/>
  <c r="N22" i="19"/>
  <c r="N21" i="7"/>
  <c r="AE44" i="1"/>
  <c r="AL8" i="17"/>
  <c r="Z19" i="17"/>
  <c r="AR19" i="17" s="1"/>
  <c r="AD19" i="3"/>
  <c r="Z60" i="3"/>
  <c r="AR60" i="3" s="1"/>
  <c r="AL51" i="3"/>
  <c r="AH68" i="7"/>
  <c r="V70" i="19"/>
  <c r="V65" i="7"/>
  <c r="S86" i="20"/>
  <c r="S21" i="1"/>
  <c r="AE22" i="1"/>
  <c r="Z11" i="14"/>
  <c r="AR11" i="14" s="1"/>
  <c r="AL9" i="14"/>
  <c r="AL59" i="3"/>
  <c r="AL32" i="17"/>
  <c r="S87" i="20"/>
  <c r="AE23" i="1"/>
  <c r="AI11" i="1"/>
  <c r="W11" i="19"/>
  <c r="W19" i="1"/>
  <c r="W75" i="20"/>
  <c r="AM75" i="20" s="1"/>
  <c r="AD43" i="3"/>
  <c r="AE35" i="1"/>
  <c r="S99" i="20"/>
  <c r="S35" i="19"/>
  <c r="S42" i="1"/>
  <c r="AP42" i="1" s="1"/>
  <c r="AD18" i="3"/>
  <c r="AL44" i="3"/>
  <c r="AL12" i="3"/>
  <c r="AL34" i="17"/>
  <c r="AD55" i="17"/>
  <c r="AD54" i="17"/>
  <c r="AL10" i="17"/>
  <c r="AD34" i="17"/>
  <c r="AL16" i="17"/>
  <c r="O42" i="1"/>
  <c r="O35" i="19"/>
  <c r="O99" i="20"/>
  <c r="W56" i="1"/>
  <c r="W47" i="19"/>
  <c r="AI47" i="1"/>
  <c r="W79" i="20"/>
  <c r="AM79" i="20" s="1"/>
  <c r="W15" i="19"/>
  <c r="AI15" i="1"/>
  <c r="N25" i="17"/>
  <c r="AD30" i="3"/>
  <c r="AD41" i="17"/>
  <c r="AH30" i="7"/>
  <c r="V29" i="7"/>
  <c r="V30" i="19"/>
  <c r="AH52" i="17"/>
  <c r="AH31" i="17"/>
  <c r="AH54" i="17"/>
  <c r="AD13" i="3"/>
  <c r="AH12" i="17"/>
  <c r="AL54" i="17"/>
  <c r="AH42" i="3"/>
  <c r="V48" i="3"/>
  <c r="AL19" i="3"/>
  <c r="AV19" i="3"/>
  <c r="N48" i="3"/>
  <c r="AL18" i="17"/>
  <c r="AH72" i="9"/>
  <c r="AU72" i="9"/>
  <c r="V19" i="17"/>
  <c r="AQ19" i="17" s="1"/>
  <c r="AH8" i="17"/>
  <c r="AD59" i="9"/>
  <c r="R58" i="9"/>
  <c r="R18" i="20"/>
  <c r="AH16" i="14"/>
  <c r="AL61" i="17"/>
  <c r="AE47" i="1"/>
  <c r="S47" i="19"/>
  <c r="S56" i="1"/>
  <c r="AP56" i="1" s="1"/>
  <c r="AU55" i="3"/>
  <c r="AD55" i="3"/>
  <c r="AL9" i="3"/>
  <c r="AH11" i="3"/>
  <c r="AH32" i="17"/>
  <c r="AL23" i="3"/>
  <c r="AH33" i="3"/>
  <c r="AL14" i="17"/>
  <c r="AD46" i="3"/>
  <c r="AH43" i="3"/>
  <c r="AH38" i="3"/>
  <c r="AL17" i="3"/>
  <c r="AH54" i="3"/>
  <c r="AL22" i="17"/>
  <c r="AL53" i="3"/>
  <c r="AD13" i="17"/>
  <c r="AH55" i="17"/>
  <c r="O25" i="19"/>
  <c r="AO25" i="19" s="1"/>
  <c r="O89" i="20"/>
  <c r="AH66" i="17"/>
  <c r="AL17" i="17"/>
  <c r="S11" i="19"/>
  <c r="AP11" i="19" s="1"/>
  <c r="S8" i="20"/>
  <c r="S75" i="20"/>
  <c r="AE11" i="1"/>
  <c r="AH14" i="3"/>
  <c r="R23" i="19"/>
  <c r="AD23" i="7"/>
  <c r="N19" i="17"/>
  <c r="AH49" i="17"/>
  <c r="V56" i="17"/>
  <c r="AL18" i="3"/>
  <c r="AD38" i="3"/>
  <c r="AH13" i="17"/>
  <c r="AE15" i="1"/>
  <c r="S79" i="20"/>
  <c r="S15" i="19"/>
  <c r="AP15" i="19" s="1"/>
  <c r="AD54" i="3"/>
  <c r="AH28" i="3"/>
  <c r="AD17" i="3"/>
  <c r="O48" i="19"/>
  <c r="AD14" i="17"/>
  <c r="AH18" i="3"/>
  <c r="AL52" i="3"/>
  <c r="AH13" i="3"/>
  <c r="AI30" i="1"/>
  <c r="W94" i="20"/>
  <c r="AM94" i="20" s="1"/>
  <c r="W29" i="1"/>
  <c r="O78" i="20"/>
  <c r="O14" i="19"/>
  <c r="AO14" i="19" s="1"/>
  <c r="O13" i="1"/>
  <c r="AL28" i="3"/>
  <c r="AH17" i="3"/>
  <c r="AD32" i="17"/>
  <c r="AD11" i="3"/>
  <c r="AL35" i="17"/>
  <c r="AH56" i="3"/>
  <c r="AV56" i="3"/>
  <c r="AH23" i="17"/>
  <c r="AD9" i="3"/>
  <c r="O7" i="9"/>
  <c r="O69" i="20"/>
  <c r="O5" i="19"/>
  <c r="AO5" i="19" s="1"/>
  <c r="AD20" i="3"/>
  <c r="AH22" i="7"/>
  <c r="V21" i="7"/>
  <c r="V22" i="19"/>
  <c r="R11" i="14"/>
  <c r="AP11" i="14" s="1"/>
  <c r="AD9" i="14"/>
  <c r="AU37" i="17"/>
  <c r="AH37" i="17"/>
  <c r="AD47" i="3"/>
  <c r="AH34" i="3"/>
  <c r="AD66" i="17"/>
  <c r="AV9" i="3"/>
  <c r="AH9" i="3"/>
  <c r="AL44" i="7"/>
  <c r="Z44" i="19"/>
  <c r="W48" i="19"/>
  <c r="AI48" i="1"/>
  <c r="AL39" i="17"/>
  <c r="O47" i="19"/>
  <c r="O56" i="1"/>
  <c r="AL33" i="3"/>
  <c r="AD36" i="3"/>
  <c r="AP19" i="20"/>
  <c r="AD61" i="9"/>
  <c r="Z48" i="3"/>
  <c r="AR48" i="3" s="1"/>
  <c r="AL42" i="3"/>
  <c r="AD18" i="17"/>
  <c r="AD21" i="17"/>
  <c r="R25" i="17"/>
  <c r="AT9" i="14"/>
  <c r="N11" i="14"/>
  <c r="AL14" i="3"/>
  <c r="AH63" i="17"/>
  <c r="AH65" i="17"/>
  <c r="S48" i="19"/>
  <c r="AE48" i="1"/>
  <c r="O21" i="1"/>
  <c r="O86" i="20"/>
  <c r="AH22" i="17"/>
  <c r="AL11" i="17"/>
  <c r="N60" i="3"/>
  <c r="AL46" i="3"/>
  <c r="AH71" i="9"/>
  <c r="V70" i="9"/>
  <c r="O79" i="20"/>
  <c r="O15" i="19"/>
  <c r="AO15" i="19" s="1"/>
  <c r="AL55" i="17"/>
  <c r="AH15" i="3"/>
  <c r="AD40" i="17"/>
  <c r="O11" i="19"/>
  <c r="AO11" i="19" s="1"/>
  <c r="O75" i="20"/>
  <c r="O19" i="1"/>
  <c r="AH9" i="17"/>
  <c r="AD50" i="17"/>
  <c r="AH11" i="17"/>
  <c r="AH24" i="17"/>
  <c r="AL60" i="9"/>
  <c r="Z19" i="20"/>
  <c r="AD16" i="3"/>
  <c r="AD16" i="14"/>
  <c r="N30" i="19"/>
  <c r="N29" i="7"/>
  <c r="N43" i="7" s="1"/>
  <c r="AV57" i="3"/>
  <c r="AH57" i="3"/>
  <c r="AH53" i="17"/>
  <c r="AL52" i="17"/>
  <c r="AL21" i="17"/>
  <c r="Z25" i="17"/>
  <c r="AR25" i="17" s="1"/>
  <c r="AL61" i="9"/>
  <c r="R64" i="9"/>
  <c r="AD65" i="9"/>
  <c r="O24" i="19"/>
  <c r="AO24" i="19" s="1"/>
  <c r="O88" i="20"/>
  <c r="AD33" i="3"/>
  <c r="AL41" i="17"/>
  <c r="AH50" i="17"/>
  <c r="AH58" i="3"/>
  <c r="AD66" i="9"/>
  <c r="AD59" i="3"/>
  <c r="AL35" i="3"/>
  <c r="AD63" i="17"/>
  <c r="AD22" i="17"/>
  <c r="AL55" i="3"/>
  <c r="AV55" i="3"/>
  <c r="AK84" i="19"/>
  <c r="T58" i="19"/>
  <c r="AF59" i="19"/>
  <c r="H17" i="19"/>
  <c r="AL8" i="13"/>
  <c r="AH8" i="13"/>
  <c r="AT94" i="19"/>
  <c r="AH92" i="19"/>
  <c r="AL92" i="19"/>
  <c r="AF11" i="10"/>
  <c r="T32" i="10"/>
  <c r="T7" i="10"/>
  <c r="AD104" i="19"/>
  <c r="M43" i="7"/>
  <c r="M29" i="19"/>
  <c r="B15" i="14"/>
  <c r="H15" i="14" s="1"/>
  <c r="H11" i="14"/>
  <c r="K31" i="9"/>
  <c r="AK44" i="10"/>
  <c r="AV80" i="7"/>
  <c r="AD71" i="19"/>
  <c r="AR89" i="20"/>
  <c r="AV25" i="1"/>
  <c r="W5" i="2"/>
  <c r="AI7" i="2"/>
  <c r="AF83" i="19"/>
  <c r="T82" i="19"/>
  <c r="AL71" i="19"/>
  <c r="AH71" i="19"/>
  <c r="H33" i="14"/>
  <c r="C29" i="14"/>
  <c r="H29" i="14" s="1"/>
  <c r="AG94" i="19"/>
  <c r="AK88" i="19"/>
  <c r="AL69" i="19"/>
  <c r="AH69" i="19"/>
  <c r="AG11" i="13"/>
  <c r="Z82" i="20"/>
  <c r="Z7" i="20"/>
  <c r="AL7" i="20" s="1"/>
  <c r="Z18" i="19"/>
  <c r="AR18" i="19" s="1"/>
  <c r="Z18" i="20"/>
  <c r="D32" i="10"/>
  <c r="I11" i="10"/>
  <c r="AJ68" i="19"/>
  <c r="AF7" i="13"/>
  <c r="T6" i="13"/>
  <c r="AH17" i="10"/>
  <c r="AU5" i="1"/>
  <c r="AQ69" i="20"/>
  <c r="AG95" i="7"/>
  <c r="AG72" i="19"/>
  <c r="AE51" i="10"/>
  <c r="S50" i="10"/>
  <c r="AV75" i="7"/>
  <c r="AI33" i="14"/>
  <c r="W29" i="14"/>
  <c r="AD68" i="19"/>
  <c r="R67" i="19"/>
  <c r="N50" i="10"/>
  <c r="AK31" i="2"/>
  <c r="Y29" i="2"/>
  <c r="AE29" i="10"/>
  <c r="O27" i="10"/>
  <c r="AH83" i="19"/>
  <c r="AL83" i="19"/>
  <c r="V82" i="19"/>
  <c r="AL51" i="10"/>
  <c r="AH51" i="10"/>
  <c r="AK36" i="19"/>
  <c r="AI107" i="19"/>
  <c r="H70" i="9"/>
  <c r="AI80" i="7"/>
  <c r="AL75" i="19"/>
  <c r="AH75" i="19"/>
  <c r="AJ17" i="10"/>
  <c r="AD10" i="13"/>
  <c r="R9" i="13"/>
  <c r="AF70" i="19"/>
  <c r="AD95" i="19"/>
  <c r="AG107" i="19"/>
  <c r="AG29" i="10"/>
  <c r="U27" i="10"/>
  <c r="S44" i="10"/>
  <c r="AE35" i="10"/>
  <c r="S34" i="10"/>
  <c r="AE52" i="10"/>
  <c r="AI60" i="19"/>
  <c r="AH94" i="19"/>
  <c r="AL94" i="19"/>
  <c r="AG90" i="19"/>
  <c r="AK90" i="19"/>
  <c r="AI73" i="19"/>
  <c r="AH7" i="2"/>
  <c r="V5" i="2"/>
  <c r="AL5" i="2" s="1"/>
  <c r="Q26" i="13"/>
  <c r="AC26" i="13" s="1"/>
  <c r="AL86" i="20"/>
  <c r="K64" i="3"/>
  <c r="AL60" i="19"/>
  <c r="AV60" i="19"/>
  <c r="O29" i="13"/>
  <c r="O26" i="9" s="1"/>
  <c r="AO26" i="9" s="1"/>
  <c r="P26" i="13"/>
  <c r="AG59" i="19"/>
  <c r="U58" i="19"/>
  <c r="AK62" i="19"/>
  <c r="Y58" i="19"/>
  <c r="AI78" i="19"/>
  <c r="S9" i="13"/>
  <c r="AE10" i="13"/>
  <c r="AR99" i="20"/>
  <c r="AI89" i="19"/>
  <c r="AJ85" i="19"/>
  <c r="AK72" i="19"/>
  <c r="AU48" i="1"/>
  <c r="AD93" i="19"/>
  <c r="AP99" i="20"/>
  <c r="AT35" i="1"/>
  <c r="AI63" i="19"/>
  <c r="AF104" i="19"/>
  <c r="AL91" i="19"/>
  <c r="AH91" i="19"/>
  <c r="AK51" i="10"/>
  <c r="Y50" i="10"/>
  <c r="AJ110" i="19"/>
  <c r="W9" i="13"/>
  <c r="AM9" i="13" s="1"/>
  <c r="AI10" i="13"/>
  <c r="AL13" i="13"/>
  <c r="AH13" i="13"/>
  <c r="AF111" i="19"/>
  <c r="AJ62" i="19"/>
  <c r="AL103" i="19"/>
  <c r="AH103" i="19"/>
  <c r="AG45" i="9"/>
  <c r="AI64" i="19"/>
  <c r="AJ65" i="19"/>
  <c r="O9" i="13"/>
  <c r="I70" i="19"/>
  <c r="D67" i="19"/>
  <c r="AG109" i="19"/>
  <c r="AK92" i="19"/>
  <c r="AL110" i="19"/>
  <c r="AH110" i="19"/>
  <c r="AG70" i="9"/>
  <c r="AL14" i="19"/>
  <c r="AQ79" i="20"/>
  <c r="AU79" i="20" s="1"/>
  <c r="AU15" i="1"/>
  <c r="AH107" i="19"/>
  <c r="AJ95" i="19"/>
  <c r="S97" i="19"/>
  <c r="AP97" i="19" s="1"/>
  <c r="AE98" i="19"/>
  <c r="AD60" i="19"/>
  <c r="M82" i="19"/>
  <c r="Y9" i="13"/>
  <c r="AK10" i="13"/>
  <c r="AC29" i="10"/>
  <c r="AD73" i="19"/>
  <c r="AD98" i="19"/>
  <c r="R97" i="19"/>
  <c r="P67" i="19"/>
  <c r="AG104" i="19"/>
  <c r="D50" i="10"/>
  <c r="I51" i="10"/>
  <c r="AU35" i="1"/>
  <c r="J56" i="7"/>
  <c r="E54" i="7"/>
  <c r="D29" i="14"/>
  <c r="I33" i="14"/>
  <c r="B50" i="10"/>
  <c r="AL10" i="13"/>
  <c r="V9" i="13"/>
  <c r="AH10" i="13"/>
  <c r="AL89" i="20"/>
  <c r="AL63" i="19"/>
  <c r="AH63" i="19"/>
  <c r="AC107" i="19"/>
  <c r="Q106" i="19"/>
  <c r="AF85" i="19"/>
  <c r="N7" i="10"/>
  <c r="N32" i="10"/>
  <c r="N106" i="19"/>
  <c r="AE62" i="19"/>
  <c r="AJ89" i="19"/>
  <c r="W7" i="10"/>
  <c r="AM7" i="10" s="1"/>
  <c r="W32" i="10"/>
  <c r="AM32" i="10" s="1"/>
  <c r="AI11" i="10"/>
  <c r="K63" i="19"/>
  <c r="F58" i="19"/>
  <c r="AH98" i="19"/>
  <c r="AL98" i="19"/>
  <c r="V97" i="19"/>
  <c r="AL97" i="19" s="1"/>
  <c r="P106" i="19"/>
  <c r="AH31" i="9"/>
  <c r="AC60" i="19"/>
  <c r="AG61" i="19"/>
  <c r="AI29" i="10"/>
  <c r="AD108" i="19"/>
  <c r="AF72" i="19"/>
  <c r="AG22" i="19"/>
  <c r="AJ10" i="13"/>
  <c r="AF10" i="13"/>
  <c r="T9" i="13"/>
  <c r="AF13" i="13"/>
  <c r="AI76" i="19"/>
  <c r="AE91" i="19"/>
  <c r="AL11" i="13"/>
  <c r="AH11" i="13"/>
  <c r="AH77" i="19"/>
  <c r="D82" i="19"/>
  <c r="I87" i="19"/>
  <c r="AC68" i="19"/>
  <c r="Q67" i="19"/>
  <c r="AL93" i="19"/>
  <c r="AH93" i="19"/>
  <c r="M97" i="19"/>
  <c r="AC45" i="9"/>
  <c r="N97" i="19"/>
  <c r="Q22" i="14"/>
  <c r="AC22" i="14" s="1"/>
  <c r="AC24" i="14"/>
  <c r="AL77" i="19"/>
  <c r="AC46" i="2"/>
  <c r="AL9" i="10"/>
  <c r="AH9" i="10"/>
  <c r="AG17" i="10"/>
  <c r="AI55" i="2"/>
  <c r="H29" i="10"/>
  <c r="AD69" i="19"/>
  <c r="M106" i="19"/>
  <c r="AK44" i="19"/>
  <c r="AD17" i="10"/>
  <c r="AL72" i="19"/>
  <c r="AH72" i="19"/>
  <c r="AE69" i="19"/>
  <c r="C43" i="7"/>
  <c r="H29" i="7"/>
  <c r="C29" i="19"/>
  <c r="R7" i="10"/>
  <c r="AD11" i="10"/>
  <c r="R32" i="10"/>
  <c r="AK75" i="19"/>
  <c r="AQ75" i="20"/>
  <c r="AF100" i="19"/>
  <c r="AT49" i="9"/>
  <c r="H102" i="19"/>
  <c r="C97" i="19"/>
  <c r="AV32" i="9"/>
  <c r="N9" i="13"/>
  <c r="AK48" i="3"/>
  <c r="AJ8" i="13"/>
  <c r="F80" i="7"/>
  <c r="K85" i="7"/>
  <c r="F87" i="19"/>
  <c r="AE95" i="19"/>
  <c r="AG60" i="19"/>
  <c r="AG56" i="7"/>
  <c r="U54" i="7"/>
  <c r="Y27" i="10"/>
  <c r="AK29" i="10"/>
  <c r="AK102" i="19"/>
  <c r="P58" i="19"/>
  <c r="Y21" i="19"/>
  <c r="Y27" i="7"/>
  <c r="AK21" i="7"/>
  <c r="R58" i="19"/>
  <c r="AD59" i="19"/>
  <c r="AF55" i="2"/>
  <c r="W26" i="13"/>
  <c r="AM26" i="13" s="1"/>
  <c r="AI98" i="19"/>
  <c r="W97" i="19"/>
  <c r="AJ108" i="19"/>
  <c r="AG76" i="19"/>
  <c r="AG92" i="19"/>
  <c r="O58" i="19"/>
  <c r="AO58" i="19" s="1"/>
  <c r="AK13" i="13"/>
  <c r="AH31" i="2"/>
  <c r="V29" i="2"/>
  <c r="AL29" i="2" s="1"/>
  <c r="AV11" i="1"/>
  <c r="AR75" i="20"/>
  <c r="AK63" i="19"/>
  <c r="AD77" i="19"/>
  <c r="E97" i="19"/>
  <c r="J102" i="19"/>
  <c r="AH87" i="19"/>
  <c r="C7" i="10"/>
  <c r="H11" i="10"/>
  <c r="C32" i="10"/>
  <c r="AE46" i="2"/>
  <c r="AD11" i="13"/>
  <c r="M29" i="2"/>
  <c r="AE7" i="13"/>
  <c r="S6" i="13"/>
  <c r="AK59" i="19"/>
  <c r="Q50" i="10"/>
  <c r="AC51" i="10"/>
  <c r="I13" i="13"/>
  <c r="AG68" i="19"/>
  <c r="U67" i="19"/>
  <c r="AJ61" i="19"/>
  <c r="AD111" i="19"/>
  <c r="O67" i="19"/>
  <c r="AO67" i="19" s="1"/>
  <c r="K13" i="13"/>
  <c r="AC56" i="17"/>
  <c r="AL59" i="19"/>
  <c r="AH59" i="19"/>
  <c r="V58" i="19"/>
  <c r="AK64" i="9"/>
  <c r="T26" i="13"/>
  <c r="AF26" i="13" s="1"/>
  <c r="AC55" i="2"/>
  <c r="M32" i="10"/>
  <c r="M7" i="10"/>
  <c r="AI100" i="19"/>
  <c r="AF98" i="19"/>
  <c r="AL21" i="1"/>
  <c r="AE74" i="19"/>
  <c r="AJ64" i="19"/>
  <c r="K52" i="10"/>
  <c r="S58" i="19"/>
  <c r="AP58" i="19" s="1"/>
  <c r="AE59" i="19"/>
  <c r="H17" i="10"/>
  <c r="AF45" i="9"/>
  <c r="S26" i="13"/>
  <c r="AE26" i="13" s="1"/>
  <c r="AF90" i="19"/>
  <c r="AG98" i="19"/>
  <c r="U97" i="19"/>
  <c r="AC11" i="13"/>
  <c r="AJ101" i="19"/>
  <c r="P50" i="10"/>
  <c r="AG8" i="10"/>
  <c r="AK91" i="19"/>
  <c r="AG93" i="19"/>
  <c r="N6" i="13"/>
  <c r="AF88" i="19"/>
  <c r="I56" i="7"/>
  <c r="D54" i="7"/>
  <c r="AF84" i="19"/>
  <c r="AL90" i="19"/>
  <c r="AH90" i="19"/>
  <c r="AL35" i="10"/>
  <c r="AH35" i="10"/>
  <c r="V34" i="10"/>
  <c r="AJ91" i="19"/>
  <c r="H104" i="7"/>
  <c r="AJ77" i="19"/>
  <c r="AT100" i="7"/>
  <c r="W27" i="10"/>
  <c r="AM27" i="10" s="1"/>
  <c r="D78" i="7"/>
  <c r="I80" i="7"/>
  <c r="AL88" i="20"/>
  <c r="AI99" i="19"/>
  <c r="AC16" i="2"/>
  <c r="U50" i="10"/>
  <c r="AG44" i="19"/>
  <c r="X5" i="2"/>
  <c r="AJ7" i="2"/>
  <c r="AT76" i="19"/>
  <c r="AD76" i="19"/>
  <c r="AC70" i="9"/>
  <c r="AC8" i="13"/>
  <c r="AL68" i="19"/>
  <c r="AH68" i="19"/>
  <c r="V26" i="13"/>
  <c r="AE55" i="2"/>
  <c r="C50" i="10"/>
  <c r="H51" i="10"/>
  <c r="AL102" i="19"/>
  <c r="N35" i="20"/>
  <c r="N9" i="19"/>
  <c r="N8" i="9"/>
  <c r="N7" i="1"/>
  <c r="N73" i="20"/>
  <c r="AC108" i="19"/>
  <c r="AK11" i="13"/>
  <c r="AC31" i="2"/>
  <c r="Q29" i="2"/>
  <c r="AT22" i="1"/>
  <c r="AP86" i="20"/>
  <c r="AK46" i="2"/>
  <c r="AH109" i="19"/>
  <c r="AL109" i="19"/>
  <c r="M6" i="13"/>
  <c r="P82" i="19"/>
  <c r="AI93" i="19"/>
  <c r="B54" i="7"/>
  <c r="AC30" i="19"/>
  <c r="AE90" i="19"/>
  <c r="K17" i="10"/>
  <c r="N5" i="2"/>
  <c r="AG85" i="19"/>
  <c r="AC85" i="19"/>
  <c r="AT65" i="3"/>
  <c r="AI87" i="19"/>
  <c r="AG58" i="9"/>
  <c r="AJ46" i="2"/>
  <c r="AJ104" i="19"/>
  <c r="AJ80" i="7"/>
  <c r="H45" i="9"/>
  <c r="AK65" i="19"/>
  <c r="AC56" i="7"/>
  <c r="Q54" i="7"/>
  <c r="AC54" i="7" s="1"/>
  <c r="AI11" i="13"/>
  <c r="AI56" i="7"/>
  <c r="AE56" i="7"/>
  <c r="S54" i="7"/>
  <c r="AI104" i="19"/>
  <c r="AH102" i="19"/>
  <c r="AR94" i="20"/>
  <c r="AL76" i="19"/>
  <c r="AH76" i="19"/>
  <c r="AK33" i="14"/>
  <c r="N27" i="10"/>
  <c r="B29" i="19"/>
  <c r="B43" i="7"/>
  <c r="B43" i="19" s="1"/>
  <c r="N54" i="7"/>
  <c r="AO54" i="7" s="1"/>
  <c r="AD91" i="19"/>
  <c r="AL101" i="19"/>
  <c r="AH101" i="19"/>
  <c r="AT80" i="7"/>
  <c r="AD80" i="7"/>
  <c r="R78" i="7"/>
  <c r="AD85" i="19"/>
  <c r="AD107" i="19"/>
  <c r="R106" i="19"/>
  <c r="Q78" i="7"/>
  <c r="AC80" i="7"/>
  <c r="AI8" i="13"/>
  <c r="R44" i="10"/>
  <c r="R34" i="10"/>
  <c r="AD34" i="10" s="1"/>
  <c r="AD35" i="10"/>
  <c r="AV85" i="19"/>
  <c r="AH85" i="19"/>
  <c r="AL85" i="19"/>
  <c r="O5" i="2"/>
  <c r="I65" i="7"/>
  <c r="AI103" i="19"/>
  <c r="AI65" i="19"/>
  <c r="AE112" i="19"/>
  <c r="K45" i="9"/>
  <c r="AL33" i="14"/>
  <c r="AH33" i="14"/>
  <c r="AL78" i="20"/>
  <c r="H13" i="13"/>
  <c r="Y22" i="14"/>
  <c r="AK24" i="14"/>
  <c r="AJ31" i="2"/>
  <c r="X29" i="2"/>
  <c r="AG111" i="19"/>
  <c r="AC21" i="7"/>
  <c r="Q27" i="7"/>
  <c r="Q21" i="19"/>
  <c r="AK52" i="10"/>
  <c r="AI108" i="19"/>
  <c r="O44" i="10"/>
  <c r="AP94" i="20"/>
  <c r="AT30" i="1"/>
  <c r="AL74" i="19"/>
  <c r="AH74" i="19"/>
  <c r="AG9" i="10"/>
  <c r="AI92" i="19"/>
  <c r="J13" i="13"/>
  <c r="AJ8" i="10"/>
  <c r="AC59" i="19"/>
  <c r="Q58" i="19"/>
  <c r="AK77" i="19"/>
  <c r="AL62" i="19"/>
  <c r="AH62" i="19"/>
  <c r="P32" i="10"/>
  <c r="P7" i="10"/>
  <c r="AD29" i="10"/>
  <c r="AD45" i="9"/>
  <c r="AF46" i="2"/>
  <c r="AG83" i="19"/>
  <c r="U82" i="19"/>
  <c r="AG64" i="19"/>
  <c r="AK70" i="9"/>
  <c r="AJ75" i="19"/>
  <c r="AE64" i="19"/>
  <c r="AG68" i="17"/>
  <c r="U70" i="17"/>
  <c r="H19" i="17"/>
  <c r="AC62" i="19"/>
  <c r="AJ33" i="14"/>
  <c r="U7" i="10"/>
  <c r="U32" i="10"/>
  <c r="AI51" i="10"/>
  <c r="W50" i="10"/>
  <c r="AM50" i="10" s="1"/>
  <c r="AD31" i="2"/>
  <c r="R29" i="2"/>
  <c r="F22" i="14"/>
  <c r="K24" i="14"/>
  <c r="AF99" i="19"/>
  <c r="H112" i="19"/>
  <c r="C106" i="19"/>
  <c r="AK35" i="10"/>
  <c r="Y34" i="10"/>
  <c r="AG23" i="19"/>
  <c r="AE110" i="19"/>
  <c r="AC72" i="19"/>
  <c r="AG70" i="19"/>
  <c r="AG88" i="19"/>
  <c r="F29" i="14"/>
  <c r="K33" i="14"/>
  <c r="U15" i="14"/>
  <c r="AG11" i="14"/>
  <c r="AJ78" i="19"/>
  <c r="AC9" i="10"/>
  <c r="AJ51" i="10"/>
  <c r="X50" i="10"/>
  <c r="AF92" i="19"/>
  <c r="K52" i="9"/>
  <c r="Q97" i="19"/>
  <c r="AC98" i="19"/>
  <c r="AK98" i="19"/>
  <c r="AL45" i="9"/>
  <c r="AC42" i="17"/>
  <c r="AC29" i="7"/>
  <c r="Q43" i="7"/>
  <c r="Q29" i="19"/>
  <c r="AE61" i="19"/>
  <c r="Q70" i="17"/>
  <c r="AC68" i="17"/>
  <c r="AD109" i="19"/>
  <c r="AG69" i="19"/>
  <c r="AG25" i="17"/>
  <c r="N58" i="19"/>
  <c r="AJ111" i="19"/>
  <c r="I77" i="19"/>
  <c r="AG64" i="9"/>
  <c r="AI90" i="19"/>
  <c r="O29" i="2"/>
  <c r="AD112" i="19"/>
  <c r="AC70" i="19"/>
  <c r="AV5" i="1"/>
  <c r="AG87" i="19"/>
  <c r="AR100" i="20"/>
  <c r="AV36" i="1"/>
  <c r="C67" i="19"/>
  <c r="H77" i="19"/>
  <c r="F34" i="10"/>
  <c r="K35" i="10"/>
  <c r="AI24" i="14"/>
  <c r="W22" i="14"/>
  <c r="AT34" i="14"/>
  <c r="AU75" i="7"/>
  <c r="AJ92" i="19"/>
  <c r="AU11" i="1"/>
  <c r="AP75" i="20"/>
  <c r="AH61" i="19"/>
  <c r="AL61" i="19"/>
  <c r="AK56" i="17"/>
  <c r="AD55" i="2"/>
  <c r="U26" i="13"/>
  <c r="AD65" i="19"/>
  <c r="Q42" i="19"/>
  <c r="AC42" i="7"/>
  <c r="M70" i="17"/>
  <c r="AL56" i="1"/>
  <c r="P97" i="19"/>
  <c r="AH99" i="19"/>
  <c r="AL99" i="19"/>
  <c r="M67" i="19"/>
  <c r="AH55" i="2"/>
  <c r="Y26" i="13"/>
  <c r="AC60" i="3"/>
  <c r="AP89" i="20"/>
  <c r="AT25" i="1"/>
  <c r="AK30" i="19"/>
  <c r="AI86" i="19"/>
  <c r="F102" i="19"/>
  <c r="F95" i="7"/>
  <c r="K100" i="7"/>
  <c r="AT31" i="14"/>
  <c r="AD101" i="19"/>
  <c r="AJ102" i="19"/>
  <c r="AI88" i="19"/>
  <c r="AG36" i="19"/>
  <c r="AQ87" i="20"/>
  <c r="AU87" i="20" s="1"/>
  <c r="AI31" i="9"/>
  <c r="AG60" i="3"/>
  <c r="Q5" i="2"/>
  <c r="AC7" i="2"/>
  <c r="O54" i="7"/>
  <c r="AC61" i="19"/>
  <c r="AD33" i="14"/>
  <c r="AD90" i="19"/>
  <c r="J29" i="10"/>
  <c r="N13" i="19"/>
  <c r="N77" i="20"/>
  <c r="J52" i="9"/>
  <c r="AE76" i="19"/>
  <c r="AT46" i="9"/>
  <c r="AF8" i="13"/>
  <c r="U22" i="14"/>
  <c r="AG24" i="14"/>
  <c r="AV47" i="9"/>
  <c r="J31" i="9"/>
  <c r="AK31" i="9"/>
  <c r="K56" i="7"/>
  <c r="AH46" i="2"/>
  <c r="AG46" i="2"/>
  <c r="AH104" i="19"/>
  <c r="AL104" i="19"/>
  <c r="AF101" i="19"/>
  <c r="AJ93" i="19"/>
  <c r="AI68" i="19"/>
  <c r="AT26" i="14"/>
  <c r="AD70" i="19"/>
  <c r="D58" i="19"/>
  <c r="I63" i="19"/>
  <c r="AK23" i="19"/>
  <c r="AK107" i="19"/>
  <c r="AH45" i="9"/>
  <c r="AP95" i="20"/>
  <c r="AT31" i="1"/>
  <c r="AE11" i="13"/>
  <c r="AD84" i="19"/>
  <c r="D27" i="10"/>
  <c r="AI95" i="19"/>
  <c r="AQ88" i="20"/>
  <c r="AU88" i="20" s="1"/>
  <c r="AG33" i="14"/>
  <c r="AD92" i="19"/>
  <c r="AJ29" i="10"/>
  <c r="AE11" i="10"/>
  <c r="S7" i="10"/>
  <c r="S32" i="10"/>
  <c r="AK8" i="10"/>
  <c r="AC95" i="7"/>
  <c r="X58" i="19"/>
  <c r="AJ59" i="19"/>
  <c r="S106" i="19"/>
  <c r="AP106" i="19" s="1"/>
  <c r="AE107" i="19"/>
  <c r="AJ87" i="19"/>
  <c r="I112" i="19"/>
  <c r="AC83" i="19"/>
  <c r="Q82" i="19"/>
  <c r="AG103" i="19"/>
  <c r="W82" i="19"/>
  <c r="AI83" i="19"/>
  <c r="P29" i="2"/>
  <c r="AG84" i="19"/>
  <c r="AI84" i="19"/>
  <c r="O6" i="13"/>
  <c r="AE13" i="13"/>
  <c r="AJ31" i="9"/>
  <c r="AU85" i="7"/>
  <c r="AV65" i="3"/>
  <c r="AU65" i="3"/>
  <c r="X34" i="10"/>
  <c r="AJ35" i="10"/>
  <c r="AE95" i="7"/>
  <c r="AJ76" i="19"/>
  <c r="AL31" i="9"/>
  <c r="X27" i="10"/>
  <c r="AK56" i="7"/>
  <c r="AR95" i="20"/>
  <c r="AV31" i="14"/>
  <c r="AU31" i="14"/>
  <c r="AI7" i="13"/>
  <c r="W6" i="13"/>
  <c r="AM6" i="13" s="1"/>
  <c r="U6" i="13"/>
  <c r="AU37" i="9"/>
  <c r="R26" i="13"/>
  <c r="AD26" i="13" s="1"/>
  <c r="AL84" i="19"/>
  <c r="AH84" i="19"/>
  <c r="W34" i="10"/>
  <c r="AM34" i="10" s="1"/>
  <c r="AI35" i="10"/>
  <c r="AD7" i="13"/>
  <c r="R6" i="13"/>
  <c r="AL8" i="10"/>
  <c r="AH8" i="10"/>
  <c r="N22" i="14"/>
  <c r="N78" i="7"/>
  <c r="U5" i="2"/>
  <c r="AG7" i="2"/>
  <c r="H87" i="19"/>
  <c r="C82" i="19"/>
  <c r="Y70" i="17"/>
  <c r="O97" i="19"/>
  <c r="AO97" i="19" s="1"/>
  <c r="AI52" i="10"/>
  <c r="C44" i="10"/>
  <c r="I44" i="10" s="1"/>
  <c r="H35" i="10"/>
  <c r="C34" i="10"/>
  <c r="H34" i="10" s="1"/>
  <c r="Z13" i="19"/>
  <c r="Z77" i="20"/>
  <c r="D34" i="10"/>
  <c r="I35" i="10"/>
  <c r="Z17" i="1"/>
  <c r="AJ56" i="7"/>
  <c r="X82" i="19"/>
  <c r="AJ83" i="19"/>
  <c r="AE72" i="19"/>
  <c r="AJ95" i="7"/>
  <c r="B21" i="19"/>
  <c r="B27" i="7"/>
  <c r="AJ13" i="13"/>
  <c r="E34" i="10"/>
  <c r="J35" i="10"/>
  <c r="AG42" i="7"/>
  <c r="U42" i="19"/>
  <c r="AJ16" i="2"/>
  <c r="D7" i="10"/>
  <c r="I17" i="10"/>
  <c r="AL100" i="20"/>
  <c r="AL29" i="1"/>
  <c r="AU36" i="9"/>
  <c r="AD51" i="10"/>
  <c r="R50" i="10"/>
  <c r="AI17" i="10"/>
  <c r="U29" i="2"/>
  <c r="M5" i="2"/>
  <c r="N29" i="13"/>
  <c r="N26" i="9" s="1"/>
  <c r="J33" i="14"/>
  <c r="AF74" i="19"/>
  <c r="AT103" i="19"/>
  <c r="AD103" i="19"/>
  <c r="AT104" i="7"/>
  <c r="AD104" i="7"/>
  <c r="H18" i="20"/>
  <c r="AD87" i="19"/>
  <c r="AF29" i="10"/>
  <c r="AI45" i="9"/>
  <c r="M78" i="7"/>
  <c r="AI16" i="2"/>
  <c r="AD62" i="19"/>
  <c r="AD83" i="19"/>
  <c r="R82" i="19"/>
  <c r="N82" i="19"/>
  <c r="AG35" i="10"/>
  <c r="U34" i="10"/>
  <c r="M27" i="7"/>
  <c r="M21" i="19"/>
  <c r="AH73" i="19"/>
  <c r="AG63" i="19"/>
  <c r="E27" i="10"/>
  <c r="AD56" i="7"/>
  <c r="R54" i="7"/>
  <c r="AH56" i="7"/>
  <c r="AF68" i="19"/>
  <c r="T67" i="19"/>
  <c r="P44" i="10"/>
  <c r="AC109" i="19"/>
  <c r="AK61" i="19"/>
  <c r="AC75" i="19"/>
  <c r="X9" i="13"/>
  <c r="AD99" i="19"/>
  <c r="AT35" i="9"/>
  <c r="R22" i="14"/>
  <c r="AD24" i="14"/>
  <c r="AU35" i="9"/>
  <c r="AG65" i="7"/>
  <c r="AI61" i="19"/>
  <c r="I104" i="7"/>
  <c r="AK60" i="19"/>
  <c r="AD31" i="9"/>
  <c r="AJ84" i="19"/>
  <c r="W29" i="2"/>
  <c r="AM29" i="2" s="1"/>
  <c r="AI31" i="2"/>
  <c r="O32" i="10"/>
  <c r="O7" i="10"/>
  <c r="F7" i="10"/>
  <c r="K11" i="10"/>
  <c r="F32" i="10"/>
  <c r="Y29" i="14"/>
  <c r="AI109" i="19"/>
  <c r="O78" i="7"/>
  <c r="AO78" i="7" s="1"/>
  <c r="AE24" i="14"/>
  <c r="O22" i="14"/>
  <c r="AD74" i="19"/>
  <c r="AE31" i="2"/>
  <c r="S29" i="2"/>
  <c r="AD63" i="19"/>
  <c r="AJ98" i="19"/>
  <c r="X97" i="19"/>
  <c r="AE80" i="7"/>
  <c r="S78" i="7"/>
  <c r="AP78" i="7" s="1"/>
  <c r="AT5" i="1"/>
  <c r="AP69" i="20"/>
  <c r="AT69" i="20" s="1"/>
  <c r="O82" i="19"/>
  <c r="AO82" i="19" s="1"/>
  <c r="AC90" i="19"/>
  <c r="O106" i="19"/>
  <c r="AO106" i="19" s="1"/>
  <c r="AV47" i="1"/>
  <c r="AI91" i="19"/>
  <c r="AJ11" i="13"/>
  <c r="AG95" i="19"/>
  <c r="H65" i="7"/>
  <c r="AG62" i="19"/>
  <c r="AG100" i="19"/>
  <c r="AC100" i="19"/>
  <c r="AL111" i="19"/>
  <c r="AH111" i="19"/>
  <c r="U9" i="13"/>
  <c r="AG10" i="13"/>
  <c r="H80" i="7"/>
  <c r="C78" i="7"/>
  <c r="AK100" i="19"/>
  <c r="J11" i="10"/>
  <c r="E7" i="10"/>
  <c r="E32" i="10"/>
  <c r="AJ109" i="19"/>
  <c r="X22" i="14"/>
  <c r="AJ24" i="14"/>
  <c r="T44" i="10"/>
  <c r="AJ44" i="10" s="1"/>
  <c r="T34" i="10"/>
  <c r="AF34" i="10" s="1"/>
  <c r="AF35" i="10"/>
  <c r="AL7" i="13"/>
  <c r="AH7" i="13"/>
  <c r="V6" i="13"/>
  <c r="AL47" i="19"/>
  <c r="AD110" i="19"/>
  <c r="AI62" i="19"/>
  <c r="AC19" i="17"/>
  <c r="AL108" i="19"/>
  <c r="AH108" i="19"/>
  <c r="AJ88" i="19"/>
  <c r="AD64" i="19"/>
  <c r="AL13" i="1"/>
  <c r="AG13" i="13"/>
  <c r="AJ74" i="19"/>
  <c r="AJ107" i="19"/>
  <c r="AR74" i="20"/>
  <c r="U29" i="19"/>
  <c r="AG29" i="7"/>
  <c r="U43" i="7"/>
  <c r="AD89" i="19"/>
  <c r="AK86" i="19"/>
  <c r="AG101" i="19"/>
  <c r="AG16" i="2"/>
  <c r="AK17" i="10"/>
  <c r="AJ94" i="19"/>
  <c r="AG75" i="19"/>
  <c r="AT35" i="14"/>
  <c r="AV48" i="1"/>
  <c r="AU25" i="1"/>
  <c r="AQ89" i="20"/>
  <c r="E50" i="10"/>
  <c r="AH64" i="19"/>
  <c r="AL100" i="19"/>
  <c r="AH100" i="19"/>
  <c r="M58" i="19"/>
  <c r="AH88" i="19"/>
  <c r="AL88" i="19"/>
  <c r="Y7" i="10"/>
  <c r="AI102" i="19"/>
  <c r="J24" i="14"/>
  <c r="E22" i="14"/>
  <c r="H58" i="9"/>
  <c r="AI69" i="19"/>
  <c r="AV34" i="9"/>
  <c r="AF51" i="10"/>
  <c r="T50" i="10"/>
  <c r="AV23" i="1"/>
  <c r="AR87" i="20"/>
  <c r="AJ86" i="19"/>
  <c r="AL89" i="19"/>
  <c r="AH89" i="19"/>
  <c r="AV26" i="14"/>
  <c r="AU26" i="14"/>
  <c r="AJ45" i="9"/>
  <c r="AE16" i="2"/>
  <c r="AC13" i="13"/>
  <c r="AI72" i="19"/>
  <c r="AF69" i="19"/>
  <c r="AC18" i="20"/>
  <c r="K29" i="10"/>
  <c r="AU61" i="7"/>
  <c r="AT61" i="7"/>
  <c r="K77" i="19"/>
  <c r="AF62" i="19"/>
  <c r="AK19" i="17"/>
  <c r="AC76" i="19"/>
  <c r="AE73" i="19"/>
  <c r="C21" i="19"/>
  <c r="H21" i="7"/>
  <c r="C27" i="7"/>
  <c r="AV37" i="9"/>
  <c r="AV25" i="14"/>
  <c r="AU25" i="14"/>
  <c r="J87" i="19"/>
  <c r="E82" i="19"/>
  <c r="B44" i="10"/>
  <c r="J64" i="3"/>
  <c r="AH16" i="2"/>
  <c r="I95" i="7"/>
  <c r="AK76" i="19"/>
  <c r="AC11" i="10"/>
  <c r="Q32" i="10"/>
  <c r="Q7" i="10"/>
  <c r="AG74" i="19"/>
  <c r="AI74" i="19"/>
  <c r="Y15" i="14"/>
  <c r="AK11" i="14"/>
  <c r="AE111" i="19"/>
  <c r="AG110" i="19"/>
  <c r="C22" i="14"/>
  <c r="H22" i="14" s="1"/>
  <c r="H24" i="14"/>
  <c r="AD9" i="10"/>
  <c r="AF102" i="19"/>
  <c r="AJ52" i="10"/>
  <c r="AL19" i="1"/>
  <c r="AF64" i="19"/>
  <c r="AH65" i="19"/>
  <c r="AL65" i="19"/>
  <c r="AG77" i="19"/>
  <c r="AG102" i="19"/>
  <c r="AF109" i="19"/>
  <c r="AE83" i="19"/>
  <c r="S82" i="19"/>
  <c r="AP82" i="19" s="1"/>
  <c r="AI85" i="19"/>
  <c r="B32" i="10"/>
  <c r="B7" i="10"/>
  <c r="AK87" i="19"/>
  <c r="AI94" i="19"/>
  <c r="AL18" i="1"/>
  <c r="H56" i="7"/>
  <c r="C54" i="7"/>
  <c r="AL95" i="19"/>
  <c r="AH95" i="19"/>
  <c r="O50" i="10"/>
  <c r="AD75" i="19"/>
  <c r="W58" i="19"/>
  <c r="AI59" i="19"/>
  <c r="AJ63" i="19"/>
  <c r="AH95" i="7"/>
  <c r="AU95" i="7"/>
  <c r="AJ99" i="19"/>
  <c r="AI110" i="19"/>
  <c r="AD7" i="2"/>
  <c r="R5" i="2"/>
  <c r="AE70" i="19"/>
  <c r="N29" i="14"/>
  <c r="AI46" i="2"/>
  <c r="AK9" i="10"/>
  <c r="J70" i="19"/>
  <c r="E67" i="19"/>
  <c r="AF31" i="2"/>
  <c r="T29" i="2"/>
  <c r="AG80" i="7"/>
  <c r="AK45" i="9"/>
  <c r="AK64" i="19"/>
  <c r="AK71" i="19"/>
  <c r="AG71" i="19"/>
  <c r="AT14" i="1"/>
  <c r="AP78" i="20"/>
  <c r="AJ11" i="10"/>
  <c r="X7" i="10"/>
  <c r="X32" i="10"/>
  <c r="AE93" i="19"/>
  <c r="AH86" i="19"/>
  <c r="AL86" i="19"/>
  <c r="AJ55" i="2"/>
  <c r="AV24" i="1"/>
  <c r="AR88" i="20"/>
  <c r="AL29" i="10"/>
  <c r="AH29" i="10"/>
  <c r="Y29" i="19"/>
  <c r="AK29" i="7"/>
  <c r="Y43" i="7"/>
  <c r="AG30" i="19"/>
  <c r="AD100" i="19"/>
  <c r="AD61" i="19"/>
  <c r="Z41" i="20"/>
  <c r="AL87" i="20"/>
  <c r="E44" i="10"/>
  <c r="N67" i="19"/>
  <c r="AJ90" i="19"/>
  <c r="AK95" i="7"/>
  <c r="AK42" i="7"/>
  <c r="Y42" i="19"/>
  <c r="AQ100" i="20"/>
  <c r="AU100" i="20" s="1"/>
  <c r="AH11" i="10"/>
  <c r="V32" i="10"/>
  <c r="V7" i="10"/>
  <c r="AL94" i="20"/>
  <c r="B78" i="7"/>
  <c r="AF89" i="19"/>
  <c r="AQ86" i="20"/>
  <c r="AU22" i="1"/>
  <c r="H42" i="7"/>
  <c r="C42" i="19"/>
  <c r="H42" i="19" s="1"/>
  <c r="AG91" i="19"/>
  <c r="AE84" i="19"/>
  <c r="AE31" i="9"/>
  <c r="Z61" i="20"/>
  <c r="AK55" i="2"/>
  <c r="X26" i="13"/>
  <c r="AG55" i="2"/>
  <c r="AF11" i="13"/>
  <c r="S67" i="19"/>
  <c r="AP67" i="19" s="1"/>
  <c r="AE68" i="19"/>
  <c r="N29" i="2"/>
  <c r="U27" i="7"/>
  <c r="U21" i="19"/>
  <c r="AG21" i="7"/>
  <c r="Q15" i="14"/>
  <c r="AC11" i="14"/>
  <c r="D22" i="14"/>
  <c r="I24" i="14"/>
  <c r="AG19" i="17"/>
  <c r="T5" i="2"/>
  <c r="AF7" i="2"/>
  <c r="AE71" i="19"/>
  <c r="AE102" i="19"/>
  <c r="AD88" i="19"/>
  <c r="AJ64" i="3"/>
  <c r="AG65" i="19"/>
  <c r="AG78" i="19"/>
  <c r="AG73" i="19"/>
  <c r="X6" i="13"/>
  <c r="AJ7" i="13"/>
  <c r="AF9" i="10"/>
  <c r="H22" i="19"/>
  <c r="AG52" i="10"/>
  <c r="E78" i="7"/>
  <c r="J80" i="7"/>
  <c r="AJ73" i="19"/>
  <c r="AT72" i="19"/>
  <c r="AD72" i="19"/>
  <c r="AI71" i="19"/>
  <c r="D97" i="19"/>
  <c r="I102" i="19"/>
  <c r="AI75" i="19"/>
  <c r="AK60" i="3"/>
  <c r="AI8" i="10"/>
  <c r="AL48" i="19"/>
  <c r="AF95" i="19"/>
  <c r="AD16" i="2"/>
  <c r="AG31" i="9"/>
  <c r="AC94" i="19"/>
  <c r="AJ69" i="19"/>
  <c r="AD86" i="19"/>
  <c r="AL52" i="10"/>
  <c r="AC64" i="19"/>
  <c r="AT34" i="9"/>
  <c r="AT65" i="7"/>
  <c r="AD65" i="7"/>
  <c r="AG108" i="19"/>
  <c r="AK94" i="19"/>
  <c r="AH78" i="19"/>
  <c r="AL78" i="19"/>
  <c r="AF87" i="19"/>
  <c r="AV23" i="3"/>
  <c r="AT60" i="9"/>
  <c r="AV59" i="3"/>
  <c r="AU29" i="3"/>
  <c r="AU34" i="17"/>
  <c r="AT20" i="3"/>
  <c r="AT36" i="3"/>
  <c r="AV15" i="3"/>
  <c r="AT95" i="7"/>
  <c r="AV71" i="9"/>
  <c r="B10" i="9"/>
  <c r="B11" i="9"/>
  <c r="H11" i="9" s="1"/>
  <c r="C17" i="14"/>
  <c r="AT57" i="3"/>
  <c r="AV10" i="3"/>
  <c r="AV30" i="7"/>
  <c r="AU33" i="17"/>
  <c r="AV28" i="3"/>
  <c r="AC44" i="10"/>
  <c r="AU28" i="3"/>
  <c r="AU10" i="3"/>
  <c r="AR61" i="20"/>
  <c r="AR49" i="20"/>
  <c r="AT30" i="3"/>
  <c r="AT44" i="3"/>
  <c r="H81" i="20"/>
  <c r="AC27" i="1"/>
  <c r="U33" i="1"/>
  <c r="AK27" i="1"/>
  <c r="U53" i="20"/>
  <c r="AK9" i="9"/>
  <c r="U11" i="9"/>
  <c r="AK11" i="9" s="1"/>
  <c r="U10" i="9"/>
  <c r="M53" i="20"/>
  <c r="M91" i="20"/>
  <c r="M33" i="1"/>
  <c r="AG27" i="1"/>
  <c r="AC9" i="9"/>
  <c r="Q91" i="20"/>
  <c r="Q33" i="1"/>
  <c r="M11" i="9"/>
  <c r="M10" i="9"/>
  <c r="AC43" i="20"/>
  <c r="AK17" i="19"/>
  <c r="AK7" i="19"/>
  <c r="AC7" i="19"/>
  <c r="AC17" i="19"/>
  <c r="AG17" i="19"/>
  <c r="AK81" i="20"/>
  <c r="AH7" i="20"/>
  <c r="AK43" i="20"/>
  <c r="AK17" i="20"/>
  <c r="AK71" i="20"/>
  <c r="AK33" i="20"/>
  <c r="AC81" i="20"/>
  <c r="AG81" i="20"/>
  <c r="Q17" i="20"/>
  <c r="AC17" i="20" s="1"/>
  <c r="H43" i="20"/>
  <c r="AG43" i="20"/>
  <c r="U6" i="20"/>
  <c r="AD82" i="20"/>
  <c r="AG33" i="20"/>
  <c r="AG7" i="19"/>
  <c r="AG71" i="20"/>
  <c r="C17" i="20"/>
  <c r="H17" i="20" s="1"/>
  <c r="C10" i="9"/>
  <c r="H9" i="9"/>
  <c r="C6" i="20"/>
  <c r="H6" i="20" s="1"/>
  <c r="O57" i="20"/>
  <c r="Y38" i="1"/>
  <c r="Y97" i="20"/>
  <c r="Y59" i="20"/>
  <c r="AC6" i="20"/>
  <c r="H91" i="20"/>
  <c r="H16" i="13"/>
  <c r="H53" i="20"/>
  <c r="J16" i="13"/>
  <c r="I16" i="13"/>
  <c r="B97" i="20"/>
  <c r="B59" i="20"/>
  <c r="B38" i="1"/>
  <c r="K16" i="13"/>
  <c r="C97" i="20"/>
  <c r="C38" i="1"/>
  <c r="C59" i="20"/>
  <c r="H33" i="1"/>
  <c r="C23" i="13"/>
  <c r="H23" i="13" s="1"/>
  <c r="H20" i="13"/>
  <c r="AR23" i="19" l="1"/>
  <c r="AR42" i="7"/>
  <c r="AT102" i="19"/>
  <c r="AT95" i="19"/>
  <c r="AL8" i="20"/>
  <c r="AM69" i="20"/>
  <c r="AV86" i="20"/>
  <c r="AT54" i="3"/>
  <c r="AT19" i="3"/>
  <c r="AV14" i="3"/>
  <c r="AV38" i="3"/>
  <c r="AD48" i="3"/>
  <c r="AR19" i="1"/>
  <c r="AO74" i="20"/>
  <c r="AT74" i="20" s="1"/>
  <c r="AT31" i="9"/>
  <c r="AA22" i="13"/>
  <c r="Z22" i="13"/>
  <c r="D58" i="3"/>
  <c r="Z21" i="13"/>
  <c r="AA21" i="13"/>
  <c r="AA31" i="20"/>
  <c r="AU47" i="1"/>
  <c r="AO95" i="20"/>
  <c r="AO86" i="20"/>
  <c r="AT86" i="20" s="1"/>
  <c r="AO94" i="20"/>
  <c r="AO99" i="20"/>
  <c r="AR19" i="19"/>
  <c r="AR12" i="9"/>
  <c r="AO89" i="20"/>
  <c r="AT89" i="20" s="1"/>
  <c r="AA8" i="20"/>
  <c r="AA85" i="20"/>
  <c r="AA21" i="19"/>
  <c r="AR21" i="19" s="1"/>
  <c r="AA13" i="19"/>
  <c r="AA77" i="20"/>
  <c r="AA43" i="1"/>
  <c r="AR79" i="20"/>
  <c r="AA81" i="20"/>
  <c r="AA17" i="20" s="1"/>
  <c r="AA9" i="9"/>
  <c r="AA17" i="19"/>
  <c r="AA27" i="1"/>
  <c r="AM97" i="19"/>
  <c r="AQ97" i="19"/>
  <c r="AV97" i="19" s="1"/>
  <c r="AM58" i="19"/>
  <c r="AQ58" i="19"/>
  <c r="AM82" i="19"/>
  <c r="AQ82" i="19"/>
  <c r="AR56" i="20"/>
  <c r="AR73" i="20"/>
  <c r="AR45" i="20"/>
  <c r="AR41" i="20"/>
  <c r="AR51" i="20"/>
  <c r="AR50" i="20"/>
  <c r="AR37" i="20"/>
  <c r="AA7" i="19"/>
  <c r="AR57" i="20"/>
  <c r="AR36" i="20"/>
  <c r="AA71" i="20"/>
  <c r="AR48" i="20"/>
  <c r="AA33" i="20"/>
  <c r="AR31" i="20"/>
  <c r="AR62" i="20"/>
  <c r="AR41" i="9"/>
  <c r="AR35" i="20"/>
  <c r="S40" i="20"/>
  <c r="S51" i="20"/>
  <c r="AA41" i="7"/>
  <c r="AG26" i="13"/>
  <c r="AD42" i="7"/>
  <c r="AD49" i="20"/>
  <c r="AA43" i="19"/>
  <c r="AM41" i="9"/>
  <c r="AI86" i="20"/>
  <c r="AK32" i="10"/>
  <c r="AE34" i="10"/>
  <c r="AT40" i="9"/>
  <c r="AD62" i="20"/>
  <c r="I7" i="10"/>
  <c r="AR68" i="17"/>
  <c r="AE48" i="19"/>
  <c r="AE40" i="9"/>
  <c r="AH64" i="9"/>
  <c r="AU40" i="9"/>
  <c r="AT30" i="17"/>
  <c r="S9" i="19"/>
  <c r="AP9" i="19" s="1"/>
  <c r="S73" i="20"/>
  <c r="S48" i="20"/>
  <c r="S56" i="20"/>
  <c r="S45" i="20"/>
  <c r="S7" i="1"/>
  <c r="AO7" i="9"/>
  <c r="AT7" i="9" s="1"/>
  <c r="S57" i="20"/>
  <c r="S36" i="20"/>
  <c r="S62" i="20"/>
  <c r="S49" i="20"/>
  <c r="S31" i="20"/>
  <c r="AK10" i="9"/>
  <c r="AO56" i="1"/>
  <c r="O77" i="20"/>
  <c r="AA11" i="9"/>
  <c r="AA10" i="9"/>
  <c r="AI40" i="9"/>
  <c r="S61" i="20"/>
  <c r="S50" i="20"/>
  <c r="O93" i="20"/>
  <c r="AH31" i="20"/>
  <c r="S8" i="9"/>
  <c r="AP8" i="9" s="1"/>
  <c r="H54" i="7"/>
  <c r="AA91" i="20"/>
  <c r="AA33" i="1"/>
  <c r="AA53" i="20"/>
  <c r="AA27" i="19"/>
  <c r="O36" i="20"/>
  <c r="S41" i="20"/>
  <c r="S44" i="20"/>
  <c r="S37" i="20"/>
  <c r="AO19" i="1"/>
  <c r="AO19" i="20" s="1"/>
  <c r="AT19" i="20" s="1"/>
  <c r="AE18" i="1"/>
  <c r="AH61" i="20"/>
  <c r="AD37" i="20"/>
  <c r="AL57" i="20"/>
  <c r="AD44" i="20"/>
  <c r="AL61" i="20"/>
  <c r="AD40" i="20"/>
  <c r="AM40" i="9"/>
  <c r="O83" i="20"/>
  <c r="AD41" i="20"/>
  <c r="O8" i="20"/>
  <c r="O19" i="19"/>
  <c r="AE19" i="19" s="1"/>
  <c r="AH57" i="20"/>
  <c r="AE19" i="1"/>
  <c r="AE29" i="2"/>
  <c r="AD93" i="20"/>
  <c r="AL64" i="9"/>
  <c r="AQ29" i="14"/>
  <c r="AU29" i="14" s="1"/>
  <c r="AM29" i="14"/>
  <c r="M17" i="14"/>
  <c r="Q17" i="14"/>
  <c r="AE22" i="14"/>
  <c r="AO22" i="14"/>
  <c r="AQ22" i="14"/>
  <c r="AV22" i="14" s="1"/>
  <c r="AM22" i="14"/>
  <c r="AE29" i="14"/>
  <c r="AO29" i="14"/>
  <c r="AT32" i="17"/>
  <c r="AQ7" i="9"/>
  <c r="AU7" i="9" s="1"/>
  <c r="AH44" i="20"/>
  <c r="AH39" i="20"/>
  <c r="Q27" i="19"/>
  <c r="AI5" i="2"/>
  <c r="AM5" i="2"/>
  <c r="AQ29" i="1"/>
  <c r="AQ93" i="20" s="1"/>
  <c r="AM29" i="1"/>
  <c r="AQ42" i="1"/>
  <c r="AU42" i="1" s="1"/>
  <c r="AM42" i="1"/>
  <c r="W19" i="19"/>
  <c r="AI19" i="19" s="1"/>
  <c r="AM19" i="1"/>
  <c r="AH77" i="20"/>
  <c r="AQ56" i="1"/>
  <c r="AV56" i="1" s="1"/>
  <c r="AM56" i="1"/>
  <c r="W18" i="19"/>
  <c r="AI18" i="19" s="1"/>
  <c r="AM18" i="1"/>
  <c r="AM21" i="1"/>
  <c r="W77" i="20"/>
  <c r="AM77" i="20" s="1"/>
  <c r="AM13" i="1"/>
  <c r="AA45" i="7"/>
  <c r="U27" i="19"/>
  <c r="AI88" i="20"/>
  <c r="W35" i="20"/>
  <c r="AM35" i="20" s="1"/>
  <c r="AM9" i="1"/>
  <c r="AR29" i="7"/>
  <c r="M33" i="7"/>
  <c r="M43" i="19"/>
  <c r="AR21" i="7"/>
  <c r="AQ15" i="19"/>
  <c r="AV15" i="19" s="1"/>
  <c r="AM15" i="19"/>
  <c r="AM35" i="19"/>
  <c r="AQ25" i="19"/>
  <c r="AV25" i="19" s="1"/>
  <c r="AM25" i="19"/>
  <c r="AQ24" i="19"/>
  <c r="AU24" i="19" s="1"/>
  <c r="AM24" i="19"/>
  <c r="AQ5" i="19"/>
  <c r="AV5" i="19" s="1"/>
  <c r="AM5" i="19"/>
  <c r="AQ10" i="19"/>
  <c r="AV10" i="19" s="1"/>
  <c r="AM10" i="19"/>
  <c r="AT44" i="7"/>
  <c r="AM48" i="19"/>
  <c r="AM47" i="19"/>
  <c r="AQ11" i="19"/>
  <c r="AV11" i="19" s="1"/>
  <c r="AM11" i="19"/>
  <c r="AQ31" i="19"/>
  <c r="AV31" i="19" s="1"/>
  <c r="AM31" i="19"/>
  <c r="AQ14" i="19"/>
  <c r="AV14" i="19" s="1"/>
  <c r="AM14" i="19"/>
  <c r="AT15" i="19"/>
  <c r="AO48" i="19"/>
  <c r="AP47" i="19"/>
  <c r="AT5" i="19"/>
  <c r="AT14" i="19"/>
  <c r="AT10" i="19"/>
  <c r="AT31" i="19"/>
  <c r="AT11" i="19"/>
  <c r="AT24" i="19"/>
  <c r="AL77" i="20"/>
  <c r="AE7" i="9"/>
  <c r="E18" i="19"/>
  <c r="AP18" i="19"/>
  <c r="AQ48" i="19"/>
  <c r="AL13" i="19"/>
  <c r="AR13" i="19"/>
  <c r="AD18" i="20"/>
  <c r="AQ47" i="19"/>
  <c r="AV47" i="19" s="1"/>
  <c r="AC42" i="19"/>
  <c r="O85" i="20"/>
  <c r="AD85" i="20"/>
  <c r="AR29" i="19"/>
  <c r="H29" i="19"/>
  <c r="AR44" i="19"/>
  <c r="AO47" i="19"/>
  <c r="AL19" i="19"/>
  <c r="O12" i="9"/>
  <c r="AO35" i="19"/>
  <c r="AH40" i="20"/>
  <c r="AP48" i="19"/>
  <c r="AR36" i="19"/>
  <c r="AI100" i="20"/>
  <c r="AE69" i="20"/>
  <c r="AP35" i="19"/>
  <c r="AQ35" i="19"/>
  <c r="AV35" i="19" s="1"/>
  <c r="AU18" i="3"/>
  <c r="AU36" i="3"/>
  <c r="AT84" i="19"/>
  <c r="AT70" i="19"/>
  <c r="AV43" i="3"/>
  <c r="AV36" i="7"/>
  <c r="AF9" i="13"/>
  <c r="AU58" i="3"/>
  <c r="AD50" i="20"/>
  <c r="AL45" i="20"/>
  <c r="R43" i="7"/>
  <c r="R43" i="19" s="1"/>
  <c r="R29" i="19"/>
  <c r="AL7" i="10"/>
  <c r="AT89" i="19"/>
  <c r="AH43" i="1"/>
  <c r="AK91" i="20"/>
  <c r="P12" i="13"/>
  <c r="P16" i="13" s="1"/>
  <c r="I97" i="19"/>
  <c r="AI10" i="19"/>
  <c r="W85" i="20"/>
  <c r="AM85" i="20" s="1"/>
  <c r="AE14" i="19"/>
  <c r="AD48" i="20"/>
  <c r="AD47" i="20"/>
  <c r="AK53" i="20"/>
  <c r="W12" i="9"/>
  <c r="AM12" i="9" s="1"/>
  <c r="AL31" i="20"/>
  <c r="AL51" i="20"/>
  <c r="P80" i="19"/>
  <c r="AF67" i="19"/>
  <c r="AT100" i="19"/>
  <c r="AU54" i="3"/>
  <c r="AV42" i="3"/>
  <c r="AL85" i="20"/>
  <c r="AT61" i="9"/>
  <c r="AH48" i="3"/>
  <c r="AH29" i="7"/>
  <c r="AU44" i="3"/>
  <c r="AD42" i="17"/>
  <c r="AL56" i="17"/>
  <c r="AV22" i="7"/>
  <c r="V70" i="17"/>
  <c r="AE78" i="20"/>
  <c r="AT41" i="17"/>
  <c r="AE95" i="20"/>
  <c r="AI78" i="20"/>
  <c r="AE47" i="19"/>
  <c r="AT40" i="17"/>
  <c r="AF54" i="7"/>
  <c r="H106" i="19"/>
  <c r="AD12" i="9"/>
  <c r="AH12" i="9"/>
  <c r="AL73" i="20"/>
  <c r="AH73" i="20"/>
  <c r="AH55" i="20"/>
  <c r="AH85" i="20"/>
  <c r="AE15" i="19"/>
  <c r="AV33" i="3"/>
  <c r="AU57" i="3"/>
  <c r="AU20" i="3"/>
  <c r="AV45" i="3"/>
  <c r="AH19" i="20"/>
  <c r="AE10" i="19"/>
  <c r="AV11" i="3"/>
  <c r="AT72" i="9"/>
  <c r="AD36" i="20"/>
  <c r="AL39" i="20"/>
  <c r="AC82" i="19"/>
  <c r="AI11" i="19"/>
  <c r="AV32" i="17"/>
  <c r="AL58" i="9"/>
  <c r="AI99" i="20"/>
  <c r="AT59" i="9"/>
  <c r="AD68" i="17"/>
  <c r="AI56" i="1"/>
  <c r="AT25" i="19"/>
  <c r="AD5" i="2"/>
  <c r="AT104" i="19"/>
  <c r="AT112" i="19"/>
  <c r="W93" i="20"/>
  <c r="AD23" i="19"/>
  <c r="AT78" i="20"/>
  <c r="AU45" i="9"/>
  <c r="AU102" i="19"/>
  <c r="W43" i="1"/>
  <c r="AM43" i="1" s="1"/>
  <c r="AD83" i="20"/>
  <c r="AL8" i="9"/>
  <c r="AD73" i="20"/>
  <c r="AU21" i="3"/>
  <c r="R33" i="7"/>
  <c r="R38" i="7" s="1"/>
  <c r="R57" i="1" s="1"/>
  <c r="AI89" i="20"/>
  <c r="AV39" i="17"/>
  <c r="AL48" i="20"/>
  <c r="AC53" i="20"/>
  <c r="AE35" i="19"/>
  <c r="AE56" i="1"/>
  <c r="AI69" i="20"/>
  <c r="Z33" i="20"/>
  <c r="AL21" i="7"/>
  <c r="N27" i="1"/>
  <c r="AV30" i="17"/>
  <c r="AH83" i="20"/>
  <c r="N81" i="20"/>
  <c r="N17" i="20" s="1"/>
  <c r="Z7" i="19"/>
  <c r="AD21" i="7"/>
  <c r="AC50" i="10"/>
  <c r="AL7" i="1"/>
  <c r="J106" i="19"/>
  <c r="V7" i="19"/>
  <c r="AI35" i="19"/>
  <c r="AL37" i="20"/>
  <c r="AH70" i="19"/>
  <c r="AU40" i="17"/>
  <c r="AL9" i="19"/>
  <c r="N43" i="20"/>
  <c r="N6" i="20" s="1"/>
  <c r="AH37" i="20"/>
  <c r="V33" i="20"/>
  <c r="AH82" i="20"/>
  <c r="Z27" i="7"/>
  <c r="AR27" i="7" s="1"/>
  <c r="V67" i="19"/>
  <c r="AV87" i="19"/>
  <c r="AV18" i="17"/>
  <c r="AL44" i="19"/>
  <c r="R21" i="19"/>
  <c r="AT65" i="9"/>
  <c r="AV34" i="17"/>
  <c r="AI47" i="19"/>
  <c r="AL56" i="20"/>
  <c r="AL32" i="10"/>
  <c r="AD39" i="20"/>
  <c r="AH56" i="20"/>
  <c r="AF5" i="2"/>
  <c r="AC78" i="7"/>
  <c r="AU8" i="17"/>
  <c r="AE100" i="20"/>
  <c r="AI95" i="20"/>
  <c r="AI14" i="19"/>
  <c r="AD18" i="19"/>
  <c r="AT110" i="19"/>
  <c r="AE42" i="1"/>
  <c r="AP83" i="20"/>
  <c r="AP9" i="1"/>
  <c r="AP44" i="20" s="1"/>
  <c r="AQ21" i="1"/>
  <c r="AQ18" i="1"/>
  <c r="AU18" i="1" s="1"/>
  <c r="AQ9" i="1"/>
  <c r="AO13" i="1"/>
  <c r="AR17" i="1"/>
  <c r="AR7" i="1"/>
  <c r="AR71" i="20" s="1"/>
  <c r="AQ19" i="1"/>
  <c r="AQ19" i="20" s="1"/>
  <c r="AU19" i="20" s="1"/>
  <c r="AP21" i="1"/>
  <c r="AP29" i="1"/>
  <c r="AI75" i="20"/>
  <c r="AI42" i="1"/>
  <c r="AL43" i="1"/>
  <c r="AR43" i="1"/>
  <c r="V27" i="1"/>
  <c r="AQ13" i="1"/>
  <c r="AO42" i="1"/>
  <c r="AO9" i="1"/>
  <c r="AP13" i="1"/>
  <c r="AO18" i="1"/>
  <c r="AO82" i="20" s="1"/>
  <c r="AO21" i="1"/>
  <c r="AO29" i="1"/>
  <c r="AL18" i="19"/>
  <c r="AI15" i="19"/>
  <c r="AL30" i="19"/>
  <c r="AE11" i="19"/>
  <c r="B56" i="19"/>
  <c r="H58" i="19"/>
  <c r="AH18" i="19"/>
  <c r="AT61" i="19"/>
  <c r="AV88" i="20"/>
  <c r="W13" i="19"/>
  <c r="O35" i="20"/>
  <c r="O41" i="20"/>
  <c r="V81" i="20"/>
  <c r="V17" i="20" s="1"/>
  <c r="V9" i="9"/>
  <c r="V10" i="9" s="1"/>
  <c r="O45" i="20"/>
  <c r="V43" i="20"/>
  <c r="V6" i="20" s="1"/>
  <c r="AI79" i="20"/>
  <c r="O31" i="20"/>
  <c r="V17" i="19"/>
  <c r="AH13" i="19"/>
  <c r="AV78" i="20"/>
  <c r="O62" i="20"/>
  <c r="AV18" i="3"/>
  <c r="Z15" i="14"/>
  <c r="AR15" i="14" s="1"/>
  <c r="AU7" i="14"/>
  <c r="AV7" i="14"/>
  <c r="AU33" i="3"/>
  <c r="AI31" i="19"/>
  <c r="AH58" i="9"/>
  <c r="AU13" i="3"/>
  <c r="AV13" i="3"/>
  <c r="AV38" i="17"/>
  <c r="AI7" i="9"/>
  <c r="AU42" i="3"/>
  <c r="AV20" i="3"/>
  <c r="AV27" i="3"/>
  <c r="AI5" i="19"/>
  <c r="AU22" i="7"/>
  <c r="AD19" i="20"/>
  <c r="AU61" i="9"/>
  <c r="AI25" i="19"/>
  <c r="AD19" i="17"/>
  <c r="AU14" i="3"/>
  <c r="AV36" i="17"/>
  <c r="AK58" i="19"/>
  <c r="AE79" i="20"/>
  <c r="AV51" i="3"/>
  <c r="AU37" i="3"/>
  <c r="AI94" i="20"/>
  <c r="AV37" i="17"/>
  <c r="AU15" i="3"/>
  <c r="AU45" i="3"/>
  <c r="I22" i="14"/>
  <c r="AJ29" i="14"/>
  <c r="AL11" i="14"/>
  <c r="O8" i="9"/>
  <c r="W47" i="20"/>
  <c r="AM47" i="20" s="1"/>
  <c r="O49" i="20"/>
  <c r="AE49" i="20" s="1"/>
  <c r="O61" i="20"/>
  <c r="AU78" i="20"/>
  <c r="AL93" i="20"/>
  <c r="AV35" i="17"/>
  <c r="O40" i="20"/>
  <c r="W45" i="20"/>
  <c r="AV59" i="9"/>
  <c r="AU9" i="3"/>
  <c r="AK6" i="13"/>
  <c r="O48" i="20"/>
  <c r="W83" i="20"/>
  <c r="O37" i="20"/>
  <c r="W8" i="20"/>
  <c r="AE9" i="1"/>
  <c r="O7" i="1"/>
  <c r="AE7" i="1" s="1"/>
  <c r="AE31" i="19"/>
  <c r="S85" i="20"/>
  <c r="O50" i="20"/>
  <c r="AI19" i="1"/>
  <c r="AE94" i="20"/>
  <c r="J78" i="7"/>
  <c r="AD35" i="20"/>
  <c r="P56" i="19"/>
  <c r="AV16" i="14"/>
  <c r="AU22" i="3"/>
  <c r="AU52" i="3"/>
  <c r="O73" i="20"/>
  <c r="O56" i="20"/>
  <c r="W56" i="20"/>
  <c r="AM56" i="20" s="1"/>
  <c r="AE25" i="19"/>
  <c r="AE36" i="20"/>
  <c r="AD25" i="17"/>
  <c r="AT46" i="3"/>
  <c r="O51" i="20"/>
  <c r="W55" i="20"/>
  <c r="AM55" i="20" s="1"/>
  <c r="AV61" i="9"/>
  <c r="AT37" i="3"/>
  <c r="AL19" i="17"/>
  <c r="AE75" i="20"/>
  <c r="AI87" i="20"/>
  <c r="AU35" i="17"/>
  <c r="AD58" i="9"/>
  <c r="U38" i="1"/>
  <c r="U6" i="3" s="1"/>
  <c r="O47" i="20"/>
  <c r="O9" i="19"/>
  <c r="AI48" i="19"/>
  <c r="AT59" i="3"/>
  <c r="AH50" i="20"/>
  <c r="AH50" i="10"/>
  <c r="AH35" i="20"/>
  <c r="AH47" i="20"/>
  <c r="AT60" i="19"/>
  <c r="W57" i="20"/>
  <c r="S77" i="20"/>
  <c r="AV29" i="14"/>
  <c r="Y12" i="13"/>
  <c r="Y16" i="13" s="1"/>
  <c r="W7" i="1"/>
  <c r="W37" i="20"/>
  <c r="AI9" i="1"/>
  <c r="AE21" i="1"/>
  <c r="W49" i="20"/>
  <c r="AM49" i="20" s="1"/>
  <c r="AL35" i="20"/>
  <c r="AE5" i="19"/>
  <c r="AU12" i="3"/>
  <c r="AU36" i="7"/>
  <c r="AU52" i="17"/>
  <c r="AL50" i="10"/>
  <c r="W62" i="20"/>
  <c r="W8" i="9"/>
  <c r="W9" i="19"/>
  <c r="W73" i="20"/>
  <c r="AI13" i="1"/>
  <c r="AH41" i="20"/>
  <c r="AP82" i="20"/>
  <c r="AD17" i="1"/>
  <c r="AV79" i="20"/>
  <c r="AT75" i="20"/>
  <c r="S12" i="9"/>
  <c r="AP18" i="20"/>
  <c r="R81" i="20"/>
  <c r="R17" i="20" s="1"/>
  <c r="R43" i="20"/>
  <c r="N29" i="19"/>
  <c r="AD29" i="7"/>
  <c r="AV46" i="3"/>
  <c r="AV9" i="14"/>
  <c r="W61" i="20"/>
  <c r="W17" i="1"/>
  <c r="W50" i="20"/>
  <c r="W36" i="20"/>
  <c r="S17" i="1"/>
  <c r="S13" i="19"/>
  <c r="AP13" i="19" s="1"/>
  <c r="AH17" i="1"/>
  <c r="AE88" i="20"/>
  <c r="AL47" i="20"/>
  <c r="AL50" i="20"/>
  <c r="AT22" i="7"/>
  <c r="N70" i="17"/>
  <c r="W31" i="20"/>
  <c r="W51" i="20"/>
  <c r="AI21" i="1"/>
  <c r="S39" i="20"/>
  <c r="W41" i="20"/>
  <c r="S47" i="20"/>
  <c r="R17" i="19"/>
  <c r="AV12" i="3"/>
  <c r="W48" i="20"/>
  <c r="W40" i="20"/>
  <c r="AM40" i="20" s="1"/>
  <c r="AH9" i="19"/>
  <c r="R27" i="1"/>
  <c r="AL40" i="20"/>
  <c r="N9" i="9"/>
  <c r="AK33" i="1"/>
  <c r="AV25" i="17"/>
  <c r="U59" i="20"/>
  <c r="AK59" i="20" s="1"/>
  <c r="AT75" i="19"/>
  <c r="AL49" i="20"/>
  <c r="AI74" i="20"/>
  <c r="AT66" i="9"/>
  <c r="AH36" i="19"/>
  <c r="U97" i="20"/>
  <c r="AK97" i="20" s="1"/>
  <c r="AT38" i="17"/>
  <c r="AL42" i="17"/>
  <c r="AV21" i="3"/>
  <c r="AT53" i="3"/>
  <c r="AV29" i="3"/>
  <c r="AL44" i="20"/>
  <c r="AL55" i="20"/>
  <c r="AT43" i="3"/>
  <c r="AT56" i="3"/>
  <c r="AU53" i="3"/>
  <c r="AD55" i="20"/>
  <c r="AT77" i="19"/>
  <c r="AH51" i="20"/>
  <c r="M27" i="19"/>
  <c r="AF29" i="2"/>
  <c r="AV94" i="20"/>
  <c r="AT74" i="19"/>
  <c r="Q12" i="13"/>
  <c r="Q16" i="13" s="1"/>
  <c r="H10" i="9"/>
  <c r="AC9" i="13"/>
  <c r="AH36" i="20"/>
  <c r="AU60" i="19"/>
  <c r="AH49" i="20"/>
  <c r="AL36" i="20"/>
  <c r="AV42" i="1"/>
  <c r="AT99" i="19"/>
  <c r="AD8" i="9"/>
  <c r="AC29" i="19"/>
  <c r="B80" i="19"/>
  <c r="R33" i="20"/>
  <c r="AL36" i="19"/>
  <c r="AU30" i="17"/>
  <c r="AV61" i="17"/>
  <c r="R71" i="20"/>
  <c r="AH71" i="20" s="1"/>
  <c r="AE86" i="20"/>
  <c r="O12" i="13"/>
  <c r="O16" i="13" s="1"/>
  <c r="R7" i="19"/>
  <c r="I106" i="19"/>
  <c r="AE67" i="19"/>
  <c r="M56" i="19"/>
  <c r="AD50" i="10"/>
  <c r="AD7" i="1"/>
  <c r="S93" i="20"/>
  <c r="AD8" i="20"/>
  <c r="AU11" i="17"/>
  <c r="O55" i="20"/>
  <c r="AH8" i="9"/>
  <c r="AD45" i="20"/>
  <c r="AH7" i="1"/>
  <c r="AT63" i="19"/>
  <c r="AK70" i="17"/>
  <c r="AE87" i="20"/>
  <c r="O7" i="20"/>
  <c r="AH48" i="20"/>
  <c r="AT86" i="19"/>
  <c r="AT88" i="19"/>
  <c r="AV31" i="9"/>
  <c r="AU9" i="17"/>
  <c r="AT51" i="17"/>
  <c r="AT23" i="17"/>
  <c r="AD19" i="19"/>
  <c r="AV16" i="3"/>
  <c r="AU27" i="3"/>
  <c r="AU23" i="17"/>
  <c r="AT53" i="17"/>
  <c r="AL83" i="20"/>
  <c r="AT50" i="17"/>
  <c r="AT55" i="17"/>
  <c r="AV59" i="17"/>
  <c r="AV55" i="17"/>
  <c r="AT71" i="19"/>
  <c r="AV53" i="3"/>
  <c r="AE99" i="20"/>
  <c r="AT35" i="3"/>
  <c r="AV30" i="3"/>
  <c r="AI24" i="19"/>
  <c r="AV77" i="19"/>
  <c r="AT28" i="3"/>
  <c r="AT18" i="3"/>
  <c r="AT63" i="17"/>
  <c r="AU17" i="3"/>
  <c r="AU62" i="17"/>
  <c r="AC29" i="2"/>
  <c r="AT31" i="17"/>
  <c r="AV21" i="17"/>
  <c r="AV53" i="17"/>
  <c r="AL12" i="9"/>
  <c r="AV8" i="17"/>
  <c r="AU35" i="3"/>
  <c r="AT23" i="3"/>
  <c r="AU65" i="9"/>
  <c r="AT38" i="3"/>
  <c r="AV34" i="3"/>
  <c r="AU30" i="7"/>
  <c r="AU67" i="9"/>
  <c r="AU71" i="9"/>
  <c r="AH18" i="20"/>
  <c r="AH56" i="17"/>
  <c r="AV11" i="17"/>
  <c r="AU49" i="17"/>
  <c r="D80" i="19"/>
  <c r="AU22" i="17"/>
  <c r="AU17" i="17"/>
  <c r="J7" i="10"/>
  <c r="AK26" i="13"/>
  <c r="AV10" i="17"/>
  <c r="AT24" i="17"/>
  <c r="AU12" i="17"/>
  <c r="AU13" i="17"/>
  <c r="AU54" i="17"/>
  <c r="O17" i="1"/>
  <c r="AE89" i="20"/>
  <c r="AT71" i="9"/>
  <c r="AL18" i="20"/>
  <c r="AT36" i="7"/>
  <c r="J82" i="19"/>
  <c r="K29" i="14"/>
  <c r="AH45" i="20"/>
  <c r="W82" i="20"/>
  <c r="AM82" i="20" s="1"/>
  <c r="O18" i="19"/>
  <c r="S55" i="20"/>
  <c r="AL41" i="20"/>
  <c r="AU32" i="17"/>
  <c r="AV44" i="3"/>
  <c r="AV60" i="9"/>
  <c r="AT9" i="3"/>
  <c r="AU60" i="17"/>
  <c r="AR85" i="20"/>
  <c r="AR47" i="20"/>
  <c r="AR93" i="20"/>
  <c r="AR55" i="20"/>
  <c r="O43" i="1"/>
  <c r="O13" i="19"/>
  <c r="AO13" i="19" s="1"/>
  <c r="AH19" i="19"/>
  <c r="AE24" i="19"/>
  <c r="AE74" i="20"/>
  <c r="AT55" i="3"/>
  <c r="AV95" i="20"/>
  <c r="AV65" i="9"/>
  <c r="AH60" i="3"/>
  <c r="AT17" i="3"/>
  <c r="AU43" i="3"/>
  <c r="AU66" i="17"/>
  <c r="AV49" i="17"/>
  <c r="Z43" i="7"/>
  <c r="AR43" i="7" s="1"/>
  <c r="AU23" i="3"/>
  <c r="R70" i="17"/>
  <c r="W44" i="20"/>
  <c r="AE29" i="1"/>
  <c r="O39" i="20"/>
  <c r="AD43" i="1"/>
  <c r="O82" i="20"/>
  <c r="E19" i="19"/>
  <c r="AL60" i="3"/>
  <c r="AU56" i="3"/>
  <c r="AC70" i="17"/>
  <c r="AG70" i="17"/>
  <c r="AE13" i="1"/>
  <c r="W7" i="20"/>
  <c r="AI18" i="1"/>
  <c r="N43" i="19"/>
  <c r="AT30" i="7"/>
  <c r="AV36" i="3"/>
  <c r="AT12" i="3"/>
  <c r="AT13" i="3"/>
  <c r="AT18" i="17"/>
  <c r="AV67" i="17"/>
  <c r="AU21" i="17"/>
  <c r="AU64" i="17"/>
  <c r="O44" i="20"/>
  <c r="AI29" i="1"/>
  <c r="S43" i="1"/>
  <c r="AD60" i="3"/>
  <c r="AU89" i="20"/>
  <c r="AR19" i="20"/>
  <c r="AV51" i="17"/>
  <c r="AV15" i="17"/>
  <c r="AV50" i="17"/>
  <c r="AT16" i="17"/>
  <c r="AU34" i="3"/>
  <c r="AD7" i="10"/>
  <c r="AV41" i="17"/>
  <c r="AH19" i="17"/>
  <c r="AE82" i="19"/>
  <c r="H44" i="10"/>
  <c r="AT24" i="14"/>
  <c r="AT33" i="3"/>
  <c r="AT16" i="14"/>
  <c r="AT22" i="17"/>
  <c r="AU53" i="17"/>
  <c r="AT66" i="17"/>
  <c r="AV14" i="17"/>
  <c r="AU61" i="17"/>
  <c r="AT9" i="17"/>
  <c r="AV66" i="17"/>
  <c r="AT11" i="17"/>
  <c r="AV62" i="17"/>
  <c r="AV12" i="17"/>
  <c r="AU59" i="17"/>
  <c r="AT10" i="17"/>
  <c r="AV65" i="17"/>
  <c r="AT59" i="17"/>
  <c r="AT65" i="17"/>
  <c r="AV13" i="17"/>
  <c r="AV9" i="17"/>
  <c r="AU63" i="17"/>
  <c r="AU55" i="17"/>
  <c r="AU18" i="17"/>
  <c r="AT60" i="17"/>
  <c r="AT52" i="17"/>
  <c r="AT62" i="17"/>
  <c r="AV64" i="17"/>
  <c r="AV87" i="20"/>
  <c r="AL82" i="20"/>
  <c r="AT35" i="17"/>
  <c r="AU44" i="7"/>
  <c r="AU50" i="17"/>
  <c r="AT21" i="17"/>
  <c r="AT13" i="17"/>
  <c r="AV54" i="17"/>
  <c r="AT54" i="17"/>
  <c r="AV63" i="17"/>
  <c r="AT12" i="17"/>
  <c r="AT64" i="17"/>
  <c r="AU10" i="17"/>
  <c r="AU15" i="17"/>
  <c r="AT15" i="17"/>
  <c r="AV24" i="17"/>
  <c r="AT17" i="17"/>
  <c r="AT49" i="17"/>
  <c r="AV22" i="17"/>
  <c r="AV16" i="17"/>
  <c r="AU16" i="17"/>
  <c r="AV60" i="17"/>
  <c r="AV23" i="17"/>
  <c r="AU31" i="17"/>
  <c r="AT33" i="17"/>
  <c r="AV37" i="3"/>
  <c r="AU51" i="17"/>
  <c r="AU14" i="17"/>
  <c r="AT61" i="17"/>
  <c r="AT14" i="17"/>
  <c r="AT67" i="17"/>
  <c r="AE78" i="7"/>
  <c r="J34" i="10"/>
  <c r="AT16" i="3"/>
  <c r="W39" i="20"/>
  <c r="AM39" i="20" s="1"/>
  <c r="AE66" i="9"/>
  <c r="AE50" i="17"/>
  <c r="P19" i="1"/>
  <c r="P11" i="19"/>
  <c r="D11" i="19" s="1"/>
  <c r="I11" i="19" s="1"/>
  <c r="P75" i="20"/>
  <c r="D11" i="1"/>
  <c r="AI63" i="17"/>
  <c r="AE36" i="3"/>
  <c r="AE11" i="3"/>
  <c r="P14" i="19"/>
  <c r="D14" i="19" s="1"/>
  <c r="I14" i="19" s="1"/>
  <c r="P78" i="20"/>
  <c r="D14" i="1"/>
  <c r="P13" i="1"/>
  <c r="AI13" i="3"/>
  <c r="O19" i="17"/>
  <c r="AO19" i="17" s="1"/>
  <c r="AI13" i="17"/>
  <c r="AE13" i="17"/>
  <c r="AI54" i="3"/>
  <c r="F8" i="17"/>
  <c r="X19" i="17"/>
  <c r="AE13" i="3"/>
  <c r="AI31" i="17"/>
  <c r="AI30" i="7"/>
  <c r="W29" i="7"/>
  <c r="AM29" i="7" s="1"/>
  <c r="W30" i="19"/>
  <c r="AE30" i="3"/>
  <c r="F47" i="1"/>
  <c r="X21" i="13"/>
  <c r="Y21" i="13"/>
  <c r="X47" i="19"/>
  <c r="AJ47" i="1"/>
  <c r="X56" i="1"/>
  <c r="F56" i="1" s="1"/>
  <c r="AE43" i="3"/>
  <c r="AI61" i="17"/>
  <c r="F18" i="17"/>
  <c r="O42" i="7"/>
  <c r="AO42" i="7" s="1"/>
  <c r="O36" i="19"/>
  <c r="AO36" i="19" s="1"/>
  <c r="AE12" i="3"/>
  <c r="AI34" i="17"/>
  <c r="AI7" i="14"/>
  <c r="AE60" i="17"/>
  <c r="AE64" i="17"/>
  <c r="AI9" i="17"/>
  <c r="AE9" i="17"/>
  <c r="AI29" i="3"/>
  <c r="AI45" i="3"/>
  <c r="AE61" i="17"/>
  <c r="AE33" i="17"/>
  <c r="AI27" i="3"/>
  <c r="W44" i="19"/>
  <c r="AI44" i="7"/>
  <c r="S36" i="19"/>
  <c r="AP36" i="19" s="1"/>
  <c r="AE36" i="7"/>
  <c r="S42" i="7"/>
  <c r="AP42" i="7" s="1"/>
  <c r="O64" i="9"/>
  <c r="AE14" i="3"/>
  <c r="AI22" i="17"/>
  <c r="AE22" i="17"/>
  <c r="AE33" i="3"/>
  <c r="P24" i="19"/>
  <c r="D24" i="19" s="1"/>
  <c r="I24" i="19" s="1"/>
  <c r="P88" i="20"/>
  <c r="D24" i="1"/>
  <c r="AI57" i="3"/>
  <c r="S25" i="17"/>
  <c r="AP25" i="17" s="1"/>
  <c r="AI21" i="17"/>
  <c r="AE21" i="17"/>
  <c r="AE47" i="3"/>
  <c r="AI22" i="7"/>
  <c r="W21" i="7"/>
  <c r="AM21" i="7" s="1"/>
  <c r="W22" i="19"/>
  <c r="AE9" i="3"/>
  <c r="P22" i="13"/>
  <c r="P48" i="19"/>
  <c r="R22" i="13"/>
  <c r="AD22" i="13" s="1"/>
  <c r="Q22" i="13"/>
  <c r="AC22" i="13" s="1"/>
  <c r="D48" i="1"/>
  <c r="I48" i="1" s="1"/>
  <c r="S22" i="13"/>
  <c r="AE22" i="13" s="1"/>
  <c r="AE54" i="3"/>
  <c r="AI14" i="3"/>
  <c r="AE46" i="3"/>
  <c r="AE18" i="3"/>
  <c r="F17" i="17"/>
  <c r="X42" i="1"/>
  <c r="AJ35" i="1"/>
  <c r="X99" i="20"/>
  <c r="X35" i="19"/>
  <c r="F35" i="1"/>
  <c r="AE37" i="3"/>
  <c r="AI35" i="17"/>
  <c r="X69" i="20"/>
  <c r="F5" i="1"/>
  <c r="F69" i="20" s="1"/>
  <c r="AJ5" i="1"/>
  <c r="X7" i="9"/>
  <c r="X5" i="19"/>
  <c r="F5" i="19" s="1"/>
  <c r="AI30" i="3"/>
  <c r="AE38" i="17"/>
  <c r="F10" i="17"/>
  <c r="O23" i="19"/>
  <c r="AO23" i="19" s="1"/>
  <c r="AJ31" i="1"/>
  <c r="X95" i="20"/>
  <c r="X31" i="19"/>
  <c r="F31" i="19" s="1"/>
  <c r="F31" i="1"/>
  <c r="AI40" i="17"/>
  <c r="X74" i="20"/>
  <c r="X9" i="1"/>
  <c r="X73" i="20" s="1"/>
  <c r="X10" i="19"/>
  <c r="F10" i="19" s="1"/>
  <c r="X18" i="1"/>
  <c r="F18" i="1" s="1"/>
  <c r="F10" i="1"/>
  <c r="AJ10" i="1"/>
  <c r="AE30" i="7"/>
  <c r="S29" i="7"/>
  <c r="AP29" i="7" s="1"/>
  <c r="S30" i="19"/>
  <c r="AP30" i="19" s="1"/>
  <c r="P87" i="20"/>
  <c r="D23" i="1"/>
  <c r="AE65" i="17"/>
  <c r="D44" i="1"/>
  <c r="I44" i="1" s="1"/>
  <c r="AE67" i="9"/>
  <c r="AI38" i="17"/>
  <c r="AE52" i="3"/>
  <c r="W18" i="20"/>
  <c r="AM18" i="20" s="1"/>
  <c r="AI59" i="9"/>
  <c r="W58" i="9"/>
  <c r="O56" i="17"/>
  <c r="AO56" i="17" s="1"/>
  <c r="AI11" i="17"/>
  <c r="AE11" i="17"/>
  <c r="AE45" i="3"/>
  <c r="AI64" i="17"/>
  <c r="S64" i="9"/>
  <c r="AP64" i="9" s="1"/>
  <c r="AE65" i="9"/>
  <c r="F24" i="17"/>
  <c r="F9" i="17"/>
  <c r="P56" i="1"/>
  <c r="D56" i="1" s="1"/>
  <c r="I56" i="1" s="1"/>
  <c r="P21" i="13"/>
  <c r="D47" i="1"/>
  <c r="I47" i="1" s="1"/>
  <c r="R21" i="13"/>
  <c r="AD21" i="13" s="1"/>
  <c r="P47" i="19"/>
  <c r="Q21" i="13"/>
  <c r="AC21" i="13" s="1"/>
  <c r="S21" i="13"/>
  <c r="AE21" i="13" s="1"/>
  <c r="AI56" i="3"/>
  <c r="AE17" i="3"/>
  <c r="S58" i="9"/>
  <c r="AP58" i="9" s="1"/>
  <c r="S18" i="20"/>
  <c r="AE59" i="9"/>
  <c r="O48" i="3"/>
  <c r="AI42" i="3"/>
  <c r="W48" i="3"/>
  <c r="F12" i="17"/>
  <c r="AI54" i="17"/>
  <c r="P42" i="1"/>
  <c r="D42" i="1" s="1"/>
  <c r="P35" i="19"/>
  <c r="P99" i="20"/>
  <c r="D35" i="1"/>
  <c r="AF23" i="1"/>
  <c r="T87" i="20"/>
  <c r="E23" i="1"/>
  <c r="E44" i="1"/>
  <c r="AF44" i="1"/>
  <c r="E10" i="1"/>
  <c r="T74" i="20"/>
  <c r="T9" i="1"/>
  <c r="T73" i="20" s="1"/>
  <c r="AF10" i="1"/>
  <c r="T10" i="19"/>
  <c r="E10" i="19" s="1"/>
  <c r="T7" i="20"/>
  <c r="P31" i="19"/>
  <c r="D31" i="19" s="1"/>
  <c r="I31" i="19" s="1"/>
  <c r="D31" i="1"/>
  <c r="I31" i="1" s="1"/>
  <c r="P95" i="20"/>
  <c r="AE28" i="3"/>
  <c r="F15" i="17"/>
  <c r="AE30" i="17"/>
  <c r="S42" i="17"/>
  <c r="AP42" i="17" s="1"/>
  <c r="AI51" i="3"/>
  <c r="W60" i="3"/>
  <c r="T29" i="1"/>
  <c r="E30" i="1"/>
  <c r="AF30" i="1"/>
  <c r="T94" i="20"/>
  <c r="AI60" i="17"/>
  <c r="AI16" i="3"/>
  <c r="T82" i="20"/>
  <c r="E5" i="1"/>
  <c r="E82" i="20" s="1"/>
  <c r="T83" i="20"/>
  <c r="T7" i="9"/>
  <c r="AF5" i="1"/>
  <c r="T69" i="20"/>
  <c r="T5" i="19"/>
  <c r="E5" i="19" s="1"/>
  <c r="AI9" i="14"/>
  <c r="W11" i="14"/>
  <c r="AM11" i="14" s="1"/>
  <c r="AE53" i="3"/>
  <c r="W68" i="17"/>
  <c r="AM68" i="17" s="1"/>
  <c r="AI59" i="17"/>
  <c r="AE36" i="17"/>
  <c r="AI19" i="3"/>
  <c r="D30" i="1"/>
  <c r="P29" i="1"/>
  <c r="P94" i="20"/>
  <c r="O44" i="19"/>
  <c r="AO44" i="19" s="1"/>
  <c r="AF25" i="1"/>
  <c r="T89" i="20"/>
  <c r="T25" i="19"/>
  <c r="E25" i="19" s="1"/>
  <c r="E25" i="1"/>
  <c r="AI58" i="3"/>
  <c r="AE16" i="3"/>
  <c r="AE40" i="17"/>
  <c r="F22" i="17"/>
  <c r="AE66" i="17"/>
  <c r="AE32" i="17"/>
  <c r="F13" i="17"/>
  <c r="P25" i="19"/>
  <c r="D25" i="19" s="1"/>
  <c r="I25" i="19" s="1"/>
  <c r="P89" i="20"/>
  <c r="D25" i="1"/>
  <c r="AE55" i="3"/>
  <c r="AI52" i="17"/>
  <c r="O25" i="17"/>
  <c r="AO25" i="17" s="1"/>
  <c r="T21" i="1"/>
  <c r="AF22" i="1"/>
  <c r="T86" i="20"/>
  <c r="E22" i="1"/>
  <c r="AE19" i="3"/>
  <c r="AI46" i="3"/>
  <c r="F36" i="1"/>
  <c r="X100" i="20"/>
  <c r="AJ36" i="1"/>
  <c r="F14" i="17"/>
  <c r="AE21" i="3"/>
  <c r="AI67" i="9"/>
  <c r="AE39" i="17"/>
  <c r="AI39" i="17"/>
  <c r="AE10" i="3"/>
  <c r="O19" i="20"/>
  <c r="AE71" i="9"/>
  <c r="S70" i="9"/>
  <c r="AP70" i="9" s="1"/>
  <c r="O70" i="9"/>
  <c r="AE44" i="7"/>
  <c r="S44" i="19"/>
  <c r="AP44" i="19" s="1"/>
  <c r="W42" i="17"/>
  <c r="AM42" i="17" s="1"/>
  <c r="AI30" i="17"/>
  <c r="AI16" i="17"/>
  <c r="AE16" i="17"/>
  <c r="AE63" i="17"/>
  <c r="AE59" i="3"/>
  <c r="P79" i="20"/>
  <c r="P15" i="19"/>
  <c r="D15" i="19" s="1"/>
  <c r="I15" i="19" s="1"/>
  <c r="D15" i="1"/>
  <c r="I15" i="1" s="1"/>
  <c r="AE9" i="14"/>
  <c r="D5" i="1"/>
  <c r="P7" i="9"/>
  <c r="P69" i="20"/>
  <c r="P5" i="19"/>
  <c r="D5" i="19" s="1"/>
  <c r="I5" i="19" s="1"/>
  <c r="X94" i="20"/>
  <c r="F30" i="1"/>
  <c r="X29" i="1"/>
  <c r="X93" i="20" s="1"/>
  <c r="AJ30" i="1"/>
  <c r="AI11" i="3"/>
  <c r="AI72" i="9"/>
  <c r="AE54" i="17"/>
  <c r="O22" i="19"/>
  <c r="AO22" i="19" s="1"/>
  <c r="O21" i="7"/>
  <c r="AO21" i="7" s="1"/>
  <c r="AI8" i="17"/>
  <c r="AE8" i="17"/>
  <c r="S19" i="17"/>
  <c r="AP19" i="17" s="1"/>
  <c r="O58" i="9"/>
  <c r="O18" i="20"/>
  <c r="AI44" i="3"/>
  <c r="AI60" i="9"/>
  <c r="W19" i="20"/>
  <c r="AM19" i="20" s="1"/>
  <c r="F44" i="1"/>
  <c r="AJ44" i="1"/>
  <c r="AI36" i="3"/>
  <c r="AE35" i="3"/>
  <c r="AI65" i="9"/>
  <c r="W64" i="9"/>
  <c r="AM64" i="9" s="1"/>
  <c r="AE59" i="17"/>
  <c r="S68" i="17"/>
  <c r="AP68" i="17" s="1"/>
  <c r="AI66" i="9"/>
  <c r="S60" i="3"/>
  <c r="AP60" i="3" s="1"/>
  <c r="AE51" i="3"/>
  <c r="AF24" i="1"/>
  <c r="E24" i="1"/>
  <c r="T24" i="19"/>
  <c r="E24" i="19" s="1"/>
  <c r="T88" i="20"/>
  <c r="F21" i="17"/>
  <c r="X25" i="17"/>
  <c r="AI67" i="17"/>
  <c r="X87" i="20"/>
  <c r="F23" i="1"/>
  <c r="AJ23" i="1"/>
  <c r="AI37" i="3"/>
  <c r="AI61" i="9"/>
  <c r="AE17" i="17"/>
  <c r="AI17" i="17"/>
  <c r="AE56" i="3"/>
  <c r="T95" i="20"/>
  <c r="AF31" i="1"/>
  <c r="E31" i="1"/>
  <c r="T31" i="19"/>
  <c r="E31" i="19" s="1"/>
  <c r="AE22" i="3"/>
  <c r="AI50" i="17"/>
  <c r="O30" i="19"/>
  <c r="AO30" i="19" s="1"/>
  <c r="O29" i="7"/>
  <c r="O43" i="7" s="1"/>
  <c r="AO43" i="7" s="1"/>
  <c r="F11" i="17"/>
  <c r="AI15" i="3"/>
  <c r="T48" i="19"/>
  <c r="W22" i="13"/>
  <c r="AM22" i="13" s="1"/>
  <c r="T22" i="13"/>
  <c r="E48" i="1"/>
  <c r="E22" i="13" s="1"/>
  <c r="V22" i="13"/>
  <c r="AH22" i="13" s="1"/>
  <c r="U22" i="13"/>
  <c r="AF48" i="1"/>
  <c r="O11" i="14"/>
  <c r="AE18" i="17"/>
  <c r="AI18" i="17"/>
  <c r="AE61" i="9"/>
  <c r="X22" i="13"/>
  <c r="Y22" i="13"/>
  <c r="AJ48" i="1"/>
  <c r="X48" i="19"/>
  <c r="F48" i="1"/>
  <c r="F22" i="13" s="1"/>
  <c r="AI34" i="3"/>
  <c r="AI14" i="17"/>
  <c r="AE14" i="17"/>
  <c r="AI28" i="3"/>
  <c r="W56" i="17"/>
  <c r="AM56" i="17" s="1"/>
  <c r="AI49" i="17"/>
  <c r="E11" i="1"/>
  <c r="E8" i="20" s="1"/>
  <c r="T8" i="20"/>
  <c r="AF11" i="1"/>
  <c r="T11" i="19"/>
  <c r="E11" i="19" s="1"/>
  <c r="J11" i="19" s="1"/>
  <c r="T75" i="20"/>
  <c r="AF75" i="20" s="1"/>
  <c r="AI66" i="17"/>
  <c r="AI43" i="3"/>
  <c r="AI32" i="17"/>
  <c r="AI16" i="14"/>
  <c r="AE41" i="17"/>
  <c r="AI33" i="17"/>
  <c r="AE31" i="17"/>
  <c r="S48" i="3"/>
  <c r="AP48" i="3" s="1"/>
  <c r="AE42" i="3"/>
  <c r="AE23" i="3"/>
  <c r="AE23" i="17"/>
  <c r="AI23" i="17"/>
  <c r="AI59" i="3"/>
  <c r="AE60" i="9"/>
  <c r="S19" i="20"/>
  <c r="AI23" i="3"/>
  <c r="AI21" i="3"/>
  <c r="F24" i="1"/>
  <c r="AJ24" i="1"/>
  <c r="X88" i="20"/>
  <c r="X24" i="19"/>
  <c r="F24" i="19" s="1"/>
  <c r="W36" i="19"/>
  <c r="AI36" i="7"/>
  <c r="W42" i="7"/>
  <c r="AM42" i="7" s="1"/>
  <c r="W68" i="7"/>
  <c r="AQ68" i="7" s="1"/>
  <c r="AU68" i="7" s="1"/>
  <c r="AI47" i="3"/>
  <c r="S39" i="3"/>
  <c r="AE27" i="3"/>
  <c r="AE58" i="3"/>
  <c r="AI55" i="3"/>
  <c r="AI12" i="3"/>
  <c r="S56" i="17"/>
  <c r="AP56" i="17" s="1"/>
  <c r="AE49" i="17"/>
  <c r="W70" i="9"/>
  <c r="AM70" i="9" s="1"/>
  <c r="AI71" i="9"/>
  <c r="O60" i="3"/>
  <c r="P21" i="1"/>
  <c r="P86" i="20"/>
  <c r="D22" i="1"/>
  <c r="AI65" i="17"/>
  <c r="AI37" i="17"/>
  <c r="F23" i="17"/>
  <c r="AI17" i="3"/>
  <c r="T79" i="20"/>
  <c r="E15" i="1"/>
  <c r="T15" i="19"/>
  <c r="E15" i="19" s="1"/>
  <c r="AF15" i="1"/>
  <c r="AE38" i="3"/>
  <c r="AE23" i="7"/>
  <c r="S23" i="19"/>
  <c r="AP23" i="19" s="1"/>
  <c r="AI55" i="17"/>
  <c r="AI33" i="3"/>
  <c r="T56" i="1"/>
  <c r="E56" i="1" s="1"/>
  <c r="W21" i="13"/>
  <c r="AM21" i="13" s="1"/>
  <c r="T47" i="19"/>
  <c r="AF47" i="1"/>
  <c r="T21" i="13"/>
  <c r="E47" i="1"/>
  <c r="E21" i="13" s="1"/>
  <c r="U21" i="13"/>
  <c r="V21" i="13"/>
  <c r="AH21" i="13" s="1"/>
  <c r="AE55" i="17"/>
  <c r="AF35" i="1"/>
  <c r="T35" i="19"/>
  <c r="T99" i="20"/>
  <c r="T42" i="1"/>
  <c r="E42" i="1" s="1"/>
  <c r="E35" i="1"/>
  <c r="X11" i="19"/>
  <c r="F11" i="19" s="1"/>
  <c r="X19" i="1"/>
  <c r="F19" i="1" s="1"/>
  <c r="AJ11" i="1"/>
  <c r="F11" i="1"/>
  <c r="X75" i="20"/>
  <c r="AI41" i="17"/>
  <c r="AE53" i="17"/>
  <c r="AE35" i="17"/>
  <c r="D36" i="1"/>
  <c r="P100" i="20"/>
  <c r="AI12" i="17"/>
  <c r="AE12" i="17"/>
  <c r="AE57" i="3"/>
  <c r="AI35" i="3"/>
  <c r="AJ25" i="1"/>
  <c r="X25" i="19"/>
  <c r="F25" i="19" s="1"/>
  <c r="X89" i="20"/>
  <c r="F25" i="1"/>
  <c r="O68" i="17"/>
  <c r="AO68" i="17" s="1"/>
  <c r="AE34" i="3"/>
  <c r="AI10" i="3"/>
  <c r="AI23" i="7"/>
  <c r="W23" i="19"/>
  <c r="AF36" i="1"/>
  <c r="T100" i="20"/>
  <c r="E36" i="1"/>
  <c r="AI53" i="3"/>
  <c r="AE37" i="17"/>
  <c r="AE52" i="17"/>
  <c r="P9" i="1"/>
  <c r="P40" i="20" s="1"/>
  <c r="P10" i="19"/>
  <c r="D10" i="19" s="1"/>
  <c r="I10" i="19" s="1"/>
  <c r="P74" i="20"/>
  <c r="P18" i="1"/>
  <c r="P7" i="20" s="1"/>
  <c r="D10" i="1"/>
  <c r="I10" i="1" s="1"/>
  <c r="AE15" i="3"/>
  <c r="AE29" i="3"/>
  <c r="AE22" i="7"/>
  <c r="S22" i="19"/>
  <c r="AP22" i="19" s="1"/>
  <c r="S21" i="7"/>
  <c r="AP21" i="7" s="1"/>
  <c r="E14" i="1"/>
  <c r="T78" i="20"/>
  <c r="T13" i="1"/>
  <c r="T14" i="19"/>
  <c r="E14" i="19" s="1"/>
  <c r="AF14" i="1"/>
  <c r="AI22" i="3"/>
  <c r="O42" i="17"/>
  <c r="AO42" i="17" s="1"/>
  <c r="AE7" i="14"/>
  <c r="AE67" i="17"/>
  <c r="AI53" i="17"/>
  <c r="AE16" i="14"/>
  <c r="AI9" i="3"/>
  <c r="AE20" i="3"/>
  <c r="AI18" i="3"/>
  <c r="AI38" i="3"/>
  <c r="AJ15" i="1"/>
  <c r="F15" i="1"/>
  <c r="X79" i="20"/>
  <c r="X15" i="19"/>
  <c r="AE34" i="17"/>
  <c r="F16" i="17"/>
  <c r="AI20" i="3"/>
  <c r="AI24" i="17"/>
  <c r="AE24" i="17"/>
  <c r="X13" i="1"/>
  <c r="X14" i="19"/>
  <c r="F14" i="19" s="1"/>
  <c r="F14" i="1"/>
  <c r="AJ14" i="1"/>
  <c r="X78" i="20"/>
  <c r="AE15" i="17"/>
  <c r="AI15" i="17"/>
  <c r="AI52" i="3"/>
  <c r="X86" i="20"/>
  <c r="X21" i="1"/>
  <c r="AJ22" i="1"/>
  <c r="F22" i="1"/>
  <c r="AE44" i="3"/>
  <c r="AE72" i="9"/>
  <c r="AI36" i="17"/>
  <c r="AI10" i="17"/>
  <c r="AE10" i="17"/>
  <c r="F26" i="13"/>
  <c r="K26" i="13" s="1"/>
  <c r="AJ26" i="13"/>
  <c r="AC32" i="10"/>
  <c r="AK7" i="10"/>
  <c r="U43" i="19"/>
  <c r="AG43" i="7"/>
  <c r="AD82" i="19"/>
  <c r="AG5" i="2"/>
  <c r="AD6" i="13"/>
  <c r="R12" i="13"/>
  <c r="AE32" i="10"/>
  <c r="AU104" i="19"/>
  <c r="AV104" i="19"/>
  <c r="AC5" i="2"/>
  <c r="AU99" i="19"/>
  <c r="AV99" i="19"/>
  <c r="AU61" i="19"/>
  <c r="AV61" i="19"/>
  <c r="J97" i="19"/>
  <c r="E80" i="19"/>
  <c r="AK21" i="19"/>
  <c r="K80" i="7"/>
  <c r="AU75" i="20"/>
  <c r="N80" i="19"/>
  <c r="AC67" i="19"/>
  <c r="AH97" i="19"/>
  <c r="I50" i="10"/>
  <c r="AT73" i="19"/>
  <c r="AU73" i="19"/>
  <c r="I67" i="19"/>
  <c r="AI9" i="13"/>
  <c r="AU91" i="19"/>
  <c r="AV91" i="19"/>
  <c r="AU99" i="20"/>
  <c r="AT99" i="20"/>
  <c r="AV95" i="7"/>
  <c r="AV83" i="19"/>
  <c r="AU83" i="19"/>
  <c r="AT67" i="19"/>
  <c r="AD67" i="19"/>
  <c r="AV89" i="20"/>
  <c r="AF7" i="10"/>
  <c r="AU24" i="14"/>
  <c r="AH70" i="9"/>
  <c r="AU41" i="17"/>
  <c r="AT42" i="3"/>
  <c r="AT34" i="3"/>
  <c r="AT37" i="17"/>
  <c r="AD30" i="19"/>
  <c r="AV23" i="7"/>
  <c r="AK29" i="19"/>
  <c r="AU65" i="19"/>
  <c r="AV65" i="19"/>
  <c r="AV100" i="19"/>
  <c r="AU100" i="19"/>
  <c r="K7" i="10"/>
  <c r="AP54" i="7"/>
  <c r="AT54" i="7" s="1"/>
  <c r="AD54" i="7"/>
  <c r="Z17" i="19"/>
  <c r="Z43" i="20"/>
  <c r="Z27" i="1"/>
  <c r="Z81" i="20"/>
  <c r="Z9" i="9"/>
  <c r="AG6" i="13"/>
  <c r="U12" i="13"/>
  <c r="AE106" i="19"/>
  <c r="AE7" i="10"/>
  <c r="AT90" i="19"/>
  <c r="K95" i="7"/>
  <c r="K34" i="10"/>
  <c r="AI50" i="10"/>
  <c r="AG82" i="19"/>
  <c r="Q56" i="19"/>
  <c r="AC58" i="19"/>
  <c r="AJ29" i="2"/>
  <c r="AU68" i="19"/>
  <c r="AV68" i="19"/>
  <c r="AJ5" i="2"/>
  <c r="AD58" i="19"/>
  <c r="R56" i="19"/>
  <c r="AU31" i="9"/>
  <c r="AI32" i="10"/>
  <c r="AU63" i="19"/>
  <c r="AV63" i="19"/>
  <c r="H50" i="10"/>
  <c r="AU95" i="20"/>
  <c r="AV102" i="19"/>
  <c r="AE44" i="10"/>
  <c r="AI44" i="10"/>
  <c r="AE27" i="10"/>
  <c r="AT68" i="19"/>
  <c r="AV69" i="19"/>
  <c r="AU69" i="19"/>
  <c r="AV71" i="19"/>
  <c r="AU71" i="19"/>
  <c r="AU80" i="7"/>
  <c r="AF32" i="10"/>
  <c r="AF97" i="19"/>
  <c r="AK82" i="19"/>
  <c r="T56" i="19"/>
  <c r="AF58" i="19"/>
  <c r="AL25" i="17"/>
  <c r="AV44" i="7"/>
  <c r="AU16" i="14"/>
  <c r="V43" i="7"/>
  <c r="V29" i="19"/>
  <c r="AT34" i="17"/>
  <c r="AH65" i="7"/>
  <c r="V54" i="7"/>
  <c r="AV35" i="3"/>
  <c r="AL29" i="7"/>
  <c r="AH23" i="19"/>
  <c r="AD22" i="19"/>
  <c r="AD36" i="19"/>
  <c r="AT58" i="3"/>
  <c r="AT14" i="3"/>
  <c r="AK42" i="19"/>
  <c r="AU95" i="19"/>
  <c r="AV95" i="19"/>
  <c r="AV88" i="19"/>
  <c r="AU88" i="19"/>
  <c r="AG29" i="19"/>
  <c r="AU111" i="19"/>
  <c r="AV111" i="19"/>
  <c r="AF44" i="10"/>
  <c r="AT83" i="19"/>
  <c r="AG42" i="19"/>
  <c r="O80" i="19"/>
  <c r="AO80" i="19" s="1"/>
  <c r="AI6" i="13"/>
  <c r="W12" i="13"/>
  <c r="AM12" i="13" s="1"/>
  <c r="AK41" i="9"/>
  <c r="AG22" i="14"/>
  <c r="AI22" i="14"/>
  <c r="AV45" i="9"/>
  <c r="AT106" i="19"/>
  <c r="AD106" i="19"/>
  <c r="AU109" i="19"/>
  <c r="AV109" i="19"/>
  <c r="N12" i="13"/>
  <c r="AF50" i="10"/>
  <c r="AT111" i="19"/>
  <c r="H32" i="10"/>
  <c r="H97" i="19"/>
  <c r="C80" i="19"/>
  <c r="AD32" i="10"/>
  <c r="AU72" i="19"/>
  <c r="AV72" i="19"/>
  <c r="AL26" i="13"/>
  <c r="AE97" i="19"/>
  <c r="S80" i="19"/>
  <c r="AP80" i="19" s="1"/>
  <c r="AU103" i="19"/>
  <c r="AV103" i="19"/>
  <c r="AT93" i="19"/>
  <c r="AV74" i="20"/>
  <c r="AG27" i="10"/>
  <c r="AV99" i="20"/>
  <c r="AU94" i="20"/>
  <c r="AD9" i="19"/>
  <c r="AU38" i="3"/>
  <c r="AU46" i="3"/>
  <c r="N42" i="19"/>
  <c r="AH42" i="7"/>
  <c r="V42" i="19"/>
  <c r="AH42" i="19" s="1"/>
  <c r="AV58" i="3"/>
  <c r="AL70" i="9"/>
  <c r="AT52" i="3"/>
  <c r="AT45" i="3"/>
  <c r="AJ32" i="10"/>
  <c r="C33" i="7"/>
  <c r="H27" i="7"/>
  <c r="C27" i="19"/>
  <c r="AU108" i="19"/>
  <c r="AV108" i="19"/>
  <c r="AL6" i="13"/>
  <c r="V12" i="13"/>
  <c r="AH6" i="13"/>
  <c r="AJ22" i="14"/>
  <c r="AJ9" i="13"/>
  <c r="AU56" i="7"/>
  <c r="AT56" i="7"/>
  <c r="AG34" i="10"/>
  <c r="AG29" i="2"/>
  <c r="I34" i="10"/>
  <c r="AJ27" i="10"/>
  <c r="AT33" i="14"/>
  <c r="K102" i="19"/>
  <c r="F97" i="19"/>
  <c r="H67" i="19"/>
  <c r="C56" i="19"/>
  <c r="Q43" i="19"/>
  <c r="AC43" i="7"/>
  <c r="Q80" i="19"/>
  <c r="AC97" i="19"/>
  <c r="AG32" i="10"/>
  <c r="AC21" i="19"/>
  <c r="AU101" i="19"/>
  <c r="AV101" i="19"/>
  <c r="AU90" i="19"/>
  <c r="AV90" i="19"/>
  <c r="AI97" i="19"/>
  <c r="M80" i="19"/>
  <c r="AI7" i="10"/>
  <c r="I29" i="14"/>
  <c r="J29" i="14"/>
  <c r="AU110" i="19"/>
  <c r="AV110" i="19"/>
  <c r="U56" i="19"/>
  <c r="AG58" i="19"/>
  <c r="AH5" i="2"/>
  <c r="AU75" i="19"/>
  <c r="AV75" i="19"/>
  <c r="AI29" i="14"/>
  <c r="AU69" i="20"/>
  <c r="AV69" i="20"/>
  <c r="AF82" i="19"/>
  <c r="AU87" i="19"/>
  <c r="AU92" i="19"/>
  <c r="AV92" i="19"/>
  <c r="AU47" i="3"/>
  <c r="AT47" i="3"/>
  <c r="Z42" i="19"/>
  <c r="AR42" i="19" s="1"/>
  <c r="AL42" i="7"/>
  <c r="AU30" i="3"/>
  <c r="AT11" i="3"/>
  <c r="AU16" i="3"/>
  <c r="AV67" i="9"/>
  <c r="AH44" i="19"/>
  <c r="AU9" i="14"/>
  <c r="AL22" i="19"/>
  <c r="AT67" i="9"/>
  <c r="AU38" i="17"/>
  <c r="AV31" i="17"/>
  <c r="AU78" i="19"/>
  <c r="AV78" i="19"/>
  <c r="J44" i="10"/>
  <c r="K44" i="10"/>
  <c r="AJ7" i="10"/>
  <c r="AD29" i="14"/>
  <c r="AI58" i="19"/>
  <c r="J22" i="14"/>
  <c r="I78" i="7"/>
  <c r="H78" i="7"/>
  <c r="K27" i="10"/>
  <c r="J27" i="10"/>
  <c r="AT62" i="19"/>
  <c r="AR77" i="20"/>
  <c r="AR39" i="20"/>
  <c r="I82" i="19"/>
  <c r="H82" i="19"/>
  <c r="AI34" i="10"/>
  <c r="AT65" i="19"/>
  <c r="AU62" i="19"/>
  <c r="AV62" i="19"/>
  <c r="AU74" i="19"/>
  <c r="AV74" i="19"/>
  <c r="AC27" i="7"/>
  <c r="Q33" i="7"/>
  <c r="AU33" i="14"/>
  <c r="AV33" i="14"/>
  <c r="AU107" i="19"/>
  <c r="AT107" i="19"/>
  <c r="AU76" i="19"/>
  <c r="AV76" i="19"/>
  <c r="AG50" i="10"/>
  <c r="AT78" i="19"/>
  <c r="H7" i="10"/>
  <c r="O56" i="19"/>
  <c r="AO56" i="19" s="1"/>
  <c r="AU98" i="19"/>
  <c r="AV98" i="19"/>
  <c r="J54" i="7"/>
  <c r="AD97" i="19"/>
  <c r="R80" i="19"/>
  <c r="AK50" i="10"/>
  <c r="AE9" i="13"/>
  <c r="AD9" i="13"/>
  <c r="AL17" i="1"/>
  <c r="AL82" i="19"/>
  <c r="AH82" i="19"/>
  <c r="AC15" i="14"/>
  <c r="I32" i="10"/>
  <c r="AD64" i="9"/>
  <c r="AL48" i="3"/>
  <c r="AH22" i="19"/>
  <c r="AV17" i="3"/>
  <c r="AT21" i="3"/>
  <c r="AL68" i="17"/>
  <c r="Z70" i="17"/>
  <c r="AR70" i="17" s="1"/>
  <c r="AV72" i="9"/>
  <c r="AV33" i="17"/>
  <c r="AU36" i="17"/>
  <c r="AT36" i="17"/>
  <c r="AD70" i="9"/>
  <c r="AD44" i="19"/>
  <c r="AG21" i="19"/>
  <c r="AH7" i="10"/>
  <c r="AU86" i="19"/>
  <c r="AV86" i="19"/>
  <c r="K50" i="10"/>
  <c r="J50" i="10"/>
  <c r="AJ97" i="19"/>
  <c r="AK29" i="14"/>
  <c r="AI29" i="2"/>
  <c r="B33" i="7"/>
  <c r="B27" i="19"/>
  <c r="AJ82" i="19"/>
  <c r="AJ58" i="19"/>
  <c r="I27" i="10"/>
  <c r="D56" i="19"/>
  <c r="I58" i="19"/>
  <c r="J58" i="19"/>
  <c r="AV100" i="20"/>
  <c r="K22" i="14"/>
  <c r="AE5" i="2"/>
  <c r="AH44" i="10"/>
  <c r="AD44" i="10"/>
  <c r="AE54" i="7"/>
  <c r="S56" i="19"/>
  <c r="AP56" i="19" s="1"/>
  <c r="AE58" i="19"/>
  <c r="AG67" i="19"/>
  <c r="S12" i="13"/>
  <c r="AE6" i="13"/>
  <c r="AV75" i="20"/>
  <c r="F82" i="19"/>
  <c r="K87" i="19"/>
  <c r="AT69" i="19"/>
  <c r="AU93" i="19"/>
  <c r="AV93" i="19"/>
  <c r="AU77" i="19"/>
  <c r="K58" i="19"/>
  <c r="AU94" i="19"/>
  <c r="AV94" i="19"/>
  <c r="AK29" i="2"/>
  <c r="AK5" i="2"/>
  <c r="V21" i="19"/>
  <c r="V27" i="7"/>
  <c r="AL27" i="7" s="1"/>
  <c r="AH21" i="7"/>
  <c r="AV52" i="3"/>
  <c r="AU11" i="3"/>
  <c r="N27" i="7"/>
  <c r="N21" i="19"/>
  <c r="AL19" i="20"/>
  <c r="AT39" i="17"/>
  <c r="AU19" i="3"/>
  <c r="AU39" i="17"/>
  <c r="AT10" i="3"/>
  <c r="AG27" i="7"/>
  <c r="U33" i="7"/>
  <c r="AH32" i="10"/>
  <c r="AK43" i="7"/>
  <c r="Y43" i="19"/>
  <c r="E56" i="19"/>
  <c r="J67" i="19"/>
  <c r="Y17" i="14"/>
  <c r="AK15" i="14"/>
  <c r="AU89" i="19"/>
  <c r="AV89" i="19"/>
  <c r="AT64" i="19"/>
  <c r="AU64" i="19"/>
  <c r="K32" i="10"/>
  <c r="AD22" i="14"/>
  <c r="AH22" i="14"/>
  <c r="H21" i="19"/>
  <c r="AJ34" i="10"/>
  <c r="AD13" i="19"/>
  <c r="AT101" i="19"/>
  <c r="AK34" i="10"/>
  <c r="AD29" i="2"/>
  <c r="AU85" i="19"/>
  <c r="AT85" i="19"/>
  <c r="AD27" i="10"/>
  <c r="AC6" i="13"/>
  <c r="M12" i="13"/>
  <c r="AU86" i="20"/>
  <c r="N7" i="19"/>
  <c r="N33" i="20"/>
  <c r="N71" i="20"/>
  <c r="AH26" i="13"/>
  <c r="AL34" i="10"/>
  <c r="AH34" i="10"/>
  <c r="AG97" i="19"/>
  <c r="AK97" i="19"/>
  <c r="AI26" i="13"/>
  <c r="AK27" i="10"/>
  <c r="AG54" i="7"/>
  <c r="AC106" i="19"/>
  <c r="AT98" i="19"/>
  <c r="AK9" i="13"/>
  <c r="AR7" i="20"/>
  <c r="AR18" i="20"/>
  <c r="AR82" i="20"/>
  <c r="AR44" i="20"/>
  <c r="AD77" i="20"/>
  <c r="N15" i="14"/>
  <c r="AU59" i="3"/>
  <c r="AH25" i="17"/>
  <c r="AL23" i="19"/>
  <c r="AV66" i="9"/>
  <c r="AT22" i="3"/>
  <c r="AH42" i="17"/>
  <c r="AD56" i="17"/>
  <c r="X12" i="13"/>
  <c r="AJ6" i="13"/>
  <c r="AG7" i="10"/>
  <c r="AC7" i="10"/>
  <c r="J32" i="10"/>
  <c r="AG9" i="13"/>
  <c r="AU84" i="19"/>
  <c r="AV84" i="19"/>
  <c r="AI82" i="19"/>
  <c r="AT92" i="19"/>
  <c r="N56" i="19"/>
  <c r="AJ50" i="10"/>
  <c r="AG15" i="14"/>
  <c r="U17" i="14"/>
  <c r="AK22" i="14"/>
  <c r="AT78" i="7"/>
  <c r="AD78" i="7"/>
  <c r="AT91" i="19"/>
  <c r="AI27" i="10"/>
  <c r="I54" i="7"/>
  <c r="AL58" i="19"/>
  <c r="AH58" i="19"/>
  <c r="AH29" i="2"/>
  <c r="Y33" i="7"/>
  <c r="AK27" i="7"/>
  <c r="Y27" i="19"/>
  <c r="C43" i="19"/>
  <c r="H43" i="19" s="1"/>
  <c r="H43" i="7"/>
  <c r="AT108" i="19"/>
  <c r="AL9" i="13"/>
  <c r="AH9" i="13"/>
  <c r="AE50" i="10"/>
  <c r="AF6" i="13"/>
  <c r="T12" i="13"/>
  <c r="R15" i="14"/>
  <c r="AP15" i="14" s="1"/>
  <c r="AD11" i="14"/>
  <c r="AH30" i="19"/>
  <c r="AT8" i="17"/>
  <c r="AU66" i="9"/>
  <c r="AU23" i="7"/>
  <c r="AT51" i="3"/>
  <c r="AU60" i="9"/>
  <c r="AH11" i="14"/>
  <c r="V15" i="14"/>
  <c r="AT15" i="3"/>
  <c r="AT29" i="3"/>
  <c r="AT27" i="3"/>
  <c r="AV22" i="3"/>
  <c r="AV40" i="17"/>
  <c r="AT7" i="14"/>
  <c r="AL40" i="9"/>
  <c r="H17" i="14"/>
  <c r="Z33" i="7"/>
  <c r="AD9" i="9"/>
  <c r="R10" i="9"/>
  <c r="AG10" i="9"/>
  <c r="S71" i="20"/>
  <c r="AC11" i="9"/>
  <c r="AG11" i="9"/>
  <c r="M33" i="19"/>
  <c r="M97" i="20"/>
  <c r="AG53" i="20"/>
  <c r="M59" i="20"/>
  <c r="M38" i="1"/>
  <c r="M64" i="20" s="1"/>
  <c r="AC91" i="20"/>
  <c r="AG91" i="20"/>
  <c r="AC33" i="1"/>
  <c r="Q97" i="20"/>
  <c r="AG33" i="1"/>
  <c r="Q59" i="20"/>
  <c r="Q38" i="1"/>
  <c r="Q6" i="3" s="1"/>
  <c r="AC10" i="9"/>
  <c r="S33" i="20"/>
  <c r="S7" i="19"/>
  <c r="AG17" i="20"/>
  <c r="AI82" i="20"/>
  <c r="AL71" i="20"/>
  <c r="AK6" i="20"/>
  <c r="AG6" i="20"/>
  <c r="AE77" i="20"/>
  <c r="AI77" i="20"/>
  <c r="X40" i="20"/>
  <c r="AE57" i="20"/>
  <c r="X41" i="20"/>
  <c r="Y54" i="1"/>
  <c r="Y19" i="9"/>
  <c r="Y102" i="20"/>
  <c r="Y22" i="20" s="1"/>
  <c r="Y64" i="20"/>
  <c r="Y11" i="20" s="1"/>
  <c r="Y6" i="3"/>
  <c r="Y41" i="1"/>
  <c r="H59" i="20"/>
  <c r="C25" i="13"/>
  <c r="C29" i="13" s="1"/>
  <c r="H97" i="20"/>
  <c r="C19" i="9"/>
  <c r="C21" i="9" s="1"/>
  <c r="C54" i="1"/>
  <c r="C58" i="1" s="1"/>
  <c r="H38" i="1"/>
  <c r="C41" i="1"/>
  <c r="C102" i="20"/>
  <c r="C64" i="20"/>
  <c r="C6" i="3"/>
  <c r="B54" i="1"/>
  <c r="B58" i="1" s="1"/>
  <c r="B102" i="20"/>
  <c r="B22" i="20" s="1"/>
  <c r="B6" i="3"/>
  <c r="B24" i="3" s="1"/>
  <c r="B39" i="3" s="1"/>
  <c r="B62" i="3" s="1"/>
  <c r="B19" i="9"/>
  <c r="B64" i="20"/>
  <c r="B11" i="20" s="1"/>
  <c r="B41" i="1"/>
  <c r="AT21" i="7" l="1"/>
  <c r="AR7" i="19"/>
  <c r="AJ73" i="20"/>
  <c r="AG59" i="20"/>
  <c r="AR83" i="20"/>
  <c r="AR8" i="20"/>
  <c r="J36" i="1"/>
  <c r="AG27" i="19"/>
  <c r="X43" i="1"/>
  <c r="AT94" i="20"/>
  <c r="AT95" i="20"/>
  <c r="AT19" i="1"/>
  <c r="F43" i="1"/>
  <c r="AI56" i="20"/>
  <c r="AO8" i="20"/>
  <c r="AT8" i="20" s="1"/>
  <c r="J30" i="1"/>
  <c r="X7" i="1"/>
  <c r="X7" i="19" s="1"/>
  <c r="AI35" i="20"/>
  <c r="AO83" i="20"/>
  <c r="AQ68" i="17"/>
  <c r="AV68" i="17" s="1"/>
  <c r="AO45" i="20"/>
  <c r="AC17" i="14"/>
  <c r="AT25" i="17"/>
  <c r="AU25" i="17"/>
  <c r="AU19" i="17"/>
  <c r="AT19" i="17"/>
  <c r="AT42" i="17"/>
  <c r="O71" i="20"/>
  <c r="AR33" i="20"/>
  <c r="O33" i="20"/>
  <c r="V11" i="9"/>
  <c r="AH9" i="9"/>
  <c r="D18" i="1"/>
  <c r="I18" i="1" s="1"/>
  <c r="Z17" i="14"/>
  <c r="AQ42" i="17"/>
  <c r="AV42" i="17" s="1"/>
  <c r="O7" i="19"/>
  <c r="AO7" i="19" s="1"/>
  <c r="AQ56" i="17"/>
  <c r="J31" i="19"/>
  <c r="AO19" i="19"/>
  <c r="AE9" i="19"/>
  <c r="R41" i="7"/>
  <c r="R45" i="7" s="1"/>
  <c r="AP7" i="1"/>
  <c r="AP71" i="20" s="1"/>
  <c r="P82" i="20"/>
  <c r="AQ43" i="1"/>
  <c r="AF21" i="1"/>
  <c r="AV29" i="1"/>
  <c r="AT56" i="1"/>
  <c r="AO64" i="9"/>
  <c r="AH67" i="19"/>
  <c r="AO70" i="9"/>
  <c r="V56" i="19"/>
  <c r="AH56" i="19" s="1"/>
  <c r="AA59" i="20"/>
  <c r="AA38" i="1"/>
  <c r="AA97" i="20"/>
  <c r="AA33" i="19"/>
  <c r="AD29" i="19"/>
  <c r="AE8" i="9"/>
  <c r="AO60" i="3"/>
  <c r="O15" i="14"/>
  <c r="AO48" i="3"/>
  <c r="AT82" i="20"/>
  <c r="AO12" i="9"/>
  <c r="AE62" i="20"/>
  <c r="AL43" i="20"/>
  <c r="AE44" i="20"/>
  <c r="AE82" i="20"/>
  <c r="AE31" i="20"/>
  <c r="AE41" i="20"/>
  <c r="AE51" i="20"/>
  <c r="AE37" i="20"/>
  <c r="AE40" i="20"/>
  <c r="AE8" i="20"/>
  <c r="AE45" i="20"/>
  <c r="AE50" i="20"/>
  <c r="AE83" i="20"/>
  <c r="AE48" i="20"/>
  <c r="AE7" i="20"/>
  <c r="AU31" i="19"/>
  <c r="AT48" i="19"/>
  <c r="AF25" i="19"/>
  <c r="AH33" i="20"/>
  <c r="AI43" i="1"/>
  <c r="S70" i="17"/>
  <c r="AP70" i="17" s="1"/>
  <c r="X49" i="20"/>
  <c r="X48" i="20"/>
  <c r="I36" i="1"/>
  <c r="F29" i="1"/>
  <c r="AD43" i="7"/>
  <c r="AU56" i="1"/>
  <c r="AF11" i="19"/>
  <c r="P12" i="9"/>
  <c r="AV24" i="19"/>
  <c r="K30" i="1"/>
  <c r="X50" i="20"/>
  <c r="T85" i="20"/>
  <c r="AF18" i="1"/>
  <c r="X8" i="20"/>
  <c r="X56" i="20"/>
  <c r="T36" i="20"/>
  <c r="AE12" i="9"/>
  <c r="P35" i="20"/>
  <c r="AU47" i="19"/>
  <c r="P51" i="20"/>
  <c r="AV7" i="9"/>
  <c r="AU15" i="19"/>
  <c r="X55" i="20"/>
  <c r="AT42" i="7"/>
  <c r="AM18" i="19"/>
  <c r="V91" i="20"/>
  <c r="AQ19" i="19"/>
  <c r="AM19" i="19"/>
  <c r="AO58" i="9"/>
  <c r="AM58" i="9"/>
  <c r="AU14" i="19"/>
  <c r="AU35" i="19"/>
  <c r="AU5" i="19"/>
  <c r="AU25" i="19"/>
  <c r="AI50" i="20"/>
  <c r="AM50" i="20"/>
  <c r="AM45" i="20"/>
  <c r="AI83" i="20"/>
  <c r="AM83" i="20"/>
  <c r="AI51" i="20"/>
  <c r="AM51" i="20"/>
  <c r="AI61" i="20"/>
  <c r="AM61" i="20"/>
  <c r="AI62" i="20"/>
  <c r="AM62" i="20"/>
  <c r="AT23" i="19"/>
  <c r="AI31" i="20"/>
  <c r="AM31" i="20"/>
  <c r="AI7" i="20"/>
  <c r="AM7" i="20"/>
  <c r="AI44" i="20"/>
  <c r="AM44" i="20"/>
  <c r="AO11" i="14"/>
  <c r="AM57" i="20"/>
  <c r="AI8" i="20"/>
  <c r="AM8" i="20"/>
  <c r="AI48" i="20"/>
  <c r="AM48" i="20"/>
  <c r="AI73" i="20"/>
  <c r="AM73" i="20"/>
  <c r="AI37" i="20"/>
  <c r="AM37" i="20"/>
  <c r="AM93" i="20"/>
  <c r="AR17" i="14"/>
  <c r="AI41" i="20"/>
  <c r="AM41" i="20"/>
  <c r="AM36" i="20"/>
  <c r="AQ11" i="14"/>
  <c r="AQ18" i="19"/>
  <c r="AU18" i="19" s="1"/>
  <c r="AU10" i="19"/>
  <c r="AQ12" i="9"/>
  <c r="AP12" i="9"/>
  <c r="AU11" i="19"/>
  <c r="AQ58" i="9"/>
  <c r="AU58" i="9" s="1"/>
  <c r="N10" i="9"/>
  <c r="AD10" i="9" s="1"/>
  <c r="AQ70" i="9"/>
  <c r="AU70" i="9" s="1"/>
  <c r="AL9" i="9"/>
  <c r="AR9" i="9"/>
  <c r="AI8" i="9"/>
  <c r="AM8" i="9"/>
  <c r="AQ64" i="9"/>
  <c r="AV64" i="9" s="1"/>
  <c r="AQ8" i="9"/>
  <c r="AV8" i="9" s="1"/>
  <c r="AO8" i="9"/>
  <c r="AQ60" i="3"/>
  <c r="AM60" i="3"/>
  <c r="M38" i="7"/>
  <c r="M38" i="19" s="1"/>
  <c r="Q33" i="19"/>
  <c r="AR33" i="7"/>
  <c r="AM7" i="1"/>
  <c r="AA48" i="7"/>
  <c r="AQ17" i="1"/>
  <c r="AM17" i="1"/>
  <c r="AQ29" i="7"/>
  <c r="AV29" i="7" s="1"/>
  <c r="AO29" i="7"/>
  <c r="AT29" i="7" s="1"/>
  <c r="AQ42" i="7"/>
  <c r="AU42" i="7" s="1"/>
  <c r="AQ48" i="3"/>
  <c r="AU48" i="3" s="1"/>
  <c r="AM48" i="3"/>
  <c r="AE85" i="20"/>
  <c r="AQ21" i="7"/>
  <c r="AU21" i="7" s="1"/>
  <c r="AQ44" i="19"/>
  <c r="AV44" i="19" s="1"/>
  <c r="AM44" i="19"/>
  <c r="AQ30" i="19"/>
  <c r="AV30" i="19" s="1"/>
  <c r="AM30" i="19"/>
  <c r="AQ22" i="19"/>
  <c r="AV22" i="19" s="1"/>
  <c r="AM22" i="19"/>
  <c r="AQ13" i="19"/>
  <c r="AV13" i="19" s="1"/>
  <c r="AM13" i="19"/>
  <c r="AM36" i="19"/>
  <c r="AI9" i="19"/>
  <c r="AM9" i="19"/>
  <c r="AQ23" i="19"/>
  <c r="AU23" i="19" s="1"/>
  <c r="AM23" i="19"/>
  <c r="AO9" i="19"/>
  <c r="AT9" i="19" s="1"/>
  <c r="AT22" i="19"/>
  <c r="AT30" i="19"/>
  <c r="AE18" i="19"/>
  <c r="AO18" i="19"/>
  <c r="AH17" i="19"/>
  <c r="AI85" i="20"/>
  <c r="AQ36" i="19"/>
  <c r="AU36" i="19" s="1"/>
  <c r="AU48" i="19"/>
  <c r="AV48" i="19"/>
  <c r="AP7" i="19"/>
  <c r="AL17" i="19"/>
  <c r="AR17" i="19"/>
  <c r="F94" i="20"/>
  <c r="W43" i="20"/>
  <c r="AC43" i="19"/>
  <c r="AC27" i="19"/>
  <c r="AT35" i="19"/>
  <c r="AQ9" i="19"/>
  <c r="AT47" i="19"/>
  <c r="F7" i="9"/>
  <c r="W81" i="20"/>
  <c r="AL33" i="20"/>
  <c r="AD71" i="20"/>
  <c r="J80" i="19"/>
  <c r="H56" i="19"/>
  <c r="AF56" i="19"/>
  <c r="W27" i="1"/>
  <c r="W53" i="20" s="1"/>
  <c r="AM53" i="20" s="1"/>
  <c r="X51" i="20"/>
  <c r="O17" i="19"/>
  <c r="AO17" i="19" s="1"/>
  <c r="K35" i="1"/>
  <c r="AE73" i="20"/>
  <c r="T31" i="20"/>
  <c r="AO18" i="20"/>
  <c r="AT18" i="20" s="1"/>
  <c r="AO7" i="20"/>
  <c r="AT7" i="20" s="1"/>
  <c r="AI45" i="20"/>
  <c r="F99" i="20"/>
  <c r="P57" i="20"/>
  <c r="P50" i="20"/>
  <c r="X61" i="20"/>
  <c r="T12" i="9"/>
  <c r="I30" i="1"/>
  <c r="AI22" i="13"/>
  <c r="AI93" i="20"/>
  <c r="AT18" i="1"/>
  <c r="X37" i="20"/>
  <c r="F88" i="20"/>
  <c r="P44" i="20"/>
  <c r="P61" i="20"/>
  <c r="P85" i="20"/>
  <c r="I14" i="1"/>
  <c r="X31" i="20"/>
  <c r="X36" i="20"/>
  <c r="X9" i="19"/>
  <c r="F9" i="19" s="1"/>
  <c r="P18" i="19"/>
  <c r="AF18" i="19" s="1"/>
  <c r="W17" i="19"/>
  <c r="P41" i="20"/>
  <c r="W9" i="9"/>
  <c r="W10" i="9" s="1"/>
  <c r="AM10" i="9" s="1"/>
  <c r="X57" i="20"/>
  <c r="P31" i="20"/>
  <c r="X8" i="9"/>
  <c r="X35" i="20"/>
  <c r="X62" i="20"/>
  <c r="AF99" i="20"/>
  <c r="AF79" i="20"/>
  <c r="AI57" i="20"/>
  <c r="AE56" i="20"/>
  <c r="AF78" i="20"/>
  <c r="AD17" i="20"/>
  <c r="Q41" i="1"/>
  <c r="Q45" i="1" s="1"/>
  <c r="AL7" i="19"/>
  <c r="AD81" i="20"/>
  <c r="I5" i="1"/>
  <c r="M54" i="1"/>
  <c r="M19" i="9"/>
  <c r="M102" i="20"/>
  <c r="J48" i="1"/>
  <c r="J23" i="1"/>
  <c r="AT19" i="19"/>
  <c r="AH81" i="20"/>
  <c r="AE35" i="20"/>
  <c r="AL81" i="20"/>
  <c r="K14" i="1"/>
  <c r="D82" i="20"/>
  <c r="I82" i="20" s="1"/>
  <c r="K11" i="19"/>
  <c r="X47" i="20"/>
  <c r="AF21" i="13"/>
  <c r="AV93" i="20"/>
  <c r="X85" i="20"/>
  <c r="AJ85" i="20" s="1"/>
  <c r="AK12" i="13"/>
  <c r="AT29" i="1"/>
  <c r="AI13" i="19"/>
  <c r="AI68" i="17"/>
  <c r="AF7" i="20"/>
  <c r="J42" i="1"/>
  <c r="AF47" i="19"/>
  <c r="AF7" i="9"/>
  <c r="K25" i="1"/>
  <c r="D95" i="20"/>
  <c r="I95" i="20" s="1"/>
  <c r="P9" i="19"/>
  <c r="D9" i="19" s="1"/>
  <c r="P73" i="20"/>
  <c r="AF73" i="20" s="1"/>
  <c r="P48" i="20"/>
  <c r="I24" i="1"/>
  <c r="D88" i="20"/>
  <c r="I88" i="20" s="1"/>
  <c r="D69" i="20"/>
  <c r="I69" i="20" s="1"/>
  <c r="D7" i="9"/>
  <c r="I7" i="9" s="1"/>
  <c r="AH27" i="1"/>
  <c r="P37" i="20"/>
  <c r="V53" i="20"/>
  <c r="AO44" i="20"/>
  <c r="J18" i="1"/>
  <c r="I42" i="1"/>
  <c r="D22" i="13"/>
  <c r="I22" i="13" s="1"/>
  <c r="P49" i="20"/>
  <c r="D100" i="20"/>
  <c r="I100" i="20" s="1"/>
  <c r="D94" i="20"/>
  <c r="I94" i="20" s="1"/>
  <c r="I23" i="1"/>
  <c r="V33" i="1"/>
  <c r="F42" i="1"/>
  <c r="AJ79" i="20"/>
  <c r="AE39" i="20"/>
  <c r="P56" i="20"/>
  <c r="D78" i="20"/>
  <c r="I78" i="20" s="1"/>
  <c r="AJ21" i="1"/>
  <c r="X12" i="9"/>
  <c r="AD33" i="20"/>
  <c r="N91" i="20"/>
  <c r="N33" i="1"/>
  <c r="N53" i="20"/>
  <c r="F9" i="1"/>
  <c r="F44" i="20" s="1"/>
  <c r="F74" i="20"/>
  <c r="P7" i="1"/>
  <c r="P7" i="19" s="1"/>
  <c r="D7" i="19" s="1"/>
  <c r="I7" i="19" s="1"/>
  <c r="P62" i="20"/>
  <c r="D87" i="20"/>
  <c r="I87" i="20" s="1"/>
  <c r="AV19" i="20"/>
  <c r="P8" i="9"/>
  <c r="F75" i="20"/>
  <c r="AJ78" i="20"/>
  <c r="P36" i="20"/>
  <c r="P47" i="20"/>
  <c r="AG21" i="13"/>
  <c r="F79" i="20"/>
  <c r="AJ11" i="19"/>
  <c r="P77" i="20"/>
  <c r="AH7" i="19"/>
  <c r="AI47" i="20"/>
  <c r="AH43" i="20"/>
  <c r="Z43" i="19"/>
  <c r="AP93" i="20"/>
  <c r="AU93" i="20" s="1"/>
  <c r="AG22" i="13"/>
  <c r="AK22" i="13"/>
  <c r="AE61" i="20"/>
  <c r="AJ88" i="20"/>
  <c r="K22" i="13"/>
  <c r="AP55" i="20"/>
  <c r="K14" i="19"/>
  <c r="AO43" i="1"/>
  <c r="AK38" i="1"/>
  <c r="AO17" i="1"/>
  <c r="AO81" i="20" s="1"/>
  <c r="AO17" i="20" s="1"/>
  <c r="AV21" i="1"/>
  <c r="AQ85" i="20"/>
  <c r="AV85" i="20" s="1"/>
  <c r="AU21" i="1"/>
  <c r="AQ47" i="20"/>
  <c r="AV47" i="20" s="1"/>
  <c r="AP43" i="1"/>
  <c r="AO39" i="20"/>
  <c r="AO77" i="20"/>
  <c r="AP50" i="20"/>
  <c r="AP45" i="20"/>
  <c r="AT9" i="1"/>
  <c r="AP49" i="20"/>
  <c r="AP62" i="20"/>
  <c r="AP41" i="20"/>
  <c r="AP57" i="20"/>
  <c r="AP61" i="20"/>
  <c r="AP40" i="20"/>
  <c r="AP51" i="20"/>
  <c r="AP56" i="20"/>
  <c r="AP73" i="20"/>
  <c r="AP37" i="20"/>
  <c r="AP31" i="20"/>
  <c r="AP36" i="20"/>
  <c r="AP48" i="20"/>
  <c r="AP35" i="20"/>
  <c r="AR27" i="1"/>
  <c r="AO93" i="20"/>
  <c r="AO55" i="20"/>
  <c r="AQ73" i="20"/>
  <c r="AQ61" i="20"/>
  <c r="AQ31" i="20"/>
  <c r="AQ51" i="20"/>
  <c r="AQ50" i="20"/>
  <c r="AQ40" i="20"/>
  <c r="AQ56" i="20"/>
  <c r="AQ41" i="20"/>
  <c r="AU9" i="1"/>
  <c r="AQ48" i="20"/>
  <c r="AQ36" i="20"/>
  <c r="AV9" i="1"/>
  <c r="AQ62" i="20"/>
  <c r="AQ49" i="20"/>
  <c r="AQ57" i="20"/>
  <c r="AQ35" i="20"/>
  <c r="AQ37" i="20"/>
  <c r="AT42" i="1"/>
  <c r="K25" i="19"/>
  <c r="AE13" i="19"/>
  <c r="AO47" i="20"/>
  <c r="AO85" i="20"/>
  <c r="AO7" i="1"/>
  <c r="AT21" i="1"/>
  <c r="AP85" i="20"/>
  <c r="AP47" i="20"/>
  <c r="AQ82" i="20"/>
  <c r="AU82" i="20" s="1"/>
  <c r="AQ44" i="20"/>
  <c r="AU44" i="20" s="1"/>
  <c r="AQ7" i="20"/>
  <c r="AU7" i="20" s="1"/>
  <c r="AQ18" i="20"/>
  <c r="AV18" i="20" s="1"/>
  <c r="AV18" i="1"/>
  <c r="AQ8" i="20"/>
  <c r="AQ45" i="20"/>
  <c r="AQ83" i="20"/>
  <c r="AU19" i="1"/>
  <c r="AV19" i="1"/>
  <c r="AQ55" i="20"/>
  <c r="AV55" i="20" s="1"/>
  <c r="AT13" i="1"/>
  <c r="AP77" i="20"/>
  <c r="AP39" i="20"/>
  <c r="AV13" i="1"/>
  <c r="AU13" i="1"/>
  <c r="AQ77" i="20"/>
  <c r="AV77" i="20" s="1"/>
  <c r="AQ39" i="20"/>
  <c r="AQ7" i="1"/>
  <c r="AU29" i="1"/>
  <c r="AO50" i="20"/>
  <c r="AO41" i="20"/>
  <c r="AO51" i="20"/>
  <c r="AO61" i="20"/>
  <c r="AO56" i="20"/>
  <c r="AO31" i="20"/>
  <c r="AO40" i="20"/>
  <c r="AO36" i="20"/>
  <c r="AO49" i="20"/>
  <c r="AO73" i="20"/>
  <c r="AO48" i="20"/>
  <c r="AO35" i="20"/>
  <c r="AO62" i="20"/>
  <c r="AO57" i="20"/>
  <c r="AO37" i="20"/>
  <c r="AP17" i="1"/>
  <c r="AP81" i="20" s="1"/>
  <c r="AP17" i="20" s="1"/>
  <c r="AL29" i="19"/>
  <c r="AT36" i="19"/>
  <c r="O29" i="19"/>
  <c r="J24" i="19"/>
  <c r="AF24" i="19"/>
  <c r="K31" i="1"/>
  <c r="X83" i="20"/>
  <c r="AJ83" i="20" s="1"/>
  <c r="F83" i="20"/>
  <c r="K19" i="1"/>
  <c r="X45" i="20"/>
  <c r="AJ19" i="1"/>
  <c r="X19" i="19"/>
  <c r="F19" i="19" s="1"/>
  <c r="K19" i="19" s="1"/>
  <c r="AE29" i="7"/>
  <c r="K5" i="19"/>
  <c r="AE64" i="9"/>
  <c r="AJ47" i="19"/>
  <c r="D47" i="19"/>
  <c r="F47" i="19"/>
  <c r="AE68" i="17"/>
  <c r="AF87" i="20"/>
  <c r="AE55" i="20"/>
  <c r="M6" i="3"/>
  <c r="M41" i="1"/>
  <c r="J14" i="1"/>
  <c r="K44" i="1"/>
  <c r="AI42" i="17"/>
  <c r="AJ86" i="20"/>
  <c r="K56" i="1"/>
  <c r="AI36" i="20"/>
  <c r="AI49" i="20"/>
  <c r="I11" i="1"/>
  <c r="AI12" i="9"/>
  <c r="AD42" i="19"/>
  <c r="U19" i="9"/>
  <c r="U21" i="9" s="1"/>
  <c r="K36" i="1"/>
  <c r="J25" i="1"/>
  <c r="J31" i="1"/>
  <c r="AF86" i="20"/>
  <c r="AJ56" i="1"/>
  <c r="P13" i="19"/>
  <c r="D13" i="19" s="1"/>
  <c r="I13" i="19" s="1"/>
  <c r="AF82" i="20"/>
  <c r="T77" i="20"/>
  <c r="AE44" i="19"/>
  <c r="K11" i="1"/>
  <c r="J11" i="1"/>
  <c r="U54" i="1"/>
  <c r="AK54" i="1" s="1"/>
  <c r="U64" i="20"/>
  <c r="F95" i="20"/>
  <c r="AF15" i="19"/>
  <c r="AF5" i="19"/>
  <c r="O9" i="9"/>
  <c r="I25" i="1"/>
  <c r="O43" i="20"/>
  <c r="E7" i="20"/>
  <c r="S29" i="19"/>
  <c r="AD70" i="17"/>
  <c r="AI40" i="20"/>
  <c r="U102" i="20"/>
  <c r="F100" i="20"/>
  <c r="F89" i="20"/>
  <c r="O81" i="20"/>
  <c r="AJ14" i="19"/>
  <c r="S43" i="7"/>
  <c r="AE43" i="7" s="1"/>
  <c r="F8" i="20"/>
  <c r="K8" i="20" s="1"/>
  <c r="U41" i="1"/>
  <c r="J44" i="1"/>
  <c r="E9" i="1"/>
  <c r="E51" i="20" s="1"/>
  <c r="P39" i="20"/>
  <c r="K10" i="1"/>
  <c r="J5" i="19"/>
  <c r="AI19" i="20"/>
  <c r="J35" i="1"/>
  <c r="J15" i="19"/>
  <c r="AJ5" i="19"/>
  <c r="P17" i="1"/>
  <c r="O27" i="1"/>
  <c r="D99" i="20"/>
  <c r="I99" i="20" s="1"/>
  <c r="I35" i="1"/>
  <c r="D89" i="20"/>
  <c r="I89" i="20" s="1"/>
  <c r="D75" i="20"/>
  <c r="I75" i="20" s="1"/>
  <c r="AE11" i="14"/>
  <c r="AT44" i="19"/>
  <c r="AE23" i="19"/>
  <c r="K23" i="1"/>
  <c r="X17" i="1"/>
  <c r="AC56" i="19"/>
  <c r="AT68" i="17"/>
  <c r="R6" i="20"/>
  <c r="AD6" i="20" s="1"/>
  <c r="AD43" i="20"/>
  <c r="AE47" i="20"/>
  <c r="AJ24" i="19"/>
  <c r="AF42" i="1"/>
  <c r="S43" i="20"/>
  <c r="S6" i="20" s="1"/>
  <c r="AE17" i="1"/>
  <c r="AI17" i="1"/>
  <c r="X77" i="20"/>
  <c r="S17" i="19"/>
  <c r="AP17" i="19" s="1"/>
  <c r="W7" i="19"/>
  <c r="S27" i="1"/>
  <c r="W33" i="20"/>
  <c r="X13" i="19"/>
  <c r="F13" i="19" s="1"/>
  <c r="X39" i="20"/>
  <c r="K24" i="19"/>
  <c r="AJ21" i="13"/>
  <c r="AJ42" i="1"/>
  <c r="S9" i="9"/>
  <c r="W71" i="20"/>
  <c r="K48" i="1"/>
  <c r="AD17" i="19"/>
  <c r="F87" i="20"/>
  <c r="S81" i="20"/>
  <c r="S17" i="20" s="1"/>
  <c r="AJ25" i="19"/>
  <c r="AI7" i="1"/>
  <c r="AT97" i="19"/>
  <c r="R33" i="1"/>
  <c r="AD27" i="1"/>
  <c r="R91" i="20"/>
  <c r="R53" i="20"/>
  <c r="R27" i="19"/>
  <c r="AJ22" i="13"/>
  <c r="AF94" i="20"/>
  <c r="J10" i="19"/>
  <c r="AE18" i="20"/>
  <c r="AJ95" i="20"/>
  <c r="AF88" i="20"/>
  <c r="N11" i="9"/>
  <c r="AD11" i="9" s="1"/>
  <c r="O43" i="19"/>
  <c r="AO43" i="19" s="1"/>
  <c r="AJ18" i="1"/>
  <c r="AF10" i="19"/>
  <c r="X18" i="19"/>
  <c r="F18" i="19" s="1"/>
  <c r="K18" i="19" s="1"/>
  <c r="I22" i="1"/>
  <c r="AJ87" i="20"/>
  <c r="X82" i="20"/>
  <c r="AJ82" i="20" s="1"/>
  <c r="AE93" i="20"/>
  <c r="AE43" i="1"/>
  <c r="AL21" i="13"/>
  <c r="AJ94" i="20"/>
  <c r="AF14" i="19"/>
  <c r="J14" i="19"/>
  <c r="K18" i="1"/>
  <c r="E13" i="1"/>
  <c r="AJ10" i="19"/>
  <c r="K15" i="1"/>
  <c r="X7" i="20"/>
  <c r="AJ7" i="20" s="1"/>
  <c r="D21" i="1"/>
  <c r="D86" i="20"/>
  <c r="I86" i="20" s="1"/>
  <c r="AK21" i="13"/>
  <c r="F82" i="20"/>
  <c r="K82" i="20" s="1"/>
  <c r="F7" i="20"/>
  <c r="X44" i="20"/>
  <c r="AE60" i="3"/>
  <c r="AC59" i="20"/>
  <c r="F35" i="19"/>
  <c r="D35" i="19"/>
  <c r="D48" i="19"/>
  <c r="AF100" i="20"/>
  <c r="E35" i="19"/>
  <c r="E48" i="19"/>
  <c r="AI58" i="9"/>
  <c r="K31" i="19"/>
  <c r="AC33" i="19"/>
  <c r="AE22" i="19"/>
  <c r="AJ29" i="1"/>
  <c r="AJ7" i="9"/>
  <c r="K47" i="1"/>
  <c r="AJ31" i="19"/>
  <c r="T43" i="1"/>
  <c r="E43" i="1" s="1"/>
  <c r="K43" i="1" s="1"/>
  <c r="T93" i="20"/>
  <c r="AJ93" i="20" s="1"/>
  <c r="AF95" i="20"/>
  <c r="E29" i="1"/>
  <c r="AJ75" i="20"/>
  <c r="J5" i="1"/>
  <c r="AF22" i="13"/>
  <c r="AF48" i="19"/>
  <c r="AJ74" i="20"/>
  <c r="F21" i="13"/>
  <c r="K21" i="13" s="1"/>
  <c r="J10" i="1"/>
  <c r="AF56" i="1"/>
  <c r="D74" i="20"/>
  <c r="I74" i="20" s="1"/>
  <c r="AI55" i="20"/>
  <c r="AF74" i="20"/>
  <c r="D13" i="1"/>
  <c r="I13" i="1" s="1"/>
  <c r="AD43" i="19"/>
  <c r="AJ35" i="19"/>
  <c r="K22" i="1"/>
  <c r="D9" i="1"/>
  <c r="AV70" i="9"/>
  <c r="D7" i="20"/>
  <c r="I7" i="20" s="1"/>
  <c r="AE48" i="3"/>
  <c r="AJ13" i="1"/>
  <c r="AF31" i="19"/>
  <c r="AF13" i="1"/>
  <c r="V27" i="19"/>
  <c r="T13" i="19"/>
  <c r="E13" i="19" s="1"/>
  <c r="AE80" i="19"/>
  <c r="AT56" i="17"/>
  <c r="AJ48" i="19"/>
  <c r="AF35" i="19"/>
  <c r="J56" i="1"/>
  <c r="J22" i="1"/>
  <c r="AL70" i="17"/>
  <c r="AH70" i="17"/>
  <c r="AU42" i="17"/>
  <c r="AV19" i="17"/>
  <c r="AU11" i="14"/>
  <c r="AI39" i="20"/>
  <c r="AT11" i="14"/>
  <c r="AJ99" i="20"/>
  <c r="F19" i="17"/>
  <c r="S62" i="3"/>
  <c r="AC97" i="20"/>
  <c r="D66" i="9"/>
  <c r="I66" i="9" s="1"/>
  <c r="AF9" i="3"/>
  <c r="F30" i="7"/>
  <c r="X30" i="19"/>
  <c r="X29" i="7"/>
  <c r="AJ30" i="7"/>
  <c r="AJ59" i="17"/>
  <c r="F59" i="17"/>
  <c r="X68" i="17"/>
  <c r="AJ71" i="9"/>
  <c r="X70" i="9"/>
  <c r="F71" i="9"/>
  <c r="AJ37" i="3"/>
  <c r="AF54" i="17"/>
  <c r="E54" i="17"/>
  <c r="D18" i="17"/>
  <c r="I18" i="17" s="1"/>
  <c r="D16" i="17"/>
  <c r="I16" i="17" s="1"/>
  <c r="E18" i="17"/>
  <c r="AF18" i="17"/>
  <c r="AJ18" i="17"/>
  <c r="E56" i="3"/>
  <c r="AF56" i="3"/>
  <c r="AJ66" i="9"/>
  <c r="F66" i="9"/>
  <c r="F35" i="17"/>
  <c r="AJ35" i="17"/>
  <c r="D7" i="14"/>
  <c r="AF15" i="3"/>
  <c r="AF27" i="3"/>
  <c r="T39" i="3"/>
  <c r="D23" i="17"/>
  <c r="I23" i="17" s="1"/>
  <c r="E30" i="17"/>
  <c r="T42" i="17"/>
  <c r="AF30" i="17"/>
  <c r="AJ45" i="3"/>
  <c r="P68" i="17"/>
  <c r="D59" i="17"/>
  <c r="I59" i="17" s="1"/>
  <c r="AJ20" i="3"/>
  <c r="AJ9" i="3"/>
  <c r="AF14" i="17"/>
  <c r="E14" i="17"/>
  <c r="AJ14" i="17"/>
  <c r="AJ36" i="3"/>
  <c r="E44" i="7"/>
  <c r="T44" i="19"/>
  <c r="AF44" i="7"/>
  <c r="F40" i="17"/>
  <c r="AJ40" i="17"/>
  <c r="D23" i="7"/>
  <c r="I23" i="7" s="1"/>
  <c r="P23" i="19"/>
  <c r="D23" i="19" s="1"/>
  <c r="I23" i="19" s="1"/>
  <c r="AF47" i="3"/>
  <c r="I58" i="3"/>
  <c r="AF36" i="3"/>
  <c r="F52" i="3"/>
  <c r="AJ52" i="3"/>
  <c r="AF60" i="9"/>
  <c r="T19" i="20"/>
  <c r="E60" i="9"/>
  <c r="AJ64" i="17"/>
  <c r="F64" i="17"/>
  <c r="AF44" i="3"/>
  <c r="AJ38" i="3"/>
  <c r="AF20" i="3"/>
  <c r="F53" i="17"/>
  <c r="AJ53" i="17"/>
  <c r="AF29" i="3"/>
  <c r="P60" i="3"/>
  <c r="D51" i="3"/>
  <c r="I51" i="3" s="1"/>
  <c r="AF58" i="3"/>
  <c r="E58" i="3"/>
  <c r="AJ36" i="7"/>
  <c r="X42" i="7"/>
  <c r="F36" i="7"/>
  <c r="X36" i="19"/>
  <c r="X68" i="7"/>
  <c r="D11" i="17"/>
  <c r="I11" i="17" s="1"/>
  <c r="D12" i="17"/>
  <c r="I12" i="17" s="1"/>
  <c r="AF61" i="9"/>
  <c r="E61" i="9"/>
  <c r="D35" i="17"/>
  <c r="I35" i="17" s="1"/>
  <c r="T68" i="17"/>
  <c r="AF59" i="17"/>
  <c r="E59" i="17"/>
  <c r="AF35" i="3"/>
  <c r="X19" i="20"/>
  <c r="AJ60" i="9"/>
  <c r="F60" i="9"/>
  <c r="D37" i="17"/>
  <c r="I37" i="17" s="1"/>
  <c r="D64" i="17"/>
  <c r="I64" i="17" s="1"/>
  <c r="AF36" i="17"/>
  <c r="E36" i="17"/>
  <c r="AF28" i="3"/>
  <c r="F54" i="17"/>
  <c r="AJ54" i="17"/>
  <c r="E65" i="17"/>
  <c r="AF65" i="17"/>
  <c r="AJ30" i="3"/>
  <c r="D61" i="9"/>
  <c r="I61" i="9" s="1"/>
  <c r="D61" i="17"/>
  <c r="I61" i="17" s="1"/>
  <c r="D17" i="17"/>
  <c r="I17" i="17" s="1"/>
  <c r="AJ27" i="3"/>
  <c r="AJ9" i="17"/>
  <c r="AF9" i="17"/>
  <c r="E9" i="17"/>
  <c r="F7" i="14"/>
  <c r="AJ7" i="14"/>
  <c r="D36" i="7"/>
  <c r="I36" i="7" s="1"/>
  <c r="P42" i="7"/>
  <c r="P36" i="19"/>
  <c r="AF30" i="3"/>
  <c r="AJ54" i="3"/>
  <c r="F54" i="3"/>
  <c r="AJ13" i="3"/>
  <c r="AF11" i="3"/>
  <c r="AF72" i="9"/>
  <c r="E72" i="9"/>
  <c r="D31" i="17"/>
  <c r="I31" i="17" s="1"/>
  <c r="P42" i="17"/>
  <c r="D30" i="17"/>
  <c r="I30" i="17" s="1"/>
  <c r="D15" i="17"/>
  <c r="I15" i="17" s="1"/>
  <c r="E12" i="17"/>
  <c r="K12" i="17" s="1"/>
  <c r="AF12" i="17"/>
  <c r="AJ12" i="17"/>
  <c r="AF53" i="17"/>
  <c r="E53" i="17"/>
  <c r="E55" i="17"/>
  <c r="AF55" i="17"/>
  <c r="AF23" i="7"/>
  <c r="E23" i="7"/>
  <c r="T23" i="19"/>
  <c r="F65" i="17"/>
  <c r="AJ65" i="17"/>
  <c r="AJ12" i="3"/>
  <c r="AJ23" i="17"/>
  <c r="E23" i="17"/>
  <c r="AF23" i="17"/>
  <c r="E31" i="17"/>
  <c r="AF31" i="17"/>
  <c r="AJ43" i="3"/>
  <c r="AJ50" i="17"/>
  <c r="F50" i="17"/>
  <c r="E63" i="17"/>
  <c r="AF63" i="17"/>
  <c r="D16" i="14"/>
  <c r="AF19" i="3"/>
  <c r="P25" i="17"/>
  <c r="D21" i="17"/>
  <c r="I21" i="17" s="1"/>
  <c r="E32" i="17"/>
  <c r="AF32" i="17"/>
  <c r="AF16" i="3"/>
  <c r="AF59" i="9"/>
  <c r="T18" i="20"/>
  <c r="E59" i="9"/>
  <c r="T58" i="9"/>
  <c r="AJ56" i="3"/>
  <c r="F56" i="3"/>
  <c r="D49" i="17"/>
  <c r="I49" i="17" s="1"/>
  <c r="P56" i="17"/>
  <c r="AF52" i="3"/>
  <c r="E52" i="3"/>
  <c r="AF18" i="3"/>
  <c r="E54" i="3"/>
  <c r="AF54" i="3"/>
  <c r="D63" i="17"/>
  <c r="I63" i="17" s="1"/>
  <c r="D52" i="17"/>
  <c r="I52" i="17" s="1"/>
  <c r="F57" i="3"/>
  <c r="AJ57" i="3"/>
  <c r="D33" i="17"/>
  <c r="I33" i="17" s="1"/>
  <c r="AF13" i="3"/>
  <c r="D55" i="17"/>
  <c r="I55" i="17" s="1"/>
  <c r="F62" i="17"/>
  <c r="K62" i="17" s="1"/>
  <c r="AJ22" i="3"/>
  <c r="AF52" i="17"/>
  <c r="E52" i="17"/>
  <c r="D39" i="17"/>
  <c r="I39" i="17" s="1"/>
  <c r="F41" i="17"/>
  <c r="AJ41" i="17"/>
  <c r="AJ17" i="3"/>
  <c r="F33" i="17"/>
  <c r="AJ33" i="17"/>
  <c r="F16" i="14"/>
  <c r="AJ16" i="14"/>
  <c r="D72" i="9"/>
  <c r="I72" i="9" s="1"/>
  <c r="AF22" i="3"/>
  <c r="F65" i="9"/>
  <c r="X64" i="9"/>
  <c r="AJ65" i="9"/>
  <c r="AJ8" i="17"/>
  <c r="E8" i="17"/>
  <c r="AF8" i="17"/>
  <c r="T19" i="17"/>
  <c r="AJ16" i="17"/>
  <c r="AF16" i="17"/>
  <c r="E16" i="17"/>
  <c r="D60" i="9"/>
  <c r="I60" i="9" s="1"/>
  <c r="P19" i="20"/>
  <c r="AF39" i="17"/>
  <c r="E39" i="17"/>
  <c r="AF21" i="3"/>
  <c r="F52" i="17"/>
  <c r="AJ52" i="17"/>
  <c r="AF66" i="17"/>
  <c r="E66" i="17"/>
  <c r="D22" i="17"/>
  <c r="I22" i="17" s="1"/>
  <c r="X48" i="3"/>
  <c r="AJ42" i="3"/>
  <c r="F59" i="9"/>
  <c r="X58" i="9"/>
  <c r="X18" i="20"/>
  <c r="AJ59" i="9"/>
  <c r="AJ38" i="17"/>
  <c r="F38" i="17"/>
  <c r="AF46" i="3"/>
  <c r="P64" i="9"/>
  <c r="D65" i="9"/>
  <c r="D57" i="3"/>
  <c r="I57" i="3" s="1"/>
  <c r="D36" i="17"/>
  <c r="I36" i="17" s="1"/>
  <c r="AF13" i="17"/>
  <c r="E13" i="17"/>
  <c r="K13" i="17" s="1"/>
  <c r="AJ13" i="17"/>
  <c r="AJ10" i="17"/>
  <c r="E10" i="17"/>
  <c r="AF10" i="17"/>
  <c r="D56" i="3"/>
  <c r="I56" i="3" s="1"/>
  <c r="AJ18" i="3"/>
  <c r="AF67" i="17"/>
  <c r="E67" i="17"/>
  <c r="E22" i="7"/>
  <c r="AF22" i="7"/>
  <c r="T22" i="19"/>
  <c r="T21" i="7"/>
  <c r="D40" i="17"/>
  <c r="I40" i="17" s="1"/>
  <c r="AJ10" i="3"/>
  <c r="D13" i="17"/>
  <c r="I13" i="17" s="1"/>
  <c r="AJ35" i="3"/>
  <c r="AJ33" i="3"/>
  <c r="AF38" i="3"/>
  <c r="AJ55" i="3"/>
  <c r="F55" i="3"/>
  <c r="AJ21" i="3"/>
  <c r="AF23" i="3"/>
  <c r="F66" i="17"/>
  <c r="K66" i="17" s="1"/>
  <c r="AJ66" i="17"/>
  <c r="F49" i="17"/>
  <c r="X56" i="17"/>
  <c r="AJ49" i="17"/>
  <c r="P29" i="7"/>
  <c r="P30" i="19"/>
  <c r="D30" i="19" s="1"/>
  <c r="I30" i="19" s="1"/>
  <c r="D30" i="7"/>
  <c r="I30" i="7" s="1"/>
  <c r="AJ17" i="17"/>
  <c r="AF17" i="17"/>
  <c r="E17" i="17"/>
  <c r="AJ67" i="17"/>
  <c r="F67" i="17"/>
  <c r="K67" i="17" s="1"/>
  <c r="AJ44" i="3"/>
  <c r="F72" i="9"/>
  <c r="AJ72" i="9"/>
  <c r="D54" i="3"/>
  <c r="I54" i="3" s="1"/>
  <c r="D14" i="17"/>
  <c r="I14" i="17" s="1"/>
  <c r="AJ16" i="3"/>
  <c r="D34" i="17"/>
  <c r="I34" i="17" s="1"/>
  <c r="AF45" i="3"/>
  <c r="X22" i="19"/>
  <c r="F22" i="19" s="1"/>
  <c r="AJ22" i="7"/>
  <c r="X21" i="7"/>
  <c r="F22" i="7"/>
  <c r="AF21" i="17"/>
  <c r="AJ21" i="17"/>
  <c r="E21" i="17"/>
  <c r="T25" i="17"/>
  <c r="AJ25" i="17" s="1"/>
  <c r="E22" i="17"/>
  <c r="AJ22" i="17"/>
  <c r="AF22" i="17"/>
  <c r="AJ44" i="7"/>
  <c r="X44" i="19"/>
  <c r="F44" i="7"/>
  <c r="AF33" i="17"/>
  <c r="E33" i="17"/>
  <c r="AF64" i="17"/>
  <c r="E64" i="17"/>
  <c r="AJ34" i="17"/>
  <c r="F34" i="17"/>
  <c r="F61" i="17"/>
  <c r="AJ61" i="17"/>
  <c r="E50" i="17"/>
  <c r="AF50" i="17"/>
  <c r="D9" i="17"/>
  <c r="I9" i="17" s="1"/>
  <c r="AJ15" i="17"/>
  <c r="E15" i="17"/>
  <c r="AF15" i="17"/>
  <c r="E16" i="14"/>
  <c r="AF16" i="14"/>
  <c r="AF37" i="17"/>
  <c r="E37" i="17"/>
  <c r="AJ47" i="3"/>
  <c r="F59" i="3"/>
  <c r="AJ59" i="3"/>
  <c r="D66" i="17"/>
  <c r="I66" i="17" s="1"/>
  <c r="AJ34" i="3"/>
  <c r="D9" i="14"/>
  <c r="P11" i="14"/>
  <c r="P15" i="14" s="1"/>
  <c r="P17" i="14" s="1"/>
  <c r="E51" i="3"/>
  <c r="T60" i="3"/>
  <c r="AF51" i="3"/>
  <c r="D71" i="9"/>
  <c r="P70" i="9"/>
  <c r="AF10" i="3"/>
  <c r="F67" i="9"/>
  <c r="AJ67" i="9"/>
  <c r="D10" i="17"/>
  <c r="I10" i="17" s="1"/>
  <c r="D55" i="3"/>
  <c r="I55" i="3" s="1"/>
  <c r="F58" i="3"/>
  <c r="AJ58" i="3"/>
  <c r="AJ19" i="3"/>
  <c r="AF53" i="3"/>
  <c r="E53" i="3"/>
  <c r="D24" i="17"/>
  <c r="I24" i="17" s="1"/>
  <c r="D67" i="17"/>
  <c r="I67" i="17" s="1"/>
  <c r="D52" i="3"/>
  <c r="I52" i="3" s="1"/>
  <c r="E67" i="9"/>
  <c r="AF67" i="9"/>
  <c r="AF38" i="17"/>
  <c r="E38" i="17"/>
  <c r="AF37" i="3"/>
  <c r="AJ14" i="3"/>
  <c r="E36" i="7"/>
  <c r="T42" i="7"/>
  <c r="E42" i="7" s="1"/>
  <c r="T36" i="19"/>
  <c r="AF36" i="7"/>
  <c r="AJ29" i="3"/>
  <c r="AJ63" i="17"/>
  <c r="F63" i="17"/>
  <c r="D38" i="17"/>
  <c r="I38" i="17" s="1"/>
  <c r="E7" i="14"/>
  <c r="AF7" i="14"/>
  <c r="E49" i="17"/>
  <c r="T56" i="17"/>
  <c r="AF49" i="17"/>
  <c r="AF42" i="3"/>
  <c r="T48" i="3"/>
  <c r="E41" i="17"/>
  <c r="AF41" i="17"/>
  <c r="AF9" i="14"/>
  <c r="T11" i="14"/>
  <c r="T15" i="14" s="1"/>
  <c r="T17" i="14" s="1"/>
  <c r="E9" i="14"/>
  <c r="D65" i="17"/>
  <c r="I65" i="17" s="1"/>
  <c r="D41" i="17"/>
  <c r="I41" i="17" s="1"/>
  <c r="D50" i="17"/>
  <c r="I50" i="17" s="1"/>
  <c r="AJ46" i="3"/>
  <c r="E55" i="3"/>
  <c r="AF55" i="3"/>
  <c r="X60" i="3"/>
  <c r="F51" i="3"/>
  <c r="AJ51" i="3"/>
  <c r="D53" i="3"/>
  <c r="I53" i="3" s="1"/>
  <c r="AJ11" i="17"/>
  <c r="E11" i="17"/>
  <c r="AF11" i="17"/>
  <c r="F51" i="17"/>
  <c r="K51" i="17" s="1"/>
  <c r="AF60" i="17"/>
  <c r="E60" i="17"/>
  <c r="AF12" i="3"/>
  <c r="AF43" i="3"/>
  <c r="D8" i="17"/>
  <c r="P19" i="17"/>
  <c r="E66" i="9"/>
  <c r="AF66" i="9"/>
  <c r="AJ36" i="17"/>
  <c r="F36" i="17"/>
  <c r="AF24" i="17"/>
  <c r="AJ24" i="17"/>
  <c r="E24" i="17"/>
  <c r="K24" i="17" s="1"/>
  <c r="AF34" i="17"/>
  <c r="E34" i="17"/>
  <c r="D54" i="17"/>
  <c r="I54" i="17" s="1"/>
  <c r="F53" i="3"/>
  <c r="AJ53" i="3"/>
  <c r="F23" i="7"/>
  <c r="AJ23" i="7"/>
  <c r="X23" i="19"/>
  <c r="F23" i="19" s="1"/>
  <c r="AF34" i="3"/>
  <c r="AF57" i="3"/>
  <c r="E57" i="3"/>
  <c r="E35" i="17"/>
  <c r="AF35" i="17"/>
  <c r="AJ55" i="17"/>
  <c r="F55" i="17"/>
  <c r="AJ37" i="17"/>
  <c r="F37" i="17"/>
  <c r="D59" i="3"/>
  <c r="I59" i="3" s="1"/>
  <c r="AJ23" i="3"/>
  <c r="F32" i="17"/>
  <c r="AJ32" i="17"/>
  <c r="AJ28" i="3"/>
  <c r="AJ15" i="3"/>
  <c r="F61" i="9"/>
  <c r="AJ61" i="9"/>
  <c r="D53" i="17"/>
  <c r="I53" i="17" s="1"/>
  <c r="P58" i="9"/>
  <c r="P18" i="20"/>
  <c r="D59" i="9"/>
  <c r="P22" i="19"/>
  <c r="D22" i="19" s="1"/>
  <c r="I22" i="19" s="1"/>
  <c r="P21" i="7"/>
  <c r="D22" i="7"/>
  <c r="I22" i="7" s="1"/>
  <c r="AJ11" i="3"/>
  <c r="AF59" i="3"/>
  <c r="E59" i="3"/>
  <c r="F30" i="17"/>
  <c r="X42" i="17"/>
  <c r="AJ30" i="17"/>
  <c r="AF71" i="9"/>
  <c r="E71" i="9"/>
  <c r="T70" i="9"/>
  <c r="F39" i="17"/>
  <c r="AJ39" i="17"/>
  <c r="AF40" i="17"/>
  <c r="E40" i="17"/>
  <c r="P44" i="19"/>
  <c r="D44" i="7"/>
  <c r="AJ9" i="14"/>
  <c r="X11" i="14"/>
  <c r="F9" i="14"/>
  <c r="AJ60" i="17"/>
  <c r="F60" i="17"/>
  <c r="P48" i="3"/>
  <c r="AF17" i="3"/>
  <c r="E65" i="9"/>
  <c r="AF65" i="9"/>
  <c r="T64" i="9"/>
  <c r="T29" i="7"/>
  <c r="AF30" i="7"/>
  <c r="E30" i="7"/>
  <c r="T30" i="19"/>
  <c r="D32" i="17"/>
  <c r="I32" i="17" s="1"/>
  <c r="D67" i="9"/>
  <c r="I67" i="9" s="1"/>
  <c r="AF33" i="3"/>
  <c r="AF14" i="3"/>
  <c r="AF61" i="17"/>
  <c r="E61" i="17"/>
  <c r="AJ31" i="17"/>
  <c r="F31" i="17"/>
  <c r="D60" i="17"/>
  <c r="I60" i="17" s="1"/>
  <c r="AT80" i="19"/>
  <c r="AD80" i="19"/>
  <c r="R16" i="13"/>
  <c r="AD12" i="13"/>
  <c r="F86" i="20"/>
  <c r="F21" i="1"/>
  <c r="E100" i="20"/>
  <c r="AJ100" i="20"/>
  <c r="AI11" i="14"/>
  <c r="W15" i="14"/>
  <c r="AM15" i="14" s="1"/>
  <c r="E89" i="20"/>
  <c r="E69" i="20"/>
  <c r="E74" i="20"/>
  <c r="E83" i="20"/>
  <c r="K5" i="1"/>
  <c r="E86" i="20"/>
  <c r="E78" i="20"/>
  <c r="E87" i="20"/>
  <c r="E95" i="20"/>
  <c r="E94" i="20"/>
  <c r="E75" i="20"/>
  <c r="E7" i="9"/>
  <c r="E99" i="20"/>
  <c r="E79" i="20"/>
  <c r="J47" i="1"/>
  <c r="D21" i="13"/>
  <c r="I21" i="13" s="1"/>
  <c r="AI21" i="13"/>
  <c r="T8" i="9"/>
  <c r="T9" i="19"/>
  <c r="AJ9" i="19" s="1"/>
  <c r="T57" i="20"/>
  <c r="T50" i="20"/>
  <c r="T41" i="20"/>
  <c r="AJ41" i="20" s="1"/>
  <c r="T7" i="1"/>
  <c r="E7" i="1" s="1"/>
  <c r="T56" i="20"/>
  <c r="AJ56" i="20" s="1"/>
  <c r="T47" i="20"/>
  <c r="T45" i="20"/>
  <c r="T40" i="20"/>
  <c r="AF40" i="20" s="1"/>
  <c r="T37" i="20"/>
  <c r="AJ37" i="20" s="1"/>
  <c r="T61" i="20"/>
  <c r="T35" i="20"/>
  <c r="AF9" i="1"/>
  <c r="T44" i="20"/>
  <c r="AF44" i="20" s="1"/>
  <c r="T51" i="20"/>
  <c r="AF51" i="20" s="1"/>
  <c r="AJ9" i="1"/>
  <c r="T55" i="20"/>
  <c r="T48" i="20"/>
  <c r="T49" i="20"/>
  <c r="T62" i="20"/>
  <c r="T39" i="20"/>
  <c r="AJ39" i="20" s="1"/>
  <c r="T17" i="1"/>
  <c r="T81" i="20" s="1"/>
  <c r="T17" i="20" s="1"/>
  <c r="AL43" i="7"/>
  <c r="V43" i="19"/>
  <c r="AH43" i="7"/>
  <c r="Z91" i="20"/>
  <c r="Z53" i="20"/>
  <c r="Z33" i="1"/>
  <c r="AL27" i="1"/>
  <c r="Z27" i="19"/>
  <c r="AR27" i="19" s="1"/>
  <c r="F15" i="19"/>
  <c r="AJ15" i="19"/>
  <c r="O42" i="19"/>
  <c r="AO42" i="19" s="1"/>
  <c r="AI42" i="7"/>
  <c r="W42" i="19"/>
  <c r="AD21" i="19"/>
  <c r="AH21" i="19"/>
  <c r="AL21" i="19"/>
  <c r="F48" i="19"/>
  <c r="J15" i="1"/>
  <c r="D79" i="20"/>
  <c r="I79" i="20" s="1"/>
  <c r="AF19" i="1"/>
  <c r="P83" i="20"/>
  <c r="AF83" i="20" s="1"/>
  <c r="P8" i="20"/>
  <c r="AF8" i="20" s="1"/>
  <c r="P19" i="19"/>
  <c r="AF19" i="19" s="1"/>
  <c r="D19" i="1"/>
  <c r="I19" i="1" s="1"/>
  <c r="P45" i="20"/>
  <c r="V17" i="14"/>
  <c r="AL17" i="14" s="1"/>
  <c r="AH15" i="14"/>
  <c r="AL15" i="14"/>
  <c r="P93" i="20"/>
  <c r="P55" i="20"/>
  <c r="D29" i="1"/>
  <c r="D93" i="20" s="1"/>
  <c r="I93" i="20" s="1"/>
  <c r="AF29" i="1"/>
  <c r="P43" i="1"/>
  <c r="D43" i="1" s="1"/>
  <c r="I43" i="1" s="1"/>
  <c r="AL22" i="13"/>
  <c r="F78" i="20"/>
  <c r="F13" i="1"/>
  <c r="AF69" i="20"/>
  <c r="J24" i="1"/>
  <c r="E88" i="20"/>
  <c r="K24" i="1"/>
  <c r="E21" i="1"/>
  <c r="AJ89" i="20"/>
  <c r="AF89" i="20"/>
  <c r="AU22" i="14"/>
  <c r="AT22" i="14"/>
  <c r="AK43" i="19"/>
  <c r="AU82" i="19"/>
  <c r="AV82" i="19"/>
  <c r="C38" i="7"/>
  <c r="H33" i="7"/>
  <c r="C33" i="19"/>
  <c r="AI23" i="19"/>
  <c r="AE56" i="17"/>
  <c r="O21" i="19"/>
  <c r="AO21" i="19" s="1"/>
  <c r="O27" i="7"/>
  <c r="AO27" i="7" s="1"/>
  <c r="AE70" i="9"/>
  <c r="AI18" i="20"/>
  <c r="AE30" i="19"/>
  <c r="AJ69" i="20"/>
  <c r="AE36" i="19"/>
  <c r="AH27" i="7"/>
  <c r="V33" i="7"/>
  <c r="AL33" i="7" s="1"/>
  <c r="S16" i="13"/>
  <c r="AE12" i="13"/>
  <c r="AU64" i="9"/>
  <c r="AT64" i="9"/>
  <c r="Q38" i="7"/>
  <c r="AC33" i="7"/>
  <c r="V16" i="13"/>
  <c r="AL12" i="13"/>
  <c r="AH12" i="13"/>
  <c r="AV41" i="9"/>
  <c r="AH29" i="19"/>
  <c r="Z17" i="20"/>
  <c r="AK27" i="19"/>
  <c r="AT82" i="19"/>
  <c r="W70" i="19"/>
  <c r="AI68" i="7"/>
  <c r="W65" i="7"/>
  <c r="AQ65" i="7" s="1"/>
  <c r="AU65" i="7" s="1"/>
  <c r="J25" i="19"/>
  <c r="AE7" i="19"/>
  <c r="Y38" i="7"/>
  <c r="AK33" i="7"/>
  <c r="Y33" i="19"/>
  <c r="AO33" i="20"/>
  <c r="AK17" i="14"/>
  <c r="AV36" i="19"/>
  <c r="AT29" i="14"/>
  <c r="AU60" i="3"/>
  <c r="AV60" i="3"/>
  <c r="AL42" i="19"/>
  <c r="K97" i="19"/>
  <c r="H80" i="19"/>
  <c r="I80" i="19"/>
  <c r="AI12" i="13"/>
  <c r="W16" i="13"/>
  <c r="AM16" i="13" s="1"/>
  <c r="Z6" i="20"/>
  <c r="O70" i="17"/>
  <c r="AE42" i="17"/>
  <c r="AI30" i="19"/>
  <c r="R17" i="14"/>
  <c r="AP17" i="14" s="1"/>
  <c r="AD15" i="14"/>
  <c r="X16" i="13"/>
  <c r="AJ12" i="13"/>
  <c r="AD27" i="7"/>
  <c r="N33" i="7"/>
  <c r="N27" i="19"/>
  <c r="J56" i="19"/>
  <c r="I56" i="19"/>
  <c r="AT70" i="9"/>
  <c r="N16" i="13"/>
  <c r="U16" i="13"/>
  <c r="AG12" i="13"/>
  <c r="AG43" i="19"/>
  <c r="AI70" i="9"/>
  <c r="AI64" i="9"/>
  <c r="AE19" i="17"/>
  <c r="AI19" i="17"/>
  <c r="AE19" i="20"/>
  <c r="W70" i="17"/>
  <c r="AQ70" i="17" s="1"/>
  <c r="AV70" i="17" s="1"/>
  <c r="W43" i="7"/>
  <c r="AM43" i="7" s="1"/>
  <c r="W29" i="19"/>
  <c r="AI29" i="7"/>
  <c r="AJ8" i="20"/>
  <c r="M16" i="13"/>
  <c r="AC12" i="13"/>
  <c r="K82" i="19"/>
  <c r="B38" i="7"/>
  <c r="B33" i="19"/>
  <c r="AV11" i="14"/>
  <c r="AQ54" i="7"/>
  <c r="AU54" i="7" s="1"/>
  <c r="AH54" i="7"/>
  <c r="AD56" i="19"/>
  <c r="AD7" i="19"/>
  <c r="S27" i="7"/>
  <c r="AP27" i="7" s="1"/>
  <c r="S21" i="19"/>
  <c r="AP21" i="19" s="1"/>
  <c r="AE21" i="7"/>
  <c r="AI36" i="19"/>
  <c r="AI48" i="3"/>
  <c r="AE58" i="9"/>
  <c r="T16" i="13"/>
  <c r="AF12" i="13"/>
  <c r="AG17" i="14"/>
  <c r="AT13" i="19"/>
  <c r="AG33" i="7"/>
  <c r="U38" i="7"/>
  <c r="U33" i="19"/>
  <c r="AG56" i="19"/>
  <c r="AC80" i="19"/>
  <c r="H27" i="19"/>
  <c r="Z11" i="9"/>
  <c r="Z10" i="9"/>
  <c r="AU97" i="19"/>
  <c r="AI56" i="17"/>
  <c r="AI22" i="19"/>
  <c r="AE42" i="7"/>
  <c r="S42" i="19"/>
  <c r="AP42" i="19" s="1"/>
  <c r="AI44" i="19"/>
  <c r="N17" i="14"/>
  <c r="AE56" i="19"/>
  <c r="AV48" i="3"/>
  <c r="AK40" i="9"/>
  <c r="AR81" i="20"/>
  <c r="AR43" i="20"/>
  <c r="F25" i="17"/>
  <c r="AI60" i="3"/>
  <c r="W27" i="7"/>
  <c r="W21" i="19"/>
  <c r="AI21" i="7"/>
  <c r="AI25" i="17"/>
  <c r="AE25" i="17"/>
  <c r="AG97" i="20"/>
  <c r="Q64" i="20"/>
  <c r="Q11" i="20" s="1"/>
  <c r="Q54" i="1"/>
  <c r="Q102" i="20"/>
  <c r="Q19" i="9"/>
  <c r="AG38" i="1"/>
  <c r="AC38" i="1"/>
  <c r="AE15" i="14"/>
  <c r="O17" i="14"/>
  <c r="Z38" i="7"/>
  <c r="AE33" i="20"/>
  <c r="AI7" i="19"/>
  <c r="AJ36" i="20"/>
  <c r="AF36" i="20"/>
  <c r="Y24" i="3"/>
  <c r="AH17" i="20"/>
  <c r="AH10" i="9"/>
  <c r="AH11" i="9"/>
  <c r="V97" i="20"/>
  <c r="Y55" i="1"/>
  <c r="Y45" i="1"/>
  <c r="F93" i="20"/>
  <c r="E44" i="20"/>
  <c r="E41" i="20"/>
  <c r="X71" i="20"/>
  <c r="F7" i="1"/>
  <c r="X33" i="20"/>
  <c r="K10" i="19"/>
  <c r="E50" i="20"/>
  <c r="E48" i="20"/>
  <c r="E37" i="20"/>
  <c r="E45" i="20"/>
  <c r="E61" i="20"/>
  <c r="E40" i="20"/>
  <c r="E8" i="9"/>
  <c r="E31" i="20"/>
  <c r="E35" i="20"/>
  <c r="E56" i="20"/>
  <c r="E57" i="20"/>
  <c r="E49" i="20"/>
  <c r="E73" i="20"/>
  <c r="E62" i="20"/>
  <c r="E36" i="20"/>
  <c r="E55" i="20"/>
  <c r="K29" i="1"/>
  <c r="F12" i="9"/>
  <c r="D7" i="1"/>
  <c r="E93" i="20"/>
  <c r="AK6" i="3"/>
  <c r="Y20" i="9"/>
  <c r="Y21" i="9"/>
  <c r="H25" i="13"/>
  <c r="M22" i="20"/>
  <c r="M11" i="20"/>
  <c r="B20" i="9"/>
  <c r="B21" i="9"/>
  <c r="H21" i="9" s="1"/>
  <c r="B23" i="20"/>
  <c r="B12" i="20"/>
  <c r="C23" i="20"/>
  <c r="C12" i="20"/>
  <c r="B45" i="1"/>
  <c r="B46" i="1" s="1"/>
  <c r="U45" i="1"/>
  <c r="C11" i="20"/>
  <c r="H11" i="20" s="1"/>
  <c r="H64" i="20"/>
  <c r="U24" i="3"/>
  <c r="AG6" i="3"/>
  <c r="M55" i="1"/>
  <c r="C22" i="20"/>
  <c r="H22" i="20" s="1"/>
  <c r="H102" i="20"/>
  <c r="B55" i="1"/>
  <c r="Q24" i="3"/>
  <c r="C45" i="1"/>
  <c r="H41" i="1"/>
  <c r="C26" i="9"/>
  <c r="H26" i="9" s="1"/>
  <c r="H29" i="13"/>
  <c r="C55" i="1"/>
  <c r="H54" i="1"/>
  <c r="H19" i="9"/>
  <c r="C20" i="9"/>
  <c r="C24" i="3"/>
  <c r="H6" i="3"/>
  <c r="AU44" i="19" l="1"/>
  <c r="AU13" i="19"/>
  <c r="AJ12" i="9"/>
  <c r="AQ70" i="19"/>
  <c r="AU70" i="19" s="1"/>
  <c r="AU30" i="19"/>
  <c r="AT45" i="20"/>
  <c r="AP43" i="20"/>
  <c r="AP6" i="20" s="1"/>
  <c r="AT60" i="3"/>
  <c r="AU43" i="1"/>
  <c r="AT83" i="20"/>
  <c r="AV43" i="1"/>
  <c r="AU68" i="17"/>
  <c r="AT42" i="19"/>
  <c r="AT58" i="9"/>
  <c r="K99" i="20"/>
  <c r="AE71" i="20"/>
  <c r="AP33" i="20"/>
  <c r="F37" i="20"/>
  <c r="K37" i="20" s="1"/>
  <c r="AJ50" i="20"/>
  <c r="AV56" i="17"/>
  <c r="AU56" i="17"/>
  <c r="F48" i="20"/>
  <c r="AI70" i="17"/>
  <c r="AM70" i="17"/>
  <c r="K9" i="1"/>
  <c r="AE70" i="17"/>
  <c r="AO70" i="17"/>
  <c r="AT70" i="17" s="1"/>
  <c r="AT7" i="1"/>
  <c r="AV21" i="7"/>
  <c r="AJ19" i="19"/>
  <c r="AT12" i="9"/>
  <c r="AV18" i="19"/>
  <c r="AT44" i="20"/>
  <c r="AT27" i="7"/>
  <c r="AT48" i="3"/>
  <c r="F36" i="20"/>
  <c r="K36" i="20" s="1"/>
  <c r="F51" i="20"/>
  <c r="K51" i="20" s="1"/>
  <c r="F73" i="20"/>
  <c r="AF12" i="9"/>
  <c r="AU29" i="7"/>
  <c r="F41" i="20"/>
  <c r="F55" i="20"/>
  <c r="K55" i="20" s="1"/>
  <c r="W91" i="20"/>
  <c r="AM91" i="20" s="1"/>
  <c r="AA6" i="3"/>
  <c r="AA19" i="9"/>
  <c r="AA102" i="20"/>
  <c r="AA22" i="20" s="1"/>
  <c r="AA64" i="20"/>
  <c r="AA11" i="20" s="1"/>
  <c r="AA38" i="19"/>
  <c r="AA54" i="1"/>
  <c r="AA41" i="1"/>
  <c r="AA45" i="1" s="1"/>
  <c r="F57" i="20"/>
  <c r="K57" i="20" s="1"/>
  <c r="O91" i="20"/>
  <c r="AV23" i="19"/>
  <c r="AO15" i="14"/>
  <c r="F50" i="20"/>
  <c r="F35" i="20"/>
  <c r="F45" i="20"/>
  <c r="AU22" i="19"/>
  <c r="F40" i="20"/>
  <c r="K40" i="20" s="1"/>
  <c r="F62" i="20"/>
  <c r="K62" i="20" s="1"/>
  <c r="F56" i="20"/>
  <c r="K56" i="20" s="1"/>
  <c r="AQ27" i="1"/>
  <c r="AV27" i="1" s="1"/>
  <c r="O11" i="9"/>
  <c r="F31" i="20"/>
  <c r="F61" i="20"/>
  <c r="K61" i="20" s="1"/>
  <c r="F8" i="9"/>
  <c r="S91" i="20"/>
  <c r="F49" i="20"/>
  <c r="K49" i="20" s="1"/>
  <c r="AF77" i="20"/>
  <c r="K83" i="20"/>
  <c r="J89" i="20"/>
  <c r="AF48" i="20"/>
  <c r="AF85" i="20"/>
  <c r="AJ55" i="20"/>
  <c r="O6" i="20"/>
  <c r="O17" i="20"/>
  <c r="AI17" i="19"/>
  <c r="AF31" i="20"/>
  <c r="AU17" i="1"/>
  <c r="U55" i="1"/>
  <c r="S53" i="20"/>
  <c r="AV42" i="7"/>
  <c r="AF8" i="9"/>
  <c r="AV17" i="1"/>
  <c r="AV58" i="9"/>
  <c r="S33" i="1"/>
  <c r="S38" i="1" s="1"/>
  <c r="AG54" i="1"/>
  <c r="AQ43" i="20"/>
  <c r="AQ6" i="20" s="1"/>
  <c r="J52" i="17"/>
  <c r="K79" i="20"/>
  <c r="AU8" i="9"/>
  <c r="AQ81" i="20"/>
  <c r="AQ17" i="20" s="1"/>
  <c r="AU17" i="20" s="1"/>
  <c r="O10" i="9"/>
  <c r="F47" i="20"/>
  <c r="AO71" i="20"/>
  <c r="AJ49" i="20"/>
  <c r="AH91" i="20"/>
  <c r="AV19" i="19"/>
  <c r="AU19" i="19"/>
  <c r="AO17" i="14"/>
  <c r="AM71" i="20"/>
  <c r="W6" i="20"/>
  <c r="AM6" i="20" s="1"/>
  <c r="AM43" i="20"/>
  <c r="AI33" i="20"/>
  <c r="AM33" i="20"/>
  <c r="AA27" i="13"/>
  <c r="AA28" i="13" s="1"/>
  <c r="W17" i="20"/>
  <c r="AM81" i="20"/>
  <c r="AQ15" i="14"/>
  <c r="AV15" i="14" s="1"/>
  <c r="AJ77" i="20"/>
  <c r="AK19" i="9"/>
  <c r="M20" i="9"/>
  <c r="J13" i="19"/>
  <c r="AV12" i="9"/>
  <c r="AU12" i="9"/>
  <c r="AT8" i="9"/>
  <c r="Q21" i="9"/>
  <c r="W11" i="9"/>
  <c r="AM9" i="9"/>
  <c r="S11" i="9"/>
  <c r="AP9" i="9"/>
  <c r="AQ9" i="9"/>
  <c r="AV9" i="9" s="1"/>
  <c r="J19" i="1"/>
  <c r="AO9" i="9"/>
  <c r="AO10" i="9" s="1"/>
  <c r="Z27" i="13"/>
  <c r="Z28" i="13" s="1"/>
  <c r="AA49" i="1"/>
  <c r="W33" i="1"/>
  <c r="AQ33" i="1" s="1"/>
  <c r="AM27" i="1"/>
  <c r="M57" i="1"/>
  <c r="M58" i="1" s="1"/>
  <c r="M41" i="7"/>
  <c r="M45" i="7" s="1"/>
  <c r="M48" i="7" s="1"/>
  <c r="Q38" i="19"/>
  <c r="W27" i="19"/>
  <c r="AM27" i="19" s="1"/>
  <c r="AM27" i="7"/>
  <c r="AQ27" i="7"/>
  <c r="AU27" i="7" s="1"/>
  <c r="AQ43" i="7"/>
  <c r="AV43" i="7" s="1"/>
  <c r="AR38" i="7"/>
  <c r="AR41" i="7" s="1"/>
  <c r="AR45" i="7" s="1"/>
  <c r="AA49" i="7"/>
  <c r="AP43" i="7"/>
  <c r="AT43" i="7" s="1"/>
  <c r="F7" i="19"/>
  <c r="AM7" i="19"/>
  <c r="AQ17" i="19"/>
  <c r="AU17" i="19" s="1"/>
  <c r="AM17" i="19"/>
  <c r="AQ42" i="19"/>
  <c r="AU42" i="19" s="1"/>
  <c r="AM42" i="19"/>
  <c r="AQ21" i="19"/>
  <c r="AU21" i="19" s="1"/>
  <c r="AM21" i="19"/>
  <c r="AM29" i="19"/>
  <c r="F85" i="20"/>
  <c r="O33" i="1"/>
  <c r="AO33" i="1" s="1"/>
  <c r="O27" i="19"/>
  <c r="AO27" i="19" s="1"/>
  <c r="AT18" i="19"/>
  <c r="O53" i="20"/>
  <c r="AG33" i="19"/>
  <c r="AC41" i="1"/>
  <c r="D83" i="20"/>
  <c r="AQ7" i="19"/>
  <c r="AP29" i="19"/>
  <c r="M45" i="1"/>
  <c r="AJ35" i="20"/>
  <c r="AQ29" i="19"/>
  <c r="AV9" i="19"/>
  <c r="AU9" i="19"/>
  <c r="AF61" i="20"/>
  <c r="AO29" i="19"/>
  <c r="AR43" i="19"/>
  <c r="AF9" i="19"/>
  <c r="AF57" i="20"/>
  <c r="J94" i="20"/>
  <c r="J69" i="20"/>
  <c r="AJ31" i="20"/>
  <c r="K95" i="20"/>
  <c r="AE17" i="19"/>
  <c r="M24" i="3"/>
  <c r="AG41" i="1"/>
  <c r="AI81" i="20"/>
  <c r="AT33" i="20"/>
  <c r="K74" i="20"/>
  <c r="AV44" i="20"/>
  <c r="AT17" i="1"/>
  <c r="D18" i="19"/>
  <c r="I18" i="19" s="1"/>
  <c r="AL43" i="19"/>
  <c r="P33" i="20"/>
  <c r="E33" i="20"/>
  <c r="AJ18" i="19"/>
  <c r="J88" i="20"/>
  <c r="S27" i="19"/>
  <c r="AP27" i="19" s="1"/>
  <c r="AK41" i="1"/>
  <c r="M21" i="9"/>
  <c r="AE27" i="1"/>
  <c r="X17" i="19"/>
  <c r="T33" i="20"/>
  <c r="AO43" i="20"/>
  <c r="AO6" i="20" s="1"/>
  <c r="P71" i="20"/>
  <c r="AE81" i="20"/>
  <c r="AI27" i="1"/>
  <c r="X27" i="1"/>
  <c r="AH33" i="1"/>
  <c r="J7" i="20"/>
  <c r="P9" i="9"/>
  <c r="P11" i="9" s="1"/>
  <c r="V59" i="20"/>
  <c r="P17" i="19"/>
  <c r="D17" i="19" s="1"/>
  <c r="I17" i="19" s="1"/>
  <c r="K7" i="20"/>
  <c r="P43" i="20"/>
  <c r="P6" i="20" s="1"/>
  <c r="P81" i="20"/>
  <c r="P17" i="20" s="1"/>
  <c r="AF17" i="20" s="1"/>
  <c r="V38" i="1"/>
  <c r="V102" i="20" s="1"/>
  <c r="J82" i="20"/>
  <c r="J95" i="20"/>
  <c r="P27" i="1"/>
  <c r="R20" i="13" s="1"/>
  <c r="R23" i="13" s="1"/>
  <c r="AD23" i="13" s="1"/>
  <c r="AJ45" i="20"/>
  <c r="J87" i="20"/>
  <c r="S10" i="9"/>
  <c r="AE10" i="9" s="1"/>
  <c r="I9" i="1"/>
  <c r="K89" i="20"/>
  <c r="AC6" i="3"/>
  <c r="AE9" i="9"/>
  <c r="AF37" i="20"/>
  <c r="X9" i="9"/>
  <c r="X11" i="9" s="1"/>
  <c r="X43" i="20"/>
  <c r="X6" i="20" s="1"/>
  <c r="K42" i="1"/>
  <c r="X81" i="20"/>
  <c r="X17" i="20" s="1"/>
  <c r="J30" i="7"/>
  <c r="I9" i="19"/>
  <c r="J22" i="13"/>
  <c r="AI9" i="9"/>
  <c r="AH6" i="20"/>
  <c r="AG102" i="20"/>
  <c r="AF62" i="20"/>
  <c r="J7" i="9"/>
  <c r="AI43" i="20"/>
  <c r="J75" i="20"/>
  <c r="AK102" i="20"/>
  <c r="AD91" i="20"/>
  <c r="U22" i="20"/>
  <c r="AK22" i="20" s="1"/>
  <c r="AE43" i="20"/>
  <c r="AF47" i="20"/>
  <c r="AU18" i="20"/>
  <c r="AT85" i="20"/>
  <c r="AT55" i="20"/>
  <c r="AU55" i="20"/>
  <c r="N97" i="20"/>
  <c r="N59" i="20"/>
  <c r="N38" i="1"/>
  <c r="AT39" i="20"/>
  <c r="AT77" i="20"/>
  <c r="AT81" i="20"/>
  <c r="AT17" i="20"/>
  <c r="AG64" i="20"/>
  <c r="U11" i="20"/>
  <c r="AG11" i="20" s="1"/>
  <c r="AJ48" i="20"/>
  <c r="AJ43" i="1"/>
  <c r="AF43" i="1"/>
  <c r="AT47" i="20"/>
  <c r="AJ61" i="20"/>
  <c r="AH27" i="19"/>
  <c r="AF50" i="20"/>
  <c r="AU77" i="20"/>
  <c r="AV7" i="20"/>
  <c r="AK64" i="20"/>
  <c r="U20" i="9"/>
  <c r="AK20" i="9" s="1"/>
  <c r="D77" i="20"/>
  <c r="I77" i="20" s="1"/>
  <c r="J43" i="1"/>
  <c r="AV7" i="1"/>
  <c r="AQ71" i="20"/>
  <c r="AQ33" i="20"/>
  <c r="AU7" i="1"/>
  <c r="AU83" i="20"/>
  <c r="AV83" i="20"/>
  <c r="AU49" i="20"/>
  <c r="AV49" i="20"/>
  <c r="AV40" i="20"/>
  <c r="AU40" i="20"/>
  <c r="AT37" i="20"/>
  <c r="AT62" i="20"/>
  <c r="AV39" i="20"/>
  <c r="AU39" i="20"/>
  <c r="AU45" i="20"/>
  <c r="AV45" i="20"/>
  <c r="AU62" i="20"/>
  <c r="AV62" i="20"/>
  <c r="AU50" i="20"/>
  <c r="AV50" i="20"/>
  <c r="AT73" i="20"/>
  <c r="AT49" i="20"/>
  <c r="AU47" i="20"/>
  <c r="AU8" i="20"/>
  <c r="AV8" i="20"/>
  <c r="AU51" i="20"/>
  <c r="AV51" i="20"/>
  <c r="AT56" i="20"/>
  <c r="AU36" i="20"/>
  <c r="AV36" i="20"/>
  <c r="AU31" i="20"/>
  <c r="AV31" i="20"/>
  <c r="AV82" i="20"/>
  <c r="AT51" i="20"/>
  <c r="AU85" i="20"/>
  <c r="AV48" i="20"/>
  <c r="AU48" i="20"/>
  <c r="AU61" i="20"/>
  <c r="AV61" i="20"/>
  <c r="AT35" i="20"/>
  <c r="AT40" i="20"/>
  <c r="AT50" i="20"/>
  <c r="AP27" i="1"/>
  <c r="AU37" i="20"/>
  <c r="AV37" i="20"/>
  <c r="AU73" i="20"/>
  <c r="AV73" i="20"/>
  <c r="AT48" i="20"/>
  <c r="AT61" i="20"/>
  <c r="AU35" i="20"/>
  <c r="AV35" i="20"/>
  <c r="AU41" i="20"/>
  <c r="AV41" i="20"/>
  <c r="AT36" i="20"/>
  <c r="AT57" i="20"/>
  <c r="AR33" i="1"/>
  <c r="AO27" i="1"/>
  <c r="AU57" i="20"/>
  <c r="AV57" i="20"/>
  <c r="AU56" i="20"/>
  <c r="AV56" i="20"/>
  <c r="AT93" i="20"/>
  <c r="AT31" i="20"/>
  <c r="AT41" i="20"/>
  <c r="AT43" i="1"/>
  <c r="K47" i="19"/>
  <c r="D36" i="19"/>
  <c r="J47" i="19"/>
  <c r="I47" i="19"/>
  <c r="AC64" i="20"/>
  <c r="D8" i="20"/>
  <c r="I8" i="20" s="1"/>
  <c r="J74" i="20"/>
  <c r="K100" i="20"/>
  <c r="AJ19" i="20"/>
  <c r="AE29" i="19"/>
  <c r="Q20" i="9"/>
  <c r="AG19" i="9"/>
  <c r="AC19" i="9"/>
  <c r="AJ8" i="9"/>
  <c r="S43" i="19"/>
  <c r="J86" i="20"/>
  <c r="AF19" i="20"/>
  <c r="K88" i="20"/>
  <c r="AI71" i="20"/>
  <c r="R97" i="20"/>
  <c r="AH97" i="20" s="1"/>
  <c r="R33" i="19"/>
  <c r="AD33" i="1"/>
  <c r="R59" i="20"/>
  <c r="R38" i="1"/>
  <c r="K35" i="19"/>
  <c r="AD53" i="20"/>
  <c r="AH53" i="20"/>
  <c r="K13" i="19"/>
  <c r="AT17" i="19"/>
  <c r="E17" i="1"/>
  <c r="E39" i="20"/>
  <c r="J36" i="17"/>
  <c r="AF39" i="20"/>
  <c r="AF56" i="20"/>
  <c r="E77" i="20"/>
  <c r="AF35" i="20"/>
  <c r="J13" i="1"/>
  <c r="AF93" i="20"/>
  <c r="I21" i="1"/>
  <c r="K7" i="9"/>
  <c r="D85" i="20"/>
  <c r="I85" i="20" s="1"/>
  <c r="AF41" i="20"/>
  <c r="AF13" i="19"/>
  <c r="AJ13" i="19"/>
  <c r="D12" i="9"/>
  <c r="I12" i="9" s="1"/>
  <c r="J59" i="3"/>
  <c r="K72" i="9"/>
  <c r="K87" i="20"/>
  <c r="J21" i="13"/>
  <c r="E85" i="20"/>
  <c r="T42" i="19"/>
  <c r="E42" i="19" s="1"/>
  <c r="AJ68" i="17"/>
  <c r="AJ51" i="20"/>
  <c r="K86" i="20"/>
  <c r="AF42" i="7"/>
  <c r="E9" i="19"/>
  <c r="J9" i="19" s="1"/>
  <c r="E70" i="9"/>
  <c r="K21" i="1"/>
  <c r="E47" i="20"/>
  <c r="AJ22" i="19"/>
  <c r="J100" i="20"/>
  <c r="D19" i="19"/>
  <c r="K69" i="20"/>
  <c r="AJ57" i="20"/>
  <c r="J57" i="3"/>
  <c r="AC102" i="20"/>
  <c r="K94" i="20"/>
  <c r="D19" i="20"/>
  <c r="I19" i="20" s="1"/>
  <c r="AF55" i="20"/>
  <c r="J30" i="17"/>
  <c r="O97" i="20"/>
  <c r="D58" i="9"/>
  <c r="J33" i="17"/>
  <c r="D17" i="1"/>
  <c r="E71" i="20"/>
  <c r="J99" i="20"/>
  <c r="D41" i="20"/>
  <c r="I41" i="20" s="1"/>
  <c r="AJ62" i="20"/>
  <c r="T71" i="20"/>
  <c r="AJ71" i="20" s="1"/>
  <c r="K39" i="17"/>
  <c r="D45" i="20"/>
  <c r="I45" i="20" s="1"/>
  <c r="AJ7" i="1"/>
  <c r="D51" i="20"/>
  <c r="I51" i="20" s="1"/>
  <c r="D56" i="20"/>
  <c r="I56" i="20" s="1"/>
  <c r="AF7" i="1"/>
  <c r="D48" i="20"/>
  <c r="I48" i="20" s="1"/>
  <c r="D40" i="20"/>
  <c r="I40" i="20" s="1"/>
  <c r="V33" i="19"/>
  <c r="AL27" i="19"/>
  <c r="J13" i="17"/>
  <c r="J24" i="17"/>
  <c r="J48" i="19"/>
  <c r="J9" i="1"/>
  <c r="D62" i="20"/>
  <c r="I62" i="20" s="1"/>
  <c r="D8" i="9"/>
  <c r="I8" i="9" s="1"/>
  <c r="AF44" i="19"/>
  <c r="I48" i="19"/>
  <c r="D44" i="20"/>
  <c r="I44" i="20" s="1"/>
  <c r="D31" i="20"/>
  <c r="I31" i="20" s="1"/>
  <c r="K7" i="1"/>
  <c r="D73" i="20"/>
  <c r="I73" i="20" s="1"/>
  <c r="D36" i="20"/>
  <c r="I36" i="20" s="1"/>
  <c r="D35" i="20"/>
  <c r="I35" i="20" s="1"/>
  <c r="Z33" i="19"/>
  <c r="AR33" i="19" s="1"/>
  <c r="J12" i="17"/>
  <c r="D55" i="20"/>
  <c r="I55" i="20" s="1"/>
  <c r="K78" i="20"/>
  <c r="F60" i="3"/>
  <c r="J36" i="7"/>
  <c r="F44" i="19"/>
  <c r="K22" i="7"/>
  <c r="K33" i="17"/>
  <c r="K52" i="3"/>
  <c r="F68" i="17"/>
  <c r="J35" i="19"/>
  <c r="I35" i="19"/>
  <c r="D47" i="20"/>
  <c r="I47" i="20" s="1"/>
  <c r="D50" i="20"/>
  <c r="I50" i="20" s="1"/>
  <c r="D39" i="20"/>
  <c r="I39" i="20" s="1"/>
  <c r="D57" i="20"/>
  <c r="I57" i="20" s="1"/>
  <c r="D61" i="20"/>
  <c r="I61" i="20" s="1"/>
  <c r="D37" i="20"/>
  <c r="I37" i="20" s="1"/>
  <c r="D49" i="20"/>
  <c r="I49" i="20" s="1"/>
  <c r="E44" i="19"/>
  <c r="I29" i="1"/>
  <c r="J78" i="20"/>
  <c r="AJ44" i="19"/>
  <c r="P29" i="19"/>
  <c r="AC54" i="1"/>
  <c r="F17" i="1"/>
  <c r="AJ44" i="20"/>
  <c r="J22" i="7"/>
  <c r="J66" i="9"/>
  <c r="Q55" i="1"/>
  <c r="J29" i="1"/>
  <c r="J52" i="3"/>
  <c r="F77" i="20"/>
  <c r="F39" i="20"/>
  <c r="T27" i="1"/>
  <c r="T33" i="1" s="1"/>
  <c r="D68" i="17"/>
  <c r="I68" i="17" s="1"/>
  <c r="K60" i="17"/>
  <c r="J51" i="3"/>
  <c r="J34" i="17"/>
  <c r="J37" i="17"/>
  <c r="AF70" i="9"/>
  <c r="J61" i="17"/>
  <c r="AJ40" i="20"/>
  <c r="J21" i="1"/>
  <c r="T7" i="19"/>
  <c r="AL33" i="1"/>
  <c r="AJ18" i="20"/>
  <c r="AT15" i="14"/>
  <c r="AF29" i="7"/>
  <c r="K30" i="17"/>
  <c r="J31" i="17"/>
  <c r="J63" i="17"/>
  <c r="AE21" i="19"/>
  <c r="AF45" i="20"/>
  <c r="AF49" i="20"/>
  <c r="AU70" i="17"/>
  <c r="K52" i="17"/>
  <c r="K65" i="17"/>
  <c r="J53" i="3"/>
  <c r="AL11" i="9"/>
  <c r="K55" i="17"/>
  <c r="J55" i="3"/>
  <c r="K54" i="17"/>
  <c r="J61" i="9"/>
  <c r="AJ58" i="9"/>
  <c r="AE42" i="19"/>
  <c r="AT7" i="19"/>
  <c r="K31" i="17"/>
  <c r="E12" i="9"/>
  <c r="AL6" i="20"/>
  <c r="E42" i="17"/>
  <c r="AL53" i="20"/>
  <c r="AF64" i="9"/>
  <c r="K59" i="3"/>
  <c r="AF18" i="20"/>
  <c r="J64" i="17"/>
  <c r="AF68" i="17"/>
  <c r="E19" i="17"/>
  <c r="K19" i="17" s="1"/>
  <c r="E19" i="20"/>
  <c r="K13" i="1"/>
  <c r="K32" i="17"/>
  <c r="AF60" i="3"/>
  <c r="AD33" i="7"/>
  <c r="N38" i="7"/>
  <c r="N33" i="19"/>
  <c r="F11" i="14"/>
  <c r="AJ11" i="14"/>
  <c r="X15" i="14"/>
  <c r="X27" i="7"/>
  <c r="X27" i="19" s="1"/>
  <c r="F21" i="7"/>
  <c r="AJ21" i="7"/>
  <c r="X21" i="19"/>
  <c r="AJ47" i="20"/>
  <c r="AL91" i="20"/>
  <c r="K53" i="3"/>
  <c r="AV40" i="9"/>
  <c r="X27" i="13"/>
  <c r="AG16" i="13"/>
  <c r="AD27" i="19"/>
  <c r="V38" i="7"/>
  <c r="AL38" i="7" s="1"/>
  <c r="AH33" i="7"/>
  <c r="Z97" i="20"/>
  <c r="Z59" i="20"/>
  <c r="Z38" i="1"/>
  <c r="U27" i="13"/>
  <c r="T27" i="13"/>
  <c r="AD16" i="13"/>
  <c r="S27" i="13"/>
  <c r="R27" i="13"/>
  <c r="E29" i="7"/>
  <c r="T43" i="7"/>
  <c r="T29" i="19"/>
  <c r="I59" i="9"/>
  <c r="D18" i="20"/>
  <c r="I18" i="20" s="1"/>
  <c r="K58" i="3"/>
  <c r="D70" i="9"/>
  <c r="I70" i="9" s="1"/>
  <c r="I71" i="9"/>
  <c r="K15" i="17"/>
  <c r="J15" i="17"/>
  <c r="K55" i="3"/>
  <c r="J67" i="17"/>
  <c r="K38" i="17"/>
  <c r="AJ19" i="17"/>
  <c r="AF19" i="17"/>
  <c r="I16" i="14"/>
  <c r="E23" i="19"/>
  <c r="J23" i="19" s="1"/>
  <c r="AF23" i="19"/>
  <c r="D42" i="7"/>
  <c r="P42" i="19"/>
  <c r="K64" i="17"/>
  <c r="AJ42" i="17"/>
  <c r="AF42" i="17"/>
  <c r="K8" i="17"/>
  <c r="J8" i="17"/>
  <c r="K56" i="3"/>
  <c r="J79" i="20"/>
  <c r="D42" i="17"/>
  <c r="I42" i="17" s="1"/>
  <c r="AF15" i="14"/>
  <c r="AT56" i="19"/>
  <c r="B41" i="7"/>
  <c r="B38" i="19"/>
  <c r="AI29" i="19"/>
  <c r="H38" i="7"/>
  <c r="C41" i="7"/>
  <c r="C38" i="19"/>
  <c r="AL17" i="20"/>
  <c r="K9" i="14"/>
  <c r="K37" i="17"/>
  <c r="AJ60" i="3"/>
  <c r="E11" i="14"/>
  <c r="J9" i="14"/>
  <c r="I9" i="14"/>
  <c r="D11" i="14"/>
  <c r="J39" i="17"/>
  <c r="K23" i="7"/>
  <c r="J23" i="7"/>
  <c r="J65" i="17"/>
  <c r="F36" i="19"/>
  <c r="AJ36" i="19"/>
  <c r="J44" i="7"/>
  <c r="K35" i="17"/>
  <c r="K18" i="17"/>
  <c r="J18" i="17"/>
  <c r="T17" i="19"/>
  <c r="E17" i="19" s="1"/>
  <c r="AJ56" i="17"/>
  <c r="AF56" i="17"/>
  <c r="Q22" i="20"/>
  <c r="AC22" i="20" s="1"/>
  <c r="K75" i="20"/>
  <c r="D60" i="3"/>
  <c r="I60" i="3" s="1"/>
  <c r="D25" i="17"/>
  <c r="I25" i="17" s="1"/>
  <c r="AI21" i="19"/>
  <c r="AR6" i="20"/>
  <c r="AR11" i="9"/>
  <c r="AR10" i="9"/>
  <c r="AI16" i="13"/>
  <c r="Q41" i="7"/>
  <c r="AC38" i="7"/>
  <c r="Q57" i="1"/>
  <c r="K15" i="19"/>
  <c r="AL10" i="9"/>
  <c r="E64" i="9"/>
  <c r="J65" i="9"/>
  <c r="K11" i="17"/>
  <c r="J11" i="17"/>
  <c r="J49" i="17"/>
  <c r="E56" i="17"/>
  <c r="J38" i="17"/>
  <c r="K22" i="17"/>
  <c r="J22" i="17"/>
  <c r="K41" i="17"/>
  <c r="J54" i="3"/>
  <c r="J32" i="17"/>
  <c r="K50" i="17"/>
  <c r="F42" i="7"/>
  <c r="K42" i="7" s="1"/>
  <c r="AJ42" i="7"/>
  <c r="X42" i="19"/>
  <c r="T62" i="3"/>
  <c r="K66" i="9"/>
  <c r="AJ70" i="9"/>
  <c r="F30" i="19"/>
  <c r="AJ30" i="19"/>
  <c r="F56" i="17"/>
  <c r="K49" i="17"/>
  <c r="T9" i="9"/>
  <c r="F70" i="9"/>
  <c r="D56" i="17"/>
  <c r="T70" i="17"/>
  <c r="F42" i="17"/>
  <c r="AF11" i="14"/>
  <c r="W33" i="7"/>
  <c r="AM33" i="7" s="1"/>
  <c r="AI27" i="7"/>
  <c r="AR17" i="20"/>
  <c r="AF16" i="13"/>
  <c r="W27" i="13"/>
  <c r="AK16" i="13"/>
  <c r="AT21" i="19"/>
  <c r="AI42" i="19"/>
  <c r="K71" i="9"/>
  <c r="J71" i="9"/>
  <c r="I8" i="17"/>
  <c r="D19" i="17"/>
  <c r="I19" i="17" s="1"/>
  <c r="J50" i="17"/>
  <c r="E21" i="7"/>
  <c r="T27" i="7"/>
  <c r="T21" i="19"/>
  <c r="AF21" i="7"/>
  <c r="J66" i="17"/>
  <c r="K16" i="14"/>
  <c r="AF58" i="9"/>
  <c r="K54" i="3"/>
  <c r="P70" i="17"/>
  <c r="W43" i="19"/>
  <c r="AI43" i="7"/>
  <c r="K36" i="7"/>
  <c r="F29" i="7"/>
  <c r="X29" i="19"/>
  <c r="AJ29" i="7"/>
  <c r="X43" i="7"/>
  <c r="F43" i="7" s="1"/>
  <c r="K63" i="17"/>
  <c r="J60" i="9"/>
  <c r="J55" i="17"/>
  <c r="AJ23" i="19"/>
  <c r="AJ16" i="13"/>
  <c r="AK33" i="19"/>
  <c r="AH17" i="14"/>
  <c r="E30" i="19"/>
  <c r="J30" i="19" s="1"/>
  <c r="AF30" i="19"/>
  <c r="I44" i="7"/>
  <c r="D44" i="19"/>
  <c r="E36" i="19"/>
  <c r="AF36" i="19"/>
  <c r="K67" i="9"/>
  <c r="K21" i="17"/>
  <c r="E25" i="17"/>
  <c r="J21" i="17"/>
  <c r="E22" i="19"/>
  <c r="J22" i="19" s="1"/>
  <c r="AF22" i="19"/>
  <c r="I65" i="9"/>
  <c r="D64" i="9"/>
  <c r="I64" i="9" s="1"/>
  <c r="K16" i="17"/>
  <c r="J16" i="17"/>
  <c r="J59" i="9"/>
  <c r="E58" i="9"/>
  <c r="E18" i="20"/>
  <c r="AF25" i="17"/>
  <c r="K53" i="17"/>
  <c r="J53" i="17"/>
  <c r="K7" i="14"/>
  <c r="K36" i="17"/>
  <c r="J58" i="3"/>
  <c r="K14" i="17"/>
  <c r="J14" i="17"/>
  <c r="K30" i="7"/>
  <c r="Q27" i="13"/>
  <c r="AJ48" i="3"/>
  <c r="AJ17" i="1"/>
  <c r="T43" i="20"/>
  <c r="T6" i="20" s="1"/>
  <c r="J35" i="17"/>
  <c r="E60" i="3"/>
  <c r="K34" i="17"/>
  <c r="U41" i="7"/>
  <c r="AG38" i="7"/>
  <c r="U57" i="1"/>
  <c r="U38" i="19"/>
  <c r="S33" i="7"/>
  <c r="AE27" i="7"/>
  <c r="O33" i="7"/>
  <c r="AO33" i="7" s="1"/>
  <c r="AU15" i="14"/>
  <c r="AR91" i="20"/>
  <c r="AR53" i="20"/>
  <c r="AH43" i="19"/>
  <c r="AI15" i="14"/>
  <c r="W17" i="14"/>
  <c r="AM17" i="14" s="1"/>
  <c r="P27" i="7"/>
  <c r="P33" i="7" s="1"/>
  <c r="P38" i="7" s="1"/>
  <c r="P21" i="19"/>
  <c r="D21" i="19" s="1"/>
  <c r="I21" i="19" s="1"/>
  <c r="D21" i="7"/>
  <c r="I21" i="7" s="1"/>
  <c r="J41" i="17"/>
  <c r="J7" i="14"/>
  <c r="J67" i="9"/>
  <c r="J16" i="14"/>
  <c r="K61" i="17"/>
  <c r="K44" i="7"/>
  <c r="K10" i="17"/>
  <c r="J10" i="17"/>
  <c r="AJ64" i="9"/>
  <c r="J72" i="9"/>
  <c r="K9" i="17"/>
  <c r="J9" i="17"/>
  <c r="J56" i="3"/>
  <c r="J54" i="17"/>
  <c r="X70" i="17"/>
  <c r="AI70" i="19"/>
  <c r="W67" i="19"/>
  <c r="AQ67" i="19" s="1"/>
  <c r="AU67" i="19" s="1"/>
  <c r="K17" i="17"/>
  <c r="J17" i="17"/>
  <c r="K23" i="17"/>
  <c r="J23" i="17"/>
  <c r="K60" i="9"/>
  <c r="F19" i="20"/>
  <c r="AF17" i="1"/>
  <c r="P27" i="13"/>
  <c r="P28" i="13" s="1"/>
  <c r="AC16" i="13"/>
  <c r="AD17" i="14"/>
  <c r="Y41" i="7"/>
  <c r="Y57" i="1"/>
  <c r="Y38" i="19"/>
  <c r="AK38" i="7"/>
  <c r="AI65" i="7"/>
  <c r="W54" i="7"/>
  <c r="AL16" i="13"/>
  <c r="Y27" i="13"/>
  <c r="AH16" i="13"/>
  <c r="AE16" i="13"/>
  <c r="V27" i="13"/>
  <c r="H33" i="19"/>
  <c r="K48" i="19"/>
  <c r="K40" i="17"/>
  <c r="J40" i="17"/>
  <c r="K61" i="9"/>
  <c r="J60" i="17"/>
  <c r="K51" i="3"/>
  <c r="AF48" i="3"/>
  <c r="P43" i="7"/>
  <c r="D29" i="7"/>
  <c r="I29" i="7" s="1"/>
  <c r="F18" i="20"/>
  <c r="F58" i="9"/>
  <c r="K59" i="9"/>
  <c r="F64" i="9"/>
  <c r="K65" i="9"/>
  <c r="K57" i="3"/>
  <c r="J59" i="17"/>
  <c r="E68" i="17"/>
  <c r="Y68" i="7"/>
  <c r="X65" i="7"/>
  <c r="AJ68" i="7"/>
  <c r="F68" i="7"/>
  <c r="X70" i="19"/>
  <c r="I7" i="14"/>
  <c r="K59" i="17"/>
  <c r="AE17" i="14"/>
  <c r="Z41" i="7"/>
  <c r="Z57" i="1"/>
  <c r="Y20" i="13"/>
  <c r="X10" i="9"/>
  <c r="P20" i="13"/>
  <c r="P23" i="13" s="1"/>
  <c r="P25" i="13" s="1"/>
  <c r="P53" i="20"/>
  <c r="Y46" i="1"/>
  <c r="Y9" i="20" s="1"/>
  <c r="AI53" i="20"/>
  <c r="X33" i="1"/>
  <c r="X20" i="13"/>
  <c r="X23" i="13" s="1"/>
  <c r="X53" i="20"/>
  <c r="Y20" i="20"/>
  <c r="Y13" i="9"/>
  <c r="X91" i="20"/>
  <c r="Y39" i="3"/>
  <c r="AK24" i="3"/>
  <c r="AE91" i="20"/>
  <c r="P33" i="1"/>
  <c r="P91" i="20"/>
  <c r="Q20" i="13"/>
  <c r="Q23" i="13" s="1"/>
  <c r="AC23" i="13" s="1"/>
  <c r="S20" i="13"/>
  <c r="S23" i="13" s="1"/>
  <c r="AE23" i="13" s="1"/>
  <c r="AK55" i="1"/>
  <c r="K93" i="20"/>
  <c r="AK45" i="1"/>
  <c r="F17" i="19"/>
  <c r="AF81" i="20"/>
  <c r="K44" i="20"/>
  <c r="AE33" i="1"/>
  <c r="K8" i="9"/>
  <c r="K48" i="20"/>
  <c r="AJ33" i="20"/>
  <c r="K35" i="20"/>
  <c r="AE53" i="20"/>
  <c r="F33" i="20"/>
  <c r="K50" i="20"/>
  <c r="K41" i="20"/>
  <c r="F71" i="20"/>
  <c r="K73" i="20"/>
  <c r="K31" i="20"/>
  <c r="K45" i="20"/>
  <c r="AF17" i="14"/>
  <c r="I7" i="1"/>
  <c r="D71" i="20"/>
  <c r="J7" i="1"/>
  <c r="D33" i="20"/>
  <c r="J93" i="20"/>
  <c r="H20" i="9"/>
  <c r="AC11" i="20"/>
  <c r="M49" i="1"/>
  <c r="H23" i="20"/>
  <c r="H55" i="1"/>
  <c r="H12" i="20"/>
  <c r="B20" i="20"/>
  <c r="AK21" i="9"/>
  <c r="AD20" i="13"/>
  <c r="B50" i="1"/>
  <c r="B51" i="1" s="1"/>
  <c r="B10" i="20" s="1"/>
  <c r="B13" i="9"/>
  <c r="B15" i="9" s="1"/>
  <c r="AC45" i="1"/>
  <c r="Q20" i="20"/>
  <c r="Q13" i="9"/>
  <c r="Q46" i="1"/>
  <c r="B9" i="20"/>
  <c r="B14" i="9"/>
  <c r="C13" i="9"/>
  <c r="C20" i="20"/>
  <c r="H45" i="1"/>
  <c r="C46" i="1"/>
  <c r="C50" i="1"/>
  <c r="H24" i="3"/>
  <c r="C39" i="3"/>
  <c r="R48" i="7"/>
  <c r="U39" i="3"/>
  <c r="AG24" i="3"/>
  <c r="M13" i="9"/>
  <c r="M20" i="20"/>
  <c r="M46" i="1"/>
  <c r="U13" i="9"/>
  <c r="U20" i="20"/>
  <c r="U46" i="1"/>
  <c r="AG45" i="1"/>
  <c r="Q39" i="3"/>
  <c r="AV17" i="19" l="1"/>
  <c r="AC24" i="3"/>
  <c r="M39" i="3"/>
  <c r="AI33" i="1"/>
  <c r="J83" i="20"/>
  <c r="S59" i="20"/>
  <c r="AE59" i="20" s="1"/>
  <c r="S97" i="20"/>
  <c r="AE97" i="20" s="1"/>
  <c r="O59" i="20"/>
  <c r="AG55" i="1"/>
  <c r="AC21" i="9"/>
  <c r="AC20" i="9"/>
  <c r="AU6" i="20"/>
  <c r="AU29" i="19"/>
  <c r="AG21" i="9"/>
  <c r="V64" i="20"/>
  <c r="V11" i="20" s="1"/>
  <c r="AK11" i="20"/>
  <c r="AI10" i="9"/>
  <c r="AT6" i="20"/>
  <c r="V41" i="1"/>
  <c r="AM27" i="13"/>
  <c r="AV27" i="7"/>
  <c r="AC38" i="19"/>
  <c r="E43" i="20"/>
  <c r="E6" i="20" s="1"/>
  <c r="AV29" i="19"/>
  <c r="AU43" i="7"/>
  <c r="I83" i="20"/>
  <c r="AG20" i="9"/>
  <c r="K47" i="20"/>
  <c r="AT9" i="9"/>
  <c r="AI27" i="19"/>
  <c r="AI91" i="20"/>
  <c r="AP33" i="1"/>
  <c r="AU33" i="1" s="1"/>
  <c r="AT43" i="20"/>
  <c r="AE11" i="9"/>
  <c r="AU43" i="20"/>
  <c r="AI11" i="9"/>
  <c r="AE17" i="20"/>
  <c r="I17" i="1"/>
  <c r="F27" i="19"/>
  <c r="AV42" i="19"/>
  <c r="AE6" i="20"/>
  <c r="AO11" i="9"/>
  <c r="D43" i="20"/>
  <c r="I43" i="20" s="1"/>
  <c r="M41" i="19"/>
  <c r="M45" i="19" s="1"/>
  <c r="M46" i="19" s="1"/>
  <c r="J18" i="19"/>
  <c r="P10" i="9"/>
  <c r="AQ91" i="20"/>
  <c r="AV91" i="20" s="1"/>
  <c r="AQ53" i="20"/>
  <c r="AV53" i="20" s="1"/>
  <c r="M49" i="7"/>
  <c r="M50" i="7" s="1"/>
  <c r="AA21" i="9"/>
  <c r="AA20" i="9"/>
  <c r="O38" i="1"/>
  <c r="O6" i="3" s="1"/>
  <c r="AA24" i="3"/>
  <c r="AA50" i="1"/>
  <c r="AA41" i="19"/>
  <c r="AA45" i="19" s="1"/>
  <c r="AA46" i="19" s="1"/>
  <c r="J73" i="20"/>
  <c r="AA58" i="1"/>
  <c r="AA55" i="1"/>
  <c r="AJ81" i="20"/>
  <c r="AV43" i="20"/>
  <c r="AT71" i="20"/>
  <c r="K85" i="20"/>
  <c r="AF6" i="20"/>
  <c r="AI6" i="20"/>
  <c r="J55" i="20"/>
  <c r="J48" i="20"/>
  <c r="AV81" i="20"/>
  <c r="AU81" i="20"/>
  <c r="AV33" i="1"/>
  <c r="M12" i="20"/>
  <c r="M23" i="20"/>
  <c r="D27" i="1"/>
  <c r="D9" i="9"/>
  <c r="D11" i="9" s="1"/>
  <c r="I11" i="9" s="1"/>
  <c r="D81" i="20"/>
  <c r="D17" i="20" s="1"/>
  <c r="I17" i="20" s="1"/>
  <c r="AE27" i="19"/>
  <c r="R25" i="13"/>
  <c r="AD25" i="13" s="1"/>
  <c r="AQ17" i="14"/>
  <c r="AV17" i="14" s="1"/>
  <c r="AQ27" i="19"/>
  <c r="AV27" i="19" s="1"/>
  <c r="AM17" i="20"/>
  <c r="AI17" i="20"/>
  <c r="AQ97" i="20"/>
  <c r="AQ59" i="20"/>
  <c r="AA20" i="13"/>
  <c r="Z20" i="13"/>
  <c r="Z23" i="13" s="1"/>
  <c r="Y14" i="9"/>
  <c r="AV21" i="19"/>
  <c r="AP10" i="9"/>
  <c r="AT10" i="9" s="1"/>
  <c r="AP11" i="9"/>
  <c r="AQ10" i="9"/>
  <c r="AQ11" i="9"/>
  <c r="AV11" i="9" s="1"/>
  <c r="AU9" i="9"/>
  <c r="AM11" i="9"/>
  <c r="S33" i="19"/>
  <c r="AP33" i="19" s="1"/>
  <c r="AP33" i="7"/>
  <c r="AT33" i="7" s="1"/>
  <c r="AM33" i="1"/>
  <c r="W38" i="1"/>
  <c r="W59" i="20"/>
  <c r="W97" i="20"/>
  <c r="AA49" i="19"/>
  <c r="AA50" i="7"/>
  <c r="AQ33" i="7"/>
  <c r="AQ43" i="19"/>
  <c r="AV43" i="19" s="1"/>
  <c r="AM43" i="19"/>
  <c r="AE43" i="19"/>
  <c r="AP43" i="19"/>
  <c r="AT43" i="19" s="1"/>
  <c r="AT29" i="19"/>
  <c r="AV7" i="19"/>
  <c r="AU7" i="19"/>
  <c r="AD97" i="20"/>
  <c r="J77" i="20"/>
  <c r="AF33" i="20"/>
  <c r="J17" i="1"/>
  <c r="E27" i="1"/>
  <c r="AH38" i="1"/>
  <c r="K33" i="20"/>
  <c r="E9" i="9"/>
  <c r="E11" i="9" s="1"/>
  <c r="J61" i="20"/>
  <c r="V19" i="9"/>
  <c r="V20" i="9" s="1"/>
  <c r="V54" i="1"/>
  <c r="V55" i="1" s="1"/>
  <c r="AF71" i="20"/>
  <c r="E81" i="20"/>
  <c r="E17" i="20" s="1"/>
  <c r="V6" i="3"/>
  <c r="AD59" i="20"/>
  <c r="J57" i="20"/>
  <c r="J62" i="20"/>
  <c r="AJ9" i="9"/>
  <c r="J47" i="20"/>
  <c r="AL33" i="19"/>
  <c r="J8" i="20"/>
  <c r="J56" i="20"/>
  <c r="J51" i="20"/>
  <c r="J50" i="20"/>
  <c r="N6" i="3"/>
  <c r="N19" i="9"/>
  <c r="N102" i="20"/>
  <c r="N22" i="20" s="1"/>
  <c r="N64" i="20"/>
  <c r="N11" i="20" s="1"/>
  <c r="N54" i="1"/>
  <c r="N55" i="1" s="1"/>
  <c r="N41" i="1"/>
  <c r="N45" i="1" s="1"/>
  <c r="N46" i="1" s="1"/>
  <c r="J36" i="20"/>
  <c r="U20" i="13"/>
  <c r="AH59" i="20"/>
  <c r="O64" i="20"/>
  <c r="J19" i="20"/>
  <c r="K77" i="20"/>
  <c r="J49" i="20"/>
  <c r="AJ6" i="20"/>
  <c r="J19" i="19"/>
  <c r="T20" i="13"/>
  <c r="T23" i="13" s="1"/>
  <c r="AJ23" i="13" s="1"/>
  <c r="AO91" i="20"/>
  <c r="AO53" i="20"/>
  <c r="AT27" i="1"/>
  <c r="AP53" i="20"/>
  <c r="AU27" i="1"/>
  <c r="AP91" i="20"/>
  <c r="AU33" i="20"/>
  <c r="AV33" i="20"/>
  <c r="AR38" i="1"/>
  <c r="AU71" i="20"/>
  <c r="AV71" i="20"/>
  <c r="AP38" i="1"/>
  <c r="AO97" i="20"/>
  <c r="AO59" i="20"/>
  <c r="AR57" i="1"/>
  <c r="I36" i="19"/>
  <c r="J36" i="19"/>
  <c r="X59" i="20"/>
  <c r="T97" i="20"/>
  <c r="T38" i="1"/>
  <c r="T59" i="20"/>
  <c r="AV6" i="20"/>
  <c r="AF27" i="1"/>
  <c r="J12" i="9"/>
  <c r="AG22" i="20"/>
  <c r="AF42" i="19"/>
  <c r="J39" i="20"/>
  <c r="R38" i="19"/>
  <c r="R19" i="9"/>
  <c r="R64" i="20"/>
  <c r="R54" i="1"/>
  <c r="R6" i="3"/>
  <c r="R41" i="1"/>
  <c r="AD38" i="1"/>
  <c r="R102" i="20"/>
  <c r="AH102" i="20" s="1"/>
  <c r="J35" i="20"/>
  <c r="AJ27" i="1"/>
  <c r="AH33" i="19"/>
  <c r="W20" i="13"/>
  <c r="W23" i="13" s="1"/>
  <c r="W25" i="13" s="1"/>
  <c r="T27" i="19"/>
  <c r="E27" i="19" s="1"/>
  <c r="T91" i="20"/>
  <c r="AJ91" i="20" s="1"/>
  <c r="J8" i="9"/>
  <c r="I19" i="19"/>
  <c r="J40" i="20"/>
  <c r="J41" i="20"/>
  <c r="J85" i="20"/>
  <c r="K9" i="19"/>
  <c r="K23" i="19"/>
  <c r="K71" i="20"/>
  <c r="P29" i="13"/>
  <c r="P26" i="9" s="1"/>
  <c r="J31" i="20"/>
  <c r="J45" i="20"/>
  <c r="J58" i="9"/>
  <c r="I58" i="9"/>
  <c r="AC55" i="1"/>
  <c r="AF9" i="9"/>
  <c r="V38" i="19"/>
  <c r="K39" i="20"/>
  <c r="K44" i="19"/>
  <c r="F81" i="20"/>
  <c r="F17" i="20" s="1"/>
  <c r="J60" i="3"/>
  <c r="D29" i="19"/>
  <c r="F27" i="1"/>
  <c r="K17" i="1"/>
  <c r="F43" i="20"/>
  <c r="F6" i="20" s="1"/>
  <c r="J44" i="20"/>
  <c r="F9" i="9"/>
  <c r="F11" i="9" s="1"/>
  <c r="J37" i="20"/>
  <c r="K42" i="17"/>
  <c r="H38" i="19"/>
  <c r="AL38" i="1"/>
  <c r="J70" i="9"/>
  <c r="Z38" i="19"/>
  <c r="AR38" i="19" s="1"/>
  <c r="V20" i="13"/>
  <c r="T53" i="20"/>
  <c r="AJ53" i="20" s="1"/>
  <c r="K12" i="9"/>
  <c r="AF43" i="20"/>
  <c r="Y23" i="13"/>
  <c r="E7" i="19"/>
  <c r="AF7" i="19"/>
  <c r="AJ7" i="19"/>
  <c r="AJ70" i="17"/>
  <c r="AF70" i="17"/>
  <c r="AJ17" i="20"/>
  <c r="J18" i="20"/>
  <c r="AL97" i="20"/>
  <c r="AJ43" i="20"/>
  <c r="P59" i="20"/>
  <c r="J56" i="17"/>
  <c r="P27" i="19"/>
  <c r="D27" i="19" s="1"/>
  <c r="I27" i="19" s="1"/>
  <c r="AL59" i="20"/>
  <c r="AJ17" i="19"/>
  <c r="AJ65" i="7"/>
  <c r="X54" i="7"/>
  <c r="AL27" i="13"/>
  <c r="V28" i="13"/>
  <c r="AH27" i="13"/>
  <c r="W56" i="19"/>
  <c r="AI67" i="19"/>
  <c r="D27" i="7"/>
  <c r="I27" i="7" s="1"/>
  <c r="AI43" i="19"/>
  <c r="AD27" i="13"/>
  <c r="R28" i="13"/>
  <c r="AD28" i="13" s="1"/>
  <c r="V57" i="1"/>
  <c r="V41" i="7"/>
  <c r="AH38" i="7"/>
  <c r="K21" i="7"/>
  <c r="Z68" i="7"/>
  <c r="AK68" i="7"/>
  <c r="Y70" i="19"/>
  <c r="Y65" i="7"/>
  <c r="O38" i="7"/>
  <c r="AO38" i="7" s="1"/>
  <c r="AO41" i="7" s="1"/>
  <c r="AO45" i="7" s="1"/>
  <c r="D33" i="7"/>
  <c r="O33" i="19"/>
  <c r="AJ43" i="7"/>
  <c r="X43" i="19"/>
  <c r="W28" i="13"/>
  <c r="AM28" i="13" s="1"/>
  <c r="AI27" i="13"/>
  <c r="K56" i="17"/>
  <c r="F70" i="17"/>
  <c r="E15" i="14"/>
  <c r="E17" i="14" s="1"/>
  <c r="J11" i="14"/>
  <c r="AE27" i="13"/>
  <c r="S28" i="13"/>
  <c r="AE28" i="13" s="1"/>
  <c r="AR97" i="20"/>
  <c r="AR59" i="20"/>
  <c r="F27" i="7"/>
  <c r="X33" i="7"/>
  <c r="F33" i="7" s="1"/>
  <c r="E70" i="17"/>
  <c r="J68" i="17"/>
  <c r="K68" i="17"/>
  <c r="K58" i="9"/>
  <c r="AK38" i="19"/>
  <c r="K19" i="20"/>
  <c r="P41" i="7"/>
  <c r="P45" i="7" s="1"/>
  <c r="P57" i="1"/>
  <c r="AJ15" i="14"/>
  <c r="X17" i="14"/>
  <c r="AK57" i="1"/>
  <c r="Y58" i="1"/>
  <c r="S38" i="7"/>
  <c r="AE33" i="7"/>
  <c r="AC27" i="13"/>
  <c r="Q28" i="13"/>
  <c r="AC28" i="13" s="1"/>
  <c r="F29" i="19"/>
  <c r="AJ29" i="19"/>
  <c r="AF21" i="19"/>
  <c r="E21" i="19"/>
  <c r="J21" i="19" s="1"/>
  <c r="I11" i="14"/>
  <c r="D15" i="14"/>
  <c r="H41" i="7"/>
  <c r="C45" i="7"/>
  <c r="C41" i="19"/>
  <c r="T28" i="13"/>
  <c r="AF28" i="13" s="1"/>
  <c r="AF27" i="13"/>
  <c r="J42" i="17"/>
  <c r="AJ70" i="19"/>
  <c r="X67" i="19"/>
  <c r="K18" i="20"/>
  <c r="AK27" i="13"/>
  <c r="Y28" i="13"/>
  <c r="AI17" i="14"/>
  <c r="AG38" i="19"/>
  <c r="I44" i="19"/>
  <c r="J44" i="19"/>
  <c r="K29" i="7"/>
  <c r="AJ27" i="7"/>
  <c r="AF27" i="7"/>
  <c r="T33" i="7"/>
  <c r="E27" i="7"/>
  <c r="I56" i="17"/>
  <c r="I70" i="17" s="1"/>
  <c r="D70" i="17"/>
  <c r="AC57" i="1"/>
  <c r="Q58" i="1"/>
  <c r="Q59" i="1" s="1"/>
  <c r="U28" i="13"/>
  <c r="AG27" i="13"/>
  <c r="F15" i="14"/>
  <c r="K11" i="14"/>
  <c r="K68" i="7"/>
  <c r="F70" i="19"/>
  <c r="F65" i="7"/>
  <c r="AK41" i="7"/>
  <c r="Y45" i="7"/>
  <c r="Y41" i="19"/>
  <c r="AG57" i="1"/>
  <c r="U58" i="1"/>
  <c r="U22" i="9" s="1"/>
  <c r="J21" i="7"/>
  <c r="K70" i="9"/>
  <c r="F42" i="19"/>
  <c r="AJ42" i="19"/>
  <c r="K36" i="19"/>
  <c r="E29" i="19"/>
  <c r="AF29" i="19"/>
  <c r="AT27" i="19"/>
  <c r="F21" i="19"/>
  <c r="AJ21" i="19"/>
  <c r="AD33" i="19"/>
  <c r="K60" i="3"/>
  <c r="K64" i="9"/>
  <c r="AI54" i="7"/>
  <c r="K25" i="17"/>
  <c r="J25" i="17"/>
  <c r="T11" i="9"/>
  <c r="T10" i="9"/>
  <c r="AJ10" i="9" s="1"/>
  <c r="K30" i="19"/>
  <c r="J64" i="9"/>
  <c r="Q45" i="7"/>
  <c r="AC41" i="7"/>
  <c r="Q41" i="19"/>
  <c r="B45" i="7"/>
  <c r="B49" i="7" s="1"/>
  <c r="B50" i="7" s="1"/>
  <c r="B41" i="19"/>
  <c r="B45" i="19" s="1"/>
  <c r="B50" i="19" s="1"/>
  <c r="AT17" i="14"/>
  <c r="AF43" i="7"/>
  <c r="T43" i="19"/>
  <c r="E43" i="7"/>
  <c r="Z6" i="3"/>
  <c r="AR6" i="3" s="1"/>
  <c r="Z64" i="20"/>
  <c r="Z54" i="1"/>
  <c r="Z41" i="1"/>
  <c r="Z102" i="20"/>
  <c r="AL102" i="20" s="1"/>
  <c r="Z19" i="9"/>
  <c r="AD38" i="7"/>
  <c r="N38" i="19"/>
  <c r="N57" i="1"/>
  <c r="N41" i="7"/>
  <c r="J19" i="17"/>
  <c r="D43" i="7"/>
  <c r="P43" i="19"/>
  <c r="U45" i="7"/>
  <c r="AG41" i="7"/>
  <c r="U41" i="19"/>
  <c r="K22" i="19"/>
  <c r="W38" i="7"/>
  <c r="AM38" i="7" s="1"/>
  <c r="AI33" i="7"/>
  <c r="W33" i="19"/>
  <c r="AF17" i="19"/>
  <c r="I42" i="7"/>
  <c r="D42" i="19"/>
  <c r="J42" i="7"/>
  <c r="J29" i="7"/>
  <c r="F27" i="13"/>
  <c r="X28" i="13"/>
  <c r="AJ27" i="13"/>
  <c r="AV17" i="20"/>
  <c r="Z45" i="7"/>
  <c r="X97" i="20"/>
  <c r="V22" i="20"/>
  <c r="AE20" i="13"/>
  <c r="S19" i="9"/>
  <c r="S21" i="9" s="1"/>
  <c r="V45" i="1"/>
  <c r="X38" i="1"/>
  <c r="AC20" i="13"/>
  <c r="Q25" i="13"/>
  <c r="AC25" i="13" s="1"/>
  <c r="AJ33" i="1"/>
  <c r="Y15" i="9"/>
  <c r="J17" i="19"/>
  <c r="X25" i="13"/>
  <c r="K17" i="19"/>
  <c r="AK39" i="3"/>
  <c r="Y62" i="3"/>
  <c r="Q15" i="9"/>
  <c r="AK20" i="20"/>
  <c r="P38" i="1"/>
  <c r="P33" i="19"/>
  <c r="P97" i="20"/>
  <c r="AF33" i="1"/>
  <c r="AK46" i="1"/>
  <c r="M49" i="19"/>
  <c r="S41" i="1"/>
  <c r="AE38" i="1"/>
  <c r="S6" i="3"/>
  <c r="S64" i="20"/>
  <c r="S11" i="20" s="1"/>
  <c r="S102" i="20"/>
  <c r="S54" i="1"/>
  <c r="E20" i="13"/>
  <c r="J43" i="20"/>
  <c r="I33" i="20"/>
  <c r="J33" i="20"/>
  <c r="I71" i="20"/>
  <c r="J71" i="20"/>
  <c r="H20" i="20"/>
  <c r="M50" i="1"/>
  <c r="M62" i="3"/>
  <c r="M9" i="20"/>
  <c r="U15" i="9"/>
  <c r="AK13" i="9"/>
  <c r="M14" i="9"/>
  <c r="M15" i="9"/>
  <c r="H13" i="9"/>
  <c r="C15" i="9"/>
  <c r="H15" i="9" s="1"/>
  <c r="B17" i="13"/>
  <c r="B16" i="9"/>
  <c r="B21" i="20"/>
  <c r="M22" i="9"/>
  <c r="M59" i="1"/>
  <c r="R49" i="1"/>
  <c r="R49" i="19" s="1"/>
  <c r="AC13" i="9"/>
  <c r="Q14" i="9"/>
  <c r="C62" i="3"/>
  <c r="H62" i="3" s="1"/>
  <c r="H39" i="3"/>
  <c r="AC20" i="20"/>
  <c r="B59" i="1"/>
  <c r="B22" i="9"/>
  <c r="Q62" i="3"/>
  <c r="AC39" i="3"/>
  <c r="S25" i="13"/>
  <c r="C22" i="9"/>
  <c r="C24" i="9" s="1"/>
  <c r="H58" i="1"/>
  <c r="C59" i="1"/>
  <c r="AG46" i="1"/>
  <c r="U9" i="20"/>
  <c r="C16" i="9"/>
  <c r="C18" i="9" s="1"/>
  <c r="C51" i="1"/>
  <c r="C21" i="20"/>
  <c r="H50" i="1"/>
  <c r="C17" i="13"/>
  <c r="AG20" i="20"/>
  <c r="U62" i="3"/>
  <c r="AG39" i="3"/>
  <c r="R49" i="7"/>
  <c r="C14" i="9"/>
  <c r="H14" i="9" s="1"/>
  <c r="H46" i="1"/>
  <c r="C9" i="20"/>
  <c r="H9" i="20" s="1"/>
  <c r="AG13" i="9"/>
  <c r="U14" i="9"/>
  <c r="Q9" i="20"/>
  <c r="AC46" i="1"/>
  <c r="AU33" i="7" l="1"/>
  <c r="AA50" i="19"/>
  <c r="AA51" i="19" s="1"/>
  <c r="AI97" i="20"/>
  <c r="AL64" i="20"/>
  <c r="O24" i="3"/>
  <c r="J9" i="9"/>
  <c r="AE6" i="3"/>
  <c r="AQ56" i="19"/>
  <c r="AU56" i="19" s="1"/>
  <c r="AH41" i="1"/>
  <c r="AL41" i="1"/>
  <c r="E10" i="9"/>
  <c r="AG20" i="13"/>
  <c r="D6" i="20"/>
  <c r="I6" i="20" s="1"/>
  <c r="D10" i="9"/>
  <c r="I10" i="9" s="1"/>
  <c r="T6" i="3"/>
  <c r="T64" i="20"/>
  <c r="T11" i="20" s="1"/>
  <c r="T102" i="20"/>
  <c r="T22" i="20" s="1"/>
  <c r="AP59" i="20"/>
  <c r="AT59" i="20" s="1"/>
  <c r="O54" i="1"/>
  <c r="AP97" i="20"/>
  <c r="AU97" i="20" s="1"/>
  <c r="AT33" i="1"/>
  <c r="AE33" i="19"/>
  <c r="T19" i="9"/>
  <c r="T21" i="9" s="1"/>
  <c r="E53" i="20"/>
  <c r="V58" i="1"/>
  <c r="V12" i="20" s="1"/>
  <c r="T41" i="1"/>
  <c r="T54" i="1"/>
  <c r="T55" i="1" s="1"/>
  <c r="E91" i="20"/>
  <c r="O102" i="20"/>
  <c r="AE102" i="20" s="1"/>
  <c r="AL54" i="1"/>
  <c r="AQ38" i="1"/>
  <c r="AQ54" i="1" s="1"/>
  <c r="AV33" i="7"/>
  <c r="K27" i="19"/>
  <c r="AO38" i="1"/>
  <c r="AT11" i="9"/>
  <c r="E33" i="1"/>
  <c r="O41" i="1"/>
  <c r="AE41" i="1" s="1"/>
  <c r="O19" i="9"/>
  <c r="O20" i="9" s="1"/>
  <c r="AA59" i="1"/>
  <c r="AA22" i="9"/>
  <c r="AA23" i="20"/>
  <c r="AA12" i="20"/>
  <c r="N20" i="20"/>
  <c r="AA39" i="3"/>
  <c r="N13" i="9"/>
  <c r="N15" i="9" s="1"/>
  <c r="AA21" i="20"/>
  <c r="AA20" i="20"/>
  <c r="AA13" i="9"/>
  <c r="AA46" i="1"/>
  <c r="I81" i="20"/>
  <c r="J17" i="20"/>
  <c r="O11" i="20"/>
  <c r="AO6" i="3"/>
  <c r="AH54" i="1"/>
  <c r="AU17" i="14"/>
  <c r="I9" i="9"/>
  <c r="J11" i="9"/>
  <c r="J81" i="20"/>
  <c r="D91" i="20"/>
  <c r="I91" i="20" s="1"/>
  <c r="D33" i="1"/>
  <c r="J27" i="1"/>
  <c r="I27" i="1"/>
  <c r="K11" i="9"/>
  <c r="D20" i="13"/>
  <c r="D23" i="13" s="1"/>
  <c r="I23" i="13" s="1"/>
  <c r="D53" i="20"/>
  <c r="I53" i="20" s="1"/>
  <c r="AK20" i="13"/>
  <c r="AU11" i="9"/>
  <c r="AU10" i="9"/>
  <c r="AU27" i="19"/>
  <c r="AM59" i="20"/>
  <c r="AP19" i="9"/>
  <c r="AM97" i="20"/>
  <c r="AI59" i="20"/>
  <c r="AI38" i="1"/>
  <c r="Z25" i="13"/>
  <c r="AQ41" i="1"/>
  <c r="AQ45" i="1" s="1"/>
  <c r="AQ20" i="20" s="1"/>
  <c r="AA51" i="1"/>
  <c r="AA16" i="9"/>
  <c r="AM20" i="13"/>
  <c r="AA23" i="13"/>
  <c r="AH19" i="9"/>
  <c r="AQ64" i="20"/>
  <c r="AQ11" i="20" s="1"/>
  <c r="AL19" i="9"/>
  <c r="AR19" i="9"/>
  <c r="V21" i="9"/>
  <c r="AU43" i="19"/>
  <c r="AV10" i="9"/>
  <c r="Y25" i="13"/>
  <c r="AM38" i="1"/>
  <c r="W64" i="20"/>
  <c r="W6" i="3"/>
  <c r="AQ6" i="3" s="1"/>
  <c r="W41" i="1"/>
  <c r="W102" i="20"/>
  <c r="AM102" i="20" s="1"/>
  <c r="W19" i="9"/>
  <c r="AM19" i="9" s="1"/>
  <c r="W54" i="1"/>
  <c r="AI54" i="1" s="1"/>
  <c r="S38" i="19"/>
  <c r="AP38" i="7"/>
  <c r="AQ38" i="7"/>
  <c r="AV38" i="7" s="1"/>
  <c r="AI33" i="19"/>
  <c r="AM33" i="19"/>
  <c r="AP6" i="3"/>
  <c r="V24" i="3"/>
  <c r="AR41" i="19"/>
  <c r="AR45" i="19" s="1"/>
  <c r="AR46" i="19" s="1"/>
  <c r="AF91" i="20"/>
  <c r="AO33" i="19"/>
  <c r="AQ33" i="19"/>
  <c r="AH6" i="3"/>
  <c r="AA68" i="7"/>
  <c r="AR68" i="7" s="1"/>
  <c r="AL6" i="3"/>
  <c r="U23" i="13"/>
  <c r="AK23" i="13" s="1"/>
  <c r="AJ97" i="20"/>
  <c r="AF97" i="20"/>
  <c r="AJ27" i="19"/>
  <c r="AJ20" i="13"/>
  <c r="AF23" i="13"/>
  <c r="T25" i="13"/>
  <c r="AJ25" i="13" s="1"/>
  <c r="AF20" i="13"/>
  <c r="R29" i="13"/>
  <c r="AD29" i="13" s="1"/>
  <c r="K9" i="9"/>
  <c r="AJ59" i="20"/>
  <c r="AI20" i="13"/>
  <c r="AI23" i="13"/>
  <c r="N20" i="9"/>
  <c r="N21" i="9"/>
  <c r="N24" i="3"/>
  <c r="K70" i="17"/>
  <c r="AP41" i="1"/>
  <c r="AP45" i="1" s="1"/>
  <c r="AP54" i="1"/>
  <c r="AT91" i="20"/>
  <c r="AU91" i="20"/>
  <c r="AT53" i="20"/>
  <c r="AU53" i="20"/>
  <c r="AR54" i="1"/>
  <c r="AR58" i="1" s="1"/>
  <c r="AR41" i="1"/>
  <c r="AR45" i="1" s="1"/>
  <c r="Q22" i="9"/>
  <c r="AC22" i="9" s="1"/>
  <c r="W29" i="13"/>
  <c r="W26" i="9" s="1"/>
  <c r="AC58" i="1"/>
  <c r="F10" i="9"/>
  <c r="AD64" i="20"/>
  <c r="R11" i="20"/>
  <c r="R21" i="9"/>
  <c r="R20" i="9"/>
  <c r="AD19" i="9"/>
  <c r="AF59" i="20"/>
  <c r="AP102" i="20"/>
  <c r="AP64" i="20"/>
  <c r="K6" i="20"/>
  <c r="R22" i="20"/>
  <c r="AD102" i="20"/>
  <c r="K43" i="20"/>
  <c r="R41" i="19"/>
  <c r="R45" i="19" s="1"/>
  <c r="R46" i="19" s="1"/>
  <c r="R45" i="1"/>
  <c r="AH45" i="1" s="1"/>
  <c r="AD41" i="1"/>
  <c r="R24" i="3"/>
  <c r="AP24" i="3" s="1"/>
  <c r="AD6" i="3"/>
  <c r="AH64" i="20"/>
  <c r="R58" i="1"/>
  <c r="R22" i="9" s="1"/>
  <c r="R24" i="9" s="1"/>
  <c r="AD54" i="1"/>
  <c r="R55" i="1"/>
  <c r="AD55" i="1" s="1"/>
  <c r="K81" i="20"/>
  <c r="AQ55" i="1"/>
  <c r="AF53" i="20"/>
  <c r="J27" i="19"/>
  <c r="AH38" i="19"/>
  <c r="F33" i="1"/>
  <c r="I29" i="19"/>
  <c r="J29" i="19"/>
  <c r="F53" i="20"/>
  <c r="K27" i="1"/>
  <c r="F91" i="20"/>
  <c r="B46" i="19"/>
  <c r="B51" i="19"/>
  <c r="F20" i="13"/>
  <c r="F23" i="13" s="1"/>
  <c r="F25" i="13" s="1"/>
  <c r="AL38" i="19"/>
  <c r="AL20" i="13"/>
  <c r="AH20" i="13"/>
  <c r="V23" i="13"/>
  <c r="AV59" i="20"/>
  <c r="J27" i="7"/>
  <c r="J70" i="17"/>
  <c r="AV97" i="20"/>
  <c r="J7" i="19"/>
  <c r="K7" i="19"/>
  <c r="U59" i="1"/>
  <c r="AL57" i="1"/>
  <c r="AG58" i="1"/>
  <c r="Z58" i="1"/>
  <c r="Z12" i="20" s="1"/>
  <c r="AE19" i="9"/>
  <c r="D33" i="19"/>
  <c r="I33" i="19" s="1"/>
  <c r="AF27" i="19"/>
  <c r="Z41" i="19"/>
  <c r="Z45" i="19" s="1"/>
  <c r="V41" i="19"/>
  <c r="AL41" i="7"/>
  <c r="S20" i="9"/>
  <c r="K27" i="13"/>
  <c r="F28" i="13"/>
  <c r="Z24" i="3"/>
  <c r="K42" i="19"/>
  <c r="U12" i="20"/>
  <c r="U23" i="20"/>
  <c r="AK28" i="13"/>
  <c r="C49" i="7"/>
  <c r="H45" i="7"/>
  <c r="AE38" i="7"/>
  <c r="S41" i="7"/>
  <c r="S41" i="19" s="1"/>
  <c r="S45" i="19" s="1"/>
  <c r="S46" i="19" s="1"/>
  <c r="S57" i="1"/>
  <c r="AP57" i="1" s="1"/>
  <c r="F43" i="19"/>
  <c r="AJ43" i="19"/>
  <c r="AH57" i="1"/>
  <c r="AL28" i="13"/>
  <c r="AH28" i="13"/>
  <c r="J43" i="7"/>
  <c r="K43" i="7"/>
  <c r="K21" i="19"/>
  <c r="AK41" i="19"/>
  <c r="Y45" i="19"/>
  <c r="AF10" i="9"/>
  <c r="F17" i="14"/>
  <c r="K15" i="14"/>
  <c r="D38" i="7"/>
  <c r="I38" i="7" s="1"/>
  <c r="I33" i="7"/>
  <c r="Y54" i="7"/>
  <c r="AK65" i="7"/>
  <c r="AG41" i="19"/>
  <c r="U45" i="19"/>
  <c r="AD41" i="7"/>
  <c r="N41" i="19"/>
  <c r="N45" i="7"/>
  <c r="Z21" i="9"/>
  <c r="Z20" i="9"/>
  <c r="E43" i="19"/>
  <c r="AF43" i="19"/>
  <c r="AC41" i="19"/>
  <c r="Q45" i="19"/>
  <c r="Y48" i="7"/>
  <c r="AK45" i="7"/>
  <c r="J15" i="14"/>
  <c r="I15" i="14"/>
  <c r="D17" i="14"/>
  <c r="J17" i="14" s="1"/>
  <c r="K29" i="19"/>
  <c r="P48" i="7"/>
  <c r="P49" i="1" s="1"/>
  <c r="P49" i="19" s="1"/>
  <c r="O57" i="1"/>
  <c r="O41" i="7"/>
  <c r="O38" i="19"/>
  <c r="AK70" i="19"/>
  <c r="Y67" i="19"/>
  <c r="J42" i="19"/>
  <c r="I42" i="19"/>
  <c r="AD57" i="1"/>
  <c r="N58" i="1"/>
  <c r="Z22" i="20"/>
  <c r="AG28" i="13"/>
  <c r="AJ54" i="7"/>
  <c r="AG45" i="7"/>
  <c r="U48" i="7"/>
  <c r="I43" i="7"/>
  <c r="D43" i="19"/>
  <c r="I43" i="19" s="1"/>
  <c r="Z45" i="1"/>
  <c r="AL45" i="1" s="1"/>
  <c r="E33" i="7"/>
  <c r="T33" i="19"/>
  <c r="E33" i="19" s="1"/>
  <c r="T38" i="7"/>
  <c r="AF33" i="7"/>
  <c r="AD38" i="19"/>
  <c r="Z55" i="1"/>
  <c r="Q48" i="7"/>
  <c r="AC45" i="7"/>
  <c r="F54" i="7"/>
  <c r="K65" i="7"/>
  <c r="X56" i="19"/>
  <c r="AJ67" i="19"/>
  <c r="Y23" i="20"/>
  <c r="Y59" i="1"/>
  <c r="Y12" i="20"/>
  <c r="Y22" i="9"/>
  <c r="AK58" i="1"/>
  <c r="AI28" i="13"/>
  <c r="Z70" i="19"/>
  <c r="AL68" i="7"/>
  <c r="Z65" i="7"/>
  <c r="AI56" i="19"/>
  <c r="W41" i="7"/>
  <c r="AM41" i="7" s="1"/>
  <c r="AI38" i="7"/>
  <c r="W57" i="1"/>
  <c r="W38" i="19"/>
  <c r="Z11" i="20"/>
  <c r="AJ11" i="9"/>
  <c r="AF11" i="9"/>
  <c r="X38" i="7"/>
  <c r="X38" i="19" s="1"/>
  <c r="X33" i="19"/>
  <c r="AJ33" i="7"/>
  <c r="AJ28" i="13"/>
  <c r="AR102" i="20"/>
  <c r="AR64" i="20"/>
  <c r="F67" i="19"/>
  <c r="K70" i="19"/>
  <c r="Q23" i="20"/>
  <c r="AC23" i="20" s="1"/>
  <c r="Q12" i="20"/>
  <c r="AC12" i="20" s="1"/>
  <c r="C45" i="19"/>
  <c r="C50" i="19" s="1"/>
  <c r="H41" i="19"/>
  <c r="AJ17" i="14"/>
  <c r="K27" i="7"/>
  <c r="AH41" i="7"/>
  <c r="V45" i="7"/>
  <c r="Z48" i="7"/>
  <c r="Z49" i="7" s="1"/>
  <c r="X19" i="9"/>
  <c r="X21" i="9" s="1"/>
  <c r="AJ38" i="1"/>
  <c r="X41" i="1"/>
  <c r="P41" i="1"/>
  <c r="P45" i="1" s="1"/>
  <c r="P13" i="9" s="1"/>
  <c r="P6" i="3"/>
  <c r="P24" i="3" s="1"/>
  <c r="P39" i="3" s="1"/>
  <c r="Q29" i="13"/>
  <c r="Q26" i="9" s="1"/>
  <c r="AC26" i="9" s="1"/>
  <c r="X29" i="13"/>
  <c r="V20" i="20"/>
  <c r="V13" i="9"/>
  <c r="X64" i="20"/>
  <c r="X11" i="20" s="1"/>
  <c r="V46" i="1"/>
  <c r="X54" i="1"/>
  <c r="S22" i="20"/>
  <c r="X6" i="3"/>
  <c r="X102" i="20"/>
  <c r="X22" i="20" s="1"/>
  <c r="P38" i="19"/>
  <c r="AF38" i="1"/>
  <c r="P64" i="20"/>
  <c r="P11" i="20" s="1"/>
  <c r="P54" i="1"/>
  <c r="P58" i="1" s="1"/>
  <c r="P23" i="20" s="1"/>
  <c r="P102" i="20"/>
  <c r="P22" i="20" s="1"/>
  <c r="P19" i="9"/>
  <c r="P21" i="9" s="1"/>
  <c r="M50" i="19"/>
  <c r="AK62" i="3"/>
  <c r="Q24" i="9"/>
  <c r="AK9" i="20"/>
  <c r="AK14" i="9"/>
  <c r="S45" i="1"/>
  <c r="S55" i="1"/>
  <c r="E6" i="3"/>
  <c r="E24" i="3" s="1"/>
  <c r="AE54" i="1"/>
  <c r="N9" i="20"/>
  <c r="K17" i="20"/>
  <c r="AE64" i="20"/>
  <c r="E23" i="13"/>
  <c r="E25" i="13" s="1"/>
  <c r="J6" i="20"/>
  <c r="M51" i="1"/>
  <c r="M10" i="20" s="1"/>
  <c r="M21" i="20"/>
  <c r="H21" i="20"/>
  <c r="AC9" i="20"/>
  <c r="M16" i="9"/>
  <c r="H17" i="13"/>
  <c r="AC62" i="3"/>
  <c r="AC15" i="9"/>
  <c r="AG15" i="9"/>
  <c r="AK15" i="9"/>
  <c r="U24" i="9"/>
  <c r="AC14" i="9"/>
  <c r="B23" i="9"/>
  <c r="B24" i="9"/>
  <c r="H24" i="9" s="1"/>
  <c r="B17" i="9"/>
  <c r="B18" i="9"/>
  <c r="H18" i="9" s="1"/>
  <c r="M23" i="9"/>
  <c r="M24" i="9"/>
  <c r="E41" i="1"/>
  <c r="E45" i="1" s="1"/>
  <c r="H59" i="1"/>
  <c r="AG14" i="9"/>
  <c r="AG62" i="3"/>
  <c r="C10" i="20"/>
  <c r="H10" i="20" s="1"/>
  <c r="H51" i="1"/>
  <c r="H22" i="9"/>
  <c r="C23" i="9"/>
  <c r="H16" i="9"/>
  <c r="C17" i="9"/>
  <c r="T20" i="9"/>
  <c r="AE24" i="3"/>
  <c r="O39" i="3"/>
  <c r="R50" i="7"/>
  <c r="T45" i="1"/>
  <c r="AC59" i="1"/>
  <c r="V22" i="9"/>
  <c r="AG9" i="20"/>
  <c r="U23" i="9"/>
  <c r="AE25" i="13"/>
  <c r="S29" i="13"/>
  <c r="AI25" i="13"/>
  <c r="E54" i="1" l="1"/>
  <c r="AT97" i="20"/>
  <c r="J10" i="9"/>
  <c r="E38" i="1"/>
  <c r="J53" i="20"/>
  <c r="J91" i="20"/>
  <c r="V23" i="20"/>
  <c r="AU59" i="20"/>
  <c r="E97" i="20"/>
  <c r="AF25" i="13"/>
  <c r="E59" i="20"/>
  <c r="AI102" i="20"/>
  <c r="AE20" i="9"/>
  <c r="O55" i="1"/>
  <c r="V59" i="1"/>
  <c r="AJ21" i="9"/>
  <c r="Q23" i="9"/>
  <c r="AG23" i="9" s="1"/>
  <c r="AE11" i="20"/>
  <c r="AU64" i="20"/>
  <c r="N14" i="9"/>
  <c r="K53" i="20"/>
  <c r="K33" i="1"/>
  <c r="AJ41" i="1"/>
  <c r="AO54" i="1"/>
  <c r="AO55" i="1" s="1"/>
  <c r="AU38" i="1"/>
  <c r="O21" i="9"/>
  <c r="AE21" i="9" s="1"/>
  <c r="AQ102" i="20"/>
  <c r="AQ22" i="20" s="1"/>
  <c r="AT38" i="1"/>
  <c r="AO102" i="20"/>
  <c r="AO22" i="20" s="1"/>
  <c r="AO19" i="9"/>
  <c r="AO21" i="9" s="1"/>
  <c r="AO64" i="20"/>
  <c r="AO11" i="20" s="1"/>
  <c r="AO41" i="1"/>
  <c r="AO45" i="1" s="1"/>
  <c r="AV38" i="1"/>
  <c r="O22" i="20"/>
  <c r="O45" i="1"/>
  <c r="AE45" i="1" s="1"/>
  <c r="AI19" i="9"/>
  <c r="R26" i="9"/>
  <c r="AD26" i="9" s="1"/>
  <c r="O58" i="1"/>
  <c r="J20" i="13"/>
  <c r="I20" i="13"/>
  <c r="AA10" i="20"/>
  <c r="AA15" i="9"/>
  <c r="AA14" i="9"/>
  <c r="AA24" i="9"/>
  <c r="AA23" i="9"/>
  <c r="AA62" i="3"/>
  <c r="AA9" i="20"/>
  <c r="AV64" i="20"/>
  <c r="I33" i="1"/>
  <c r="D59" i="20"/>
  <c r="I59" i="20" s="1"/>
  <c r="J33" i="1"/>
  <c r="K10" i="9"/>
  <c r="T29" i="13"/>
  <c r="T26" i="9" s="1"/>
  <c r="AF26" i="9" s="1"/>
  <c r="F38" i="1"/>
  <c r="AV41" i="1"/>
  <c r="AI41" i="1"/>
  <c r="K91" i="20"/>
  <c r="AH24" i="3"/>
  <c r="D25" i="13"/>
  <c r="D29" i="13" s="1"/>
  <c r="F6" i="3"/>
  <c r="F24" i="3" s="1"/>
  <c r="K24" i="3" s="1"/>
  <c r="AG22" i="9"/>
  <c r="AG59" i="1"/>
  <c r="D38" i="1"/>
  <c r="D97" i="20"/>
  <c r="I97" i="20" s="1"/>
  <c r="AA65" i="7"/>
  <c r="AR65" i="7" s="1"/>
  <c r="AD20" i="9"/>
  <c r="W11" i="20"/>
  <c r="AI11" i="20" s="1"/>
  <c r="AM64" i="20"/>
  <c r="AQ19" i="9"/>
  <c r="AQ21" i="9" s="1"/>
  <c r="AP38" i="19"/>
  <c r="AP41" i="19" s="1"/>
  <c r="AP45" i="19" s="1"/>
  <c r="AP46" i="19" s="1"/>
  <c r="AU6" i="3"/>
  <c r="Y29" i="13"/>
  <c r="AK22" i="9"/>
  <c r="AI64" i="20"/>
  <c r="AA25" i="13"/>
  <c r="AM23" i="13"/>
  <c r="AI6" i="3"/>
  <c r="Z29" i="13"/>
  <c r="AA18" i="9"/>
  <c r="AA17" i="9"/>
  <c r="AQ26" i="9"/>
  <c r="W22" i="20"/>
  <c r="AI22" i="20" s="1"/>
  <c r="AQ41" i="7"/>
  <c r="AU38" i="7"/>
  <c r="AM41" i="1"/>
  <c r="W45" i="1"/>
  <c r="AI45" i="1" s="1"/>
  <c r="AP41" i="7"/>
  <c r="AP45" i="7" s="1"/>
  <c r="AT38" i="7"/>
  <c r="AM6" i="3"/>
  <c r="W24" i="3"/>
  <c r="AQ24" i="3" s="1"/>
  <c r="AR48" i="7"/>
  <c r="Q49" i="7"/>
  <c r="Q50" i="7" s="1"/>
  <c r="AC50" i="7" s="1"/>
  <c r="U49" i="7"/>
  <c r="AM54" i="1"/>
  <c r="W55" i="1"/>
  <c r="AI55" i="1" s="1"/>
  <c r="AA70" i="19"/>
  <c r="AR70" i="19" s="1"/>
  <c r="AM68" i="7"/>
  <c r="W21" i="9"/>
  <c r="AM21" i="9" s="1"/>
  <c r="W20" i="9"/>
  <c r="AI20" i="9" s="1"/>
  <c r="AM38" i="19"/>
  <c r="AQ57" i="1"/>
  <c r="AU57" i="1" s="1"/>
  <c r="AM57" i="1"/>
  <c r="V39" i="3"/>
  <c r="AO24" i="3"/>
  <c r="AL24" i="3"/>
  <c r="AR24" i="3"/>
  <c r="AH20" i="9"/>
  <c r="AO38" i="19"/>
  <c r="AV33" i="19"/>
  <c r="AU33" i="19"/>
  <c r="AT33" i="19"/>
  <c r="AQ38" i="19"/>
  <c r="AV38" i="19" s="1"/>
  <c r="AT6" i="3"/>
  <c r="U25" i="13"/>
  <c r="AG23" i="13"/>
  <c r="AD21" i="9"/>
  <c r="AH21" i="9"/>
  <c r="R50" i="1"/>
  <c r="R51" i="1" s="1"/>
  <c r="K20" i="13"/>
  <c r="AH55" i="1"/>
  <c r="AV54" i="1"/>
  <c r="AP58" i="1"/>
  <c r="AP59" i="1" s="1"/>
  <c r="AI29" i="13"/>
  <c r="N39" i="3"/>
  <c r="AO39" i="3" s="1"/>
  <c r="F97" i="20"/>
  <c r="K97" i="20" s="1"/>
  <c r="F59" i="20"/>
  <c r="K59" i="20" s="1"/>
  <c r="AO57" i="1"/>
  <c r="R59" i="1"/>
  <c r="AH58" i="1"/>
  <c r="S13" i="9"/>
  <c r="S15" i="9" s="1"/>
  <c r="R50" i="19"/>
  <c r="AU41" i="1"/>
  <c r="AD58" i="1"/>
  <c r="R12" i="20"/>
  <c r="AH12" i="20" s="1"/>
  <c r="R23" i="20"/>
  <c r="R20" i="20"/>
  <c r="AD20" i="20" s="1"/>
  <c r="AD45" i="1"/>
  <c r="R13" i="9"/>
  <c r="R46" i="1"/>
  <c r="AH22" i="20"/>
  <c r="AD22" i="20"/>
  <c r="AP20" i="9"/>
  <c r="AP21" i="9"/>
  <c r="R39" i="3"/>
  <c r="AP39" i="3" s="1"/>
  <c r="AD24" i="3"/>
  <c r="AP11" i="20"/>
  <c r="AU11" i="20" s="1"/>
  <c r="AP55" i="1"/>
  <c r="AC29" i="13"/>
  <c r="AU54" i="1"/>
  <c r="AD11" i="20"/>
  <c r="AH11" i="20"/>
  <c r="AP22" i="20"/>
  <c r="AT22" i="20" s="1"/>
  <c r="M51" i="19"/>
  <c r="H50" i="19"/>
  <c r="C51" i="19"/>
  <c r="H51" i="19" s="1"/>
  <c r="D38" i="19"/>
  <c r="AE38" i="19"/>
  <c r="N22" i="9"/>
  <c r="V25" i="13"/>
  <c r="AH23" i="13"/>
  <c r="AL23" i="13"/>
  <c r="AI38" i="19"/>
  <c r="AL41" i="19"/>
  <c r="Z59" i="1"/>
  <c r="Z22" i="9"/>
  <c r="Z23" i="9" s="1"/>
  <c r="J33" i="19"/>
  <c r="AL58" i="1"/>
  <c r="P49" i="7"/>
  <c r="P50" i="7" s="1"/>
  <c r="D57" i="1"/>
  <c r="I57" i="1" s="1"/>
  <c r="F29" i="13"/>
  <c r="F26" i="9" s="1"/>
  <c r="Z23" i="20"/>
  <c r="S20" i="20"/>
  <c r="AV6" i="3"/>
  <c r="AL12" i="20"/>
  <c r="V45" i="19"/>
  <c r="AL45" i="19" s="1"/>
  <c r="AH41" i="19"/>
  <c r="N59" i="1"/>
  <c r="AJ102" i="20"/>
  <c r="AK59" i="1"/>
  <c r="V48" i="7"/>
  <c r="AL48" i="7" s="1"/>
  <c r="AH45" i="7"/>
  <c r="AL11" i="20"/>
  <c r="F56" i="19"/>
  <c r="K67" i="19"/>
  <c r="AR55" i="1"/>
  <c r="E38" i="7"/>
  <c r="J38" i="7" s="1"/>
  <c r="J33" i="7"/>
  <c r="AR21" i="9"/>
  <c r="AR20" i="9"/>
  <c r="AL22" i="20"/>
  <c r="F33" i="19"/>
  <c r="AJ33" i="19"/>
  <c r="AI57" i="1"/>
  <c r="W58" i="1"/>
  <c r="AK23" i="20"/>
  <c r="K33" i="7"/>
  <c r="O45" i="7"/>
  <c r="O41" i="19"/>
  <c r="O45" i="19" s="1"/>
  <c r="K43" i="19"/>
  <c r="AL55" i="1"/>
  <c r="H45" i="19"/>
  <c r="C46" i="19"/>
  <c r="H46" i="19" s="1"/>
  <c r="F38" i="7"/>
  <c r="X41" i="7"/>
  <c r="X41" i="19" s="1"/>
  <c r="X45" i="19" s="1"/>
  <c r="X57" i="1"/>
  <c r="X58" i="1" s="1"/>
  <c r="AJ38" i="7"/>
  <c r="Z54" i="7"/>
  <c r="AL65" i="7"/>
  <c r="U49" i="1"/>
  <c r="AG48" i="7"/>
  <c r="I17" i="14"/>
  <c r="Q46" i="19"/>
  <c r="AC46" i="19" s="1"/>
  <c r="AC45" i="19"/>
  <c r="D41" i="7"/>
  <c r="AE57" i="1"/>
  <c r="D54" i="1"/>
  <c r="AL45" i="7"/>
  <c r="N48" i="7"/>
  <c r="AD45" i="7"/>
  <c r="U46" i="19"/>
  <c r="AG45" i="19"/>
  <c r="K17" i="14"/>
  <c r="AE41" i="7"/>
  <c r="S45" i="7"/>
  <c r="AL21" i="9"/>
  <c r="AK12" i="20"/>
  <c r="AL20" i="9"/>
  <c r="W45" i="7"/>
  <c r="AM45" i="7" s="1"/>
  <c r="AI41" i="7"/>
  <c r="W41" i="19"/>
  <c r="AM41" i="19" s="1"/>
  <c r="AJ56" i="19"/>
  <c r="N12" i="20"/>
  <c r="N23" i="20"/>
  <c r="N45" i="19"/>
  <c r="AD41" i="19"/>
  <c r="AK54" i="7"/>
  <c r="Z39" i="3"/>
  <c r="AR39" i="3" s="1"/>
  <c r="AR22" i="20"/>
  <c r="K54" i="7"/>
  <c r="AG12" i="20"/>
  <c r="AF33" i="19"/>
  <c r="Z67" i="19"/>
  <c r="AL70" i="19"/>
  <c r="AC48" i="7"/>
  <c r="Q49" i="1"/>
  <c r="AV45" i="1"/>
  <c r="Z46" i="1"/>
  <c r="AL46" i="1" s="1"/>
  <c r="Z13" i="9"/>
  <c r="Z20" i="20"/>
  <c r="AK67" i="19"/>
  <c r="Y56" i="19"/>
  <c r="J43" i="19"/>
  <c r="AK45" i="19"/>
  <c r="Y46" i="19"/>
  <c r="K28" i="13"/>
  <c r="S58" i="1"/>
  <c r="Y49" i="7"/>
  <c r="AR49" i="7" s="1"/>
  <c r="AK48" i="7"/>
  <c r="Y49" i="1"/>
  <c r="P55" i="1"/>
  <c r="AF55" i="1" s="1"/>
  <c r="V14" i="9"/>
  <c r="AR11" i="20"/>
  <c r="AV68" i="7"/>
  <c r="Y24" i="9"/>
  <c r="Y23" i="9"/>
  <c r="T41" i="7"/>
  <c r="T110" i="7"/>
  <c r="T57" i="1"/>
  <c r="E57" i="1" s="1"/>
  <c r="AF38" i="7"/>
  <c r="T38" i="19"/>
  <c r="C50" i="7"/>
  <c r="H50" i="7" s="1"/>
  <c r="H49" i="7"/>
  <c r="AG23" i="20"/>
  <c r="F38" i="19"/>
  <c r="D41" i="1"/>
  <c r="AF41" i="1"/>
  <c r="Z50" i="7"/>
  <c r="Z49" i="1"/>
  <c r="AR12" i="20"/>
  <c r="AR59" i="1"/>
  <c r="AR23" i="20"/>
  <c r="Z46" i="19"/>
  <c r="X45" i="1"/>
  <c r="AJ45" i="1" s="1"/>
  <c r="AF19" i="9"/>
  <c r="S46" i="1"/>
  <c r="X20" i="9"/>
  <c r="AJ20" i="9" s="1"/>
  <c r="V9" i="20"/>
  <c r="AJ19" i="9"/>
  <c r="F41" i="1"/>
  <c r="F45" i="1" s="1"/>
  <c r="F20" i="20" s="1"/>
  <c r="F54" i="1"/>
  <c r="D6" i="3"/>
  <c r="I6" i="3" s="1"/>
  <c r="AF24" i="3"/>
  <c r="AF6" i="3"/>
  <c r="X24" i="3"/>
  <c r="AJ24" i="3" s="1"/>
  <c r="AJ6" i="3"/>
  <c r="X26" i="9"/>
  <c r="P20" i="9"/>
  <c r="AF20" i="9" s="1"/>
  <c r="AJ64" i="20"/>
  <c r="K25" i="13"/>
  <c r="P41" i="19"/>
  <c r="P45" i="19" s="1"/>
  <c r="P50" i="19" s="1"/>
  <c r="AF102" i="20"/>
  <c r="AQ46" i="1"/>
  <c r="AQ9" i="20" s="1"/>
  <c r="AJ54" i="1"/>
  <c r="AF22" i="20"/>
  <c r="X55" i="1"/>
  <c r="AJ55" i="1" s="1"/>
  <c r="P12" i="20"/>
  <c r="V15" i="9"/>
  <c r="AF54" i="1"/>
  <c r="AU45" i="1"/>
  <c r="AF11" i="20"/>
  <c r="AF64" i="20"/>
  <c r="K23" i="13"/>
  <c r="AE55" i="1"/>
  <c r="M18" i="9"/>
  <c r="V24" i="9"/>
  <c r="E29" i="13"/>
  <c r="E26" i="9" s="1"/>
  <c r="J23" i="13"/>
  <c r="E64" i="20"/>
  <c r="E102" i="20"/>
  <c r="E19" i="9"/>
  <c r="E21" i="9" s="1"/>
  <c r="M17" i="9"/>
  <c r="AF21" i="9"/>
  <c r="AC24" i="9"/>
  <c r="AG24" i="9"/>
  <c r="H23" i="9"/>
  <c r="AC23" i="9"/>
  <c r="H17" i="9"/>
  <c r="P14" i="9"/>
  <c r="P15" i="9"/>
  <c r="E55" i="1"/>
  <c r="P50" i="1"/>
  <c r="P21" i="20" s="1"/>
  <c r="P20" i="20"/>
  <c r="P46" i="1"/>
  <c r="P9" i="20" s="1"/>
  <c r="AJ22" i="20"/>
  <c r="AJ11" i="20"/>
  <c r="R23" i="9"/>
  <c r="E20" i="20"/>
  <c r="E46" i="1"/>
  <c r="E13" i="9"/>
  <c r="E15" i="9" s="1"/>
  <c r="V23" i="9"/>
  <c r="AH22" i="9"/>
  <c r="T46" i="1"/>
  <c r="AF45" i="1"/>
  <c r="T13" i="9"/>
  <c r="T15" i="9" s="1"/>
  <c r="T20" i="20"/>
  <c r="E39" i="3"/>
  <c r="O62" i="3"/>
  <c r="AE62" i="3" s="1"/>
  <c r="AE39" i="3"/>
  <c r="P62" i="3"/>
  <c r="AF62" i="3" s="1"/>
  <c r="AF39" i="3"/>
  <c r="AE29" i="13"/>
  <c r="S26" i="9"/>
  <c r="AL23" i="20" l="1"/>
  <c r="AH23" i="20"/>
  <c r="K6" i="3"/>
  <c r="I38" i="1"/>
  <c r="AO20" i="9"/>
  <c r="AT19" i="9"/>
  <c r="AT54" i="1"/>
  <c r="AO58" i="1"/>
  <c r="AE22" i="20"/>
  <c r="O12" i="20"/>
  <c r="AT102" i="20"/>
  <c r="AL59" i="1"/>
  <c r="AH59" i="1"/>
  <c r="AT41" i="1"/>
  <c r="J97" i="20"/>
  <c r="AU102" i="20"/>
  <c r="J59" i="20"/>
  <c r="AE58" i="1"/>
  <c r="O22" i="9"/>
  <c r="AO22" i="9" s="1"/>
  <c r="AO24" i="9" s="1"/>
  <c r="AV102" i="20"/>
  <c r="O59" i="1"/>
  <c r="AG49" i="7"/>
  <c r="AT11" i="20"/>
  <c r="Z26" i="9"/>
  <c r="U50" i="7"/>
  <c r="AG50" i="7" s="1"/>
  <c r="AT64" i="20"/>
  <c r="D19" i="9"/>
  <c r="D21" i="9" s="1"/>
  <c r="I21" i="9" s="1"/>
  <c r="O23" i="20"/>
  <c r="O20" i="20"/>
  <c r="O46" i="1"/>
  <c r="O13" i="9"/>
  <c r="AE13" i="9" s="1"/>
  <c r="AO20" i="20"/>
  <c r="AO46" i="1"/>
  <c r="AO9" i="20" s="1"/>
  <c r="AF29" i="13"/>
  <c r="F19" i="9"/>
  <c r="F21" i="9" s="1"/>
  <c r="K21" i="9" s="1"/>
  <c r="F64" i="20"/>
  <c r="F11" i="20" s="1"/>
  <c r="F102" i="20"/>
  <c r="F22" i="20" s="1"/>
  <c r="I25" i="13"/>
  <c r="Y26" i="9"/>
  <c r="K38" i="1"/>
  <c r="AU19" i="9"/>
  <c r="AV19" i="9"/>
  <c r="AQ58" i="1"/>
  <c r="AQ23" i="20" s="1"/>
  <c r="AV23" i="20" s="1"/>
  <c r="AC49" i="7"/>
  <c r="AT41" i="7"/>
  <c r="AJ29" i="13"/>
  <c r="AM65" i="7"/>
  <c r="J25" i="13"/>
  <c r="J38" i="1"/>
  <c r="AV57" i="1"/>
  <c r="AT38" i="19"/>
  <c r="S14" i="9"/>
  <c r="D102" i="20"/>
  <c r="D22" i="20" s="1"/>
  <c r="I22" i="20" s="1"/>
  <c r="D64" i="20"/>
  <c r="D11" i="20" s="1"/>
  <c r="I11" i="20" s="1"/>
  <c r="AA54" i="7"/>
  <c r="AM54" i="7" s="1"/>
  <c r="AQ20" i="9"/>
  <c r="AU20" i="9" s="1"/>
  <c r="AM70" i="19"/>
  <c r="AM22" i="20"/>
  <c r="AM11" i="20"/>
  <c r="AL13" i="9"/>
  <c r="AR13" i="9"/>
  <c r="AH13" i="9"/>
  <c r="AP13" i="9"/>
  <c r="AR22" i="9"/>
  <c r="AM25" i="13"/>
  <c r="AA29" i="13"/>
  <c r="AM20" i="9"/>
  <c r="AE26" i="9"/>
  <c r="AP26" i="9"/>
  <c r="AT26" i="9" s="1"/>
  <c r="AM45" i="1"/>
  <c r="W46" i="1"/>
  <c r="AI46" i="1" s="1"/>
  <c r="W20" i="20"/>
  <c r="W13" i="9"/>
  <c r="AM55" i="1"/>
  <c r="AM24" i="3"/>
  <c r="W39" i="3"/>
  <c r="AQ39" i="3" s="1"/>
  <c r="AI24" i="3"/>
  <c r="AQ45" i="7"/>
  <c r="AU45" i="7" s="1"/>
  <c r="AV41" i="7"/>
  <c r="AU41" i="7"/>
  <c r="AA67" i="19"/>
  <c r="AI21" i="9"/>
  <c r="W59" i="1"/>
  <c r="AM59" i="1" s="1"/>
  <c r="AM58" i="1"/>
  <c r="AU38" i="19"/>
  <c r="V62" i="3"/>
  <c r="R21" i="20"/>
  <c r="R16" i="9"/>
  <c r="R18" i="9" s="1"/>
  <c r="AQ41" i="19"/>
  <c r="AQ45" i="19" s="1"/>
  <c r="AQ46" i="19" s="1"/>
  <c r="AO41" i="19"/>
  <c r="AO45" i="19" s="1"/>
  <c r="AO46" i="19" s="1"/>
  <c r="Z24" i="9"/>
  <c r="AL24" i="9" s="1"/>
  <c r="AT24" i="3"/>
  <c r="AT57" i="1"/>
  <c r="AK25" i="13"/>
  <c r="U29" i="13"/>
  <c r="AG25" i="13"/>
  <c r="AH20" i="20"/>
  <c r="AP23" i="20"/>
  <c r="AP12" i="20"/>
  <c r="N62" i="3"/>
  <c r="AO62" i="3" s="1"/>
  <c r="AD23" i="20"/>
  <c r="AU22" i="20"/>
  <c r="D41" i="19"/>
  <c r="D45" i="19" s="1"/>
  <c r="AD59" i="1"/>
  <c r="AR49" i="1"/>
  <c r="AR50" i="1" s="1"/>
  <c r="AU24" i="3"/>
  <c r="E38" i="19"/>
  <c r="N24" i="9"/>
  <c r="N23" i="9"/>
  <c r="AD22" i="9"/>
  <c r="R51" i="19"/>
  <c r="AD12" i="20"/>
  <c r="AD46" i="1"/>
  <c r="R9" i="20"/>
  <c r="AD9" i="20" s="1"/>
  <c r="R15" i="9"/>
  <c r="AD15" i="9" s="1"/>
  <c r="R14" i="9"/>
  <c r="AD14" i="9" s="1"/>
  <c r="AD13" i="9"/>
  <c r="AT55" i="1"/>
  <c r="AU55" i="1"/>
  <c r="AU21" i="9"/>
  <c r="AT21" i="9"/>
  <c r="AT20" i="9"/>
  <c r="AP20" i="20"/>
  <c r="AP46" i="1"/>
  <c r="AU46" i="1" s="1"/>
  <c r="AT45" i="1"/>
  <c r="AH39" i="3"/>
  <c r="R62" i="3"/>
  <c r="AP62" i="3" s="1"/>
  <c r="AD39" i="3"/>
  <c r="AH46" i="1"/>
  <c r="W22" i="9"/>
  <c r="AI58" i="1"/>
  <c r="I38" i="19"/>
  <c r="V46" i="19"/>
  <c r="AL46" i="19" s="1"/>
  <c r="X46" i="1"/>
  <c r="X9" i="20" s="1"/>
  <c r="AH25" i="13"/>
  <c r="V29" i="13"/>
  <c r="AL25" i="13"/>
  <c r="AE20" i="20"/>
  <c r="AK24" i="9"/>
  <c r="S59" i="1"/>
  <c r="AL22" i="9"/>
  <c r="D58" i="1"/>
  <c r="F57" i="1"/>
  <c r="F58" i="1" s="1"/>
  <c r="F23" i="20" s="1"/>
  <c r="AE41" i="19"/>
  <c r="AV24" i="3"/>
  <c r="V49" i="7"/>
  <c r="J54" i="1"/>
  <c r="AF38" i="19"/>
  <c r="X20" i="20"/>
  <c r="AJ20" i="20" s="1"/>
  <c r="D55" i="1"/>
  <c r="I55" i="1" s="1"/>
  <c r="J6" i="3"/>
  <c r="P46" i="19"/>
  <c r="K33" i="19"/>
  <c r="AH45" i="19"/>
  <c r="AL23" i="9"/>
  <c r="S22" i="9"/>
  <c r="I54" i="1"/>
  <c r="AK23" i="9"/>
  <c r="D24" i="3"/>
  <c r="I24" i="3" s="1"/>
  <c r="AL20" i="20"/>
  <c r="X12" i="20"/>
  <c r="X23" i="20"/>
  <c r="J57" i="1"/>
  <c r="E58" i="1"/>
  <c r="AV11" i="20"/>
  <c r="V49" i="1"/>
  <c r="AL49" i="1" s="1"/>
  <c r="AH48" i="7"/>
  <c r="Q49" i="19"/>
  <c r="AC49" i="1"/>
  <c r="Q50" i="1"/>
  <c r="AV65" i="7"/>
  <c r="X46" i="19"/>
  <c r="Y50" i="7"/>
  <c r="AK49" i="7"/>
  <c r="K38" i="7"/>
  <c r="S23" i="20"/>
  <c r="AE23" i="20" s="1"/>
  <c r="S12" i="20"/>
  <c r="AV70" i="19"/>
  <c r="AV22" i="20"/>
  <c r="I41" i="7"/>
  <c r="D45" i="7"/>
  <c r="AL54" i="7"/>
  <c r="AR54" i="7"/>
  <c r="AV55" i="1"/>
  <c r="AF41" i="7"/>
  <c r="T45" i="7"/>
  <c r="T41" i="19"/>
  <c r="AJ41" i="19" s="1"/>
  <c r="Z62" i="3"/>
  <c r="AR62" i="3" s="1"/>
  <c r="AL39" i="3"/>
  <c r="N49" i="7"/>
  <c r="AD48" i="7"/>
  <c r="N49" i="1"/>
  <c r="D20" i="9"/>
  <c r="I20" i="9" s="1"/>
  <c r="Z14" i="9"/>
  <c r="Z15" i="9"/>
  <c r="W45" i="19"/>
  <c r="AM45" i="19" s="1"/>
  <c r="F41" i="19"/>
  <c r="AI41" i="19"/>
  <c r="AG49" i="1"/>
  <c r="U49" i="19"/>
  <c r="U50" i="1"/>
  <c r="AJ38" i="19"/>
  <c r="O46" i="19"/>
  <c r="AE46" i="19" s="1"/>
  <c r="AE45" i="19"/>
  <c r="AK56" i="19"/>
  <c r="Z9" i="20"/>
  <c r="AL67" i="19"/>
  <c r="Z56" i="19"/>
  <c r="E41" i="7"/>
  <c r="AG46" i="19"/>
  <c r="O48" i="7"/>
  <c r="O49" i="1" s="1"/>
  <c r="AF57" i="1"/>
  <c r="T58" i="1"/>
  <c r="T22" i="9" s="1"/>
  <c r="T24" i="9" s="1"/>
  <c r="AR20" i="20"/>
  <c r="AR46" i="1"/>
  <c r="AV46" i="1" s="1"/>
  <c r="AD45" i="19"/>
  <c r="N46" i="19"/>
  <c r="AD46" i="19" s="1"/>
  <c r="AI45" i="7"/>
  <c r="W48" i="7"/>
  <c r="AM48" i="7" s="1"/>
  <c r="AE45" i="7"/>
  <c r="S48" i="7"/>
  <c r="AT45" i="7"/>
  <c r="AJ57" i="1"/>
  <c r="W12" i="20"/>
  <c r="AM12" i="20" s="1"/>
  <c r="W23" i="20"/>
  <c r="AM23" i="20" s="1"/>
  <c r="K56" i="19"/>
  <c r="X39" i="3"/>
  <c r="T112" i="19"/>
  <c r="T104" i="7"/>
  <c r="U110" i="7"/>
  <c r="AF110" i="7"/>
  <c r="Y49" i="19"/>
  <c r="AK49" i="1"/>
  <c r="Y50" i="1"/>
  <c r="AK46" i="19"/>
  <c r="F41" i="7"/>
  <c r="X45" i="7"/>
  <c r="AJ41" i="7"/>
  <c r="AV21" i="9"/>
  <c r="D45" i="1"/>
  <c r="J45" i="1" s="1"/>
  <c r="K54" i="1"/>
  <c r="I41" i="1"/>
  <c r="J41" i="1"/>
  <c r="X13" i="9"/>
  <c r="X15" i="9" s="1"/>
  <c r="S9" i="20"/>
  <c r="K45" i="1"/>
  <c r="F13" i="9"/>
  <c r="F15" i="9" s="1"/>
  <c r="K15" i="9" s="1"/>
  <c r="F46" i="1"/>
  <c r="F9" i="20" s="1"/>
  <c r="Z49" i="19"/>
  <c r="Z50" i="1"/>
  <c r="K41" i="1"/>
  <c r="F55" i="1"/>
  <c r="K55" i="1" s="1"/>
  <c r="AJ26" i="9"/>
  <c r="I19" i="9"/>
  <c r="AH24" i="9"/>
  <c r="K29" i="13"/>
  <c r="J29" i="13"/>
  <c r="E11" i="20"/>
  <c r="J19" i="9"/>
  <c r="E20" i="9"/>
  <c r="J21" i="9"/>
  <c r="E22" i="20"/>
  <c r="AF15" i="9"/>
  <c r="P51" i="1"/>
  <c r="P10" i="20" s="1"/>
  <c r="P16" i="9"/>
  <c r="P18" i="9" s="1"/>
  <c r="O23" i="9"/>
  <c r="O24" i="9"/>
  <c r="AF20" i="20"/>
  <c r="P51" i="19"/>
  <c r="X22" i="9"/>
  <c r="X24" i="9" s="1"/>
  <c r="X59" i="1"/>
  <c r="E9" i="20"/>
  <c r="E14" i="9"/>
  <c r="K26" i="9"/>
  <c r="R10" i="20"/>
  <c r="AI26" i="9"/>
  <c r="F39" i="3"/>
  <c r="K20" i="20"/>
  <c r="E62" i="3"/>
  <c r="AH23" i="9"/>
  <c r="I29" i="13"/>
  <c r="D26" i="9"/>
  <c r="I26" i="9" s="1"/>
  <c r="AF13" i="9"/>
  <c r="T14" i="9"/>
  <c r="AF14" i="9" s="1"/>
  <c r="AF46" i="1"/>
  <c r="T9" i="20"/>
  <c r="AF9" i="20" s="1"/>
  <c r="P59" i="1"/>
  <c r="P22" i="9"/>
  <c r="AE12" i="20" l="1"/>
  <c r="AM67" i="19"/>
  <c r="AR67" i="19"/>
  <c r="AO23" i="20"/>
  <c r="AT23" i="20" s="1"/>
  <c r="AO59" i="1"/>
  <c r="AT59" i="1" s="1"/>
  <c r="AO12" i="20"/>
  <c r="AT58" i="1"/>
  <c r="K102" i="20"/>
  <c r="K11" i="20"/>
  <c r="AV58" i="1"/>
  <c r="AV20" i="9"/>
  <c r="K64" i="20"/>
  <c r="AE59" i="1"/>
  <c r="AU23" i="20"/>
  <c r="R17" i="9"/>
  <c r="AV45" i="7"/>
  <c r="AQ12" i="20"/>
  <c r="AU12" i="20" s="1"/>
  <c r="AQ59" i="1"/>
  <c r="AU59" i="1" s="1"/>
  <c r="AU58" i="1"/>
  <c r="K19" i="9"/>
  <c r="F20" i="9"/>
  <c r="AO13" i="9"/>
  <c r="O14" i="9"/>
  <c r="O15" i="9"/>
  <c r="O9" i="20"/>
  <c r="AE46" i="1"/>
  <c r="AO23" i="9"/>
  <c r="AD24" i="9"/>
  <c r="J22" i="20"/>
  <c r="J102" i="20"/>
  <c r="I102" i="20"/>
  <c r="I64" i="20"/>
  <c r="J64" i="20"/>
  <c r="I41" i="19"/>
  <c r="J38" i="19"/>
  <c r="AM20" i="20"/>
  <c r="AA56" i="19"/>
  <c r="AV41" i="19"/>
  <c r="W24" i="9"/>
  <c r="AM24" i="9" s="1"/>
  <c r="AM22" i="9"/>
  <c r="AQ22" i="9"/>
  <c r="AM13" i="9"/>
  <c r="AQ13" i="9"/>
  <c r="AU13" i="9" s="1"/>
  <c r="S24" i="9"/>
  <c r="AE24" i="9" s="1"/>
  <c r="AP22" i="9"/>
  <c r="AV45" i="19"/>
  <c r="AA26" i="9"/>
  <c r="AM29" i="13"/>
  <c r="AR23" i="9"/>
  <c r="AO48" i="7"/>
  <c r="W15" i="9"/>
  <c r="AM15" i="9" s="1"/>
  <c r="W14" i="9"/>
  <c r="AM14" i="9" s="1"/>
  <c r="AI13" i="9"/>
  <c r="AM39" i="3"/>
  <c r="W62" i="3"/>
  <c r="AQ62" i="3" s="1"/>
  <c r="AI39" i="3"/>
  <c r="AM46" i="1"/>
  <c r="W9" i="20"/>
  <c r="AI9" i="20" s="1"/>
  <c r="AQ48" i="7"/>
  <c r="AV48" i="7" s="1"/>
  <c r="AI20" i="20"/>
  <c r="S49" i="7"/>
  <c r="AP49" i="7" s="1"/>
  <c r="AP48" i="7"/>
  <c r="AR49" i="19"/>
  <c r="AR50" i="19" s="1"/>
  <c r="AR51" i="19" s="1"/>
  <c r="AU41" i="19"/>
  <c r="AT41" i="19"/>
  <c r="U26" i="9"/>
  <c r="AG29" i="13"/>
  <c r="AK29" i="13"/>
  <c r="W23" i="9"/>
  <c r="AM23" i="9" s="1"/>
  <c r="AR24" i="9"/>
  <c r="AD23" i="9"/>
  <c r="AO49" i="1"/>
  <c r="AO50" i="1" s="1"/>
  <c r="K38" i="19"/>
  <c r="AV46" i="19"/>
  <c r="V50" i="7"/>
  <c r="AL50" i="7" s="1"/>
  <c r="AU45" i="19"/>
  <c r="AH9" i="20"/>
  <c r="AH15" i="9"/>
  <c r="AH14" i="9"/>
  <c r="AP9" i="20"/>
  <c r="AT46" i="1"/>
  <c r="AP15" i="9"/>
  <c r="AP14" i="9"/>
  <c r="AT20" i="20"/>
  <c r="AU20" i="20"/>
  <c r="AH62" i="3"/>
  <c r="AD62" i="3"/>
  <c r="AT39" i="3"/>
  <c r="AU39" i="3"/>
  <c r="AH46" i="19"/>
  <c r="AI59" i="1"/>
  <c r="AJ46" i="1"/>
  <c r="K57" i="1"/>
  <c r="V26" i="9"/>
  <c r="AH29" i="13"/>
  <c r="AL29" i="13"/>
  <c r="AH49" i="7"/>
  <c r="J58" i="1"/>
  <c r="D23" i="20"/>
  <c r="I23" i="20" s="1"/>
  <c r="D12" i="20"/>
  <c r="I12" i="20" s="1"/>
  <c r="AJ39" i="3"/>
  <c r="J55" i="1"/>
  <c r="AI22" i="9"/>
  <c r="D39" i="3"/>
  <c r="I39" i="3" s="1"/>
  <c r="F12" i="20"/>
  <c r="J24" i="3"/>
  <c r="I45" i="1"/>
  <c r="S23" i="9"/>
  <c r="E22" i="9"/>
  <c r="E24" i="9" s="1"/>
  <c r="D46" i="1"/>
  <c r="E59" i="1"/>
  <c r="AL49" i="7"/>
  <c r="D13" i="9"/>
  <c r="J13" i="9" s="1"/>
  <c r="F14" i="9"/>
  <c r="K14" i="9" s="1"/>
  <c r="K46" i="1"/>
  <c r="K13" i="9"/>
  <c r="O49" i="7"/>
  <c r="O50" i="7" s="1"/>
  <c r="AJ13" i="9"/>
  <c r="D20" i="20"/>
  <c r="I20" i="20" s="1"/>
  <c r="X62" i="3"/>
  <c r="AJ62" i="3" s="1"/>
  <c r="AJ15" i="9"/>
  <c r="AE22" i="9"/>
  <c r="AF41" i="19"/>
  <c r="AL14" i="9"/>
  <c r="U112" i="19"/>
  <c r="U104" i="7"/>
  <c r="AG110" i="7"/>
  <c r="V110" i="7"/>
  <c r="AT45" i="19"/>
  <c r="O49" i="19"/>
  <c r="O50" i="19" s="1"/>
  <c r="O50" i="1"/>
  <c r="AD49" i="7"/>
  <c r="N50" i="7"/>
  <c r="AJ58" i="1"/>
  <c r="AF104" i="7"/>
  <c r="T78" i="7"/>
  <c r="AF78" i="7" s="1"/>
  <c r="AT12" i="20"/>
  <c r="T106" i="19"/>
  <c r="AF112" i="19"/>
  <c r="AE48" i="7"/>
  <c r="S49" i="1"/>
  <c r="AP49" i="1" s="1"/>
  <c r="AP50" i="1" s="1"/>
  <c r="AL9" i="20"/>
  <c r="E23" i="20"/>
  <c r="E12" i="20"/>
  <c r="T12" i="20"/>
  <c r="AF12" i="20" s="1"/>
  <c r="T23" i="20"/>
  <c r="I45" i="7"/>
  <c r="T59" i="1"/>
  <c r="AF59" i="1" s="1"/>
  <c r="AJ45" i="7"/>
  <c r="X48" i="7"/>
  <c r="X49" i="7" s="1"/>
  <c r="Y51" i="1"/>
  <c r="Y21" i="20"/>
  <c r="Y16" i="9"/>
  <c r="AK50" i="1"/>
  <c r="AI23" i="20"/>
  <c r="E45" i="7"/>
  <c r="J41" i="7"/>
  <c r="D48" i="7"/>
  <c r="I48" i="7" s="1"/>
  <c r="AV39" i="3"/>
  <c r="V50" i="1"/>
  <c r="V49" i="19"/>
  <c r="AL49" i="19" s="1"/>
  <c r="AH49" i="1"/>
  <c r="AF58" i="1"/>
  <c r="K41" i="7"/>
  <c r="AI12" i="20"/>
  <c r="F45" i="7"/>
  <c r="AL56" i="19"/>
  <c r="AI45" i="19"/>
  <c r="W46" i="19"/>
  <c r="AM46" i="19" s="1"/>
  <c r="F45" i="19"/>
  <c r="AD49" i="1"/>
  <c r="N50" i="1"/>
  <c r="D49" i="1"/>
  <c r="N49" i="19"/>
  <c r="AL62" i="3"/>
  <c r="AV54" i="7"/>
  <c r="AK50" i="7"/>
  <c r="AC49" i="19"/>
  <c r="Q50" i="19"/>
  <c r="Y50" i="19"/>
  <c r="AK49" i="19"/>
  <c r="AL15" i="9"/>
  <c r="W49" i="7"/>
  <c r="AM49" i="7" s="1"/>
  <c r="AI48" i="7"/>
  <c r="W49" i="1"/>
  <c r="AR9" i="20"/>
  <c r="U16" i="9"/>
  <c r="AG50" i="1"/>
  <c r="U21" i="20"/>
  <c r="U51" i="1"/>
  <c r="E41" i="19"/>
  <c r="T45" i="19"/>
  <c r="Q16" i="9"/>
  <c r="Q21" i="20"/>
  <c r="AC21" i="20" s="1"/>
  <c r="Q51" i="1"/>
  <c r="AC50" i="1"/>
  <c r="AV20" i="20"/>
  <c r="AV67" i="19"/>
  <c r="U50" i="19"/>
  <c r="AG49" i="19"/>
  <c r="AR14" i="9"/>
  <c r="AR15" i="9"/>
  <c r="AF45" i="7"/>
  <c r="T48" i="7"/>
  <c r="E48" i="7" s="1"/>
  <c r="X14" i="9"/>
  <c r="AJ14" i="9" s="1"/>
  <c r="Z51" i="1"/>
  <c r="Z16" i="9"/>
  <c r="Z21" i="20"/>
  <c r="Z50" i="19"/>
  <c r="J11" i="20"/>
  <c r="K22" i="20"/>
  <c r="J20" i="9"/>
  <c r="P17" i="9"/>
  <c r="AJ24" i="9"/>
  <c r="P23" i="9"/>
  <c r="P24" i="9"/>
  <c r="I45" i="19"/>
  <c r="D46" i="19"/>
  <c r="D22" i="9"/>
  <c r="I58" i="1"/>
  <c r="D59" i="1"/>
  <c r="I59" i="1" s="1"/>
  <c r="K9" i="20"/>
  <c r="J26" i="9"/>
  <c r="AF22" i="9"/>
  <c r="T23" i="9"/>
  <c r="K39" i="3"/>
  <c r="F62" i="3"/>
  <c r="F59" i="1"/>
  <c r="K58" i="1"/>
  <c r="F22" i="9"/>
  <c r="F24" i="9" s="1"/>
  <c r="AJ9" i="20"/>
  <c r="AJ22" i="9"/>
  <c r="X23" i="9"/>
  <c r="AM56" i="19" l="1"/>
  <c r="AR56" i="19"/>
  <c r="AT13" i="9"/>
  <c r="AV59" i="1"/>
  <c r="AE14" i="9"/>
  <c r="K20" i="9"/>
  <c r="AV12" i="20"/>
  <c r="AE15" i="9"/>
  <c r="S50" i="7"/>
  <c r="AE50" i="7" s="1"/>
  <c r="AO15" i="9"/>
  <c r="AT15" i="9" s="1"/>
  <c r="AO14" i="9"/>
  <c r="AE9" i="20"/>
  <c r="AI24" i="9"/>
  <c r="AT48" i="7"/>
  <c r="AV13" i="9"/>
  <c r="AM9" i="20"/>
  <c r="AR26" i="9"/>
  <c r="AM26" i="9"/>
  <c r="AP24" i="9"/>
  <c r="AT24" i="9" s="1"/>
  <c r="AP23" i="9"/>
  <c r="AT23" i="9" s="1"/>
  <c r="AT22" i="9"/>
  <c r="AQ15" i="9"/>
  <c r="AU15" i="9" s="1"/>
  <c r="AQ14" i="9"/>
  <c r="AV14" i="9" s="1"/>
  <c r="AR16" i="9"/>
  <c r="AQ23" i="9"/>
  <c r="AQ24" i="9"/>
  <c r="AV24" i="9" s="1"/>
  <c r="AU22" i="9"/>
  <c r="AV22" i="9"/>
  <c r="AI23" i="9"/>
  <c r="AI14" i="9"/>
  <c r="AM62" i="3"/>
  <c r="AI62" i="3"/>
  <c r="AI15" i="9"/>
  <c r="AU48" i="7"/>
  <c r="AO49" i="7"/>
  <c r="AQ49" i="7"/>
  <c r="AQ49" i="1"/>
  <c r="AQ50" i="1" s="1"/>
  <c r="AM49" i="1"/>
  <c r="AU58" i="19"/>
  <c r="AT58" i="19"/>
  <c r="AO49" i="19"/>
  <c r="AO50" i="19" s="1"/>
  <c r="AO51" i="19" s="1"/>
  <c r="AG26" i="9"/>
  <c r="AK26" i="9"/>
  <c r="AT49" i="1"/>
  <c r="AU46" i="19"/>
  <c r="AH50" i="7"/>
  <c r="AE23" i="9"/>
  <c r="AU62" i="3"/>
  <c r="AT62" i="3"/>
  <c r="AU9" i="20"/>
  <c r="AT9" i="20"/>
  <c r="AJ59" i="1"/>
  <c r="I13" i="9"/>
  <c r="D15" i="9"/>
  <c r="J46" i="1"/>
  <c r="D62" i="3"/>
  <c r="I62" i="3" s="1"/>
  <c r="E23" i="9"/>
  <c r="J39" i="3"/>
  <c r="D9" i="20"/>
  <c r="I9" i="20" s="1"/>
  <c r="O51" i="19"/>
  <c r="D14" i="9"/>
  <c r="I14" i="9" s="1"/>
  <c r="AJ12" i="20"/>
  <c r="I46" i="1"/>
  <c r="AH26" i="9"/>
  <c r="AL26" i="9"/>
  <c r="J20" i="20"/>
  <c r="AE49" i="7"/>
  <c r="AL50" i="1"/>
  <c r="J48" i="7"/>
  <c r="X50" i="7"/>
  <c r="N50" i="19"/>
  <c r="AD49" i="19"/>
  <c r="AF106" i="19"/>
  <c r="T80" i="19"/>
  <c r="AF80" i="19" s="1"/>
  <c r="E45" i="19"/>
  <c r="J41" i="19"/>
  <c r="Y51" i="19"/>
  <c r="AK50" i="19"/>
  <c r="D50" i="1"/>
  <c r="I49" i="1"/>
  <c r="Y18" i="9"/>
  <c r="Y17" i="9"/>
  <c r="AK16" i="9"/>
  <c r="J23" i="20"/>
  <c r="K23" i="20"/>
  <c r="T46" i="19"/>
  <c r="AJ45" i="19"/>
  <c r="AF45" i="19"/>
  <c r="AP21" i="20"/>
  <c r="AP51" i="1"/>
  <c r="AP10" i="20" s="1"/>
  <c r="AV9" i="20"/>
  <c r="N21" i="20"/>
  <c r="AD21" i="20" s="1"/>
  <c r="N16" i="9"/>
  <c r="N51" i="1"/>
  <c r="AD50" i="1"/>
  <c r="AK21" i="20"/>
  <c r="D49" i="7"/>
  <c r="K41" i="19"/>
  <c r="AT46" i="19"/>
  <c r="U10" i="20"/>
  <c r="AG51" i="1"/>
  <c r="W49" i="19"/>
  <c r="AI49" i="1"/>
  <c r="W50" i="1"/>
  <c r="AM50" i="1" s="1"/>
  <c r="Y10" i="20"/>
  <c r="AK51" i="1"/>
  <c r="AD50" i="7"/>
  <c r="V112" i="19"/>
  <c r="V104" i="7"/>
  <c r="W110" i="7"/>
  <c r="AQ110" i="7" s="1"/>
  <c r="AU110" i="7" s="1"/>
  <c r="AH110" i="7"/>
  <c r="K12" i="20"/>
  <c r="J12" i="20"/>
  <c r="U51" i="19"/>
  <c r="AG50" i="19"/>
  <c r="AC51" i="1"/>
  <c r="Q10" i="20"/>
  <c r="AC10" i="20" s="1"/>
  <c r="K45" i="7"/>
  <c r="J45" i="7"/>
  <c r="E49" i="7"/>
  <c r="T49" i="7"/>
  <c r="AF48" i="7"/>
  <c r="T49" i="1"/>
  <c r="AG21" i="20"/>
  <c r="F46" i="19"/>
  <c r="F48" i="7"/>
  <c r="AJ48" i="7"/>
  <c r="X49" i="1"/>
  <c r="S49" i="19"/>
  <c r="AP49" i="19" s="1"/>
  <c r="AP50" i="19" s="1"/>
  <c r="AP51" i="19" s="1"/>
  <c r="AE49" i="1"/>
  <c r="S50" i="1"/>
  <c r="U78" i="7"/>
  <c r="AG104" i="7"/>
  <c r="AC16" i="9"/>
  <c r="Q17" i="9"/>
  <c r="AC17" i="9" s="1"/>
  <c r="Q18" i="9"/>
  <c r="AC18" i="9" s="1"/>
  <c r="W50" i="7"/>
  <c r="AM50" i="7" s="1"/>
  <c r="AI49" i="7"/>
  <c r="F49" i="7"/>
  <c r="AI46" i="19"/>
  <c r="AH49" i="19"/>
  <c r="V50" i="19"/>
  <c r="AF23" i="20"/>
  <c r="AJ23" i="20"/>
  <c r="O51" i="1"/>
  <c r="O21" i="20"/>
  <c r="O16" i="9"/>
  <c r="AG112" i="19"/>
  <c r="U106" i="19"/>
  <c r="U18" i="9"/>
  <c r="U17" i="9"/>
  <c r="AG16" i="9"/>
  <c r="AC50" i="19"/>
  <c r="Q51" i="19"/>
  <c r="AC51" i="19" s="1"/>
  <c r="AV62" i="3"/>
  <c r="V21" i="20"/>
  <c r="AL21" i="20" s="1"/>
  <c r="AH50" i="1"/>
  <c r="V16" i="9"/>
  <c r="V51" i="1"/>
  <c r="AL51" i="1" s="1"/>
  <c r="Z51" i="19"/>
  <c r="AR51" i="1"/>
  <c r="AR21" i="20"/>
  <c r="Z17" i="9"/>
  <c r="Z18" i="9"/>
  <c r="Z10" i="20"/>
  <c r="AF24" i="9"/>
  <c r="AF23" i="9"/>
  <c r="K24" i="9"/>
  <c r="J22" i="9"/>
  <c r="D24" i="9"/>
  <c r="I46" i="19"/>
  <c r="J59" i="1"/>
  <c r="D23" i="9"/>
  <c r="I23" i="9" s="1"/>
  <c r="I22" i="9"/>
  <c r="K59" i="1"/>
  <c r="F23" i="9"/>
  <c r="K22" i="9"/>
  <c r="K62" i="3"/>
  <c r="AJ23" i="9"/>
  <c r="AV56" i="19" l="1"/>
  <c r="AT14" i="9"/>
  <c r="AV58" i="19"/>
  <c r="J14" i="9"/>
  <c r="AT49" i="7"/>
  <c r="O10" i="20"/>
  <c r="AV15" i="9"/>
  <c r="AU14" i="9"/>
  <c r="AU23" i="9"/>
  <c r="AU24" i="9"/>
  <c r="AV23" i="9"/>
  <c r="AO16" i="9"/>
  <c r="AU50" i="1"/>
  <c r="AV50" i="1"/>
  <c r="AQ51" i="1"/>
  <c r="AQ10" i="20" s="1"/>
  <c r="AU10" i="20" s="1"/>
  <c r="AU49" i="1"/>
  <c r="AV49" i="7"/>
  <c r="AU49" i="7"/>
  <c r="AV49" i="1"/>
  <c r="AQ49" i="19"/>
  <c r="AQ50" i="19" s="1"/>
  <c r="AM49" i="19"/>
  <c r="AT59" i="19"/>
  <c r="AT49" i="19"/>
  <c r="AQ21" i="20"/>
  <c r="AU21" i="20" s="1"/>
  <c r="AU59" i="19"/>
  <c r="AV59" i="19"/>
  <c r="I15" i="9"/>
  <c r="J9" i="20"/>
  <c r="J15" i="9"/>
  <c r="J62" i="3"/>
  <c r="AU26" i="9"/>
  <c r="AV26" i="9"/>
  <c r="U80" i="19"/>
  <c r="AG106" i="19"/>
  <c r="AG78" i="7"/>
  <c r="X49" i="19"/>
  <c r="X50" i="1"/>
  <c r="AJ49" i="1"/>
  <c r="T49" i="19"/>
  <c r="E49" i="19" s="1"/>
  <c r="AF49" i="1"/>
  <c r="T50" i="1"/>
  <c r="X110" i="7"/>
  <c r="W112" i="19"/>
  <c r="W104" i="7"/>
  <c r="AQ104" i="7" s="1"/>
  <c r="AU104" i="7" s="1"/>
  <c r="AI110" i="7"/>
  <c r="AK10" i="20"/>
  <c r="AG10" i="20"/>
  <c r="E46" i="19"/>
  <c r="J46" i="19" s="1"/>
  <c r="J45" i="19"/>
  <c r="AH51" i="1"/>
  <c r="V10" i="20"/>
  <c r="AL10" i="20" s="1"/>
  <c r="V78" i="7"/>
  <c r="AH104" i="7"/>
  <c r="F49" i="1"/>
  <c r="N10" i="20"/>
  <c r="AD10" i="20" s="1"/>
  <c r="AD51" i="1"/>
  <c r="AU51" i="1"/>
  <c r="V18" i="9"/>
  <c r="AH18" i="9" s="1"/>
  <c r="AH16" i="9"/>
  <c r="V17" i="9"/>
  <c r="AL17" i="9" s="1"/>
  <c r="V51" i="19"/>
  <c r="AL51" i="19" s="1"/>
  <c r="AH50" i="19"/>
  <c r="AI50" i="7"/>
  <c r="AF49" i="7"/>
  <c r="T50" i="7"/>
  <c r="AF50" i="7" s="1"/>
  <c r="AH112" i="19"/>
  <c r="V106" i="19"/>
  <c r="AI50" i="1"/>
  <c r="W16" i="9"/>
  <c r="W51" i="1"/>
  <c r="AM51" i="1" s="1"/>
  <c r="W21" i="20"/>
  <c r="AM21" i="20" s="1"/>
  <c r="AO51" i="1"/>
  <c r="AT50" i="1"/>
  <c r="AO21" i="20"/>
  <c r="AT21" i="20" s="1"/>
  <c r="D21" i="20"/>
  <c r="I21" i="20" s="1"/>
  <c r="D51" i="1"/>
  <c r="D17" i="13"/>
  <c r="I17" i="13" s="1"/>
  <c r="D16" i="9"/>
  <c r="I50" i="1"/>
  <c r="AF46" i="19"/>
  <c r="AJ46" i="19"/>
  <c r="AL50" i="19"/>
  <c r="O18" i="9"/>
  <c r="O17" i="9"/>
  <c r="R17" i="13"/>
  <c r="AD17" i="13" s="1"/>
  <c r="K48" i="7"/>
  <c r="E50" i="7"/>
  <c r="J49" i="7"/>
  <c r="AG51" i="19"/>
  <c r="N17" i="9"/>
  <c r="AD17" i="9" s="1"/>
  <c r="N18" i="9"/>
  <c r="Q17" i="13"/>
  <c r="AC17" i="13" s="1"/>
  <c r="AD16" i="9"/>
  <c r="P17" i="13"/>
  <c r="N51" i="19"/>
  <c r="AD50" i="19"/>
  <c r="AL16" i="9"/>
  <c r="AH21" i="20"/>
  <c r="AG17" i="9"/>
  <c r="E49" i="1"/>
  <c r="S50" i="19"/>
  <c r="AE49" i="19"/>
  <c r="D49" i="19"/>
  <c r="AG18" i="9"/>
  <c r="S16" i="9"/>
  <c r="AP16" i="9" s="1"/>
  <c r="AP18" i="9" s="1"/>
  <c r="AE50" i="1"/>
  <c r="S21" i="20"/>
  <c r="AE21" i="20" s="1"/>
  <c r="S51" i="1"/>
  <c r="K45" i="19"/>
  <c r="W50" i="19"/>
  <c r="AI49" i="19"/>
  <c r="D50" i="7"/>
  <c r="I50" i="7" s="1"/>
  <c r="I49" i="7"/>
  <c r="AK17" i="9"/>
  <c r="AK51" i="19"/>
  <c r="K49" i="7"/>
  <c r="F50" i="7"/>
  <c r="AK18" i="9"/>
  <c r="AJ49" i="7"/>
  <c r="AR10" i="20"/>
  <c r="AR18" i="9"/>
  <c r="AR17" i="9"/>
  <c r="I24" i="9"/>
  <c r="J24" i="9"/>
  <c r="J23" i="9"/>
  <c r="K23" i="9"/>
  <c r="AV49" i="19" l="1"/>
  <c r="AQ112" i="19"/>
  <c r="AU112" i="19" s="1"/>
  <c r="AV51" i="1"/>
  <c r="AP17" i="9"/>
  <c r="AV21" i="20"/>
  <c r="AM16" i="9"/>
  <c r="AQ16" i="9"/>
  <c r="AV16" i="9" s="1"/>
  <c r="AQ51" i="19"/>
  <c r="AU51" i="19" s="1"/>
  <c r="AV50" i="19"/>
  <c r="AU49" i="19"/>
  <c r="AM50" i="19"/>
  <c r="K46" i="19"/>
  <c r="AJ50" i="7"/>
  <c r="AV10" i="20"/>
  <c r="AL18" i="9"/>
  <c r="S51" i="19"/>
  <c r="AE51" i="19" s="1"/>
  <c r="AE50" i="19"/>
  <c r="AD51" i="19"/>
  <c r="AT16" i="9"/>
  <c r="AO18" i="9"/>
  <c r="AT18" i="9" s="1"/>
  <c r="AO17" i="9"/>
  <c r="AO10" i="20"/>
  <c r="AT51" i="1"/>
  <c r="AU50" i="19"/>
  <c r="X16" i="9"/>
  <c r="X51" i="1"/>
  <c r="X21" i="20"/>
  <c r="AJ50" i="1"/>
  <c r="AI21" i="20"/>
  <c r="W78" i="7"/>
  <c r="AQ78" i="7" s="1"/>
  <c r="AI104" i="7"/>
  <c r="W51" i="19"/>
  <c r="AM51" i="19" s="1"/>
  <c r="AI50" i="19"/>
  <c r="D18" i="9"/>
  <c r="I18" i="9" s="1"/>
  <c r="D17" i="9"/>
  <c r="I17" i="9" s="1"/>
  <c r="I16" i="9"/>
  <c r="AI51" i="1"/>
  <c r="W10" i="20"/>
  <c r="AM10" i="20" s="1"/>
  <c r="AH17" i="9"/>
  <c r="K49" i="1"/>
  <c r="F50" i="1"/>
  <c r="AI112" i="19"/>
  <c r="W106" i="19"/>
  <c r="AQ106" i="19" s="1"/>
  <c r="AU106" i="19" s="1"/>
  <c r="X50" i="19"/>
  <c r="AJ49" i="19"/>
  <c r="F49" i="19"/>
  <c r="AI16" i="9"/>
  <c r="W17" i="9"/>
  <c r="AM17" i="9" s="1"/>
  <c r="W18" i="9"/>
  <c r="AM18" i="9" s="1"/>
  <c r="Y110" i="7"/>
  <c r="X112" i="19"/>
  <c r="AJ110" i="7"/>
  <c r="X104" i="7"/>
  <c r="F110" i="7"/>
  <c r="AE51" i="1"/>
  <c r="S10" i="20"/>
  <c r="AE10" i="20" s="1"/>
  <c r="D10" i="20"/>
  <c r="I10" i="20" s="1"/>
  <c r="I51" i="1"/>
  <c r="T51" i="1"/>
  <c r="T21" i="20"/>
  <c r="AF21" i="20" s="1"/>
  <c r="T16" i="9"/>
  <c r="V17" i="13" s="1"/>
  <c r="AF50" i="1"/>
  <c r="E50" i="19"/>
  <c r="J49" i="19"/>
  <c r="J49" i="1"/>
  <c r="E50" i="1"/>
  <c r="AD18" i="9"/>
  <c r="J50" i="7"/>
  <c r="AU78" i="7"/>
  <c r="AH78" i="7"/>
  <c r="I49" i="19"/>
  <c r="D50" i="19"/>
  <c r="AT50" i="19"/>
  <c r="AT51" i="19"/>
  <c r="AH106" i="19"/>
  <c r="V80" i="19"/>
  <c r="AF49" i="19"/>
  <c r="T50" i="19"/>
  <c r="AG80" i="19"/>
  <c r="K50" i="7"/>
  <c r="S17" i="13"/>
  <c r="AE17" i="13" s="1"/>
  <c r="S18" i="9"/>
  <c r="AE18" i="9" s="1"/>
  <c r="AE16" i="9"/>
  <c r="S17" i="9"/>
  <c r="AE17" i="9" s="1"/>
  <c r="AH51" i="19"/>
  <c r="AH10" i="20"/>
  <c r="AT17" i="9" l="1"/>
  <c r="AQ18" i="9"/>
  <c r="AU18" i="9" s="1"/>
  <c r="AQ17" i="9"/>
  <c r="AU17" i="9" s="1"/>
  <c r="AU16" i="9"/>
  <c r="AA17" i="13"/>
  <c r="Z17" i="13"/>
  <c r="X17" i="13"/>
  <c r="U17" i="13"/>
  <c r="W52" i="7"/>
  <c r="AI78" i="7"/>
  <c r="AJ112" i="19"/>
  <c r="X106" i="19"/>
  <c r="F16" i="9"/>
  <c r="F17" i="13"/>
  <c r="F21" i="20"/>
  <c r="K50" i="1"/>
  <c r="F51" i="1"/>
  <c r="AH80" i="19"/>
  <c r="Z110" i="7"/>
  <c r="AK110" i="7"/>
  <c r="Y104" i="7"/>
  <c r="Y112" i="19"/>
  <c r="F50" i="19"/>
  <c r="K49" i="19"/>
  <c r="X10" i="20"/>
  <c r="AJ51" i="1"/>
  <c r="T51" i="19"/>
  <c r="AF51" i="19" s="1"/>
  <c r="AF50" i="19"/>
  <c r="AJ21" i="20"/>
  <c r="J50" i="19"/>
  <c r="E51" i="19"/>
  <c r="AJ16" i="9"/>
  <c r="X17" i="9"/>
  <c r="X18" i="9"/>
  <c r="Y17" i="13"/>
  <c r="E51" i="1"/>
  <c r="E21" i="20"/>
  <c r="J21" i="20" s="1"/>
  <c r="J50" i="1"/>
  <c r="E17" i="13"/>
  <c r="J17" i="13" s="1"/>
  <c r="E16" i="9"/>
  <c r="AI18" i="9"/>
  <c r="X51" i="19"/>
  <c r="AJ50" i="19"/>
  <c r="AI51" i="19"/>
  <c r="I50" i="19"/>
  <c r="D51" i="19"/>
  <c r="I51" i="19" s="1"/>
  <c r="AH17" i="13"/>
  <c r="T18" i="9"/>
  <c r="AF18" i="9" s="1"/>
  <c r="T17" i="9"/>
  <c r="AF17" i="9" s="1"/>
  <c r="AF16" i="9"/>
  <c r="W17" i="13"/>
  <c r="T17" i="13"/>
  <c r="AF17" i="13" s="1"/>
  <c r="F104" i="7"/>
  <c r="K110" i="7"/>
  <c r="F112" i="19"/>
  <c r="AI17" i="9"/>
  <c r="AI106" i="19"/>
  <c r="W80" i="19"/>
  <c r="AQ80" i="19" s="1"/>
  <c r="AU80" i="19" s="1"/>
  <c r="AF51" i="1"/>
  <c r="T10" i="20"/>
  <c r="AF10" i="20" s="1"/>
  <c r="X78" i="7"/>
  <c r="AJ104" i="7"/>
  <c r="AI10" i="20"/>
  <c r="AT10" i="20"/>
  <c r="AV51" i="19"/>
  <c r="AV18" i="9" l="1"/>
  <c r="AL17" i="13"/>
  <c r="AV17" i="9"/>
  <c r="AM17" i="13"/>
  <c r="AA110" i="7"/>
  <c r="AG17" i="13"/>
  <c r="J51" i="19"/>
  <c r="AL110" i="7"/>
  <c r="Z104" i="7"/>
  <c r="Z112" i="19"/>
  <c r="K104" i="7"/>
  <c r="F78" i="7"/>
  <c r="AK17" i="13"/>
  <c r="F18" i="9"/>
  <c r="K16" i="9"/>
  <c r="F17" i="9"/>
  <c r="K17" i="13"/>
  <c r="AI80" i="19"/>
  <c r="AJ18" i="9"/>
  <c r="X80" i="19"/>
  <c r="AJ106" i="19"/>
  <c r="E10" i="20"/>
  <c r="J10" i="20" s="1"/>
  <c r="J51" i="1"/>
  <c r="AJ10" i="20"/>
  <c r="AJ17" i="9"/>
  <c r="F51" i="19"/>
  <c r="K50" i="19"/>
  <c r="AJ51" i="19"/>
  <c r="AJ78" i="7"/>
  <c r="AI17" i="13"/>
  <c r="E18" i="9"/>
  <c r="J18" i="9" s="1"/>
  <c r="E17" i="9"/>
  <c r="J17" i="9" s="1"/>
  <c r="J16" i="9"/>
  <c r="Y106" i="19"/>
  <c r="AK112" i="19"/>
  <c r="K51" i="1"/>
  <c r="F10" i="20"/>
  <c r="Y78" i="7"/>
  <c r="AK104" i="7"/>
  <c r="AJ17" i="13"/>
  <c r="F106" i="19"/>
  <c r="K112" i="19"/>
  <c r="K21" i="20"/>
  <c r="AM110" i="7" l="1"/>
  <c r="AR110" i="7"/>
  <c r="AA104" i="7"/>
  <c r="AR104" i="7" s="1"/>
  <c r="AA112" i="19"/>
  <c r="K78" i="7"/>
  <c r="K51" i="19"/>
  <c r="AJ80" i="19"/>
  <c r="K17" i="9"/>
  <c r="K10" i="20"/>
  <c r="K106" i="19"/>
  <c r="F80" i="19"/>
  <c r="Z106" i="19"/>
  <c r="AL112" i="19"/>
  <c r="Y80" i="19"/>
  <c r="AK106" i="19"/>
  <c r="K18" i="9"/>
  <c r="Z78" i="7"/>
  <c r="AL104" i="7"/>
  <c r="AK78" i="7"/>
  <c r="AR112" i="19" l="1"/>
  <c r="AV110" i="7"/>
  <c r="AA78" i="7"/>
  <c r="AM104" i="7"/>
  <c r="AM112" i="19"/>
  <c r="AA106" i="19"/>
  <c r="AR106" i="19" s="1"/>
  <c r="AV112" i="19"/>
  <c r="K80" i="19"/>
  <c r="Z80" i="19"/>
  <c r="AL106" i="19"/>
  <c r="AV104" i="7"/>
  <c r="AK80" i="19"/>
  <c r="AL78" i="7"/>
  <c r="AM78" i="7" l="1"/>
  <c r="AR78" i="7"/>
  <c r="AV78" i="7" s="1"/>
  <c r="AM106" i="19"/>
  <c r="AA80" i="19"/>
  <c r="AV106" i="19"/>
  <c r="AL80" i="19"/>
  <c r="AM80" i="19" l="1"/>
  <c r="AR80" i="19"/>
  <c r="AV80" i="19" s="1"/>
</calcChain>
</file>

<file path=xl/sharedStrings.xml><?xml version="1.0" encoding="utf-8"?>
<sst xmlns="http://schemas.openxmlformats.org/spreadsheetml/2006/main" count="2165" uniqueCount="1301">
  <si>
    <t>Receita operacional líquida</t>
  </si>
  <si>
    <t>Venda de mercadorias</t>
  </si>
  <si>
    <t>Serviços prestados</t>
  </si>
  <si>
    <t>Custos das mercadorias vendidas e dos serviços prestados</t>
  </si>
  <si>
    <t>Lucro bruto</t>
  </si>
  <si>
    <t>Receitas (despesas) operacionais</t>
  </si>
  <si>
    <t>Vendas</t>
  </si>
  <si>
    <t>Administrativas e gerais</t>
  </si>
  <si>
    <t>Resultado da equivalência patrimonial</t>
  </si>
  <si>
    <t>Outras despesas operacionais, líquidas</t>
  </si>
  <si>
    <t>Lucro Operacional antes do Resultado Financeiro Líquido</t>
  </si>
  <si>
    <t>Resultado Financeiro Líquido</t>
  </si>
  <si>
    <t>Despesas financeiras</t>
  </si>
  <si>
    <t>Receitas financeiras</t>
  </si>
  <si>
    <t>Lucro antes do imposto de renda, e da contribuição social</t>
  </si>
  <si>
    <t>Impostos</t>
  </si>
  <si>
    <t>Receita Bruta, Líquida de Devolução e Abatimentos</t>
  </si>
  <si>
    <t>(Em milhares de Reais)</t>
  </si>
  <si>
    <t>Demonstrações do resultado (Consolidado)</t>
  </si>
  <si>
    <t>Imposto de renda e contribuição social correntes</t>
  </si>
  <si>
    <t>Imposto de renda e contribuição social diferidos</t>
  </si>
  <si>
    <t>Português</t>
  </si>
  <si>
    <t>1T19</t>
  </si>
  <si>
    <t>1T20</t>
  </si>
  <si>
    <t>Balanços Patrimoniais (Consolidado)</t>
  </si>
  <si>
    <t>Ativo</t>
  </si>
  <si>
    <t>Caixa e equivalentes de caixa</t>
  </si>
  <si>
    <t>Aplicações financeiras</t>
  </si>
  <si>
    <t>Contas a receber de clientes</t>
  </si>
  <si>
    <t>Estoques</t>
  </si>
  <si>
    <t xml:space="preserve">Impostos a recuperar </t>
  </si>
  <si>
    <t>Despesas antecipadas</t>
  </si>
  <si>
    <t>Outros créditos</t>
  </si>
  <si>
    <t>Partes relacionadas - Outras contas a receber</t>
  </si>
  <si>
    <t>Depósitos judiciais</t>
  </si>
  <si>
    <t>FIDC Verdecard</t>
  </si>
  <si>
    <t>Investimentos</t>
  </si>
  <si>
    <t>Imobilizado</t>
  </si>
  <si>
    <t>Intangível</t>
  </si>
  <si>
    <t>Fornecedores</t>
  </si>
  <si>
    <t>Fornecedores conveniados</t>
  </si>
  <si>
    <t>Empréstimos e financiamentos</t>
  </si>
  <si>
    <t>Obrigações com conveniadas</t>
  </si>
  <si>
    <t>Impostos e contribuições a recolher</t>
  </si>
  <si>
    <t>Salários e férias a pagar</t>
  </si>
  <si>
    <t>Dividendos a pagar</t>
  </si>
  <si>
    <t>Obrigações por repasse</t>
  </si>
  <si>
    <t>Outras obrigações</t>
  </si>
  <si>
    <t>Provisão para riscos tributários, trabalhistas e cíveis</t>
  </si>
  <si>
    <t>Capital social</t>
  </si>
  <si>
    <t>Reserva de capital</t>
  </si>
  <si>
    <t>Reserva Legal</t>
  </si>
  <si>
    <t>Reserva de Incentivos Fiscais</t>
  </si>
  <si>
    <t>Prejuízos acumulados</t>
  </si>
  <si>
    <t>Ativo circulante</t>
  </si>
  <si>
    <t>Ativo não circulante</t>
  </si>
  <si>
    <t>Passivo e patrimônio líquido</t>
  </si>
  <si>
    <t>Passivo circulante</t>
  </si>
  <si>
    <t>Passivo não circulante</t>
  </si>
  <si>
    <t>Patrimônio líquido</t>
  </si>
  <si>
    <t>Quotas seniores FIDC Verdecard</t>
  </si>
  <si>
    <t>Passivos de Arrendamento</t>
  </si>
  <si>
    <t>Partes relacionadas</t>
  </si>
  <si>
    <t>Receita diferida</t>
  </si>
  <si>
    <t>Contas a pagar por aquisição de investimento</t>
  </si>
  <si>
    <t>Despesas Antecipadas</t>
  </si>
  <si>
    <t>equivalentes de caixa aplicados nas atividades operacionais:</t>
  </si>
  <si>
    <t>Depreciação e amortização</t>
  </si>
  <si>
    <t>Reversão créditos fiscais depreciação e amortização</t>
  </si>
  <si>
    <t>Créditos fiscais passivo de arrendamento</t>
  </si>
  <si>
    <t>Provisão para créditos de liquidação duvidosa</t>
  </si>
  <si>
    <t>Equivalência patrimonial</t>
  </si>
  <si>
    <t>Perda de investimentos</t>
  </si>
  <si>
    <t>Ganho na venda e/ou custo de ativo imobilizado e intangível baixados</t>
  </si>
  <si>
    <t>Encargos financeiros sobre contas a pagar por aquisição de investimento</t>
  </si>
  <si>
    <t>Encargos financeiros sobre empréstimos e financiamentos</t>
  </si>
  <si>
    <t>Encargos financeiros passivo de arrendamentos</t>
  </si>
  <si>
    <t>Provisão para perdas em estoques</t>
  </si>
  <si>
    <t>Apropriação receita diferida</t>
  </si>
  <si>
    <t>Lucro Ajustado</t>
  </si>
  <si>
    <t>(Aumento) redução nos ativos operacionais:</t>
  </si>
  <si>
    <t>Contas a receber de clientes e partes relacionadas</t>
  </si>
  <si>
    <t>Quotas subordinadas FIDC Verdecard</t>
  </si>
  <si>
    <t>Créditos diversos</t>
  </si>
  <si>
    <t>Aumento (redução) nos passivos operacionais:</t>
  </si>
  <si>
    <t>Imposto de renda e contribuição social pagos</t>
  </si>
  <si>
    <t>Outras obrigações e contas a pagar</t>
  </si>
  <si>
    <t>Fluxo de caixa das atividades de investimento</t>
  </si>
  <si>
    <t xml:space="preserve">Aquisição de imobilizado </t>
  </si>
  <si>
    <t>Recebimento pela venda de imobilizado e intangível</t>
  </si>
  <si>
    <t>Adições ao intangível</t>
  </si>
  <si>
    <t>Dividendos e juros sobre o capital próprio recebidos</t>
  </si>
  <si>
    <t>Fluxo de caixa das atividades de financiamento</t>
  </si>
  <si>
    <t>Captação de aquisição plano de opção de compra de ações</t>
  </si>
  <si>
    <t>Resgate de ações</t>
  </si>
  <si>
    <t>Captação de financiamentos - terceiros</t>
  </si>
  <si>
    <t>Pagamento de juros sobre financiamentos e mútuos</t>
  </si>
  <si>
    <t>Pagamento do valor principal de financiamentos</t>
  </si>
  <si>
    <t>Pagamento de passivo de arrendamentos</t>
  </si>
  <si>
    <t>Empréstimos (pagamentos) de recursos de partes relacionadas</t>
  </si>
  <si>
    <t>Caixa líquido gerado das (aplicado nas) atividades de financiamento</t>
  </si>
  <si>
    <t>Aumento líquido do saldo de caixa e equivalentes de caixa</t>
  </si>
  <si>
    <t>Fluxo de caixa das atividades operacionais</t>
  </si>
  <si>
    <t>Última atualização:</t>
  </si>
  <si>
    <t>Demonstrações dos fluxos de caixa (Consolidado)</t>
  </si>
  <si>
    <t>2T20</t>
  </si>
  <si>
    <t>2T19</t>
  </si>
  <si>
    <t>Lucro líquido do período</t>
  </si>
  <si>
    <t>Lucro do período</t>
  </si>
  <si>
    <t>Ajustes para conciliar o lucro do período com o caixa e</t>
  </si>
  <si>
    <t>Caixa líquido gerado das (aplicado nas) atividades operacionais</t>
  </si>
  <si>
    <t>Caixa líquido aplicado nas (gerado das) atividades de investimento</t>
  </si>
  <si>
    <t>Caixa e equivalentes de caixa no início do período</t>
  </si>
  <si>
    <t>Caixa e equivalentes de caixa no fim do período</t>
  </si>
  <si>
    <t>Estado</t>
  </si>
  <si>
    <t xml:space="preserve">Lista de Lojas </t>
  </si>
  <si>
    <t>Cidade (UF)</t>
  </si>
  <si>
    <t>Área Vendas (m²)</t>
  </si>
  <si>
    <t>ID</t>
  </si>
  <si>
    <t>Informações do Relatório de Administração</t>
  </si>
  <si>
    <t>(Em milhões de Reais)</t>
  </si>
  <si>
    <t>DESTAQUES</t>
  </si>
  <si>
    <t>Receita Bruta, Líquida de Devoluções e Abatimentos</t>
  </si>
  <si>
    <t>Receita Operacional Líquida</t>
  </si>
  <si>
    <t>Lucro Bruto</t>
  </si>
  <si>
    <t xml:space="preserve">Despesas Operacionais </t>
  </si>
  <si>
    <t>EBITDA Ajustado</t>
  </si>
  <si>
    <t>Lucro Líquido</t>
  </si>
  <si>
    <t>Crescimento de Vendas Mesmas Lojas (SSS)</t>
  </si>
  <si>
    <t>ROIC Ajustado</t>
  </si>
  <si>
    <t>DESEMPENHO OPERACIONAL</t>
  </si>
  <si>
    <t>Informações Operacionais</t>
  </si>
  <si>
    <t>Total de lojas</t>
  </si>
  <si>
    <t>Rio Grande do Sul</t>
  </si>
  <si>
    <t>Santa Catarina</t>
  </si>
  <si>
    <t>Paraná</t>
  </si>
  <si>
    <t>Área de vendas (000s m²)</t>
  </si>
  <si>
    <t>Atividades de Negócio</t>
  </si>
  <si>
    <t>Varejo</t>
  </si>
  <si>
    <t>Serviços Financeiros</t>
  </si>
  <si>
    <t>Cartão de Crédito</t>
  </si>
  <si>
    <t>(+) IR, CSLL</t>
  </si>
  <si>
    <t>(+) Resultado Financeiro Líquido</t>
  </si>
  <si>
    <t>(+) Depreciação e Amortização</t>
  </si>
  <si>
    <t>(=) EBITDA</t>
  </si>
  <si>
    <t>(-) Impacto da adoção do IFRS16/CPC06</t>
  </si>
  <si>
    <t>(=) EBITDA Ajustado</t>
  </si>
  <si>
    <t>Margem EBITDA Ajustado</t>
  </si>
  <si>
    <t>Dívida Líquida Ajustada</t>
  </si>
  <si>
    <t>Empréstimos e Financiamentos</t>
  </si>
  <si>
    <t>Circulante</t>
  </si>
  <si>
    <t>Não Circulante</t>
  </si>
  <si>
    <t>(-) Caixa e Aplicações Financeiras</t>
  </si>
  <si>
    <t>Aplicações Financeiras</t>
  </si>
  <si>
    <t>Dívida Líquida</t>
  </si>
  <si>
    <t>(+) Caixa e Aplicações Financeiras FIDC</t>
  </si>
  <si>
    <t>Caixa e equivalentes de caixa FIDC</t>
  </si>
  <si>
    <t>Aplicações Financeiras FIDC</t>
  </si>
  <si>
    <t>Dívida Líquida Ajustada/EBITDA Ajustado UDM</t>
  </si>
  <si>
    <t>Retorno sobre Capital Investido (ROIC Ajustado)</t>
  </si>
  <si>
    <t>Alíquota de IR/CSLL</t>
  </si>
  <si>
    <t>(=) NOPAT Ajustado</t>
  </si>
  <si>
    <t>(+) Patrimônio Líquido (média últimos 4 trimestres)</t>
  </si>
  <si>
    <t>(+) Dívida Líquida Ajustada (média últimos 4 trimestres)</t>
  </si>
  <si>
    <t>Capital Investido Total média UDM</t>
  </si>
  <si>
    <t>Reconciliação do EBITDA Ajustado</t>
  </si>
  <si>
    <t>3T19</t>
  </si>
  <si>
    <t>4T19</t>
  </si>
  <si>
    <t>Efeitos da adoção do IFRS 16 / CPC 06 (R2)</t>
  </si>
  <si>
    <t>Data de Abertura</t>
  </si>
  <si>
    <t>AH</t>
  </si>
  <si>
    <t>Novas lojas</t>
  </si>
  <si>
    <t>Reformas e Projetos em Lojas</t>
  </si>
  <si>
    <t xml:space="preserve">Logística, TI e Outros </t>
  </si>
  <si>
    <t xml:space="preserve">Total Investimentos </t>
  </si>
  <si>
    <t>Recebíveis</t>
  </si>
  <si>
    <t>Curto prazo</t>
  </si>
  <si>
    <t>Longo prazo</t>
  </si>
  <si>
    <t>Carteira líquida com juros FIDC</t>
  </si>
  <si>
    <t>Provisão de Devedores Duvidosos</t>
  </si>
  <si>
    <t>Recebíveis FIDC</t>
  </si>
  <si>
    <t>A vencer</t>
  </si>
  <si>
    <t>Vencidos até 30 dias</t>
  </si>
  <si>
    <t xml:space="preserve"> </t>
  </si>
  <si>
    <t>Balanço Patrimonial</t>
  </si>
  <si>
    <t>Despesas e Provisão para Perdas</t>
  </si>
  <si>
    <t>Imposto de renda e contribuição social</t>
  </si>
  <si>
    <t>Caixa e equivalentes, e Aplicações Financeiras</t>
  </si>
  <si>
    <t>Outros Ativos Circulantes</t>
  </si>
  <si>
    <t>Patrimônio Líquido</t>
  </si>
  <si>
    <t>Vencidos de 31 até 60 dias</t>
  </si>
  <si>
    <t>Vencidos de 61 até 90 dias</t>
  </si>
  <si>
    <t>Vencidos de 91 até 180 dias</t>
  </si>
  <si>
    <t>Vencidos de 181 até 360 dias</t>
  </si>
  <si>
    <t>Remuneração Cotas Seniores</t>
  </si>
  <si>
    <t>Remuneração Cotas Subordinadas</t>
  </si>
  <si>
    <t>3T20</t>
  </si>
  <si>
    <t>(+) Itens Não-recorrentes</t>
  </si>
  <si>
    <t>(+) Despesas com SOP</t>
  </si>
  <si>
    <t>Plano de opção de compra de ações</t>
  </si>
  <si>
    <t>Integralização de capital</t>
  </si>
  <si>
    <t>Dividendos e juros sobre o capital próprio pagos</t>
  </si>
  <si>
    <t>Tradicional</t>
  </si>
  <si>
    <t>Mais Construção Fase 1</t>
  </si>
  <si>
    <t>Mais Construção Fase 2</t>
  </si>
  <si>
    <t>Mais Construção Fase 3</t>
  </si>
  <si>
    <t>Modelo de Lojas</t>
  </si>
  <si>
    <t>Indicadores Financeiros</t>
  </si>
  <si>
    <t>Consolidação FIDC VerdeCard</t>
  </si>
  <si>
    <t>Demonstrativo de Resultado (Consolidação)</t>
  </si>
  <si>
    <t>Balanço Patrimonial (Consolidação)</t>
  </si>
  <si>
    <t>Lucro Operacional antes do Resultado Financeiro Líquido (UDM)</t>
  </si>
  <si>
    <t>(+) Itens Não-recorrentes (UDM)</t>
  </si>
  <si>
    <t>(+/-) Efeito de IRPJ/CSLL (UDM)</t>
  </si>
  <si>
    <t>4T20</t>
  </si>
  <si>
    <t>Volume Total Transacionado (TPV)</t>
  </si>
  <si>
    <t>Volume total transacionado no cartão VerdeCard</t>
  </si>
  <si>
    <t>Carteira Cartão VerdeCard</t>
  </si>
  <si>
    <t>Carteira líquida com juros - Parcerias¹</t>
  </si>
  <si>
    <t>Carteira Bruta Cartão VerdeCard</t>
  </si>
  <si>
    <t>Atraso sobre a Carteira Cartão VerdeCard²</t>
  </si>
  <si>
    <t>Margem EBITDA</t>
  </si>
  <si>
    <t>Margens</t>
  </si>
  <si>
    <t>Lojas por Idade</t>
  </si>
  <si>
    <t>Mais de 5 anos</t>
  </si>
  <si>
    <t>Contas a receber de clientes (Balanço Consolidado)</t>
  </si>
  <si>
    <t>Cotas Seniores</t>
  </si>
  <si>
    <t>Cotas Subordinadas</t>
  </si>
  <si>
    <t>(Em %)</t>
  </si>
  <si>
    <t>DRE (% da Receita Líquida)</t>
  </si>
  <si>
    <t>[= A + B + C + D] Contas a receber de clientes</t>
  </si>
  <si>
    <t>[A] Recebíveis - Cartão VerdeCard nas Lojas QQ</t>
  </si>
  <si>
    <t>[B] Recebíveis - Outras formas de pagamento nas Lojas QQ</t>
  </si>
  <si>
    <t>[C] Recebíveis - Cartão VerdeCard em Afiliadas</t>
  </si>
  <si>
    <t>[D] Carteira líquida com juros FIDC</t>
  </si>
  <si>
    <t>[E] Carteira líquida com juros - Cartão VerdeCard</t>
  </si>
  <si>
    <t>¹ A carteira de recebíveis com juros do cartão VerdeCard mantida junto às instituições financeiras parceiras não compõe as demonstrações de resultado consolidadas da Lojas Quero-Quero S.A.</t>
  </si>
  <si>
    <t>[F = A + C] Carteira líquida sem juros Cartão VerdeCard</t>
  </si>
  <si>
    <t>Recebíveis FIDC (Balanço do FIDC)</t>
  </si>
  <si>
    <t>[A.1] Cartão VerdeCard nas Lojas QQ - Sem Juros</t>
  </si>
  <si>
    <t>[A.2] Cartão VerdeCard nas Lojas QQ - Sem Juros FIDC</t>
  </si>
  <si>
    <t>[C.1] Cartão VerdeCard em Afiliadas</t>
  </si>
  <si>
    <t>[C.2] Cartão VerdeCard em Afiliadas FIDC</t>
  </si>
  <si>
    <t>[A.2 + C.2] Carteira líquida sem juros FIDC</t>
  </si>
  <si>
    <t>² Carteira bruta VerdeCard com juros (FIDC e Parcerias) e sem juros em atraso maior que 90 dias dividido pela carteira bruta VerdeCard com juros (FIDC e Parcerias) e sem juros até 360 dias, posições de final do mês.</t>
  </si>
  <si>
    <t>Até 2 anos</t>
  </si>
  <si>
    <t>De 2 até 5 anos</t>
  </si>
  <si>
    <t>[G = E + F] Carteira Líquida Cartão VerdeCard</t>
  </si>
  <si>
    <t>1T21</t>
  </si>
  <si>
    <t>EBITDA</t>
  </si>
  <si>
    <t>Reserva de Lucros</t>
  </si>
  <si>
    <t>(+) Plano de Opção de Compra de Ações (SOP)</t>
  </si>
  <si>
    <t>(+) Plano de Opção de Compra de Ações (SOP) (UDM)</t>
  </si>
  <si>
    <t>Lucros (Prejuízos) Acumulados</t>
  </si>
  <si>
    <t>2T21</t>
  </si>
  <si>
    <t>Integralização de capital/ Gastos com emissões de ações</t>
  </si>
  <si>
    <t>3T21</t>
  </si>
  <si>
    <t>Mato Grosso do Sul</t>
  </si>
  <si>
    <t>Impostos a Recuperar</t>
  </si>
  <si>
    <t>Despesas por Natureza (NE 28/29)</t>
  </si>
  <si>
    <t>Custo das mercadorias vendidas</t>
  </si>
  <si>
    <t>Custo da prestação de serviços</t>
  </si>
  <si>
    <t>Despesas com pessoal</t>
  </si>
  <si>
    <t>Despesas com serviços de terceiros</t>
  </si>
  <si>
    <t>Despesa com locação de lojas, equipamentos e outros</t>
  </si>
  <si>
    <t>Despesa com depreciação e amortização</t>
  </si>
  <si>
    <t>Créditos fiscais depreciação e amortização</t>
  </si>
  <si>
    <t>Perdas com créditos</t>
  </si>
  <si>
    <t>Provisão bônus FIDC Verdecard</t>
  </si>
  <si>
    <t>Compartilhamento de despesas entre empresas do Grupo</t>
  </si>
  <si>
    <t>Outras</t>
  </si>
  <si>
    <t xml:space="preserve">Total das despesas </t>
  </si>
  <si>
    <t>Custo das mercadorias vendidas e serviços prestados</t>
  </si>
  <si>
    <t>Despesas com vendas</t>
  </si>
  <si>
    <t>Despesas administrativas e gerais</t>
  </si>
  <si>
    <t>Outras despesas Operacionais</t>
  </si>
  <si>
    <t>Total das despesas</t>
  </si>
  <si>
    <t>Outras Despesas operacionais, líquidas (NE 27/28)</t>
  </si>
  <si>
    <t>Resultado na venda de ativo imobilizado</t>
  </si>
  <si>
    <t>Abatimento (reversão) de créditos com ex-controladores</t>
  </si>
  <si>
    <t>Despesa processo cível direitos autorais</t>
  </si>
  <si>
    <t>Custos de estruturação FIDC Verdecard</t>
  </si>
  <si>
    <t>Despesa não recorrente - preparação para a abertura de capital</t>
  </si>
  <si>
    <t>Despesa plano de opção de compra de ações</t>
  </si>
  <si>
    <t>Perdas com sinistros</t>
  </si>
  <si>
    <t>Recuperações de créditos fiscais</t>
  </si>
  <si>
    <t>Honorários advocatícios recuperação de créditos fiscais</t>
  </si>
  <si>
    <t>Total outras despesas/receitas operacionais</t>
  </si>
  <si>
    <t>Resultado Financeiro (NE 29/30)</t>
  </si>
  <si>
    <t>Receitas Financeiras</t>
  </si>
  <si>
    <t>Subtotal</t>
  </si>
  <si>
    <t>Despesas Financeiras</t>
  </si>
  <si>
    <t>Resultado Financeiro</t>
  </si>
  <si>
    <t>Rentabilidade equivalente de caixa e aplicações financeiras</t>
  </si>
  <si>
    <t>Variações monetárias ativas</t>
  </si>
  <si>
    <t>Variação monetária com recuperação de créditos fiscais</t>
  </si>
  <si>
    <t>Ajuste a valor presente</t>
  </si>
  <si>
    <t>Rendimentos quotas FIDC Verdecard</t>
  </si>
  <si>
    <t>PIS/COFINS sobre receitas financeiras</t>
  </si>
  <si>
    <t>Outros</t>
  </si>
  <si>
    <t>Juros s/ empréstimos e mora</t>
  </si>
  <si>
    <t>Juros passivo de arrendamentos</t>
  </si>
  <si>
    <t>Variações monetárias passivas</t>
  </si>
  <si>
    <t>Variação monetária com ex-controladores</t>
  </si>
  <si>
    <t>Atualização contas a pagar por aquisição de investimento</t>
  </si>
  <si>
    <t>IOF</t>
  </si>
  <si>
    <t>Descontos Concedidos</t>
  </si>
  <si>
    <t xml:space="preserve">Outros </t>
  </si>
  <si>
    <t>4T21</t>
  </si>
  <si>
    <t>São Paulo</t>
  </si>
  <si>
    <t>(+) Impacto da adoção do IFRS16/CPC06</t>
  </si>
  <si>
    <t>Aberturas</t>
  </si>
  <si>
    <t>Fechamentos</t>
  </si>
  <si>
    <t>Abertura de Lojas</t>
  </si>
  <si>
    <t>Lucro Líquido Ajustado (ex-SOP &amp; ex-IFRS16)</t>
  </si>
  <si>
    <t>(=) Lucro Líquido Ajustado (ex-SOP &amp; ex-IFRS16)</t>
  </si>
  <si>
    <t>Demonstrações do resultado - Pro-forma (Consolidado)</t>
  </si>
  <si>
    <t xml:space="preserve">Receitas (despesas) operacionais - Pro-forma </t>
  </si>
  <si>
    <t xml:space="preserve">Vendas - Pro-forma </t>
  </si>
  <si>
    <t xml:space="preserve">Administrativas e gerais - Pro-forma </t>
  </si>
  <si>
    <t xml:space="preserve">Lucro Operacional antes do Resultado Financeiro Líquido - Pro-forma </t>
  </si>
  <si>
    <t xml:space="preserve">Resultado Financeiro Líquido - Pro-forma </t>
  </si>
  <si>
    <t xml:space="preserve">Despesas financeiras - Pro-forma </t>
  </si>
  <si>
    <t xml:space="preserve">Receitas financeiras - Pro-forma </t>
  </si>
  <si>
    <t xml:space="preserve">Lucro antes do imposto de renda, e da contribuição social - Pro-forma </t>
  </si>
  <si>
    <t xml:space="preserve">Imposto de renda e contribuição social diferidos - Pro-forma </t>
  </si>
  <si>
    <t xml:space="preserve">Lucro líquido do período - Pro-forma </t>
  </si>
  <si>
    <t>Balanços Patrimoniais - Pro-forma  (Consolidado)</t>
  </si>
  <si>
    <t xml:space="preserve">Ativo - Pro-forma </t>
  </si>
  <si>
    <t xml:space="preserve">Ativo não circulante - Pro-forma </t>
  </si>
  <si>
    <t xml:space="preserve">Imobilizado - Pro-forma </t>
  </si>
  <si>
    <t xml:space="preserve">Passivo e patrimônio líquido - Pro-forma </t>
  </si>
  <si>
    <t xml:space="preserve">Passivo circulante - Pro-forma </t>
  </si>
  <si>
    <t xml:space="preserve">Passivos de Arrendamento - Pro-forma </t>
  </si>
  <si>
    <t xml:space="preserve">Passivo não circulante - Pro-forma </t>
  </si>
  <si>
    <t xml:space="preserve">Patrimônio líquido - Pro-forma </t>
  </si>
  <si>
    <t xml:space="preserve">Lucros (Prejuízos) Acumulados - Pro-forma </t>
  </si>
  <si>
    <t>Margens (% RBLD)</t>
  </si>
  <si>
    <t>DRE (% RBLD)</t>
  </si>
  <si>
    <t xml:space="preserve">Reconciliação do Lucro Líquido Ajustado 
</t>
  </si>
  <si>
    <t>Margens (% ROL)</t>
  </si>
  <si>
    <t>Margem Bruta (% ROL)</t>
  </si>
  <si>
    <t>Margem EBITDA (% ROL)</t>
  </si>
  <si>
    <t>Margem EBITDA Ajustado (% ROL)</t>
  </si>
  <si>
    <t>Margem Lucro Líquido (% ROL)</t>
  </si>
  <si>
    <t>Margem Líquida Ajustada ex-SOP e ex-IFRS16 (% ROL)</t>
  </si>
  <si>
    <t>Margem Bruta (% RBLD)</t>
  </si>
  <si>
    <t>Margem EBITDA (% RBLD)</t>
  </si>
  <si>
    <t>Margem EBITDA Ajustado (% RBLD)</t>
  </si>
  <si>
    <t>Margem Lucro Líquido (% RBLD)</t>
  </si>
  <si>
    <t>Margem Líquida Ajustada ex-SOP e ex-IFRS16 (% RBLD)</t>
  </si>
  <si>
    <t>Margem Bruta (% RBLD)¹</t>
  </si>
  <si>
    <t>1T22</t>
  </si>
  <si>
    <t>Margem Líquida (% ROL)</t>
  </si>
  <si>
    <t>Margem Líquida (% RBLD)</t>
  </si>
  <si>
    <t>¹A Margem Bruta (% RBLD) = Lucro Bruto/Receita Bruta, Líquida de Devolução e Abatimentos. Utilizada para manter comparabilidade da receita devido às mudanças fiscais.</t>
  </si>
  <si>
    <t>2T22</t>
  </si>
  <si>
    <t>Margem Líquida Ajustada (ex-SOP &amp; ex-IFRS16) (% ROL)</t>
  </si>
  <si>
    <t>Margem Bruta de Mercadorias Vendidas (% ROL)</t>
  </si>
  <si>
    <t>Margem Bruta de Serviços Prestados (% ROL)</t>
  </si>
  <si>
    <t>Margem Bruta de Varejo (% RBLD)²</t>
  </si>
  <si>
    <t>Margem Bruta de Serviços Financeiros e Cartão de Crédito (% RBLD)³</t>
  </si>
  <si>
    <t>²A Margem Bruta de Varejo (% RBLD) = Lucro Bruto de Venda de Mercadorias/Receita Bruta, Líquida de Devolução e Abatimentos da atividade de negócios de Varejo.</t>
  </si>
  <si>
    <t>³A Margem Bruta de Serviços Financeiros e Cartão de Crédito (% RBLD) = Lucro Bruto de Serviços Prestados /(Receita Bruta, Líquida de Devolução e Abatimentos da atividade de negócios de Serviços Financeiros + Receita Bruta, Líquida de Devolução e Abatimentos da atividade de negócios de Cartão de Crédito).</t>
  </si>
  <si>
    <t>9M19</t>
  </si>
  <si>
    <t>9M20</t>
  </si>
  <si>
    <t>9M21</t>
  </si>
  <si>
    <t>9M22</t>
  </si>
  <si>
    <t>3T22</t>
  </si>
  <si>
    <t>Santo Cristo (RS)</t>
  </si>
  <si>
    <t>Cândido Godói (RS)</t>
  </si>
  <si>
    <t>Cerro Largo (RS)</t>
  </si>
  <si>
    <t>Porto Xavier (RS)</t>
  </si>
  <si>
    <t>Tucunduva (RS)</t>
  </si>
  <si>
    <t>Tuparendi (RS)</t>
  </si>
  <si>
    <t>São Paulo das Missões (RS)</t>
  </si>
  <si>
    <t>Crissiumal (RS)</t>
  </si>
  <si>
    <t>Guarani das Missões (RS)</t>
  </si>
  <si>
    <t>Horizontina (RS)</t>
  </si>
  <si>
    <t>Três Passos (RS)</t>
  </si>
  <si>
    <t>Boa Vista do Buricá (RS)</t>
  </si>
  <si>
    <t>Constantina (RS)</t>
  </si>
  <si>
    <t>Tenente Portela (RS)</t>
  </si>
  <si>
    <t>Santa Rosa (RS)</t>
  </si>
  <si>
    <t>São Luiz Gonzaga (RS)</t>
  </si>
  <si>
    <t>Três de Maio (RS)</t>
  </si>
  <si>
    <t>Santo Ângelo (RS)</t>
  </si>
  <si>
    <t>Ijuí (RS)</t>
  </si>
  <si>
    <t>São Borja (RS)</t>
  </si>
  <si>
    <t>Palmeira das Missões (RS)</t>
  </si>
  <si>
    <t>Santo Augusto (RS)</t>
  </si>
  <si>
    <t>Não-Me-Toque (RS)</t>
  </si>
  <si>
    <t>Giruá (RS)</t>
  </si>
  <si>
    <t>Cruz Alta (RS)</t>
  </si>
  <si>
    <t>Sarandi (RS)</t>
  </si>
  <si>
    <t>Campina das Missões (RS)</t>
  </si>
  <si>
    <t>Itaqui (RS)</t>
  </si>
  <si>
    <t>Tapera (RS)</t>
  </si>
  <si>
    <t>Frederico Westphalen (RS)</t>
  </si>
  <si>
    <t>Doutor Maurício Cardoso (RS)</t>
  </si>
  <si>
    <t>Concórdia (SC)</t>
  </si>
  <si>
    <t>São Martinho (RS)</t>
  </si>
  <si>
    <t>Uruguaiana (RS)</t>
  </si>
  <si>
    <t>Alegrete (RS)</t>
  </si>
  <si>
    <t>Santiago (RS)</t>
  </si>
  <si>
    <t>Chapecó (SC)</t>
  </si>
  <si>
    <t>Sant'Ana do Livramento (RS)</t>
  </si>
  <si>
    <t>Rosário do Sul (RS)</t>
  </si>
  <si>
    <t>São Gabriel (RS)</t>
  </si>
  <si>
    <t>Panambi (RS)</t>
  </si>
  <si>
    <t>Humaitá (RS)</t>
  </si>
  <si>
    <t>Erechim (RS)</t>
  </si>
  <si>
    <t>Gravataí (RS)</t>
  </si>
  <si>
    <t>Novo Hamburgo (RS)</t>
  </si>
  <si>
    <t>Ajuricaba (RS)</t>
  </si>
  <si>
    <t>Bossoroca (RS)</t>
  </si>
  <si>
    <t>Santa Maria (RS)</t>
  </si>
  <si>
    <t>Augusto Pestana (RS)</t>
  </si>
  <si>
    <t>Porto Lucena (RS)</t>
  </si>
  <si>
    <t>Jaguari (RS)</t>
  </si>
  <si>
    <t>Passo Fundo (RS)</t>
  </si>
  <si>
    <t>Santa Bárbara do Sul (RS)</t>
  </si>
  <si>
    <t>Tapejara (RS)</t>
  </si>
  <si>
    <t>Ibirubá (RS)</t>
  </si>
  <si>
    <t>Catuípe (RS)</t>
  </si>
  <si>
    <t>Parobé (RS)</t>
  </si>
  <si>
    <t>Camaquã (RS)</t>
  </si>
  <si>
    <t>Sapiranga (RS)</t>
  </si>
  <si>
    <t>Marau (RS)</t>
  </si>
  <si>
    <t>Campo Bom (RS)</t>
  </si>
  <si>
    <t>Rio Grande (RS)</t>
  </si>
  <si>
    <t>Dom Pedrito (RS)</t>
  </si>
  <si>
    <t>Pelotas (RS)</t>
  </si>
  <si>
    <t>Taquara (RS)</t>
  </si>
  <si>
    <t>Carazinho (RS)</t>
  </si>
  <si>
    <t>Bagé (RS)</t>
  </si>
  <si>
    <t>Tupanciretã (RS)</t>
  </si>
  <si>
    <t>Guaíba (RS)</t>
  </si>
  <si>
    <t>Farroupilha (RS)</t>
  </si>
  <si>
    <t>Montenegro (RS)</t>
  </si>
  <si>
    <t>São Sebastião do Caí (RS)</t>
  </si>
  <si>
    <t>Bento Gonçalves (RS)</t>
  </si>
  <si>
    <t>Canguçu (RS)</t>
  </si>
  <si>
    <t>Nova Hartz (RS)</t>
  </si>
  <si>
    <t>Estância Velha (RS)</t>
  </si>
  <si>
    <t>Canoas (RS)</t>
  </si>
  <si>
    <t>Osório (RS)</t>
  </si>
  <si>
    <t>Tramandaí (RS)</t>
  </si>
  <si>
    <t>São Sepé (RS)</t>
  </si>
  <si>
    <t>Cachoeirinha (RS)</t>
  </si>
  <si>
    <t>São Lourenço do Sul (RS)</t>
  </si>
  <si>
    <t>Viamão (RS)</t>
  </si>
  <si>
    <t>Caçapava do Sul (RS)</t>
  </si>
  <si>
    <t>São Leopoldo (RS)</t>
  </si>
  <si>
    <t>Portão (RS)</t>
  </si>
  <si>
    <t>São Francisco de Assis (RS)</t>
  </si>
  <si>
    <t>Cacequi (RS)</t>
  </si>
  <si>
    <t>Cachoeira do Sul (RS)</t>
  </si>
  <si>
    <t>Garibaldi (RS)</t>
  </si>
  <si>
    <t>Capão da Canoa (RS)</t>
  </si>
  <si>
    <t>Espumoso (RS)</t>
  </si>
  <si>
    <t>Santo Antônio da Patrulha (RS)</t>
  </si>
  <si>
    <t>Lajeado (RS)</t>
  </si>
  <si>
    <t>Restinga Sêca (RS)</t>
  </si>
  <si>
    <t>Nova Prata (RS)</t>
  </si>
  <si>
    <t>Nova Bassano (RS)</t>
  </si>
  <si>
    <t>Nova Petrópolis (RS)</t>
  </si>
  <si>
    <t>São Pedro do Sul (RS)</t>
  </si>
  <si>
    <t>São Vicente do Sul (RS)</t>
  </si>
  <si>
    <t>Santo Antônio das Missões (RS)</t>
  </si>
  <si>
    <t>Venâncio Aires (RS)</t>
  </si>
  <si>
    <t>Estrela (RS)</t>
  </si>
  <si>
    <t>Arroio do Meio (RS)</t>
  </si>
  <si>
    <t>Santa Cruz do Sul (RS)</t>
  </si>
  <si>
    <t>Teutônia (RS)</t>
  </si>
  <si>
    <t>Imbé (RS)</t>
  </si>
  <si>
    <t>Taquari (RS)</t>
  </si>
  <si>
    <t>São Jerônimo (RS)</t>
  </si>
  <si>
    <t>Butiá (RS)</t>
  </si>
  <si>
    <t>Minas do Leão (RS)</t>
  </si>
  <si>
    <t>Pantano Grande (RS)</t>
  </si>
  <si>
    <t>Encruzilhada do Sul (RS)</t>
  </si>
  <si>
    <t>Candelária (RS)</t>
  </si>
  <si>
    <t>Triunfo (RS)</t>
  </si>
  <si>
    <t>Agudo (RS)</t>
  </si>
  <si>
    <t>Sinimbu (RS)</t>
  </si>
  <si>
    <t>Vera Cruz (RS)</t>
  </si>
  <si>
    <t>Charqueadas (RS)</t>
  </si>
  <si>
    <t>Quaraí (RS)</t>
  </si>
  <si>
    <t>Torres (RS)</t>
  </si>
  <si>
    <t>Encantado (RS)</t>
  </si>
  <si>
    <t>Rio Pardo (RS)</t>
  </si>
  <si>
    <t>Vacaria (RS)</t>
  </si>
  <si>
    <t>Soledade (RS)</t>
  </si>
  <si>
    <t>Caxias do Sul (RS)</t>
  </si>
  <si>
    <t>Roque Gonzales (RS)</t>
  </si>
  <si>
    <t>Ivoti (RS)</t>
  </si>
  <si>
    <t>Canela (RS)</t>
  </si>
  <si>
    <t>São Francisco de Paula (RS)</t>
  </si>
  <si>
    <t>Sapucaia do Sul (RS)</t>
  </si>
  <si>
    <t>Piratini (RS)</t>
  </si>
  <si>
    <t>Três Coroas (RS)</t>
  </si>
  <si>
    <t>Jaguarão (RS)</t>
  </si>
  <si>
    <t>Getúlio Vargas (RS)</t>
  </si>
  <si>
    <t>Flores da Cunha (RS)</t>
  </si>
  <si>
    <t>Rolante (RS)</t>
  </si>
  <si>
    <t>Pinheiro Machado (RS)</t>
  </si>
  <si>
    <t>Júlio de Castilhos (RS)</t>
  </si>
  <si>
    <t>Guaporé (RS)</t>
  </si>
  <si>
    <t>Dois Irmãos (RS)</t>
  </si>
  <si>
    <t>Alvorada (RS)</t>
  </si>
  <si>
    <t>Maravilha (SC)</t>
  </si>
  <si>
    <t>Xaxim (SC)</t>
  </si>
  <si>
    <t>Igrejinha (RS)</t>
  </si>
  <si>
    <t>Santa Vitória do Palmar (RS)</t>
  </si>
  <si>
    <t>São Marcos (RS)</t>
  </si>
  <si>
    <t>Sananduva (RS)</t>
  </si>
  <si>
    <t>Xanxerê (SC)</t>
  </si>
  <si>
    <t>Arroio do Tigre (RS)</t>
  </si>
  <si>
    <t>Sobradinho (RS)</t>
  </si>
  <si>
    <t>Caçador (SC)</t>
  </si>
  <si>
    <t>Lagoa Vermelha (RS)</t>
  </si>
  <si>
    <t>Pinhalzinho (SC)</t>
  </si>
  <si>
    <t>Veranópolis (RS)</t>
  </si>
  <si>
    <t>Nonoai (RS)</t>
  </si>
  <si>
    <t>Pato Branco (PR)</t>
  </si>
  <si>
    <t>União da Vitória (PR)</t>
  </si>
  <si>
    <t>Ronda Alta (RS)</t>
  </si>
  <si>
    <t>Campos Novos (SC)</t>
  </si>
  <si>
    <t>Coronel Vivida (PR)</t>
  </si>
  <si>
    <t>Toledo (PR)</t>
  </si>
  <si>
    <t>Videira (SC)</t>
  </si>
  <si>
    <t>Fraiburgo (SC)</t>
  </si>
  <si>
    <t>Pedro Osório (RS)</t>
  </si>
  <si>
    <t>Cascavel (PR)</t>
  </si>
  <si>
    <t>Capanema (PR)</t>
  </si>
  <si>
    <t>Canoinhas (SC)</t>
  </si>
  <si>
    <t>Quedas do Iguaçu (PR)</t>
  </si>
  <si>
    <t>São Joaquim (SC)</t>
  </si>
  <si>
    <t>Otacílio Costa (SC)</t>
  </si>
  <si>
    <t>Joaçaba (SC)</t>
  </si>
  <si>
    <t>São Lourenço do Oeste (SC)</t>
  </si>
  <si>
    <t>Ampére (PR)</t>
  </si>
  <si>
    <t>Gramado (RS)</t>
  </si>
  <si>
    <t>Porto Alegre (RS)</t>
  </si>
  <si>
    <t>Lages (SC)</t>
  </si>
  <si>
    <t>Arroio Grande (RS)</t>
  </si>
  <si>
    <t>Esteio (RS)</t>
  </si>
  <si>
    <t>Mafra (SC)</t>
  </si>
  <si>
    <t>Tapes (RS)</t>
  </si>
  <si>
    <t>Arvorezinha (RS)</t>
  </si>
  <si>
    <t>São Bento do Sul (SC)</t>
  </si>
  <si>
    <t>Palmas (PR)</t>
  </si>
  <si>
    <t>São Miguel do Oeste (SC)</t>
  </si>
  <si>
    <t>Taió (SC)</t>
  </si>
  <si>
    <t>Carlos Barbosa (RS)</t>
  </si>
  <si>
    <t>Campo Novo (RS)</t>
  </si>
  <si>
    <t>Indaial (SC)</t>
  </si>
  <si>
    <t>Curitibanos (SC)</t>
  </si>
  <si>
    <t>Palmares do Sul (RS)</t>
  </si>
  <si>
    <t>Antônio Prado (RS)</t>
  </si>
  <si>
    <t>Correia Pinto (SC)</t>
  </si>
  <si>
    <t>Fontoura Xavier (RS)</t>
  </si>
  <si>
    <t>Dom Feliciano (RS)</t>
  </si>
  <si>
    <t>Ituporanga (SC)</t>
  </si>
  <si>
    <t>Bom Jesus (RS)</t>
  </si>
  <si>
    <t>Roca Sales (RS)</t>
  </si>
  <si>
    <t>Paverama (RS)</t>
  </si>
  <si>
    <t>Seberi (RS)</t>
  </si>
  <si>
    <t>Feliz (RS)</t>
  </si>
  <si>
    <t>Salto do Jacuí (RS)</t>
  </si>
  <si>
    <t>São José do Ouro (RS)</t>
  </si>
  <si>
    <t>Entre-Ijuís (RS)</t>
  </si>
  <si>
    <t>Dionísio Cerqueira (SC)</t>
  </si>
  <si>
    <t>Serafina Corrêa (RS)</t>
  </si>
  <si>
    <t>Anta Gorda (RS)</t>
  </si>
  <si>
    <t>São Miguel das Missões (RS)</t>
  </si>
  <si>
    <t>Barros Cassal (RS)</t>
  </si>
  <si>
    <t>Planalto (RS)</t>
  </si>
  <si>
    <t>Corbélia (PR)</t>
  </si>
  <si>
    <t>Manoel Viana (RS)</t>
  </si>
  <si>
    <t>Santa Helena (PR)</t>
  </si>
  <si>
    <t>Santo Antônio do Sudoeste (PR)</t>
  </si>
  <si>
    <t>Três Cachoeiras (RS)</t>
  </si>
  <si>
    <t>Araranguá (SC)</t>
  </si>
  <si>
    <t>Terra de Areia (RS)</t>
  </si>
  <si>
    <t>Coronel Freitas (SC)</t>
  </si>
  <si>
    <t>São José do Norte (RS)</t>
  </si>
  <si>
    <t>Ubiratã (PR)</t>
  </si>
  <si>
    <t>Francisco Beltrão (PR)</t>
  </si>
  <si>
    <t>Faxinal do Soturno (RS)</t>
  </si>
  <si>
    <t>Candói (PR)</t>
  </si>
  <si>
    <t>São Ludgero (SC)</t>
  </si>
  <si>
    <t>Pinhão (PR)</t>
  </si>
  <si>
    <t>Realeza (PR)</t>
  </si>
  <si>
    <t>Santana da Boa Vista (RS)</t>
  </si>
  <si>
    <t>Paraí (RS)</t>
  </si>
  <si>
    <t>Marmeleiro (PR)</t>
  </si>
  <si>
    <t>Dois Vizinhos (PR)</t>
  </si>
  <si>
    <t>Mostardas (RS)</t>
  </si>
  <si>
    <t>Guaíra (PR)</t>
  </si>
  <si>
    <t>Ametista do Sul (RS)</t>
  </si>
  <si>
    <t>Pouso Redondo (SC)</t>
  </si>
  <si>
    <t>Papanduva (SC)</t>
  </si>
  <si>
    <t>Caibaté (RS)</t>
  </si>
  <si>
    <t>Mangueirinha (PR)</t>
  </si>
  <si>
    <t>Clevelândia (PR)</t>
  </si>
  <si>
    <t>Rio do Sul (SC)</t>
  </si>
  <si>
    <t>Salto do Lontra (PR)</t>
  </si>
  <si>
    <t>Palmitinho (RS)</t>
  </si>
  <si>
    <t>Marechal Cândido Rondon (PR)</t>
  </si>
  <si>
    <t>Arroio do Sal (RS)</t>
  </si>
  <si>
    <t>Alecrim (RS)</t>
  </si>
  <si>
    <t>General Câmara (RS)</t>
  </si>
  <si>
    <t>Orleans (SC)</t>
  </si>
  <si>
    <t>Faxinal dos Guedes (SC)</t>
  </si>
  <si>
    <t>São José do Cedro (SC)</t>
  </si>
  <si>
    <t>Guaramirim (SC)</t>
  </si>
  <si>
    <t>Coronel Bicaco (RS)</t>
  </si>
  <si>
    <t>Cantagalo (PR)</t>
  </si>
  <si>
    <t>Timbó (SC)</t>
  </si>
  <si>
    <t>Cruzeiro do Oeste (PR)</t>
  </si>
  <si>
    <t>Nova Trento (SC)</t>
  </si>
  <si>
    <t>Rodeio Bonito (RS)</t>
  </si>
  <si>
    <t>Agrolândia (SC)</t>
  </si>
  <si>
    <t>Assis Chateaubriand (PR)</t>
  </si>
  <si>
    <t>Altônia (PR)</t>
  </si>
  <si>
    <t>Gaspar (SC)</t>
  </si>
  <si>
    <t>Chapada (RS)</t>
  </si>
  <si>
    <t>Condor (RS)</t>
  </si>
  <si>
    <t>Itapejara d'Oeste (PR)</t>
  </si>
  <si>
    <t>Rodeio (SC)</t>
  </si>
  <si>
    <t>Corupá (SC)</t>
  </si>
  <si>
    <t>Seara (SC)</t>
  </si>
  <si>
    <t>São Miguel do Iguaçu (PR)</t>
  </si>
  <si>
    <t>Nova Santa Rita (RS)</t>
  </si>
  <si>
    <t>Rio Negrinho (SC)</t>
  </si>
  <si>
    <t>Planalto (PR)</t>
  </si>
  <si>
    <t>Jóia (RS)</t>
  </si>
  <si>
    <t>Santa Clara do Sul (RS)</t>
  </si>
  <si>
    <t>Ibiraiaras (RS)</t>
  </si>
  <si>
    <t>Santa Cecília (SC)</t>
  </si>
  <si>
    <t>Urussanga (SC)</t>
  </si>
  <si>
    <t>Goioerê (PR)</t>
  </si>
  <si>
    <t>Arroio dos Ratos (RS)</t>
  </si>
  <si>
    <t>Laranjeiras do Sul (PR)</t>
  </si>
  <si>
    <t>Paraíso do Norte (PR)</t>
  </si>
  <si>
    <t>São Mateus do Sul (PR)</t>
  </si>
  <si>
    <t>Campo Mourão (PR)</t>
  </si>
  <si>
    <t>Cambará do Sul (RS)</t>
  </si>
  <si>
    <t>Medianeira (PR)</t>
  </si>
  <si>
    <t>Salvador do Sul (RS)</t>
  </si>
  <si>
    <t>Nova Londrina (PR)</t>
  </si>
  <si>
    <t>Umuarama (PR)</t>
  </si>
  <si>
    <t>Barra do Ribeiro (RS)</t>
  </si>
  <si>
    <t>Abelardo Luz (SC)</t>
  </si>
  <si>
    <t>Itaiópolis (SC)</t>
  </si>
  <si>
    <t>Capivari de Baixo (SC)</t>
  </si>
  <si>
    <t>Braço do Norte (SC)</t>
  </si>
  <si>
    <t>Cidreira (RS)</t>
  </si>
  <si>
    <t>Cafelândia (PR)</t>
  </si>
  <si>
    <t>Pérola (PR)</t>
  </si>
  <si>
    <t>Casca (RS)</t>
  </si>
  <si>
    <t>Paranavaí (PR)</t>
  </si>
  <si>
    <t>Cianorte (PR)</t>
  </si>
  <si>
    <t>Ortigueira (PR)</t>
  </si>
  <si>
    <t>Palmital (PR)</t>
  </si>
  <si>
    <t>Curiúva (PR)</t>
  </si>
  <si>
    <t>Cruzeiro do Sul (RS)</t>
  </si>
  <si>
    <t>Cristal (RS)</t>
  </si>
  <si>
    <t>Turvo (SC)</t>
  </si>
  <si>
    <t>Chopinzinho (PR)</t>
  </si>
  <si>
    <t>Lavras do Sul (RS)</t>
  </si>
  <si>
    <t>Prudentópolis (PR)</t>
  </si>
  <si>
    <t>Quilombo (SC)</t>
  </si>
  <si>
    <t>Siderópolis (SC)</t>
  </si>
  <si>
    <t>Palmitos (SC)</t>
  </si>
  <si>
    <t>Capitão Leônidas Marques (PR)</t>
  </si>
  <si>
    <t>Irineópolis (SC)</t>
  </si>
  <si>
    <t>Rio Negro (PR)</t>
  </si>
  <si>
    <t>Barbosa Ferraz (PR)</t>
  </si>
  <si>
    <t>Guaraciaba (SC)</t>
  </si>
  <si>
    <t>General Carneiro (PR)</t>
  </si>
  <si>
    <t>Arapongas (PR)</t>
  </si>
  <si>
    <t>Rio Azul (PR)</t>
  </si>
  <si>
    <t>Ponte Serrada (SC)</t>
  </si>
  <si>
    <t>Morro da Fumaça (SC)</t>
  </si>
  <si>
    <t>Herval D'Oeste (SC)</t>
  </si>
  <si>
    <t>Três Barras (SC)</t>
  </si>
  <si>
    <t>Bom Retiro do Sul (RS)</t>
  </si>
  <si>
    <t>Rebouças (PR)</t>
  </si>
  <si>
    <t>Querência do Norte (PR)</t>
  </si>
  <si>
    <t>Lebon Régis (SC)</t>
  </si>
  <si>
    <t>Lapa (PR)</t>
  </si>
  <si>
    <t>Nova Aurora (PR)</t>
  </si>
  <si>
    <t>Mallet (PR)</t>
  </si>
  <si>
    <t>Alfredo Wagner (SC)</t>
  </si>
  <si>
    <t>Foz do Iguaçu (PR)</t>
  </si>
  <si>
    <t>Itapiranga (SC)</t>
  </si>
  <si>
    <t>Jaguaruna (SC)</t>
  </si>
  <si>
    <t>Tibagi (PR)</t>
  </si>
  <si>
    <t>Cidade Gaúcha (PR)</t>
  </si>
  <si>
    <t>Agudos do Sul (PR)</t>
  </si>
  <si>
    <t>Cunha Porã (SC)</t>
  </si>
  <si>
    <t>Tubarão (SC)</t>
  </si>
  <si>
    <t>São Nicolau (RS)</t>
  </si>
  <si>
    <t>Nova Laranjeiras (PR)</t>
  </si>
  <si>
    <t>Astorga (PR)</t>
  </si>
  <si>
    <t>Ibaiti (PR)</t>
  </si>
  <si>
    <t>Pitanga (PR)</t>
  </si>
  <si>
    <t>São Carlos (SC)</t>
  </si>
  <si>
    <t>Santa Terezinha de Itaipu (PR)</t>
  </si>
  <si>
    <t>Eldorado (MS)</t>
  </si>
  <si>
    <t>Paiçandu (PR)</t>
  </si>
  <si>
    <t>Iporã (PR)</t>
  </si>
  <si>
    <t>São João do Ivaí (PR)</t>
  </si>
  <si>
    <t>São José do Cerrito (SC)</t>
  </si>
  <si>
    <t>Santa Izabel do Oeste (PR)</t>
  </si>
  <si>
    <t>Sombrio (SC)</t>
  </si>
  <si>
    <t>Alto Paraná (PR)</t>
  </si>
  <si>
    <t>Alvorada do Sul (PR)</t>
  </si>
  <si>
    <t>Castro (PR)</t>
  </si>
  <si>
    <t>Nova Prata do Iguaçu (PR)</t>
  </si>
  <si>
    <t>Campina da Lagoa (PR)</t>
  </si>
  <si>
    <t>Ibiporã (PR)</t>
  </si>
  <si>
    <t>Boqueirão do Leão (RS)</t>
  </si>
  <si>
    <t>Progresso (RS)</t>
  </si>
  <si>
    <t>Tapejara (PR)</t>
  </si>
  <si>
    <t>Santo Antônio da Platina (PR)</t>
  </si>
  <si>
    <t>Criciúma (SC)</t>
  </si>
  <si>
    <t>Mundo Novo (MS)</t>
  </si>
  <si>
    <t>Ivaí (PR)</t>
  </si>
  <si>
    <t>Paranacity (PR)</t>
  </si>
  <si>
    <t>Palmeira (PR)</t>
  </si>
  <si>
    <t>Telêmaco Borba (PR)</t>
  </si>
  <si>
    <t>Terra Roxa (PR)</t>
  </si>
  <si>
    <t>Erval Seco (RS)</t>
  </si>
  <si>
    <t>Osvaldo Cruz (SP)</t>
  </si>
  <si>
    <t>Junqueirópolis (SP)</t>
  </si>
  <si>
    <t>Roncador (PR)</t>
  </si>
  <si>
    <t>Presidente Epitácio (SP)</t>
  </si>
  <si>
    <t>Missal (PR)</t>
  </si>
  <si>
    <t>Ibirama (SC)</t>
  </si>
  <si>
    <t>Imbituva (PR)</t>
  </si>
  <si>
    <t>Forquilhinha (SC)</t>
  </si>
  <si>
    <t>Taguaí (SP)</t>
  </si>
  <si>
    <t>Iporã do Oeste (SC)</t>
  </si>
  <si>
    <t>Bastos (SP)</t>
  </si>
  <si>
    <t>Caarapó (MS)</t>
  </si>
  <si>
    <t>Nova Veneza (SC)</t>
  </si>
  <si>
    <t>Mandaguari (PR)</t>
  </si>
  <si>
    <t>Cruz Machado (PR)</t>
  </si>
  <si>
    <t>Rolândia (PR)</t>
  </si>
  <si>
    <t>Loanda (PR)</t>
  </si>
  <si>
    <t>Pomerode (SC)</t>
  </si>
  <si>
    <t>Joaquim Távora (PR)</t>
  </si>
  <si>
    <t>Pirapozinho (SP)</t>
  </si>
  <si>
    <t>Guaraniaçu (PR)</t>
  </si>
  <si>
    <t>Barão de Cotegipe (RS)</t>
  </si>
  <si>
    <t>Jacinto Machado (SC)</t>
  </si>
  <si>
    <t>Fátima do Sul (MS)</t>
  </si>
  <si>
    <t>Itaquiraí (MS)</t>
  </si>
  <si>
    <t>Bela Vista do Paraíso (PR)</t>
  </si>
  <si>
    <t>Arapoti (PR)</t>
  </si>
  <si>
    <t>Urubici (SC)</t>
  </si>
  <si>
    <t>Manoel Ribas (PR)</t>
  </si>
  <si>
    <t>Ivinhema (MS)</t>
  </si>
  <si>
    <t>Igaraçu do Tietê (SP)</t>
  </si>
  <si>
    <t>Inácio Martins (PR)</t>
  </si>
  <si>
    <t>Terra Rica (PR)</t>
  </si>
  <si>
    <t>Assaí (PR)</t>
  </si>
  <si>
    <t>Piraí do Sul (PR)</t>
  </si>
  <si>
    <t>Mondaí (SC)</t>
  </si>
  <si>
    <t>Monte Castelo (SC)</t>
  </si>
  <si>
    <t>Reserva (PR)</t>
  </si>
  <si>
    <t>Amambai (MS)</t>
  </si>
  <si>
    <t>Cornélio Procópio (PR)</t>
  </si>
  <si>
    <t>Cambé (PR)</t>
  </si>
  <si>
    <t>Siqueira Campos (PR)</t>
  </si>
  <si>
    <t>Nova Andradina (MS)</t>
  </si>
  <si>
    <t>Uraí (PR)</t>
  </si>
  <si>
    <t>Santa Maria do Oeste (PR)</t>
  </si>
  <si>
    <t>São João (PR)</t>
  </si>
  <si>
    <t>Presidente Venceslau (SP)</t>
  </si>
  <si>
    <t>Naviraí (MS)</t>
  </si>
  <si>
    <t>Capela de Santana (RS)</t>
  </si>
  <si>
    <t>Juranda (PR)</t>
  </si>
  <si>
    <t>Sertanópolis (PR)</t>
  </si>
  <si>
    <t>Irani (SC)</t>
  </si>
  <si>
    <t>Lojas Quero-Quero (on-us)</t>
  </si>
  <si>
    <t>Afiliadas (off-us)</t>
  </si>
  <si>
    <t>LJQQ00031967</t>
  </si>
  <si>
    <t>LJQQ00051974</t>
  </si>
  <si>
    <t>LJQQ00041975</t>
  </si>
  <si>
    <t>LJQQ00071979</t>
  </si>
  <si>
    <t>LJQQ00081980</t>
  </si>
  <si>
    <t>LJQQ00091980</t>
  </si>
  <si>
    <t>LJQQ00101982</t>
  </si>
  <si>
    <t>LJQQ00121982</t>
  </si>
  <si>
    <t>LJQQ00111983</t>
  </si>
  <si>
    <t>LJQQ00151984</t>
  </si>
  <si>
    <t>LJQQ00161984</t>
  </si>
  <si>
    <t>LJQQ00171984</t>
  </si>
  <si>
    <t>LJQQ00181985</t>
  </si>
  <si>
    <t>LJQQ00191985</t>
  </si>
  <si>
    <t>LJQQ00211987</t>
  </si>
  <si>
    <t>LJQQ00221987</t>
  </si>
  <si>
    <t>LJQQ00231987</t>
  </si>
  <si>
    <t>LJQQ00241987</t>
  </si>
  <si>
    <t>LJQQ00201988</t>
  </si>
  <si>
    <t>LJQQ00131988</t>
  </si>
  <si>
    <t>LJQQ00251988</t>
  </si>
  <si>
    <t>LJQQ00261989</t>
  </si>
  <si>
    <t>LJQQ00271989</t>
  </si>
  <si>
    <t>LJQQ00291989</t>
  </si>
  <si>
    <t>LJQQ00301990</t>
  </si>
  <si>
    <t>LJQQ00311990</t>
  </si>
  <si>
    <t>LJQQ00141991</t>
  </si>
  <si>
    <t>LJQQ00341992</t>
  </si>
  <si>
    <t>LJQQ00361992</t>
  </si>
  <si>
    <t>LJQQ00351992</t>
  </si>
  <si>
    <t>LJQQ00371992</t>
  </si>
  <si>
    <t>LJQQ00381992</t>
  </si>
  <si>
    <t>LJQQ00391992</t>
  </si>
  <si>
    <t>LJQQ00401993</t>
  </si>
  <si>
    <t>LJQQ00411993</t>
  </si>
  <si>
    <t>LJQQ00431994</t>
  </si>
  <si>
    <t>LJQQ00441994</t>
  </si>
  <si>
    <t>LJQQ00451994</t>
  </si>
  <si>
    <t>LJQQ00461995</t>
  </si>
  <si>
    <t>LJQQ00471995</t>
  </si>
  <si>
    <t>LJQQ00481995</t>
  </si>
  <si>
    <t>LJQQ00491995</t>
  </si>
  <si>
    <t>LJQQ00501995</t>
  </si>
  <si>
    <t>LJQQ00511995</t>
  </si>
  <si>
    <t>LJQQ00521996</t>
  </si>
  <si>
    <t>LJQQ00581996</t>
  </si>
  <si>
    <t>LJQQ00531996</t>
  </si>
  <si>
    <t>LJQQ00551996</t>
  </si>
  <si>
    <t>LJQQ00561996</t>
  </si>
  <si>
    <t>LJQQ00601997</t>
  </si>
  <si>
    <t>LJQQ00611997</t>
  </si>
  <si>
    <t>LJQQ00591997</t>
  </si>
  <si>
    <t>LJQQ00621997</t>
  </si>
  <si>
    <t>LJQQ00641998</t>
  </si>
  <si>
    <t>LJQQ00651998</t>
  </si>
  <si>
    <t>LJQQ00661998</t>
  </si>
  <si>
    <t>LJQQ00681999</t>
  </si>
  <si>
    <t>LJQQ00691999</t>
  </si>
  <si>
    <t>LJQQ00721999</t>
  </si>
  <si>
    <t>LJQQ00731999</t>
  </si>
  <si>
    <t>LJQQ00711999</t>
  </si>
  <si>
    <t>LJQQ00751999</t>
  </si>
  <si>
    <t>LJQQ00761999</t>
  </si>
  <si>
    <t>LJQQ00802000</t>
  </si>
  <si>
    <t>LJQQ00782001</t>
  </si>
  <si>
    <t>LJQQ00812001</t>
  </si>
  <si>
    <t>LJQQ00822001</t>
  </si>
  <si>
    <t>LJQQ00832001</t>
  </si>
  <si>
    <t>LJQQ00842001</t>
  </si>
  <si>
    <t>LJQQ00852001</t>
  </si>
  <si>
    <t>LJQQ00862001</t>
  </si>
  <si>
    <t>LJQQ00882001</t>
  </si>
  <si>
    <t>LJQQ00892001</t>
  </si>
  <si>
    <t>LJQQ00902002</t>
  </si>
  <si>
    <t>LJQQ00942002</t>
  </si>
  <si>
    <t>LJQQ00932002</t>
  </si>
  <si>
    <t>LJQQ00922002</t>
  </si>
  <si>
    <t>LJQQ00952003</t>
  </si>
  <si>
    <t>LJQQ00972003</t>
  </si>
  <si>
    <t>LJQQ00982003</t>
  </si>
  <si>
    <t>LJQQ00992003</t>
  </si>
  <si>
    <t>LJQQ01012003</t>
  </si>
  <si>
    <t>LJQQ01022003</t>
  </si>
  <si>
    <t>LJQQ01032004</t>
  </si>
  <si>
    <t>LJQQ01052004</t>
  </si>
  <si>
    <t>LJQQ01062004</t>
  </si>
  <si>
    <t>LJQQ01042004</t>
  </si>
  <si>
    <t>LJQQ01092004</t>
  </si>
  <si>
    <t>LJQQ01112004</t>
  </si>
  <si>
    <t>LJQQ01132004</t>
  </si>
  <si>
    <t>LJQQ01142004</t>
  </si>
  <si>
    <t>LJQQ01102004</t>
  </si>
  <si>
    <t>LJQQ01082004</t>
  </si>
  <si>
    <t>LJQQ01122004</t>
  </si>
  <si>
    <t>LJQQ01072004</t>
  </si>
  <si>
    <t>LJQQ01152004</t>
  </si>
  <si>
    <t>LJQQ01172005</t>
  </si>
  <si>
    <t>LJQQ01182005</t>
  </si>
  <si>
    <t>LJQQ01212006</t>
  </si>
  <si>
    <t>LJQQ01202006</t>
  </si>
  <si>
    <t>LJQQ01232006</t>
  </si>
  <si>
    <t>LJQQ01222006</t>
  </si>
  <si>
    <t>LJQQ01262006</t>
  </si>
  <si>
    <t>LJQQ01242006</t>
  </si>
  <si>
    <t>LJQQ01282007</t>
  </si>
  <si>
    <t>LJQQ01292007</t>
  </si>
  <si>
    <t>LJQQ01272007</t>
  </si>
  <si>
    <t>LJQQ01302007</t>
  </si>
  <si>
    <t>LJQQ01312007</t>
  </si>
  <si>
    <t>LJQQ01322007</t>
  </si>
  <si>
    <t>LJQQ01362007</t>
  </si>
  <si>
    <t>LJQQ01332007</t>
  </si>
  <si>
    <t>LJQQ01702007</t>
  </si>
  <si>
    <t>LJQQ01712007</t>
  </si>
  <si>
    <t>LJQQ01382007</t>
  </si>
  <si>
    <t>LJQQ01392007</t>
  </si>
  <si>
    <t>LJQQ01402007</t>
  </si>
  <si>
    <t>LJQQ01552007</t>
  </si>
  <si>
    <t>LJQQ01372007</t>
  </si>
  <si>
    <t>LJQQ01542007</t>
  </si>
  <si>
    <t>LJQQ01612007</t>
  </si>
  <si>
    <t>LJQQ01692007</t>
  </si>
  <si>
    <t>LJQQ01452007</t>
  </si>
  <si>
    <t>LJQQ01472007</t>
  </si>
  <si>
    <t>LJQQ01462007</t>
  </si>
  <si>
    <t>LJQQ01512007</t>
  </si>
  <si>
    <t>LJQQ01522007</t>
  </si>
  <si>
    <t>LJQQ01562007</t>
  </si>
  <si>
    <t>LJQQ01412007</t>
  </si>
  <si>
    <t>LJQQ01422007</t>
  </si>
  <si>
    <t>LJQQ01492007</t>
  </si>
  <si>
    <t>LJQQ01532007</t>
  </si>
  <si>
    <t>LJQQ01432007</t>
  </si>
  <si>
    <t>LJQQ01442007</t>
  </si>
  <si>
    <t>LJQQ01482007</t>
  </si>
  <si>
    <t>LJQQ01722007</t>
  </si>
  <si>
    <t>LJQQ01352007</t>
  </si>
  <si>
    <t>LJQQ01592007</t>
  </si>
  <si>
    <t>LJQQ01602007</t>
  </si>
  <si>
    <t>LJQQ01662007</t>
  </si>
  <si>
    <t>LJQQ01672007</t>
  </si>
  <si>
    <t>LJQQ01742008</t>
  </si>
  <si>
    <t>LJQQ01782008</t>
  </si>
  <si>
    <t>LJQQ01812008</t>
  </si>
  <si>
    <t>LJQQ01822008</t>
  </si>
  <si>
    <t>LJQQ01842008</t>
  </si>
  <si>
    <t>LJQQ01832008</t>
  </si>
  <si>
    <t>LJQQ01862008</t>
  </si>
  <si>
    <t>LJQQ01792008</t>
  </si>
  <si>
    <t>LJQQ01852008</t>
  </si>
  <si>
    <t>LJQQ01342008</t>
  </si>
  <si>
    <t>LJQQ01872008</t>
  </si>
  <si>
    <t>LJQQ01802008</t>
  </si>
  <si>
    <t>LJQQ01902008</t>
  </si>
  <si>
    <t>LJQQ01932008</t>
  </si>
  <si>
    <t>LJQQ01892008</t>
  </si>
  <si>
    <t>LJQQ01912008</t>
  </si>
  <si>
    <t>LJQQ01962008</t>
  </si>
  <si>
    <t>LJQQ01972008</t>
  </si>
  <si>
    <t>LJQQ01952008</t>
  </si>
  <si>
    <t>LJQQ01982008</t>
  </si>
  <si>
    <t>LJQQ01922008</t>
  </si>
  <si>
    <t>LJQQ02012009</t>
  </si>
  <si>
    <t>LJQQ01882009</t>
  </si>
  <si>
    <t>LJQQ01942009</t>
  </si>
  <si>
    <t>LJQQ01992009</t>
  </si>
  <si>
    <t>LJQQ02022009</t>
  </si>
  <si>
    <t>LJQQ02052009</t>
  </si>
  <si>
    <t>LJQQ02062010</t>
  </si>
  <si>
    <t>LJQQ02072010</t>
  </si>
  <si>
    <t>LJQQ02082010</t>
  </si>
  <si>
    <t>LJQQ02092010</t>
  </si>
  <si>
    <t>LJQQ02152010</t>
  </si>
  <si>
    <t>LJQQ02192010</t>
  </si>
  <si>
    <t>LJQQ02182010</t>
  </si>
  <si>
    <t>LJQQ02132010</t>
  </si>
  <si>
    <t>LJQQ02202011</t>
  </si>
  <si>
    <t>LJQQ02172011</t>
  </si>
  <si>
    <t>LJQQ02162011</t>
  </si>
  <si>
    <t>LJQQ02222011</t>
  </si>
  <si>
    <t>LJQQ02242011</t>
  </si>
  <si>
    <t>LJQQ02232011</t>
  </si>
  <si>
    <t>LJQQ02292011</t>
  </si>
  <si>
    <t>LJQQ02252011</t>
  </si>
  <si>
    <t>LJQQ02272011</t>
  </si>
  <si>
    <t>LJQQ02312011</t>
  </si>
  <si>
    <t>LJQQ02212011</t>
  </si>
  <si>
    <t>LJQQ02322011</t>
  </si>
  <si>
    <t>LJQQ02332011</t>
  </si>
  <si>
    <t>LJQQ02262011</t>
  </si>
  <si>
    <t>LJQQ02412011</t>
  </si>
  <si>
    <t>LJQQ02342011</t>
  </si>
  <si>
    <t>LJQQ02402011</t>
  </si>
  <si>
    <t>LJQQ02382011</t>
  </si>
  <si>
    <t>LJQQ02362011</t>
  </si>
  <si>
    <t>LJQQ02462011</t>
  </si>
  <si>
    <t>LJQQ02472011</t>
  </si>
  <si>
    <t>LJQQ02392011</t>
  </si>
  <si>
    <t>LJQQ02452011</t>
  </si>
  <si>
    <t>LJQQ02492011</t>
  </si>
  <si>
    <t>LJQQ02482011</t>
  </si>
  <si>
    <t>LJQQ02442012</t>
  </si>
  <si>
    <t>LJQQ02522012</t>
  </si>
  <si>
    <t>LJQQ02532012</t>
  </si>
  <si>
    <t>LJQQ02552012</t>
  </si>
  <si>
    <t>LJQQ02352012</t>
  </si>
  <si>
    <t>LJQQ02562012</t>
  </si>
  <si>
    <t>LJQQ02572012</t>
  </si>
  <si>
    <t>LJQQ02582013</t>
  </si>
  <si>
    <t>LJQQ02592013</t>
  </si>
  <si>
    <t>LJQQ02602013</t>
  </si>
  <si>
    <t>LJQQ02612013</t>
  </si>
  <si>
    <t>LJQQ02622013</t>
  </si>
  <si>
    <t>LJQQ02632013</t>
  </si>
  <si>
    <t>LJQQ02502013</t>
  </si>
  <si>
    <t>LJQQ02642013</t>
  </si>
  <si>
    <t>LJQQ02652013</t>
  </si>
  <si>
    <t>LJQQ02662013</t>
  </si>
  <si>
    <t>LJQQ02672013</t>
  </si>
  <si>
    <t>LJQQ02682013</t>
  </si>
  <si>
    <t>LJQQ02692013</t>
  </si>
  <si>
    <t>LJQQ02702013</t>
  </si>
  <si>
    <t>LJQQ02722014</t>
  </si>
  <si>
    <t>LJQQ02732014</t>
  </si>
  <si>
    <t>LJQQ02742014</t>
  </si>
  <si>
    <t>LJQQ02752014</t>
  </si>
  <si>
    <t>LJQQ02762014</t>
  </si>
  <si>
    <t>LJQQ02782014</t>
  </si>
  <si>
    <t>LJQQ02802015</t>
  </si>
  <si>
    <t>LJQQ02812015</t>
  </si>
  <si>
    <t>LJQQ02822015</t>
  </si>
  <si>
    <t>LJQQ02832015</t>
  </si>
  <si>
    <t>LJQQ02842015</t>
  </si>
  <si>
    <t>LJQQ02852016</t>
  </si>
  <si>
    <t>LJQQ02862016</t>
  </si>
  <si>
    <t>LJQQ02872016</t>
  </si>
  <si>
    <t>LJQQ02892016</t>
  </si>
  <si>
    <t>LJQQ02902016</t>
  </si>
  <si>
    <t>LJQQ02912016</t>
  </si>
  <si>
    <t>LJQQ02922016</t>
  </si>
  <si>
    <t>LJQQ02932016</t>
  </si>
  <si>
    <t>LJQQ02942016</t>
  </si>
  <si>
    <t>LJQQ02952016</t>
  </si>
  <si>
    <t>LJQQ02972016</t>
  </si>
  <si>
    <t>LJQQ02962016</t>
  </si>
  <si>
    <t>LJQQ03002017</t>
  </si>
  <si>
    <t>LJQQ03012017</t>
  </si>
  <si>
    <t>LJQQ03032017</t>
  </si>
  <si>
    <t>LJQQ03022017</t>
  </si>
  <si>
    <t>LJQQ03062017</t>
  </si>
  <si>
    <t>LJQQ03072017</t>
  </si>
  <si>
    <t>LJQQ03102017</t>
  </si>
  <si>
    <t>LJQQ03112017</t>
  </si>
  <si>
    <t>LJQQ03122017</t>
  </si>
  <si>
    <t>LJQQ03082017</t>
  </si>
  <si>
    <t>LJQQ03142017</t>
  </si>
  <si>
    <t>LJQQ03132017</t>
  </si>
  <si>
    <t>LJQQ03092017</t>
  </si>
  <si>
    <t>LJQQ03152017</t>
  </si>
  <si>
    <t>LJQQ03172017</t>
  </si>
  <si>
    <t>LJQQ03162018</t>
  </si>
  <si>
    <t>LJQQ03182018</t>
  </si>
  <si>
    <t>LJQQ03192018</t>
  </si>
  <si>
    <t>LJQQ03202018</t>
  </si>
  <si>
    <t>LJQQ03212018</t>
  </si>
  <si>
    <t>LJQQ03242018</t>
  </si>
  <si>
    <t>LJQQ03222018</t>
  </si>
  <si>
    <t>LJQQ03252018</t>
  </si>
  <si>
    <t>LJQQ03232018</t>
  </si>
  <si>
    <t>LJQQ03302018</t>
  </si>
  <si>
    <t>LJQQ03312018</t>
  </si>
  <si>
    <t>LJQQ03292018</t>
  </si>
  <si>
    <t>LJQQ03282018</t>
  </si>
  <si>
    <t>LJQQ03342018</t>
  </si>
  <si>
    <t>LJQQ03272018</t>
  </si>
  <si>
    <t>LJQQ03372018</t>
  </si>
  <si>
    <t>LJQQ03362018</t>
  </si>
  <si>
    <t>LJQQ03382018</t>
  </si>
  <si>
    <t>LJQQ03392018</t>
  </si>
  <si>
    <t>LJQQ03402018</t>
  </si>
  <si>
    <t>LJQQ03412018</t>
  </si>
  <si>
    <t>LJQQ03422018</t>
  </si>
  <si>
    <t>LJQQ03432018</t>
  </si>
  <si>
    <t>LJQQ03492018</t>
  </si>
  <si>
    <t>LJQQ03482018</t>
  </si>
  <si>
    <t>LJQQ03352018</t>
  </si>
  <si>
    <t>LJQQ03452018</t>
  </si>
  <si>
    <t>LJQQ03462018</t>
  </si>
  <si>
    <t>LJQQ03532018</t>
  </si>
  <si>
    <t>LJQQ03522018</t>
  </si>
  <si>
    <t>LJQQ03542018</t>
  </si>
  <si>
    <t>LJQQ03502018</t>
  </si>
  <si>
    <t>LJQQ03512018</t>
  </si>
  <si>
    <t>LJQQ03552018</t>
  </si>
  <si>
    <t>LJQQ03442018</t>
  </si>
  <si>
    <t>LJQQ03562019</t>
  </si>
  <si>
    <t>LJQQ03572019</t>
  </si>
  <si>
    <t>LJQQ03582019</t>
  </si>
  <si>
    <t>LJQQ03592019</t>
  </si>
  <si>
    <t>LJQQ03612019</t>
  </si>
  <si>
    <t>LJQQ03602019</t>
  </si>
  <si>
    <t>LJQQ03622019</t>
  </si>
  <si>
    <t>LJQQ03642019</t>
  </si>
  <si>
    <t>LJQQ03652019</t>
  </si>
  <si>
    <t>LJQQ03632019</t>
  </si>
  <si>
    <t>LJQQ03662019</t>
  </si>
  <si>
    <t>LJQQ03672019</t>
  </si>
  <si>
    <t>LJQQ03682019</t>
  </si>
  <si>
    <t>LJQQ03692019</t>
  </si>
  <si>
    <t>LJQQ03702019</t>
  </si>
  <si>
    <t>LJQQ03712019</t>
  </si>
  <si>
    <t>LJQQ03722019</t>
  </si>
  <si>
    <t>LJQQ03732019</t>
  </si>
  <si>
    <t>LJQQ03742019</t>
  </si>
  <si>
    <t>LJQQ03752019</t>
  </si>
  <si>
    <t>LJQQ03762019</t>
  </si>
  <si>
    <t>LJQQ03772019</t>
  </si>
  <si>
    <t>LJQQ03782019</t>
  </si>
  <si>
    <t>LJQQ03802019</t>
  </si>
  <si>
    <t>LJQQ03792019</t>
  </si>
  <si>
    <t>LJQQ03812019</t>
  </si>
  <si>
    <t>LJQQ03842019</t>
  </si>
  <si>
    <t>LJQQ03862019</t>
  </si>
  <si>
    <t>LJQQ03822019</t>
  </si>
  <si>
    <t>LJQQ03872019</t>
  </si>
  <si>
    <t>LJQQ03852019</t>
  </si>
  <si>
    <t>LJQQ03882019</t>
  </si>
  <si>
    <t>LJQQ03892019</t>
  </si>
  <si>
    <t>LJQQ03902019</t>
  </si>
  <si>
    <t>LJQQ03932019</t>
  </si>
  <si>
    <t>LJQQ03912019</t>
  </si>
  <si>
    <t>LJQQ03942019</t>
  </si>
  <si>
    <t>LJQQ03952019</t>
  </si>
  <si>
    <t>LJQQ03972019</t>
  </si>
  <si>
    <t>LJQQ03982019</t>
  </si>
  <si>
    <t>LJQQ03962019</t>
  </si>
  <si>
    <t>LJQQ03992019</t>
  </si>
  <si>
    <t>LJQQ04002019</t>
  </si>
  <si>
    <t>LJQQ04022019</t>
  </si>
  <si>
    <t>LJQQ04032019</t>
  </si>
  <si>
    <t>LJQQ04012019</t>
  </si>
  <si>
    <t>LJQQ04062019</t>
  </si>
  <si>
    <t>LJQQ04072019</t>
  </si>
  <si>
    <t>LJQQ04052019</t>
  </si>
  <si>
    <t>LJQQ04082019</t>
  </si>
  <si>
    <t>LJQQ04092020</t>
  </si>
  <si>
    <t>LJQQ04102020</t>
  </si>
  <si>
    <t>LJQQ04112020</t>
  </si>
  <si>
    <t>LJQQ04142020</t>
  </si>
  <si>
    <t>LJQQ04132020</t>
  </si>
  <si>
    <t>LJQQ04122020</t>
  </si>
  <si>
    <t>LJQQ04162020</t>
  </si>
  <si>
    <t>LJQQ04172020</t>
  </si>
  <si>
    <t>LJQQ04182020</t>
  </si>
  <si>
    <t>LJQQ04152020</t>
  </si>
  <si>
    <t>LJQQ04252020</t>
  </si>
  <si>
    <t>LJQQ04272020</t>
  </si>
  <si>
    <t>LJQQ04262020</t>
  </si>
  <si>
    <t>LJQQ04232020</t>
  </si>
  <si>
    <t>LJQQ04282020</t>
  </si>
  <si>
    <t>LJQQ04292020</t>
  </si>
  <si>
    <t>LJQQ04352020</t>
  </si>
  <si>
    <t>LJQQ04302020</t>
  </si>
  <si>
    <t>LJQQ04192020</t>
  </si>
  <si>
    <t>LJQQ04212020</t>
  </si>
  <si>
    <t>LJQQ04222020</t>
  </si>
  <si>
    <t>LJQQ04322020</t>
  </si>
  <si>
    <t>LJQQ04312020</t>
  </si>
  <si>
    <t>LJQQ04332020</t>
  </si>
  <si>
    <t>LJQQ04372020</t>
  </si>
  <si>
    <t>LJQQ04362020</t>
  </si>
  <si>
    <t>LJQQ04382020</t>
  </si>
  <si>
    <t>LJQQ04402020</t>
  </si>
  <si>
    <t>LJQQ04392020</t>
  </si>
  <si>
    <t>LJQQ04412020</t>
  </si>
  <si>
    <t>LJQQ04432020</t>
  </si>
  <si>
    <t>LJQQ04482020</t>
  </si>
  <si>
    <t>LJQQ04492020</t>
  </si>
  <si>
    <t>LJQQ04452020</t>
  </si>
  <si>
    <t>LJQQ04442020</t>
  </si>
  <si>
    <t>LJQQ04532020</t>
  </si>
  <si>
    <t>LJQQ04502020</t>
  </si>
  <si>
    <t>LJQQ04522020</t>
  </si>
  <si>
    <t>LJQQ04512020</t>
  </si>
  <si>
    <t>LJQQ04542020</t>
  </si>
  <si>
    <t>LJQQ04552020</t>
  </si>
  <si>
    <t>LJQQ04562020</t>
  </si>
  <si>
    <t>LJQQ04582020</t>
  </si>
  <si>
    <t>LJQQ04422020</t>
  </si>
  <si>
    <t>LJQQ04572020</t>
  </si>
  <si>
    <t>LJQQ04592020</t>
  </si>
  <si>
    <t>LJQQ04632020</t>
  </si>
  <si>
    <t>LJQQ04642020</t>
  </si>
  <si>
    <t>LJQQ04612020</t>
  </si>
  <si>
    <t>LJQQ04662020</t>
  </si>
  <si>
    <t>LJQQ04652021</t>
  </si>
  <si>
    <t>LJQQ04672021</t>
  </si>
  <si>
    <t>LJQQ04752021</t>
  </si>
  <si>
    <t>LJQQ04622021</t>
  </si>
  <si>
    <t>LJQQ04732021</t>
  </si>
  <si>
    <t>LJQQ04742021</t>
  </si>
  <si>
    <t>LJQQ04722021</t>
  </si>
  <si>
    <t>LJQQ04702021</t>
  </si>
  <si>
    <t>LJQQ04762021</t>
  </si>
  <si>
    <t>LJQQ04692021</t>
  </si>
  <si>
    <t>LJQQ04782021</t>
  </si>
  <si>
    <t>LJQQ04802021</t>
  </si>
  <si>
    <t>LJQQ04812021</t>
  </si>
  <si>
    <t>LJQQ04792021</t>
  </si>
  <si>
    <t>LJQQ04832021</t>
  </si>
  <si>
    <t>LJQQ04842021</t>
  </si>
  <si>
    <t>LJQQ04852021</t>
  </si>
  <si>
    <t>LJQQ04822021</t>
  </si>
  <si>
    <t>LJQQ04862021</t>
  </si>
  <si>
    <t>LJQQ04712021</t>
  </si>
  <si>
    <t>LJQQ04772021</t>
  </si>
  <si>
    <t>LJQQ04872021</t>
  </si>
  <si>
    <t>LJQQ04902021</t>
  </si>
  <si>
    <t>LJQQ04922021</t>
  </si>
  <si>
    <t>LJQQ04932021</t>
  </si>
  <si>
    <t>LJQQ04942021</t>
  </si>
  <si>
    <t>LJQQ04912021</t>
  </si>
  <si>
    <t>LJQQ04992021</t>
  </si>
  <si>
    <t>LJQQ04952021</t>
  </si>
  <si>
    <t>LJQQ04982021</t>
  </si>
  <si>
    <t>LJQQ04892021</t>
  </si>
  <si>
    <t>LJQQ05002021</t>
  </si>
  <si>
    <t>LJQQ04962021</t>
  </si>
  <si>
    <t>LJQQ04202021</t>
  </si>
  <si>
    <t>LJQQ05022021</t>
  </si>
  <si>
    <t>LJQQ05032021</t>
  </si>
  <si>
    <t>LJQQ05042021</t>
  </si>
  <si>
    <t>LJQQ05052021</t>
  </si>
  <si>
    <t>LJQQ05012021</t>
  </si>
  <si>
    <t>LJQQ05072021</t>
  </si>
  <si>
    <t>LJQQ05092021</t>
  </si>
  <si>
    <t>LJQQ05102021</t>
  </si>
  <si>
    <t>LJQQ05082021</t>
  </si>
  <si>
    <t>LJQQ05112021</t>
  </si>
  <si>
    <t>LJQQ05122021</t>
  </si>
  <si>
    <t>LJQQ05132021</t>
  </si>
  <si>
    <t>LJQQ05142021</t>
  </si>
  <si>
    <t>LJQQ05062021</t>
  </si>
  <si>
    <t>LJQQ05162021</t>
  </si>
  <si>
    <t>LJQQ05152021</t>
  </si>
  <si>
    <t>LJQQ05192021</t>
  </si>
  <si>
    <t>LJQQ05202021</t>
  </si>
  <si>
    <t>LJQQ05222021</t>
  </si>
  <si>
    <t>LJQQ04602021</t>
  </si>
  <si>
    <t>LJQQ05252021</t>
  </si>
  <si>
    <t>LJQQ05172021</t>
  </si>
  <si>
    <t>LJQQ05232021</t>
  </si>
  <si>
    <t>LJQQ05272021</t>
  </si>
  <si>
    <t>LJQQ05182021</t>
  </si>
  <si>
    <t>LJQQ05302021</t>
  </si>
  <si>
    <t>LJQQ05292021</t>
  </si>
  <si>
    <t>LJQQ05312021</t>
  </si>
  <si>
    <t>LJQQ05352021</t>
  </si>
  <si>
    <t>LJQQ05322021</t>
  </si>
  <si>
    <t>LJQQ05242021</t>
  </si>
  <si>
    <t>LJQQ05262021</t>
  </si>
  <si>
    <t>LJQQ05382021</t>
  </si>
  <si>
    <t>LJQQ05362021</t>
  </si>
  <si>
    <t>LJQQ05342021</t>
  </si>
  <si>
    <t>LJQQ05392021</t>
  </si>
  <si>
    <t>LJQQ05372022</t>
  </si>
  <si>
    <t>LJQQ05402022</t>
  </si>
  <si>
    <t>LJQQ05412022</t>
  </si>
  <si>
    <t>LJQQ05422022</t>
  </si>
  <si>
    <t>LJQQ05432022</t>
  </si>
  <si>
    <t>LJQQ05452022</t>
  </si>
  <si>
    <t>LJQQ05282022</t>
  </si>
  <si>
    <t>LJQQ05442022</t>
  </si>
  <si>
    <t>LJQQ05462022</t>
  </si>
  <si>
    <t>LJQQ05482022</t>
  </si>
  <si>
    <t>LJQQ05502022</t>
  </si>
  <si>
    <t>LJQQ05472022</t>
  </si>
  <si>
    <t>LJQQ05512022</t>
  </si>
  <si>
    <t>LJQQ05522022</t>
  </si>
  <si>
    <t>LJQQ05532022</t>
  </si>
  <si>
    <t>LJQQ05572022</t>
  </si>
  <si>
    <t>LJQQ05552022</t>
  </si>
  <si>
    <t>LJQQ05562022</t>
  </si>
  <si>
    <t>LJQQ05542022</t>
  </si>
  <si>
    <t>LJQQ05492022</t>
  </si>
  <si>
    <t>LJQQ05582022</t>
  </si>
  <si>
    <t>LJQQ05602022</t>
  </si>
  <si>
    <t>LJQQ05592022</t>
  </si>
  <si>
    <t>LJQQ05622022</t>
  </si>
  <si>
    <t>LJQQ05632022</t>
  </si>
  <si>
    <t>LJQQ05642022</t>
  </si>
  <si>
    <t>LJQQ05662022</t>
  </si>
  <si>
    <t>LJQQ05682022</t>
  </si>
  <si>
    <t>LJQQ05652022</t>
  </si>
  <si>
    <t>LJQQ05692022</t>
  </si>
  <si>
    <t>LJQQ05672022</t>
  </si>
  <si>
    <t>LJQQ05702022</t>
  </si>
  <si>
    <t>LJQQ05722022</t>
  </si>
  <si>
    <t>LJQQ05732022</t>
  </si>
  <si>
    <t>LJQQ05712022</t>
  </si>
  <si>
    <t>LJQQ05762022</t>
  </si>
  <si>
    <t>LJQQ05772022</t>
  </si>
  <si>
    <t>LJQQ05752022</t>
  </si>
  <si>
    <t>LJQQ05782022</t>
  </si>
  <si>
    <t>LJQQ05792022</t>
  </si>
  <si>
    <t>LJQQ05802022</t>
  </si>
  <si>
    <t>LJQQ05822022</t>
  </si>
  <si>
    <t>LJQQ05742022</t>
  </si>
  <si>
    <t>LJQQ05812022</t>
  </si>
  <si>
    <t>Seleção de Idioma: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</si>
</sst>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#,##0_);\(#,##0\);_-&quot;-&quot;_-"/>
    <numFmt numFmtId="165" formatCode="_-#,##0.0%_);\(#,##0.0%\);_-&quot;-&quot;_-"/>
    <numFmt numFmtId="166" formatCode="_-#,##0.0_);\(#,##0.0\);_-&quot;-&quot;_-"/>
    <numFmt numFmtId="167" formatCode="_-#,##0.0\p\.\p\._);\(#,##0.0\p\.\p\.\);_-&quot;-&quot;_-"/>
    <numFmt numFmtId="168" formatCode="#,##0.000"/>
    <numFmt numFmtId="169" formatCode="_-#,##0.000_);\(#,##0.000\);_-&quot;-&quot;_-"/>
    <numFmt numFmtId="170" formatCode="[$£-809]#,##0.0;\-[$£-809]#,##0.0"/>
    <numFmt numFmtId="171" formatCode="0.0%"/>
    <numFmt numFmtId="172" formatCode="0.0000"/>
    <numFmt numFmtId="173" formatCode="_-#,##0.000000_);\(#,##0.000000\);_-&quot;-&quot;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0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theme="1" tint="0.499984740745262"/>
      </right>
      <top style="thin">
        <color indexed="64"/>
      </top>
      <bottom/>
      <diagonal/>
    </border>
    <border>
      <left/>
      <right style="dashed">
        <color theme="1" tint="0.499984740745262"/>
      </right>
      <top style="thin">
        <color indexed="64"/>
      </top>
      <bottom style="thin">
        <color indexed="64"/>
      </bottom>
      <diagonal/>
    </border>
    <border>
      <left/>
      <right style="dashed">
        <color theme="1" tint="0.499984740745262"/>
      </right>
      <top/>
      <bottom/>
      <diagonal/>
    </border>
    <border>
      <left/>
      <right/>
      <top style="thin">
        <color indexed="64"/>
      </top>
      <bottom/>
      <diagonal/>
    </border>
    <border>
      <left style="dashed">
        <color theme="1" tint="0.499984740745262"/>
      </left>
      <right/>
      <top style="thin">
        <color indexed="64"/>
      </top>
      <bottom style="thin">
        <color indexed="64"/>
      </bottom>
      <diagonal/>
    </border>
    <border>
      <left style="dashed">
        <color theme="1" tint="0.499984740745262"/>
      </left>
      <right/>
      <top/>
      <bottom/>
      <diagonal/>
    </border>
  </borders>
  <cellStyleXfs count="25">
    <xf numFmtId="0" fontId="0" fillId="0" borderId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17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43" fontId="20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/>
    <xf numFmtId="43" fontId="1" fillId="0" borderId="0" applyFont="0" applyFill="0" applyBorder="0" applyAlignment="0" applyProtection="0"/>
  </cellStyleXfs>
  <cellXfs count="192">
    <xf numFmtId="0" fontId="0" fillId="0" borderId="0" xfId="0"/>
    <xf numFmtId="0" fontId="3" fillId="0" borderId="0" xfId="0" applyFont="1"/>
    <xf numFmtId="164" fontId="0" fillId="0" borderId="0" xfId="0" applyNumberFormat="1"/>
    <xf numFmtId="164" fontId="3" fillId="0" borderId="0" xfId="0" applyNumberFormat="1" applyFont="1"/>
    <xf numFmtId="0" fontId="0" fillId="0" borderId="0" xfId="0" applyAlignment="1">
      <alignment horizontal="right"/>
    </xf>
    <xf numFmtId="165" fontId="3" fillId="0" borderId="0" xfId="0" applyNumberFormat="1" applyFont="1"/>
    <xf numFmtId="165" fontId="0" fillId="0" borderId="0" xfId="0" applyNumberFormat="1"/>
    <xf numFmtId="0" fontId="3" fillId="0" borderId="0" xfId="0" applyFont="1" applyAlignment="1">
      <alignment horizontal="right"/>
    </xf>
    <xf numFmtId="0" fontId="7" fillId="3" borderId="1" xfId="0" applyFont="1" applyFill="1" applyBorder="1"/>
    <xf numFmtId="0" fontId="2" fillId="3" borderId="1" xfId="0" applyFont="1" applyFill="1" applyBorder="1"/>
    <xf numFmtId="0" fontId="4" fillId="3" borderId="0" xfId="0" applyFont="1" applyFill="1"/>
    <xf numFmtId="0" fontId="2" fillId="3" borderId="1" xfId="0" applyFont="1" applyFill="1" applyBorder="1" applyAlignment="1">
      <alignment horizontal="right"/>
    </xf>
    <xf numFmtId="0" fontId="4" fillId="3" borderId="0" xfId="0" applyFont="1" applyFill="1" applyAlignment="1">
      <alignment horizontal="right"/>
    </xf>
    <xf numFmtId="0" fontId="0" fillId="0" borderId="0" xfId="0" applyAlignment="1">
      <alignment horizontal="left" indent="1"/>
    </xf>
    <xf numFmtId="0" fontId="2" fillId="4" borderId="0" xfId="0" applyFont="1" applyFill="1"/>
    <xf numFmtId="164" fontId="2" fillId="4" borderId="0" xfId="0" applyNumberFormat="1" applyFont="1" applyFill="1"/>
    <xf numFmtId="0" fontId="4" fillId="4" borderId="0" xfId="0" applyFont="1" applyFill="1"/>
    <xf numFmtId="165" fontId="2" fillId="4" borderId="0" xfId="0" applyNumberFormat="1" applyFont="1" applyFill="1"/>
    <xf numFmtId="0" fontId="3" fillId="5" borderId="0" xfId="0" applyFont="1" applyFill="1"/>
    <xf numFmtId="164" fontId="3" fillId="5" borderId="0" xfId="0" applyNumberFormat="1" applyFont="1" applyFill="1"/>
    <xf numFmtId="0" fontId="0" fillId="5" borderId="0" xfId="0" applyFill="1"/>
    <xf numFmtId="165" fontId="3" fillId="5" borderId="0" xfId="0" applyNumberFormat="1" applyFont="1" applyFill="1"/>
    <xf numFmtId="0" fontId="3" fillId="2" borderId="0" xfId="0" applyFont="1" applyFill="1"/>
    <xf numFmtId="164" fontId="3" fillId="2" borderId="0" xfId="0" applyNumberFormat="1" applyFont="1" applyFill="1"/>
    <xf numFmtId="0" fontId="0" fillId="2" borderId="0" xfId="0" applyFill="1"/>
    <xf numFmtId="165" fontId="3" fillId="2" borderId="0" xfId="0" applyNumberFormat="1" applyFont="1" applyFill="1"/>
    <xf numFmtId="165" fontId="3" fillId="5" borderId="0" xfId="1" applyNumberFormat="1" applyFont="1" applyFill="1"/>
    <xf numFmtId="0" fontId="0" fillId="0" borderId="0" xfId="0" applyAlignment="1">
      <alignment horizontal="left"/>
    </xf>
    <xf numFmtId="0" fontId="2" fillId="3" borderId="0" xfId="0" applyFont="1" applyFill="1"/>
    <xf numFmtId="164" fontId="2" fillId="3" borderId="0" xfId="0" applyNumberFormat="1" applyFont="1" applyFill="1"/>
    <xf numFmtId="165" fontId="2" fillId="3" borderId="0" xfId="1" applyNumberFormat="1" applyFont="1" applyFill="1"/>
    <xf numFmtId="165" fontId="2" fillId="3" borderId="0" xfId="0" applyNumberFormat="1" applyFont="1" applyFill="1"/>
    <xf numFmtId="0" fontId="10" fillId="2" borderId="3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14" fillId="0" borderId="0" xfId="2" applyNumberFormat="1"/>
    <xf numFmtId="166" fontId="3" fillId="0" borderId="0" xfId="0" applyNumberFormat="1" applyFont="1"/>
    <xf numFmtId="166" fontId="0" fillId="0" borderId="0" xfId="0" applyNumberFormat="1"/>
    <xf numFmtId="0" fontId="5" fillId="0" borderId="0" xfId="0" applyFont="1"/>
    <xf numFmtId="165" fontId="5" fillId="0" borderId="0" xfId="0" applyNumberFormat="1" applyFont="1"/>
    <xf numFmtId="167" fontId="5" fillId="0" borderId="0" xfId="0" applyNumberFormat="1" applyFont="1"/>
    <xf numFmtId="0" fontId="15" fillId="0" borderId="0" xfId="0" applyFont="1"/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166" fontId="3" fillId="2" borderId="0" xfId="0" applyNumberFormat="1" applyFont="1" applyFill="1"/>
    <xf numFmtId="0" fontId="3" fillId="5" borderId="0" xfId="0" applyFont="1" applyFill="1" applyAlignment="1">
      <alignment horizontal="left"/>
    </xf>
    <xf numFmtId="166" fontId="3" fillId="5" borderId="0" xfId="0" applyNumberFormat="1" applyFont="1" applyFill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166" fontId="5" fillId="0" borderId="0" xfId="0" applyNumberFormat="1" applyFont="1"/>
    <xf numFmtId="167" fontId="8" fillId="5" borderId="0" xfId="0" applyNumberFormat="1" applyFont="1" applyFill="1"/>
    <xf numFmtId="0" fontId="2" fillId="6" borderId="0" xfId="0" applyFont="1" applyFill="1"/>
    <xf numFmtId="0" fontId="4" fillId="6" borderId="0" xfId="0" applyFont="1" applyFill="1"/>
    <xf numFmtId="165" fontId="2" fillId="6" borderId="0" xfId="0" applyNumberFormat="1" applyFont="1" applyFill="1"/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6" fillId="2" borderId="0" xfId="0" applyFont="1" applyFill="1"/>
    <xf numFmtId="0" fontId="16" fillId="2" borderId="0" xfId="0" applyFont="1" applyFill="1"/>
    <xf numFmtId="165" fontId="6" fillId="2" borderId="0" xfId="0" applyNumberFormat="1" applyFont="1" applyFill="1"/>
    <xf numFmtId="9" fontId="0" fillId="0" borderId="0" xfId="1" applyFont="1"/>
    <xf numFmtId="0" fontId="17" fillId="0" borderId="0" xfId="0" applyFont="1" applyAlignment="1">
      <alignment horizontal="left" indent="1"/>
    </xf>
    <xf numFmtId="0" fontId="16" fillId="0" borderId="0" xfId="0" applyFont="1"/>
    <xf numFmtId="165" fontId="6" fillId="0" borderId="0" xfId="0" applyNumberFormat="1" applyFont="1"/>
    <xf numFmtId="0" fontId="15" fillId="0" borderId="0" xfId="0" applyFont="1" applyAlignment="1">
      <alignment horizontal="left" indent="1"/>
    </xf>
    <xf numFmtId="165" fontId="3" fillId="0" borderId="0" xfId="1" applyNumberFormat="1" applyFont="1" applyFill="1"/>
    <xf numFmtId="0" fontId="15" fillId="2" borderId="0" xfId="0" applyFont="1" applyFill="1" applyAlignment="1">
      <alignment horizontal="left"/>
    </xf>
    <xf numFmtId="0" fontId="15" fillId="0" borderId="0" xfId="0" applyFont="1" applyAlignment="1">
      <alignment horizontal="left"/>
    </xf>
    <xf numFmtId="168" fontId="0" fillId="0" borderId="0" xfId="0" applyNumberFormat="1"/>
    <xf numFmtId="164" fontId="2" fillId="6" borderId="0" xfId="0" applyNumberFormat="1" applyFont="1" applyFill="1"/>
    <xf numFmtId="164" fontId="6" fillId="0" borderId="0" xfId="0" applyNumberFormat="1" applyFont="1"/>
    <xf numFmtId="164" fontId="6" fillId="2" borderId="0" xfId="0" applyNumberFormat="1" applyFont="1" applyFill="1"/>
    <xf numFmtId="164" fontId="16" fillId="2" borderId="0" xfId="0" applyNumberFormat="1" applyFont="1" applyFill="1"/>
    <xf numFmtId="0" fontId="2" fillId="4" borderId="0" xfId="0" applyFont="1" applyFill="1" applyAlignment="1">
      <alignment horizontal="left" indent="1"/>
    </xf>
    <xf numFmtId="169" fontId="0" fillId="0" borderId="0" xfId="0" applyNumberFormat="1"/>
    <xf numFmtId="0" fontId="2" fillId="3" borderId="5" xfId="0" applyFont="1" applyFill="1" applyBorder="1" applyAlignment="1">
      <alignment horizontal="right"/>
    </xf>
    <xf numFmtId="0" fontId="0" fillId="0" borderId="6" xfId="0" applyBorder="1"/>
    <xf numFmtId="164" fontId="3" fillId="5" borderId="6" xfId="0" applyNumberFormat="1" applyFont="1" applyFill="1" applyBorder="1"/>
    <xf numFmtId="164" fontId="0" fillId="0" borderId="6" xfId="0" applyNumberFormat="1" applyBorder="1"/>
    <xf numFmtId="164" fontId="3" fillId="0" borderId="6" xfId="0" applyNumberFormat="1" applyFont="1" applyBorder="1"/>
    <xf numFmtId="164" fontId="3" fillId="2" borderId="6" xfId="0" applyNumberFormat="1" applyFont="1" applyFill="1" applyBorder="1"/>
    <xf numFmtId="164" fontId="2" fillId="4" borderId="6" xfId="0" applyNumberFormat="1" applyFont="1" applyFill="1" applyBorder="1"/>
    <xf numFmtId="165" fontId="5" fillId="0" borderId="6" xfId="0" applyNumberFormat="1" applyFont="1" applyBorder="1"/>
    <xf numFmtId="164" fontId="2" fillId="3" borderId="6" xfId="0" applyNumberFormat="1" applyFont="1" applyFill="1" applyBorder="1"/>
    <xf numFmtId="166" fontId="3" fillId="0" borderId="6" xfId="0" applyNumberFormat="1" applyFont="1" applyBorder="1"/>
    <xf numFmtId="166" fontId="0" fillId="0" borderId="6" xfId="0" applyNumberFormat="1" applyBorder="1"/>
    <xf numFmtId="166" fontId="3" fillId="2" borderId="6" xfId="0" applyNumberFormat="1" applyFont="1" applyFill="1" applyBorder="1"/>
    <xf numFmtId="166" fontId="3" fillId="5" borderId="6" xfId="0" applyNumberFormat="1" applyFont="1" applyFill="1" applyBorder="1"/>
    <xf numFmtId="165" fontId="0" fillId="0" borderId="6" xfId="0" applyNumberFormat="1" applyBorder="1"/>
    <xf numFmtId="165" fontId="3" fillId="5" borderId="6" xfId="0" applyNumberFormat="1" applyFont="1" applyFill="1" applyBorder="1"/>
    <xf numFmtId="164" fontId="2" fillId="3" borderId="4" xfId="0" applyNumberFormat="1" applyFont="1" applyFill="1" applyBorder="1"/>
    <xf numFmtId="164" fontId="6" fillId="0" borderId="6" xfId="0" applyNumberFormat="1" applyFont="1" applyBorder="1"/>
    <xf numFmtId="164" fontId="2" fillId="6" borderId="6" xfId="0" applyNumberFormat="1" applyFont="1" applyFill="1" applyBorder="1"/>
    <xf numFmtId="9" fontId="0" fillId="0" borderId="6" xfId="1" applyFont="1" applyBorder="1"/>
    <xf numFmtId="164" fontId="6" fillId="2" borderId="6" xfId="0" applyNumberFormat="1" applyFont="1" applyFill="1" applyBorder="1"/>
    <xf numFmtId="0" fontId="3" fillId="7" borderId="0" xfId="0" applyFont="1" applyFill="1"/>
    <xf numFmtId="167" fontId="3" fillId="0" borderId="0" xfId="0" applyNumberFormat="1" applyFont="1"/>
    <xf numFmtId="0" fontId="2" fillId="3" borderId="7" xfId="0" applyFont="1" applyFill="1" applyBorder="1" applyAlignment="1">
      <alignment horizontal="right"/>
    </xf>
    <xf numFmtId="171" fontId="0" fillId="0" borderId="0" xfId="1" applyNumberFormat="1" applyFont="1"/>
    <xf numFmtId="167" fontId="3" fillId="5" borderId="0" xfId="1" applyNumberFormat="1" applyFont="1" applyFill="1"/>
    <xf numFmtId="167" fontId="3" fillId="5" borderId="0" xfId="0" applyNumberFormat="1" applyFont="1" applyFill="1"/>
    <xf numFmtId="167" fontId="0" fillId="0" borderId="0" xfId="0" applyNumberFormat="1"/>
    <xf numFmtId="167" fontId="3" fillId="2" borderId="0" xfId="0" applyNumberFormat="1" applyFont="1" applyFill="1"/>
    <xf numFmtId="167" fontId="2" fillId="4" borderId="0" xfId="0" applyNumberFormat="1" applyFont="1" applyFill="1"/>
    <xf numFmtId="0" fontId="2" fillId="6" borderId="0" xfId="0" applyFont="1" applyFill="1" applyAlignment="1">
      <alignment horizontal="left" indent="1"/>
    </xf>
    <xf numFmtId="0" fontId="6" fillId="0" borderId="0" xfId="0" applyFont="1" applyAlignment="1">
      <alignment horizontal="left" indent="2"/>
    </xf>
    <xf numFmtId="0" fontId="17" fillId="0" borderId="0" xfId="0" applyFont="1" applyAlignment="1">
      <alignment horizontal="left" indent="2"/>
    </xf>
    <xf numFmtId="14" fontId="4" fillId="0" borderId="0" xfId="0" applyNumberFormat="1" applyFont="1"/>
    <xf numFmtId="172" fontId="4" fillId="0" borderId="0" xfId="0" applyNumberFormat="1" applyFont="1"/>
    <xf numFmtId="167" fontId="8" fillId="0" borderId="0" xfId="0" applyNumberFormat="1" applyFont="1"/>
    <xf numFmtId="0" fontId="2" fillId="3" borderId="8" xfId="0" applyFont="1" applyFill="1" applyBorder="1" applyAlignment="1">
      <alignment horizontal="right"/>
    </xf>
    <xf numFmtId="0" fontId="0" fillId="0" borderId="9" xfId="0" applyBorder="1"/>
    <xf numFmtId="164" fontId="3" fillId="5" borderId="9" xfId="0" applyNumberFormat="1" applyFont="1" applyFill="1" applyBorder="1"/>
    <xf numFmtId="164" fontId="0" fillId="0" borderId="9" xfId="0" applyNumberFormat="1" applyBorder="1"/>
    <xf numFmtId="164" fontId="3" fillId="0" borderId="9" xfId="0" applyNumberFormat="1" applyFont="1" applyBorder="1"/>
    <xf numFmtId="164" fontId="3" fillId="2" borderId="9" xfId="0" applyNumberFormat="1" applyFont="1" applyFill="1" applyBorder="1"/>
    <xf numFmtId="164" fontId="2" fillId="4" borderId="9" xfId="0" applyNumberFormat="1" applyFont="1" applyFill="1" applyBorder="1"/>
    <xf numFmtId="165" fontId="5" fillId="0" borderId="9" xfId="0" applyNumberFormat="1" applyFont="1" applyBorder="1"/>
    <xf numFmtId="165" fontId="3" fillId="5" borderId="0" xfId="1" applyNumberFormat="1" applyFont="1" applyFill="1" applyBorder="1"/>
    <xf numFmtId="165" fontId="3" fillId="0" borderId="9" xfId="0" applyNumberFormat="1" applyFont="1" applyBorder="1"/>
    <xf numFmtId="165" fontId="0" fillId="0" borderId="9" xfId="0" applyNumberFormat="1" applyBorder="1"/>
    <xf numFmtId="165" fontId="3" fillId="5" borderId="9" xfId="1" applyNumberFormat="1" applyFont="1" applyFill="1" applyBorder="1"/>
    <xf numFmtId="165" fontId="3" fillId="5" borderId="9" xfId="0" applyNumberFormat="1" applyFont="1" applyFill="1" applyBorder="1"/>
    <xf numFmtId="165" fontId="3" fillId="2" borderId="9" xfId="0" applyNumberFormat="1" applyFont="1" applyFill="1" applyBorder="1"/>
    <xf numFmtId="165" fontId="2" fillId="4" borderId="9" xfId="0" applyNumberFormat="1" applyFont="1" applyFill="1" applyBorder="1"/>
    <xf numFmtId="164" fontId="2" fillId="3" borderId="9" xfId="0" applyNumberFormat="1" applyFont="1" applyFill="1" applyBorder="1"/>
    <xf numFmtId="166" fontId="5" fillId="0" borderId="6" xfId="0" applyNumberFormat="1" applyFont="1" applyBorder="1"/>
    <xf numFmtId="0" fontId="0" fillId="2" borderId="6" xfId="0" applyFill="1" applyBorder="1"/>
    <xf numFmtId="168" fontId="0" fillId="0" borderId="6" xfId="0" applyNumberFormat="1" applyBorder="1"/>
    <xf numFmtId="171" fontId="0" fillId="0" borderId="6" xfId="1" applyNumberFormat="1" applyFont="1" applyBorder="1"/>
    <xf numFmtId="169" fontId="0" fillId="0" borderId="6" xfId="0" applyNumberFormat="1" applyBorder="1"/>
    <xf numFmtId="0" fontId="9" fillId="0" borderId="0" xfId="0" applyFont="1"/>
    <xf numFmtId="165" fontId="0" fillId="0" borderId="0" xfId="0" applyNumberFormat="1" applyAlignment="1">
      <alignment horizontal="right"/>
    </xf>
    <xf numFmtId="165" fontId="3" fillId="5" borderId="0" xfId="0" applyNumberFormat="1" applyFont="1" applyFill="1" applyAlignment="1">
      <alignment horizontal="right"/>
    </xf>
    <xf numFmtId="165" fontId="3" fillId="0" borderId="0" xfId="0" applyNumberFormat="1" applyFont="1" applyAlignment="1">
      <alignment horizontal="right"/>
    </xf>
    <xf numFmtId="165" fontId="3" fillId="5" borderId="0" xfId="1" applyNumberFormat="1" applyFont="1" applyFill="1" applyAlignment="1">
      <alignment horizontal="right"/>
    </xf>
    <xf numFmtId="167" fontId="5" fillId="0" borderId="0" xfId="0" applyNumberFormat="1" applyFont="1" applyAlignment="1">
      <alignment horizontal="right"/>
    </xf>
    <xf numFmtId="165" fontId="3" fillId="2" borderId="0" xfId="0" applyNumberFormat="1" applyFont="1" applyFill="1" applyAlignment="1">
      <alignment horizontal="right"/>
    </xf>
    <xf numFmtId="165" fontId="2" fillId="4" borderId="0" xfId="0" applyNumberFormat="1" applyFont="1" applyFill="1" applyAlignment="1">
      <alignment horizontal="right"/>
    </xf>
    <xf numFmtId="165" fontId="2" fillId="3" borderId="0" xfId="0" applyNumberFormat="1" applyFont="1" applyFill="1" applyAlignment="1">
      <alignment horizontal="right"/>
    </xf>
    <xf numFmtId="165" fontId="2" fillId="3" borderId="0" xfId="1" applyNumberFormat="1" applyFont="1" applyFill="1" applyAlignment="1">
      <alignment horizontal="right"/>
    </xf>
    <xf numFmtId="164" fontId="3" fillId="7" borderId="0" xfId="0" applyNumberFormat="1" applyFont="1" applyFill="1"/>
    <xf numFmtId="164" fontId="0" fillId="7" borderId="0" xfId="0" applyNumberFormat="1" applyFill="1"/>
    <xf numFmtId="0" fontId="2" fillId="3" borderId="0" xfId="0" applyFont="1" applyFill="1" applyAlignment="1">
      <alignment horizontal="right"/>
    </xf>
    <xf numFmtId="2" fontId="0" fillId="0" borderId="0" xfId="0" applyNumberFormat="1"/>
    <xf numFmtId="0" fontId="0" fillId="7" borderId="0" xfId="0" applyFill="1"/>
    <xf numFmtId="165" fontId="0" fillId="7" borderId="0" xfId="0" applyNumberFormat="1" applyFill="1" applyAlignment="1">
      <alignment horizontal="right"/>
    </xf>
    <xf numFmtId="164" fontId="0" fillId="7" borderId="9" xfId="0" applyNumberFormat="1" applyFill="1" applyBorder="1"/>
    <xf numFmtId="165" fontId="0" fillId="7" borderId="0" xfId="0" applyNumberFormat="1" applyFill="1"/>
    <xf numFmtId="169" fontId="3" fillId="0" borderId="0" xfId="0" applyNumberFormat="1" applyFont="1"/>
    <xf numFmtId="173" fontId="3" fillId="0" borderId="6" xfId="0" applyNumberFormat="1" applyFont="1" applyBorder="1"/>
    <xf numFmtId="166" fontId="0" fillId="7" borderId="0" xfId="0" applyNumberFormat="1" applyFill="1"/>
    <xf numFmtId="166" fontId="0" fillId="7" borderId="6" xfId="0" applyNumberFormat="1" applyFill="1" applyBorder="1"/>
    <xf numFmtId="0" fontId="3" fillId="7" borderId="0" xfId="0" applyFont="1" applyFill="1" applyAlignment="1">
      <alignment horizontal="right"/>
    </xf>
    <xf numFmtId="164" fontId="0" fillId="7" borderId="6" xfId="0" applyNumberFormat="1" applyFill="1" applyBorder="1"/>
    <xf numFmtId="0" fontId="7" fillId="3" borderId="0" xfId="0" applyFont="1" applyFill="1"/>
    <xf numFmtId="0" fontId="0" fillId="0" borderId="0" xfId="0" applyAlignment="1">
      <alignment horizontal="left" vertical="center" indent="1"/>
    </xf>
    <xf numFmtId="0" fontId="2" fillId="7" borderId="0" xfId="0" applyFont="1" applyFill="1"/>
    <xf numFmtId="164" fontId="6" fillId="7" borderId="0" xfId="0" applyNumberFormat="1" applyFont="1" applyFill="1"/>
    <xf numFmtId="0" fontId="4" fillId="7" borderId="0" xfId="0" applyFont="1" applyFill="1"/>
    <xf numFmtId="165" fontId="2" fillId="7" borderId="0" xfId="0" applyNumberFormat="1" applyFont="1" applyFill="1" applyAlignment="1">
      <alignment horizontal="right"/>
    </xf>
    <xf numFmtId="164" fontId="2" fillId="7" borderId="0" xfId="0" applyNumberFormat="1" applyFont="1" applyFill="1"/>
    <xf numFmtId="164" fontId="2" fillId="7" borderId="9" xfId="0" applyNumberFormat="1" applyFont="1" applyFill="1" applyBorder="1"/>
    <xf numFmtId="0" fontId="16" fillId="5" borderId="0" xfId="0" applyFont="1" applyFill="1"/>
    <xf numFmtId="0" fontId="16" fillId="7" borderId="0" xfId="0" applyFont="1" applyFill="1"/>
    <xf numFmtId="165" fontId="3" fillId="7" borderId="0" xfId="0" applyNumberFormat="1" applyFont="1" applyFill="1" applyAlignment="1">
      <alignment horizontal="right"/>
    </xf>
    <xf numFmtId="0" fontId="0" fillId="7" borderId="0" xfId="0" applyFill="1" applyAlignment="1">
      <alignment horizontal="left" vertical="center" indent="1"/>
    </xf>
    <xf numFmtId="171" fontId="3" fillId="0" borderId="0" xfId="1" applyNumberFormat="1" applyFont="1"/>
    <xf numFmtId="0" fontId="0" fillId="7" borderId="0" xfId="0" applyFill="1" applyAlignment="1">
      <alignment horizontal="left" indent="1"/>
    </xf>
    <xf numFmtId="165" fontId="3" fillId="7" borderId="0" xfId="0" applyNumberFormat="1" applyFont="1" applyFill="1"/>
    <xf numFmtId="167" fontId="8" fillId="7" borderId="0" xfId="0" applyNumberFormat="1" applyFont="1" applyFill="1"/>
    <xf numFmtId="165" fontId="3" fillId="7" borderId="9" xfId="0" applyNumberFormat="1" applyFont="1" applyFill="1" applyBorder="1"/>
    <xf numFmtId="167" fontId="5" fillId="7" borderId="0" xfId="0" applyNumberFormat="1" applyFont="1" applyFill="1"/>
    <xf numFmtId="165" fontId="0" fillId="7" borderId="9" xfId="0" applyNumberFormat="1" applyFill="1" applyBorder="1"/>
    <xf numFmtId="0" fontId="5" fillId="7" borderId="0" xfId="0" applyFont="1" applyFill="1"/>
    <xf numFmtId="0" fontId="5" fillId="2" borderId="0" xfId="0" applyFont="1" applyFill="1"/>
    <xf numFmtId="167" fontId="3" fillId="2" borderId="0" xfId="0" applyNumberFormat="1" applyFont="1" applyFill="1" applyAlignment="1">
      <alignment horizontal="right"/>
    </xf>
    <xf numFmtId="165" fontId="3" fillId="2" borderId="6" xfId="0" applyNumberFormat="1" applyFont="1" applyFill="1" applyBorder="1"/>
    <xf numFmtId="167" fontId="5" fillId="2" borderId="0" xfId="0" applyNumberFormat="1" applyFont="1" applyFill="1" applyAlignment="1">
      <alignment horizontal="right"/>
    </xf>
    <xf numFmtId="167" fontId="8" fillId="2" borderId="0" xfId="0" applyNumberFormat="1" applyFont="1" applyFill="1" applyAlignment="1">
      <alignment horizontal="right"/>
    </xf>
    <xf numFmtId="9" fontId="3" fillId="5" borderId="0" xfId="1" applyFont="1" applyFill="1"/>
    <xf numFmtId="9" fontId="3" fillId="0" borderId="0" xfId="1" applyFont="1"/>
    <xf numFmtId="9" fontId="3" fillId="5" borderId="0" xfId="1" applyFont="1" applyFill="1" applyBorder="1"/>
    <xf numFmtId="9" fontId="3" fillId="0" borderId="0" xfId="1" applyFont="1" applyBorder="1"/>
    <xf numFmtId="171" fontId="0" fillId="0" borderId="0" xfId="0" applyNumberFormat="1"/>
    <xf numFmtId="9" fontId="3" fillId="5" borderId="6" xfId="1" applyFont="1" applyFill="1" applyBorder="1"/>
    <xf numFmtId="9" fontId="3" fillId="0" borderId="6" xfId="1" applyFont="1" applyBorder="1"/>
    <xf numFmtId="171" fontId="3" fillId="5" borderId="0" xfId="1" applyNumberFormat="1" applyFont="1" applyFill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25">
    <cellStyle name="Cancel" xfId="23" xr:uid="{B662B995-D7A5-42AB-8DE3-3117C0B5856D}"/>
    <cellStyle name="Hiperlink" xfId="2" builtinId="8"/>
    <cellStyle name="Normal" xfId="0" builtinId="0"/>
    <cellStyle name="Normal 11" xfId="5" xr:uid="{310C81D2-10E1-44F9-887D-5167D555BB07}"/>
    <cellStyle name="Normal 11 2" xfId="3" xr:uid="{AA67D88F-2CF5-46EE-8DBB-2164A00BFA26}"/>
    <cellStyle name="Normal 12" xfId="12" xr:uid="{9F3078FA-BFDF-47A4-8AD6-1086980B8066}"/>
    <cellStyle name="Normal 2" xfId="11" xr:uid="{3D675957-5364-4244-AD7C-53797B1711F6}"/>
    <cellStyle name="Normal 2 2" xfId="6" xr:uid="{D84BFDA3-A49E-4D58-B697-0E54EC0BE75E}"/>
    <cellStyle name="Normal 20" xfId="13" xr:uid="{00168845-F2E5-485B-BC3A-19EED43B84AC}"/>
    <cellStyle name="Normal 3" xfId="4" xr:uid="{2E0E88DB-43A9-4C2B-86AE-789D33A6F2FC}"/>
    <cellStyle name="Normal 5" xfId="8" xr:uid="{B10E24B7-9B61-44DE-BEDA-4DF3C11F97AB}"/>
    <cellStyle name="Normal 6" xfId="7" xr:uid="{CF5462CB-63BE-4474-A60E-1BE66A16E200}"/>
    <cellStyle name="Normal 7" xfId="9" xr:uid="{87DF1188-E50A-4D9C-9100-309A5A891949}"/>
    <cellStyle name="Porcentagem" xfId="1" builtinId="5"/>
    <cellStyle name="Separador de milhares 2 2" xfId="10" xr:uid="{174ADC29-DFF2-4A0E-93F5-AEFD91B7610F}"/>
    <cellStyle name="Separador de milhares 6" xfId="17" xr:uid="{4199EDE3-159B-4296-8278-BACF33777F7F}"/>
    <cellStyle name="Vírgula 2" xfId="14" xr:uid="{B77976EC-0D14-4FAA-9DFF-79923D58F303}"/>
    <cellStyle name="Vírgula 2 2" xfId="19" xr:uid="{8671D57B-3533-4088-967B-5FDBFF2A712F}"/>
    <cellStyle name="Vírgula 2 2 2" xfId="20" xr:uid="{AFE67187-8040-45DC-B238-961894573567}"/>
    <cellStyle name="Vírgula 2 3" xfId="21" xr:uid="{B5B3A0F6-FD3A-4F24-BA80-5C8EED2F9849}"/>
    <cellStyle name="Vírgula 3" xfId="16" xr:uid="{DBF68CFF-F2C7-4AF8-A1CA-CB992BD392CA}"/>
    <cellStyle name="Vírgula 4" xfId="18" xr:uid="{6CBF59B6-1229-493D-95B4-92DC523CA478}"/>
    <cellStyle name="Vírgula 5" xfId="15" xr:uid="{DBEC4BFB-8EF6-4A95-996D-327901151291}"/>
    <cellStyle name="Vírgula 6" xfId="22" xr:uid="{E2C2A6D2-27E9-4157-99A1-E0CFCB129C84}"/>
    <cellStyle name="Vírgula 7" xfId="24" xr:uid="{549E7F7B-D550-40F4-9047-CC0A2747A9CF}"/>
  </cellStyles>
  <dxfs count="0"/>
  <tableStyles count="0" defaultTableStyle="TableStyleMedium2" defaultPivotStyle="PivotStyleLight16"/>
  <colors>
    <mruColors>
      <color rgb="FFFDE7E8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22588</xdr:colOff>
      <xdr:row>11</xdr:row>
      <xdr:rowOff>119786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3D03427-FC2C-487A-90C5-9516780D3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706" y="381000"/>
          <a:ext cx="5760000" cy="22376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Modelo LQQ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7C40"/>
      </a:accent1>
      <a:accent2>
        <a:srgbClr val="08AE65"/>
      </a:accent2>
      <a:accent3>
        <a:srgbClr val="B8D265"/>
      </a:accent3>
      <a:accent4>
        <a:srgbClr val="EC1B25"/>
      </a:accent4>
      <a:accent5>
        <a:srgbClr val="F17A1B"/>
      </a:accent5>
      <a:accent6>
        <a:srgbClr val="7F7F7F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82D99-C4DE-4527-9621-0E80A130D7D5}">
  <dimension ref="A2:B17"/>
  <sheetViews>
    <sheetView showGridLines="0" tabSelected="1" zoomScale="85" zoomScaleNormal="85" workbookViewId="0">
      <selection activeCell="A17" sqref="A17:B17"/>
    </sheetView>
  </sheetViews>
  <sheetFormatPr defaultRowHeight="15" x14ac:dyDescent="0.25"/>
  <cols>
    <col min="1" max="1" width="65.5703125" customWidth="1"/>
    <col min="2" max="2" width="20.5703125" customWidth="1"/>
  </cols>
  <sheetData>
    <row r="2" spans="1:2" ht="31.5" x14ac:dyDescent="0.5">
      <c r="A2" s="133"/>
      <c r="B2" s="133"/>
    </row>
    <row r="12" spans="1:2" ht="15.75" thickBot="1" x14ac:dyDescent="0.3"/>
    <row r="13" spans="1:2" ht="27" thickBot="1" x14ac:dyDescent="0.45">
      <c r="A13" s="33" t="s">
        <v>1300</v>
      </c>
      <c r="B13" s="32" t="s">
        <v>21</v>
      </c>
    </row>
    <row r="16" spans="1:2" ht="18.75" x14ac:dyDescent="0.3">
      <c r="A16" s="190" t="s">
        <v>103</v>
      </c>
      <c r="B16" s="190"/>
    </row>
    <row r="17" spans="1:2" ht="18.75" x14ac:dyDescent="0.3">
      <c r="A17" s="191" t="s">
        <v>368</v>
      </c>
      <c r="B17" s="191"/>
    </row>
  </sheetData>
  <mergeCells count="2">
    <mergeCell ref="A16:B16"/>
    <mergeCell ref="A17:B17"/>
  </mergeCells>
  <dataValidations count="1">
    <dataValidation type="list" allowBlank="1" showInputMessage="1" showErrorMessage="1" sqref="B13" xr:uid="{F4AC3710-124A-4030-9EC9-5673CD9B58E4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C390F-FBDC-491E-9560-C605719665ED}">
  <dimension ref="A1:AM60"/>
  <sheetViews>
    <sheetView showGridLines="0" zoomScale="85" zoomScaleNormal="85" workbookViewId="0">
      <pane xSplit="1" ySplit="3" topLeftCell="B4" activePane="bottomRight" state="frozen"/>
      <selection activeCell="G49" sqref="G49"/>
      <selection pane="topRight" activeCell="G49" sqref="G49"/>
      <selection pane="bottomLeft" activeCell="G49" sqref="G49"/>
      <selection pane="bottomRight" activeCell="B3" sqref="B3"/>
    </sheetView>
  </sheetViews>
  <sheetFormatPr defaultRowHeight="15" x14ac:dyDescent="0.25"/>
  <cols>
    <col min="1" max="1" width="64.5703125" customWidth="1"/>
    <col min="2" max="2" width="12.140625" bestFit="1" customWidth="1"/>
    <col min="3" max="4" width="10.85546875" bestFit="1" customWidth="1"/>
    <col min="5" max="6" width="10.85546875" customWidth="1"/>
    <col min="7" max="7" width="2.5703125" customWidth="1"/>
    <col min="8" max="9" width="10.85546875" bestFit="1" customWidth="1"/>
    <col min="10" max="11" width="10.85546875" customWidth="1"/>
    <col min="13" max="16" width="10.85546875" customWidth="1"/>
    <col min="17" max="17" width="10.85546875" bestFit="1" customWidth="1"/>
    <col min="18" max="27" width="10.85546875" customWidth="1"/>
    <col min="28" max="28" width="2.5703125" customWidth="1"/>
    <col min="29" max="39" width="10.7109375" customWidth="1"/>
  </cols>
  <sheetData>
    <row r="1" spans="1:39" ht="5.0999999999999996" customHeight="1" x14ac:dyDescent="0.25"/>
    <row r="2" spans="1:39" x14ac:dyDescent="0.25">
      <c r="A2" s="43" t="s">
        <v>175</v>
      </c>
      <c r="H2" s="7" t="s">
        <v>170</v>
      </c>
      <c r="I2" s="7" t="s">
        <v>170</v>
      </c>
      <c r="J2" s="7" t="s">
        <v>170</v>
      </c>
      <c r="K2" s="7" t="s">
        <v>170</v>
      </c>
      <c r="AC2" s="7" t="s">
        <v>170</v>
      </c>
      <c r="AD2" s="7" t="s">
        <v>170</v>
      </c>
      <c r="AE2" s="7" t="s">
        <v>170</v>
      </c>
      <c r="AF2" s="7" t="s">
        <v>170</v>
      </c>
      <c r="AG2" s="7" t="s">
        <v>170</v>
      </c>
      <c r="AH2" s="7" t="s">
        <v>170</v>
      </c>
      <c r="AI2" s="7" t="s">
        <v>170</v>
      </c>
      <c r="AJ2" s="7" t="s">
        <v>170</v>
      </c>
      <c r="AK2" s="7" t="s">
        <v>170</v>
      </c>
      <c r="AL2" s="7" t="s">
        <v>170</v>
      </c>
      <c r="AM2" s="7" t="s">
        <v>170</v>
      </c>
    </row>
    <row r="3" spans="1:39" x14ac:dyDescent="0.25">
      <c r="A3" s="8" t="s">
        <v>120</v>
      </c>
      <c r="B3" s="9">
        <v>2017</v>
      </c>
      <c r="C3" s="9">
        <v>2018</v>
      </c>
      <c r="D3" s="9">
        <v>2019</v>
      </c>
      <c r="E3" s="9">
        <v>2020</v>
      </c>
      <c r="F3" s="9">
        <v>2021</v>
      </c>
      <c r="G3" s="10"/>
      <c r="H3" s="9">
        <v>2018</v>
      </c>
      <c r="I3" s="9">
        <v>2019</v>
      </c>
      <c r="J3" s="9">
        <v>2020</v>
      </c>
      <c r="K3" s="9">
        <v>2021</v>
      </c>
      <c r="L3" s="34"/>
      <c r="M3" s="11" t="s">
        <v>22</v>
      </c>
      <c r="N3" s="11" t="s">
        <v>106</v>
      </c>
      <c r="O3" s="11" t="s">
        <v>166</v>
      </c>
      <c r="P3" s="77" t="s">
        <v>167</v>
      </c>
      <c r="Q3" s="11" t="s">
        <v>23</v>
      </c>
      <c r="R3" s="11" t="s">
        <v>105</v>
      </c>
      <c r="S3" s="11" t="s">
        <v>196</v>
      </c>
      <c r="T3" s="77" t="s">
        <v>214</v>
      </c>
      <c r="U3" s="11" t="s">
        <v>248</v>
      </c>
      <c r="V3" s="11" t="s">
        <v>254</v>
      </c>
      <c r="W3" s="11" t="s">
        <v>256</v>
      </c>
      <c r="X3" s="77" t="s">
        <v>308</v>
      </c>
      <c r="Y3" s="11" t="s">
        <v>352</v>
      </c>
      <c r="Z3" s="11" t="s">
        <v>356</v>
      </c>
      <c r="AA3" s="11" t="s">
        <v>368</v>
      </c>
      <c r="AB3" s="12"/>
      <c r="AC3" s="11" t="s">
        <v>23</v>
      </c>
      <c r="AD3" s="11" t="s">
        <v>105</v>
      </c>
      <c r="AE3" s="11" t="s">
        <v>196</v>
      </c>
      <c r="AF3" s="11" t="s">
        <v>214</v>
      </c>
      <c r="AG3" s="11" t="s">
        <v>248</v>
      </c>
      <c r="AH3" s="11" t="s">
        <v>254</v>
      </c>
      <c r="AI3" s="11" t="s">
        <v>256</v>
      </c>
      <c r="AJ3" s="11" t="s">
        <v>308</v>
      </c>
      <c r="AK3" s="11" t="s">
        <v>352</v>
      </c>
      <c r="AL3" s="11" t="s">
        <v>356</v>
      </c>
      <c r="AM3" s="11" t="s">
        <v>368</v>
      </c>
    </row>
    <row r="4" spans="1:39" ht="14.45" customHeight="1" x14ac:dyDescent="0.25">
      <c r="B4" s="70"/>
      <c r="C4" s="70"/>
      <c r="D4" s="70"/>
      <c r="E4" s="70"/>
      <c r="F4" s="70"/>
      <c r="M4" s="70"/>
      <c r="N4" s="70"/>
      <c r="O4" s="70"/>
      <c r="P4" s="130"/>
      <c r="Q4" s="70"/>
      <c r="R4" s="70"/>
      <c r="S4" s="70"/>
      <c r="T4" s="130"/>
      <c r="U4" s="70"/>
      <c r="V4" s="70"/>
      <c r="W4" s="70"/>
      <c r="X4" s="130"/>
      <c r="Y4" s="70"/>
      <c r="Z4" s="70"/>
      <c r="AA4" s="70"/>
    </row>
    <row r="5" spans="1:39" ht="14.45" customHeight="1" x14ac:dyDescent="0.25">
      <c r="A5" s="43" t="s">
        <v>225</v>
      </c>
      <c r="B5" s="2"/>
      <c r="C5" s="2"/>
      <c r="D5" s="2"/>
      <c r="E5" s="2"/>
      <c r="F5" s="2"/>
      <c r="H5" s="6"/>
      <c r="I5" s="6"/>
      <c r="J5" s="6"/>
      <c r="K5" s="6"/>
      <c r="M5" s="39"/>
      <c r="N5" s="39"/>
      <c r="O5" s="39"/>
      <c r="P5" s="87"/>
      <c r="Q5" s="39"/>
      <c r="R5" s="39"/>
      <c r="S5" s="39"/>
      <c r="T5" s="87"/>
      <c r="U5" s="39"/>
      <c r="V5" s="39"/>
      <c r="W5" s="39"/>
      <c r="X5" s="87"/>
      <c r="Y5" s="39"/>
      <c r="Z5" s="39"/>
      <c r="AA5" s="39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</row>
    <row r="6" spans="1:39" ht="14.45" customHeight="1" x14ac:dyDescent="0.25">
      <c r="B6" s="70"/>
      <c r="C6" s="70"/>
      <c r="D6" s="70"/>
      <c r="E6" s="70"/>
      <c r="F6" s="70"/>
      <c r="M6" s="70"/>
      <c r="N6" s="70"/>
      <c r="O6" s="70"/>
      <c r="P6" s="130"/>
      <c r="Q6" s="70"/>
      <c r="R6" s="70"/>
      <c r="S6" s="70"/>
      <c r="T6" s="130"/>
      <c r="U6" s="70"/>
      <c r="V6" s="70"/>
      <c r="W6" s="70"/>
      <c r="X6" s="130"/>
      <c r="Y6" s="70"/>
      <c r="Z6" s="70"/>
      <c r="AA6" s="70"/>
    </row>
    <row r="7" spans="1:39" x14ac:dyDescent="0.25">
      <c r="A7" s="28" t="s">
        <v>230</v>
      </c>
      <c r="B7" s="29">
        <f>B11+B15+B17+B21</f>
        <v>198.84799999999998</v>
      </c>
      <c r="C7" s="29">
        <f>C11+C15+C17+C21</f>
        <v>475.59100000000001</v>
      </c>
      <c r="D7" s="29">
        <f>D11+D15+D17+D21</f>
        <v>587.20499999999993</v>
      </c>
      <c r="E7" s="29">
        <f>E11+E15+E17+E21</f>
        <v>664.59899999999993</v>
      </c>
      <c r="F7" s="29">
        <f>F11+F15+F17+F21</f>
        <v>867.80899999999997</v>
      </c>
      <c r="G7" s="10"/>
      <c r="H7" s="31">
        <f t="shared" ref="H7:K9" si="0">IFERROR((C7-B7)/(ABS(B7)),0)</f>
        <v>1.3917313727067915</v>
      </c>
      <c r="I7" s="31">
        <f t="shared" si="0"/>
        <v>0.23468484475105694</v>
      </c>
      <c r="J7" s="31">
        <f t="shared" si="0"/>
        <v>0.13180064883643705</v>
      </c>
      <c r="K7" s="31">
        <f t="shared" si="0"/>
        <v>0.30576332495233977</v>
      </c>
      <c r="L7" s="34"/>
      <c r="M7" s="29">
        <f t="shared" ref="M7:U7" si="1">M11+M15+M17+M21</f>
        <v>479.37799999999999</v>
      </c>
      <c r="N7" s="29">
        <f t="shared" si="1"/>
        <v>493.56700000000001</v>
      </c>
      <c r="O7" s="29">
        <f t="shared" si="1"/>
        <v>543.77499999999998</v>
      </c>
      <c r="P7" s="92">
        <f t="shared" si="1"/>
        <v>587.20499999999993</v>
      </c>
      <c r="Q7" s="29">
        <f t="shared" si="1"/>
        <v>567.94399999999996</v>
      </c>
      <c r="R7" s="29">
        <f t="shared" si="1"/>
        <v>530.69499999999994</v>
      </c>
      <c r="S7" s="29">
        <f t="shared" si="1"/>
        <v>604.15300000000002</v>
      </c>
      <c r="T7" s="85">
        <f t="shared" si="1"/>
        <v>664.59899999999993</v>
      </c>
      <c r="U7" s="29">
        <f t="shared" si="1"/>
        <v>692.01800000000003</v>
      </c>
      <c r="V7" s="29">
        <f>V11+V15+V17+V21</f>
        <v>730.78600000000006</v>
      </c>
      <c r="W7" s="29">
        <f>W11+W15+W17+W21</f>
        <v>795.00700000000006</v>
      </c>
      <c r="X7" s="85">
        <f>X11+X15+X17+X21</f>
        <v>867.80899999999997</v>
      </c>
      <c r="Y7" s="29">
        <f t="shared" ref="Y7" si="2">Y11+Y15+Y17+Y21</f>
        <v>874.06200000000001</v>
      </c>
      <c r="Z7" s="29">
        <f>Z11+Z15+Z17+Z21</f>
        <v>851.03600000000006</v>
      </c>
      <c r="AA7" s="29">
        <f>AA11+AA15+AA17+AA21</f>
        <v>904.58999999999992</v>
      </c>
      <c r="AB7" s="10"/>
      <c r="AC7" s="31">
        <f>IFERROR((Q7-M7)/(ABS(M7)),0)</f>
        <v>0.18475190768036909</v>
      </c>
      <c r="AD7" s="31">
        <f t="shared" ref="AD7:AM7" si="3">IFERROR((R7-N7)/(ABS(N7)),0)</f>
        <v>7.5223829794131142E-2</v>
      </c>
      <c r="AE7" s="31">
        <f t="shared" si="3"/>
        <v>0.11103489494735883</v>
      </c>
      <c r="AF7" s="31">
        <f t="shared" si="3"/>
        <v>0.13180064883643705</v>
      </c>
      <c r="AG7" s="31">
        <f t="shared" si="3"/>
        <v>0.21846167932049654</v>
      </c>
      <c r="AH7" s="31">
        <f t="shared" si="3"/>
        <v>0.37703577384373349</v>
      </c>
      <c r="AI7" s="31">
        <f t="shared" si="3"/>
        <v>0.31590342181533493</v>
      </c>
      <c r="AJ7" s="31">
        <f t="shared" si="3"/>
        <v>0.30576332495233977</v>
      </c>
      <c r="AK7" s="31">
        <f t="shared" si="3"/>
        <v>0.26306252149510556</v>
      </c>
      <c r="AL7" s="31">
        <f t="shared" si="3"/>
        <v>0.16454885561573429</v>
      </c>
      <c r="AM7" s="31">
        <f t="shared" si="3"/>
        <v>0.13783903789526361</v>
      </c>
    </row>
    <row r="8" spans="1:39" ht="14.45" customHeight="1" x14ac:dyDescent="0.25">
      <c r="A8" s="13" t="s">
        <v>176</v>
      </c>
      <c r="B8" s="2">
        <f>Balanço!B10/10^3</f>
        <v>198.84800000000001</v>
      </c>
      <c r="C8" s="2">
        <f>Balanço!C10/10^3</f>
        <v>461.69499999999999</v>
      </c>
      <c r="D8" s="2">
        <f>Balanço!D10/10^3</f>
        <v>570.89400000000001</v>
      </c>
      <c r="E8" s="2">
        <f>Balanço!E10/10^3</f>
        <v>646.33600000000001</v>
      </c>
      <c r="F8" s="2">
        <f>Balanço!F10/10^3</f>
        <v>833.14400000000001</v>
      </c>
      <c r="H8" s="6">
        <f t="shared" si="0"/>
        <v>1.3218488493723848</v>
      </c>
      <c r="I8" s="6">
        <f t="shared" si="0"/>
        <v>0.23651761444243496</v>
      </c>
      <c r="J8" s="6">
        <f t="shared" si="0"/>
        <v>0.13214712363415976</v>
      </c>
      <c r="K8" s="6">
        <f t="shared" si="0"/>
        <v>0.28902614120209918</v>
      </c>
      <c r="M8" s="2">
        <f>Balanço!M10/10^3</f>
        <v>466.24</v>
      </c>
      <c r="N8" s="2">
        <f>Balanço!N10/10^3</f>
        <v>480.428</v>
      </c>
      <c r="O8" s="2">
        <f>Balanço!O10/10^3</f>
        <v>529.29899999999998</v>
      </c>
      <c r="P8" s="80">
        <f>Balanço!P10/10^3</f>
        <v>570.89400000000001</v>
      </c>
      <c r="Q8" s="2">
        <f>Balanço!Q10/10^3</f>
        <v>552.41999999999996</v>
      </c>
      <c r="R8" s="2">
        <f>Balanço!R10/10^3</f>
        <v>514.64400000000001</v>
      </c>
      <c r="S8" s="2">
        <v>585.39400000000001</v>
      </c>
      <c r="T8" s="80">
        <f>Balanço!T10/10^3</f>
        <v>646.33600000000001</v>
      </c>
      <c r="U8" s="2">
        <f>Balanço!U10/10^3</f>
        <v>672.69</v>
      </c>
      <c r="V8" s="2">
        <f>Balanço!V10/10^3</f>
        <v>707.48500000000001</v>
      </c>
      <c r="W8" s="2">
        <f>Balanço!W10/10^3</f>
        <v>766.60500000000002</v>
      </c>
      <c r="X8" s="80">
        <f>Balanço!X10/10^3</f>
        <v>833.14400000000001</v>
      </c>
      <c r="Y8" s="2">
        <f>Balanço!Y10/10^3</f>
        <v>833.45100000000002</v>
      </c>
      <c r="Z8" s="2">
        <f>Balanço!Z10/10^3</f>
        <v>806.83199999999999</v>
      </c>
      <c r="AA8" s="2">
        <f>Balanço!AA10/10^3</f>
        <v>843.81700000000001</v>
      </c>
      <c r="AC8" s="6">
        <f t="shared" ref="AC8:AM9" si="4">IFERROR((Q8-M8)/(ABS(M8)),0)</f>
        <v>0.18484042553191479</v>
      </c>
      <c r="AD8" s="6">
        <f t="shared" si="4"/>
        <v>7.1219828985820993E-2</v>
      </c>
      <c r="AE8" s="6">
        <f t="shared" si="4"/>
        <v>0.10597979591875298</v>
      </c>
      <c r="AF8" s="6">
        <f t="shared" si="4"/>
        <v>0.13214712363415976</v>
      </c>
      <c r="AG8" s="6">
        <f t="shared" si="4"/>
        <v>0.21771478223091145</v>
      </c>
      <c r="AH8" s="6">
        <f t="shared" si="4"/>
        <v>0.37470756484093859</v>
      </c>
      <c r="AI8" s="6">
        <f t="shared" si="4"/>
        <v>0.30955390728295817</v>
      </c>
      <c r="AJ8" s="6">
        <f t="shared" si="4"/>
        <v>0.28902614120209918</v>
      </c>
      <c r="AK8" s="6">
        <f t="shared" si="4"/>
        <v>0.23898229496499124</v>
      </c>
      <c r="AL8" s="6">
        <f t="shared" si="4"/>
        <v>0.14042276514696422</v>
      </c>
      <c r="AM8" s="6">
        <f t="shared" si="4"/>
        <v>0.10071940569132733</v>
      </c>
    </row>
    <row r="9" spans="1:39" ht="14.45" customHeight="1" x14ac:dyDescent="0.25">
      <c r="A9" s="13" t="s">
        <v>177</v>
      </c>
      <c r="B9" s="2">
        <f>Balanço!B17/10^3</f>
        <v>0</v>
      </c>
      <c r="C9" s="2">
        <f>Balanço!C17/10^3</f>
        <v>13.896000000000001</v>
      </c>
      <c r="D9" s="2">
        <f>Balanço!D17/10^3</f>
        <v>16.309999999999999</v>
      </c>
      <c r="E9" s="2">
        <f>Balanço!E17/10^3</f>
        <v>18.190000000000001</v>
      </c>
      <c r="F9" s="2">
        <f>Balanço!F17/10^3</f>
        <v>34.664999999999999</v>
      </c>
      <c r="H9" s="6">
        <f t="shared" si="0"/>
        <v>0</v>
      </c>
      <c r="I9" s="6">
        <f t="shared" si="0"/>
        <v>0.17371905584340802</v>
      </c>
      <c r="J9" s="6">
        <f t="shared" si="0"/>
        <v>0.11526670754138582</v>
      </c>
      <c r="K9" s="6">
        <f t="shared" si="0"/>
        <v>0.90571742715777881</v>
      </c>
      <c r="M9" s="2">
        <f>Balanço!M17/10^3</f>
        <v>13.138</v>
      </c>
      <c r="N9" s="2">
        <f>Balanço!N17/10^3</f>
        <v>12.491</v>
      </c>
      <c r="O9" s="2">
        <f>Balanço!O17/10^3</f>
        <v>14.475</v>
      </c>
      <c r="P9" s="80">
        <f>Balanço!P17/10^3</f>
        <v>16.309999999999999</v>
      </c>
      <c r="Q9" s="2">
        <f>Balanço!Q17/10^3</f>
        <v>15.523999999999999</v>
      </c>
      <c r="R9" s="2">
        <f>Balanço!R17/10^3</f>
        <v>16.050999999999998</v>
      </c>
      <c r="S9" s="2">
        <v>18.759</v>
      </c>
      <c r="T9" s="80">
        <f>Balanço!T17/10^3</f>
        <v>18.190000000000001</v>
      </c>
      <c r="U9" s="2">
        <f>Balanço!U17/10^3</f>
        <v>18.934000000000001</v>
      </c>
      <c r="V9" s="2">
        <f>Balanço!V17/10^3</f>
        <v>23.300999999999998</v>
      </c>
      <c r="W9" s="2">
        <f>Balanço!W17/10^3</f>
        <v>28.401</v>
      </c>
      <c r="X9" s="80">
        <f>Balanço!X17/10^3</f>
        <v>34.664999999999999</v>
      </c>
      <c r="Y9" s="2">
        <f>Balanço!Y17/10^3</f>
        <v>40.610999999999997</v>
      </c>
      <c r="Z9" s="2">
        <f>Balanço!Z17/10^3</f>
        <v>44.204000000000001</v>
      </c>
      <c r="AA9" s="2">
        <f>Balanço!AA17/10^3</f>
        <v>60.773000000000003</v>
      </c>
      <c r="AC9" s="6">
        <f t="shared" si="4"/>
        <v>0.18161059521997255</v>
      </c>
      <c r="AD9" s="6">
        <f t="shared" si="4"/>
        <v>0.28500520374669752</v>
      </c>
      <c r="AE9" s="6">
        <f t="shared" si="4"/>
        <v>0.29595854922279796</v>
      </c>
      <c r="AF9" s="6">
        <f t="shared" si="4"/>
        <v>0.11526670754138582</v>
      </c>
      <c r="AG9" s="6">
        <f t="shared" si="4"/>
        <v>0.21965988147384707</v>
      </c>
      <c r="AH9" s="6">
        <f t="shared" si="4"/>
        <v>0.45168525325524894</v>
      </c>
      <c r="AI9" s="6">
        <f t="shared" si="4"/>
        <v>0.51399328322405247</v>
      </c>
      <c r="AJ9" s="6">
        <f t="shared" si="4"/>
        <v>0.90571742715777881</v>
      </c>
      <c r="AK9" s="6">
        <f t="shared" si="4"/>
        <v>1.1448716594486108</v>
      </c>
      <c r="AL9" s="6">
        <f t="shared" si="4"/>
        <v>0.89708596197588097</v>
      </c>
      <c r="AM9" s="6">
        <f t="shared" si="4"/>
        <v>1.1398190204570262</v>
      </c>
    </row>
    <row r="10" spans="1:39" ht="14.45" customHeight="1" x14ac:dyDescent="0.25">
      <c r="B10" s="2"/>
      <c r="C10" s="2"/>
      <c r="D10" s="2"/>
      <c r="E10" s="2"/>
      <c r="F10" s="2"/>
      <c r="H10" s="6"/>
      <c r="I10" s="6"/>
      <c r="J10" s="6"/>
      <c r="K10" s="6"/>
      <c r="M10" s="2"/>
      <c r="N10" s="2"/>
      <c r="O10" s="2"/>
      <c r="P10" s="80"/>
      <c r="Q10" s="2"/>
      <c r="R10" s="2"/>
      <c r="S10" s="2"/>
      <c r="T10" s="80"/>
      <c r="U10" s="2"/>
      <c r="V10" s="2"/>
      <c r="W10" s="2"/>
      <c r="X10" s="80"/>
      <c r="Y10" s="2"/>
      <c r="Z10" s="2"/>
      <c r="AA10" s="2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</row>
    <row r="11" spans="1:39" ht="14.45" customHeight="1" x14ac:dyDescent="0.25">
      <c r="A11" s="75" t="s">
        <v>231</v>
      </c>
      <c r="B11" s="15">
        <f>B12+B13</f>
        <v>56.287999999999997</v>
      </c>
      <c r="C11" s="15">
        <f>C12+C13</f>
        <v>39.680999999999997</v>
      </c>
      <c r="D11" s="15">
        <f>D12+D13</f>
        <v>53.613</v>
      </c>
      <c r="E11" s="15">
        <f>E12+E13</f>
        <v>57.807000000000002</v>
      </c>
      <c r="F11" s="15">
        <f>F12+F13</f>
        <v>104.062</v>
      </c>
      <c r="G11" s="16"/>
      <c r="H11" s="17">
        <f t="shared" ref="H11:K13" si="5">IFERROR((C11-B11)/(ABS(B11)),0)</f>
        <v>-0.29503624218305857</v>
      </c>
      <c r="I11" s="17">
        <f t="shared" si="5"/>
        <v>0.35110002268088009</v>
      </c>
      <c r="J11" s="17">
        <f t="shared" si="5"/>
        <v>7.8227295618600021E-2</v>
      </c>
      <c r="K11" s="17">
        <f t="shared" si="5"/>
        <v>0.80016261006452494</v>
      </c>
      <c r="M11" s="15">
        <f t="shared" ref="M11:R11" si="6">M12+M13</f>
        <v>57.704000000000008</v>
      </c>
      <c r="N11" s="15">
        <f t="shared" si="6"/>
        <v>76.507000000000005</v>
      </c>
      <c r="O11" s="15">
        <f t="shared" si="6"/>
        <v>79.986999999999995</v>
      </c>
      <c r="P11" s="83">
        <f t="shared" si="6"/>
        <v>53.613</v>
      </c>
      <c r="Q11" s="15">
        <f t="shared" si="6"/>
        <v>83.213999999999999</v>
      </c>
      <c r="R11" s="15">
        <f t="shared" si="6"/>
        <v>61.701000000000001</v>
      </c>
      <c r="S11" s="15">
        <f t="shared" ref="S11:X11" si="7">S12+S13</f>
        <v>88.594999999999999</v>
      </c>
      <c r="T11" s="83">
        <f t="shared" si="7"/>
        <v>57.807000000000002</v>
      </c>
      <c r="U11" s="15">
        <f t="shared" si="7"/>
        <v>77.313000000000002</v>
      </c>
      <c r="V11" s="15">
        <f t="shared" si="7"/>
        <v>85.825999999999993</v>
      </c>
      <c r="W11" s="15">
        <f t="shared" si="7"/>
        <v>125.696</v>
      </c>
      <c r="X11" s="83">
        <f t="shared" si="7"/>
        <v>104.062</v>
      </c>
      <c r="Y11" s="15">
        <f t="shared" ref="Y11:AA11" si="8">Y12+Y13</f>
        <v>107.333</v>
      </c>
      <c r="Z11" s="15">
        <f t="shared" si="8"/>
        <v>109.38</v>
      </c>
      <c r="AA11" s="15">
        <f t="shared" si="8"/>
        <v>129.417</v>
      </c>
      <c r="AB11" s="16"/>
      <c r="AC11" s="17">
        <f>IFERROR((Q11-M11)/(ABS(M11)),0)</f>
        <v>0.44208373769582676</v>
      </c>
      <c r="AD11" s="17">
        <f t="shared" ref="AD11:AM19" si="9">IFERROR((R11-N11)/(ABS(N11)),0)</f>
        <v>-0.19352477551073763</v>
      </c>
      <c r="AE11" s="17">
        <f t="shared" si="9"/>
        <v>0.10761748784177434</v>
      </c>
      <c r="AF11" s="17">
        <f t="shared" si="9"/>
        <v>7.8227295618600021E-2</v>
      </c>
      <c r="AG11" s="17">
        <f t="shared" si="9"/>
        <v>-7.0913548201023816E-2</v>
      </c>
      <c r="AH11" s="17">
        <f t="shared" si="9"/>
        <v>0.39099852514545946</v>
      </c>
      <c r="AI11" s="17">
        <f t="shared" si="9"/>
        <v>0.41877081099384839</v>
      </c>
      <c r="AJ11" s="17">
        <f t="shared" si="9"/>
        <v>0.80016261006452494</v>
      </c>
      <c r="AK11" s="17">
        <f t="shared" si="9"/>
        <v>0.38829174912369196</v>
      </c>
      <c r="AL11" s="17">
        <f t="shared" si="9"/>
        <v>0.27443898119450988</v>
      </c>
      <c r="AM11" s="17">
        <f t="shared" si="9"/>
        <v>2.9603169551934858E-2</v>
      </c>
    </row>
    <row r="12" spans="1:39" ht="14.45" customHeight="1" x14ac:dyDescent="0.25">
      <c r="A12" s="58" t="s">
        <v>239</v>
      </c>
      <c r="B12" s="2">
        <v>56.287999999999997</v>
      </c>
      <c r="C12" s="2">
        <v>26.472999999999999</v>
      </c>
      <c r="D12" s="2">
        <v>35.244999999999997</v>
      </c>
      <c r="E12" s="2">
        <v>36.475000000000001</v>
      </c>
      <c r="F12" s="2">
        <v>60.948</v>
      </c>
      <c r="H12" s="6">
        <f t="shared" si="5"/>
        <v>-0.52968661171119957</v>
      </c>
      <c r="I12" s="6">
        <f t="shared" si="5"/>
        <v>0.33135647640992705</v>
      </c>
      <c r="J12" s="6">
        <f t="shared" si="5"/>
        <v>3.489856717264872E-2</v>
      </c>
      <c r="K12" s="6">
        <f t="shared" si="5"/>
        <v>0.6709527073337902</v>
      </c>
      <c r="M12" s="2">
        <v>37.642000000000003</v>
      </c>
      <c r="N12" s="2">
        <v>54.341999999999999</v>
      </c>
      <c r="O12" s="2">
        <v>49.7</v>
      </c>
      <c r="P12" s="80">
        <v>35.244999999999997</v>
      </c>
      <c r="Q12" s="2">
        <v>41.886000000000003</v>
      </c>
      <c r="R12" s="2">
        <v>38.896000000000001</v>
      </c>
      <c r="S12" s="2">
        <v>63.744</v>
      </c>
      <c r="T12" s="80">
        <v>36.475000000000001</v>
      </c>
      <c r="U12" s="2">
        <v>55.593000000000004</v>
      </c>
      <c r="V12" s="2">
        <v>38.701999999999998</v>
      </c>
      <c r="W12" s="2">
        <v>72.346999999999994</v>
      </c>
      <c r="X12" s="80">
        <v>60.948</v>
      </c>
      <c r="Y12" s="2">
        <v>64.308999999999997</v>
      </c>
      <c r="Z12" s="2">
        <v>68.822999999999993</v>
      </c>
      <c r="AA12" s="2">
        <v>61.305</v>
      </c>
      <c r="AC12" s="6">
        <f>IFERROR((Q12-M12)/(ABS(M12)),0)</f>
        <v>0.11274640029753996</v>
      </c>
      <c r="AD12" s="6">
        <f t="shared" si="9"/>
        <v>-0.28423687019248461</v>
      </c>
      <c r="AE12" s="6">
        <f t="shared" si="9"/>
        <v>0.28257545271629769</v>
      </c>
      <c r="AF12" s="6">
        <f t="shared" si="9"/>
        <v>3.489856717264872E-2</v>
      </c>
      <c r="AG12" s="6">
        <f t="shared" si="9"/>
        <v>0.32724538031800599</v>
      </c>
      <c r="AH12" s="6">
        <f t="shared" si="9"/>
        <v>-4.9876593994241727E-3</v>
      </c>
      <c r="AI12" s="6">
        <f t="shared" si="9"/>
        <v>0.13496172188755012</v>
      </c>
      <c r="AJ12" s="6">
        <f t="shared" si="9"/>
        <v>0.6709527073337902</v>
      </c>
      <c r="AK12" s="6">
        <f t="shared" si="9"/>
        <v>0.15678232871044903</v>
      </c>
      <c r="AL12" s="6">
        <f t="shared" si="9"/>
        <v>0.77828019223812717</v>
      </c>
      <c r="AM12" s="6">
        <f t="shared" si="9"/>
        <v>-0.15262554079643931</v>
      </c>
    </row>
    <row r="13" spans="1:39" ht="14.45" customHeight="1" x14ac:dyDescent="0.25">
      <c r="A13" s="58" t="s">
        <v>240</v>
      </c>
      <c r="B13" s="2">
        <v>0</v>
      </c>
      <c r="C13" s="2">
        <v>13.208</v>
      </c>
      <c r="D13" s="2">
        <v>18.367999999999999</v>
      </c>
      <c r="E13" s="2">
        <v>21.332000000000001</v>
      </c>
      <c r="F13" s="2">
        <v>43.113999999999997</v>
      </c>
      <c r="H13" s="6">
        <f t="shared" si="5"/>
        <v>0</v>
      </c>
      <c r="I13" s="6">
        <f t="shared" si="5"/>
        <v>0.39067231980617795</v>
      </c>
      <c r="J13" s="6">
        <f t="shared" si="5"/>
        <v>0.16136759581881546</v>
      </c>
      <c r="K13" s="6">
        <f t="shared" si="5"/>
        <v>1.0210950684417774</v>
      </c>
      <c r="M13" s="2">
        <v>20.062000000000001</v>
      </c>
      <c r="N13" s="2">
        <v>22.164999999999999</v>
      </c>
      <c r="O13" s="2">
        <v>30.286999999999999</v>
      </c>
      <c r="P13" s="80">
        <v>18.367999999999999</v>
      </c>
      <c r="Q13" s="2">
        <v>41.328000000000003</v>
      </c>
      <c r="R13" s="2">
        <v>22.805</v>
      </c>
      <c r="S13" s="2">
        <v>24.850999999999999</v>
      </c>
      <c r="T13" s="80">
        <v>21.332000000000001</v>
      </c>
      <c r="U13" s="2">
        <v>21.72</v>
      </c>
      <c r="V13" s="2">
        <v>47.124000000000002</v>
      </c>
      <c r="W13" s="2">
        <v>53.348999999999997</v>
      </c>
      <c r="X13" s="80">
        <v>43.113999999999997</v>
      </c>
      <c r="Y13" s="2">
        <v>43.024000000000001</v>
      </c>
      <c r="Z13" s="2">
        <v>40.557000000000002</v>
      </c>
      <c r="AA13" s="2">
        <v>68.111999999999995</v>
      </c>
      <c r="AC13" s="6">
        <f>IFERROR((Q13-M13)/(ABS(M13)),0)</f>
        <v>1.0600139567341242</v>
      </c>
      <c r="AD13" s="6">
        <f t="shared" si="9"/>
        <v>2.8874351454996644E-2</v>
      </c>
      <c r="AE13" s="6">
        <f t="shared" si="9"/>
        <v>-0.17948294647868723</v>
      </c>
      <c r="AF13" s="6">
        <f t="shared" si="9"/>
        <v>0.16136759581881546</v>
      </c>
      <c r="AG13" s="6">
        <f t="shared" si="9"/>
        <v>-0.47444831591173059</v>
      </c>
      <c r="AH13" s="6">
        <f t="shared" si="9"/>
        <v>1.0663889497917125</v>
      </c>
      <c r="AI13" s="6">
        <f t="shared" si="9"/>
        <v>1.146754657760251</v>
      </c>
      <c r="AJ13" s="6">
        <f t="shared" si="9"/>
        <v>1.0210950684417774</v>
      </c>
      <c r="AK13" s="6">
        <f t="shared" si="9"/>
        <v>0.98084714548802965</v>
      </c>
      <c r="AL13" s="6">
        <f t="shared" si="9"/>
        <v>-0.13935574229691877</v>
      </c>
      <c r="AM13" s="6">
        <f t="shared" si="9"/>
        <v>0.27672496204240005</v>
      </c>
    </row>
    <row r="14" spans="1:39" ht="14.45" customHeight="1" x14ac:dyDescent="0.25">
      <c r="A14" s="58"/>
      <c r="B14" s="2"/>
      <c r="C14" s="2"/>
      <c r="D14" s="2"/>
      <c r="E14" s="2"/>
      <c r="F14" s="2"/>
      <c r="H14" s="6"/>
      <c r="I14" s="6"/>
      <c r="J14" s="6"/>
      <c r="K14" s="6"/>
      <c r="M14" s="2"/>
      <c r="N14" s="2"/>
      <c r="O14" s="2"/>
      <c r="P14" s="80"/>
      <c r="Q14" s="2"/>
      <c r="R14" s="2"/>
      <c r="S14" s="2"/>
      <c r="T14" s="80"/>
      <c r="U14" s="2"/>
      <c r="V14" s="2"/>
      <c r="W14" s="2"/>
      <c r="X14" s="80"/>
      <c r="Y14" s="2"/>
      <c r="Z14" s="2"/>
      <c r="AA14" s="2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</row>
    <row r="15" spans="1:39" ht="14.45" customHeight="1" x14ac:dyDescent="0.25">
      <c r="A15" s="75" t="s">
        <v>232</v>
      </c>
      <c r="B15" s="15">
        <v>40.530999999999999</v>
      </c>
      <c r="C15" s="15">
        <v>36.807000000000002</v>
      </c>
      <c r="D15" s="15">
        <v>42.079000000000001</v>
      </c>
      <c r="E15" s="15">
        <v>51</v>
      </c>
      <c r="F15" s="15">
        <v>61.86</v>
      </c>
      <c r="G15" s="16"/>
      <c r="H15" s="17">
        <f>IFERROR((C15-B15)/(ABS(B15)),0)</f>
        <v>-9.1880289161382564E-2</v>
      </c>
      <c r="I15" s="17">
        <f>IFERROR((D15-C15)/(ABS(C15)),0)</f>
        <v>0.1432336240389056</v>
      </c>
      <c r="J15" s="17">
        <f>IFERROR((E15-D15)/(ABS(D15)),0)</f>
        <v>0.21200598873547374</v>
      </c>
      <c r="K15" s="17">
        <f>IFERROR((F15-E15)/(ABS(E15)),0)</f>
        <v>0.21294117647058822</v>
      </c>
      <c r="M15" s="15">
        <v>32.357999999999997</v>
      </c>
      <c r="N15" s="15">
        <v>33.067999999999998</v>
      </c>
      <c r="O15" s="15">
        <v>35.25</v>
      </c>
      <c r="P15" s="83">
        <v>42.079000000000001</v>
      </c>
      <c r="Q15" s="15">
        <v>24.302</v>
      </c>
      <c r="R15" s="15">
        <v>32.966000000000001</v>
      </c>
      <c r="S15" s="15">
        <v>46.523000000000003</v>
      </c>
      <c r="T15" s="83">
        <v>51</v>
      </c>
      <c r="U15" s="15">
        <v>53</v>
      </c>
      <c r="V15" s="15">
        <v>53.875999999999998</v>
      </c>
      <c r="W15" s="15">
        <v>51.914000000000001</v>
      </c>
      <c r="X15" s="83">
        <v>61.86</v>
      </c>
      <c r="Y15" s="15">
        <v>59.716999999999999</v>
      </c>
      <c r="Z15" s="15">
        <v>53.856999999999999</v>
      </c>
      <c r="AA15" s="15">
        <v>54.429000000000002</v>
      </c>
      <c r="AB15" s="16"/>
      <c r="AC15" s="17">
        <f>IFERROR((Q15-M15)/(ABS(M15)),0)</f>
        <v>-0.24896470733667095</v>
      </c>
      <c r="AD15" s="17">
        <f t="shared" ref="AD15:AM15" si="10">IFERROR((R15-N15)/(ABS(N15)),0)</f>
        <v>-3.084553042215942E-3</v>
      </c>
      <c r="AE15" s="17">
        <f t="shared" si="10"/>
        <v>0.31980141843971638</v>
      </c>
      <c r="AF15" s="17">
        <f t="shared" si="10"/>
        <v>0.21200598873547374</v>
      </c>
      <c r="AG15" s="17">
        <f t="shared" si="10"/>
        <v>1.1808904616903959</v>
      </c>
      <c r="AH15" s="17">
        <f t="shared" si="10"/>
        <v>0.63428987441606488</v>
      </c>
      <c r="AI15" s="17">
        <f t="shared" si="10"/>
        <v>0.1158781677879758</v>
      </c>
      <c r="AJ15" s="17">
        <f t="shared" si="10"/>
        <v>0.21294117647058822</v>
      </c>
      <c r="AK15" s="17">
        <f t="shared" si="10"/>
        <v>0.12673584905660376</v>
      </c>
      <c r="AL15" s="17">
        <f t="shared" si="10"/>
        <v>-3.5266166753282263E-4</v>
      </c>
      <c r="AM15" s="17">
        <f t="shared" si="10"/>
        <v>4.8445506029202154E-2</v>
      </c>
    </row>
    <row r="16" spans="1:39" ht="14.45" customHeight="1" x14ac:dyDescent="0.25">
      <c r="A16" s="13"/>
      <c r="B16" s="2"/>
      <c r="C16" s="2"/>
      <c r="D16" s="2"/>
      <c r="E16" s="2"/>
      <c r="F16" s="2"/>
      <c r="H16" s="6"/>
      <c r="I16" s="6"/>
      <c r="J16" s="6"/>
      <c r="K16" s="6"/>
      <c r="M16" s="2"/>
      <c r="N16" s="2"/>
      <c r="O16" s="2"/>
      <c r="P16" s="80"/>
      <c r="Q16" s="2"/>
      <c r="R16" s="2"/>
      <c r="S16" s="2"/>
      <c r="T16" s="80"/>
      <c r="U16" s="2"/>
      <c r="V16" s="2"/>
      <c r="W16" s="2"/>
      <c r="X16" s="80"/>
      <c r="Y16" s="2"/>
      <c r="Z16" s="2"/>
      <c r="AA16" s="2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</row>
    <row r="17" spans="1:39" ht="14.45" customHeight="1" x14ac:dyDescent="0.25">
      <c r="A17" s="75" t="s">
        <v>233</v>
      </c>
      <c r="B17" s="15">
        <f>B18+B19</f>
        <v>102.029</v>
      </c>
      <c r="C17" s="15">
        <f>C18+C19</f>
        <v>111.24299999999999</v>
      </c>
      <c r="D17" s="15">
        <f>D18+D19</f>
        <v>122.414</v>
      </c>
      <c r="E17" s="15">
        <f>E18+E19</f>
        <v>135.792</v>
      </c>
      <c r="F17" s="15">
        <f>F18+F19</f>
        <v>166.405</v>
      </c>
      <c r="G17" s="16"/>
      <c r="H17" s="17">
        <f t="shared" ref="H17:K19" si="11">IFERROR((C17-B17)/(ABS(B17)),0)</f>
        <v>9.0307657626753163E-2</v>
      </c>
      <c r="I17" s="17">
        <f t="shared" si="11"/>
        <v>0.10041980169538764</v>
      </c>
      <c r="J17" s="17">
        <f t="shared" si="11"/>
        <v>0.10928488571568612</v>
      </c>
      <c r="K17" s="17">
        <f t="shared" si="11"/>
        <v>0.22544037940379402</v>
      </c>
      <c r="M17" s="15">
        <f t="shared" ref="M17:R17" si="12">M18+M19</f>
        <v>101.991</v>
      </c>
      <c r="N17" s="15">
        <f t="shared" si="12"/>
        <v>106.57599999999999</v>
      </c>
      <c r="O17" s="15">
        <f t="shared" si="12"/>
        <v>111.995</v>
      </c>
      <c r="P17" s="83">
        <f t="shared" si="12"/>
        <v>122.414</v>
      </c>
      <c r="Q17" s="15">
        <f t="shared" si="12"/>
        <v>96.141999999999996</v>
      </c>
      <c r="R17" s="15">
        <f t="shared" si="12"/>
        <v>104.239</v>
      </c>
      <c r="S17" s="15">
        <f t="shared" ref="S17:X17" si="13">S18+S19</f>
        <v>117.324</v>
      </c>
      <c r="T17" s="83">
        <f t="shared" si="13"/>
        <v>135.792</v>
      </c>
      <c r="U17" s="15">
        <f t="shared" si="13"/>
        <v>127.607</v>
      </c>
      <c r="V17" s="15">
        <f t="shared" si="13"/>
        <v>135.61500000000001</v>
      </c>
      <c r="W17" s="15">
        <f t="shared" si="13"/>
        <v>148.815</v>
      </c>
      <c r="X17" s="83">
        <f t="shared" si="13"/>
        <v>166.405</v>
      </c>
      <c r="Y17" s="15">
        <f t="shared" ref="Y17:AA17" si="14">Y18+Y19</f>
        <v>160.52600000000001</v>
      </c>
      <c r="Z17" s="15">
        <f t="shared" si="14"/>
        <v>169.73400000000001</v>
      </c>
      <c r="AA17" s="15">
        <f t="shared" si="14"/>
        <v>177.65699999999998</v>
      </c>
      <c r="AB17" s="16"/>
      <c r="AC17" s="17">
        <f>IFERROR((Q17-M17)/(ABS(M17)),0)</f>
        <v>-5.734819738996582E-2</v>
      </c>
      <c r="AD17" s="17">
        <f t="shared" si="9"/>
        <v>-2.1928013811739876E-2</v>
      </c>
      <c r="AE17" s="17">
        <f t="shared" si="9"/>
        <v>4.7582481360774975E-2</v>
      </c>
      <c r="AF17" s="17">
        <f t="shared" si="9"/>
        <v>0.10928488571568612</v>
      </c>
      <c r="AG17" s="17">
        <f t="shared" si="9"/>
        <v>0.32727632044267857</v>
      </c>
      <c r="AH17" s="17">
        <f t="shared" si="9"/>
        <v>0.30100058519364159</v>
      </c>
      <c r="AI17" s="17">
        <f t="shared" si="9"/>
        <v>0.26841055538508746</v>
      </c>
      <c r="AJ17" s="17">
        <f t="shared" si="9"/>
        <v>0.22544037940379402</v>
      </c>
      <c r="AK17" s="17">
        <f t="shared" si="9"/>
        <v>0.25797174136215106</v>
      </c>
      <c r="AL17" s="17">
        <f t="shared" si="9"/>
        <v>0.25158721380378274</v>
      </c>
      <c r="AM17" s="17">
        <f t="shared" si="9"/>
        <v>0.19381110775123464</v>
      </c>
    </row>
    <row r="18" spans="1:39" ht="14.45" customHeight="1" x14ac:dyDescent="0.25">
      <c r="A18" s="58" t="s">
        <v>241</v>
      </c>
      <c r="B18" s="2">
        <v>102.029</v>
      </c>
      <c r="C18" s="2">
        <v>49.451000000000001</v>
      </c>
      <c r="D18" s="2">
        <v>48.72</v>
      </c>
      <c r="E18" s="2">
        <v>81.599999999999994</v>
      </c>
      <c r="F18" s="2">
        <v>80.474000000000004</v>
      </c>
      <c r="H18" s="6">
        <f t="shared" si="11"/>
        <v>-0.51532407452783036</v>
      </c>
      <c r="I18" s="6">
        <f t="shared" si="11"/>
        <v>-1.4782309761177765E-2</v>
      </c>
      <c r="J18" s="6">
        <f t="shared" si="11"/>
        <v>0.67487684729064035</v>
      </c>
      <c r="K18" s="6">
        <f t="shared" si="11"/>
        <v>-1.3799019607843023E-2</v>
      </c>
      <c r="M18" s="2">
        <v>47.052999999999997</v>
      </c>
      <c r="N18" s="2">
        <v>56.377000000000002</v>
      </c>
      <c r="O18" s="2">
        <v>47.594000000000001</v>
      </c>
      <c r="P18" s="80">
        <v>48.72</v>
      </c>
      <c r="Q18" s="2">
        <v>48.070999999999998</v>
      </c>
      <c r="R18" s="2">
        <v>42.293999999999997</v>
      </c>
      <c r="S18" s="2">
        <v>62.052</v>
      </c>
      <c r="T18" s="80">
        <v>81.599999999999994</v>
      </c>
      <c r="U18" s="2">
        <v>78.494</v>
      </c>
      <c r="V18" s="2">
        <v>41.34</v>
      </c>
      <c r="W18" s="2">
        <v>66.626000000000005</v>
      </c>
      <c r="X18" s="80">
        <v>80.474000000000004</v>
      </c>
      <c r="Y18" s="2">
        <v>81.054000000000002</v>
      </c>
      <c r="Z18" s="2">
        <v>95.471000000000004</v>
      </c>
      <c r="AA18" s="2">
        <v>65.614999999999995</v>
      </c>
      <c r="AC18" s="6">
        <f>IFERROR((Q18-M18)/(ABS(M18)),0)</f>
        <v>2.1635177353197473E-2</v>
      </c>
      <c r="AD18" s="6">
        <f t="shared" si="9"/>
        <v>-0.24980045053834019</v>
      </c>
      <c r="AE18" s="6">
        <f t="shared" si="9"/>
        <v>0.30377778711602299</v>
      </c>
      <c r="AF18" s="6">
        <f t="shared" si="9"/>
        <v>0.67487684729064035</v>
      </c>
      <c r="AG18" s="6">
        <f t="shared" si="9"/>
        <v>0.63287637036882949</v>
      </c>
      <c r="AH18" s="6">
        <f t="shared" si="9"/>
        <v>-2.2556390977443459E-2</v>
      </c>
      <c r="AI18" s="6">
        <f t="shared" si="9"/>
        <v>7.3712370270096139E-2</v>
      </c>
      <c r="AJ18" s="6">
        <f t="shared" si="9"/>
        <v>-1.3799019607843023E-2</v>
      </c>
      <c r="AK18" s="6">
        <f t="shared" si="9"/>
        <v>3.2613957754732872E-2</v>
      </c>
      <c r="AL18" s="6">
        <f t="shared" si="9"/>
        <v>1.3094097726173197</v>
      </c>
      <c r="AM18" s="6">
        <f t="shared" si="9"/>
        <v>-1.5174256296340916E-2</v>
      </c>
    </row>
    <row r="19" spans="1:39" ht="14.45" customHeight="1" x14ac:dyDescent="0.25">
      <c r="A19" s="58" t="s">
        <v>242</v>
      </c>
      <c r="B19" s="2">
        <v>0</v>
      </c>
      <c r="C19" s="2">
        <v>61.792000000000002</v>
      </c>
      <c r="D19" s="2">
        <v>73.694000000000003</v>
      </c>
      <c r="E19" s="2">
        <v>54.192</v>
      </c>
      <c r="F19" s="2">
        <v>85.930999999999997</v>
      </c>
      <c r="H19" s="6">
        <f t="shared" si="11"/>
        <v>0</v>
      </c>
      <c r="I19" s="6">
        <f t="shared" si="11"/>
        <v>0.19261393060590368</v>
      </c>
      <c r="J19" s="6">
        <f t="shared" si="11"/>
        <v>-0.26463484137107501</v>
      </c>
      <c r="K19" s="6">
        <f t="shared" si="11"/>
        <v>0.585676852671981</v>
      </c>
      <c r="M19" s="2">
        <v>54.938000000000002</v>
      </c>
      <c r="N19" s="2">
        <v>50.198999999999998</v>
      </c>
      <c r="O19" s="2">
        <v>64.400999999999996</v>
      </c>
      <c r="P19" s="80">
        <v>73.694000000000003</v>
      </c>
      <c r="Q19" s="2">
        <v>48.070999999999998</v>
      </c>
      <c r="R19" s="2">
        <v>61.945</v>
      </c>
      <c r="S19" s="2">
        <v>55.271999999999998</v>
      </c>
      <c r="T19" s="80">
        <v>54.192</v>
      </c>
      <c r="U19" s="2">
        <v>49.113</v>
      </c>
      <c r="V19" s="2">
        <v>94.275000000000006</v>
      </c>
      <c r="W19" s="2">
        <v>82.188999999999993</v>
      </c>
      <c r="X19" s="80">
        <v>85.930999999999997</v>
      </c>
      <c r="Y19" s="2">
        <v>79.471999999999994</v>
      </c>
      <c r="Z19" s="2">
        <v>74.263000000000005</v>
      </c>
      <c r="AA19" s="2">
        <v>112.042</v>
      </c>
      <c r="AC19" s="6">
        <f>IFERROR((Q19-M19)/(ABS(M19)),0)</f>
        <v>-0.12499544941570505</v>
      </c>
      <c r="AD19" s="6">
        <f t="shared" si="9"/>
        <v>0.23398872487499756</v>
      </c>
      <c r="AE19" s="6">
        <f t="shared" si="9"/>
        <v>-0.1417524572599804</v>
      </c>
      <c r="AF19" s="6">
        <f t="shared" si="9"/>
        <v>-0.26463484137107501</v>
      </c>
      <c r="AG19" s="6">
        <f t="shared" si="9"/>
        <v>2.1676270516527669E-2</v>
      </c>
      <c r="AH19" s="6">
        <f t="shared" si="9"/>
        <v>0.52191460166276549</v>
      </c>
      <c r="AI19" s="6">
        <f t="shared" si="9"/>
        <v>0.48699160515269929</v>
      </c>
      <c r="AJ19" s="6">
        <f t="shared" si="9"/>
        <v>0.585676852671981</v>
      </c>
      <c r="AK19" s="6">
        <f t="shared" si="9"/>
        <v>0.61814590841528705</v>
      </c>
      <c r="AL19" s="6">
        <f t="shared" si="9"/>
        <v>-0.21227260673561388</v>
      </c>
      <c r="AM19" s="6">
        <f t="shared" si="9"/>
        <v>0.36322378907153041</v>
      </c>
    </row>
    <row r="20" spans="1:39" ht="14.45" customHeight="1" x14ac:dyDescent="0.25">
      <c r="A20" s="13"/>
      <c r="B20" s="2"/>
      <c r="C20" s="2"/>
      <c r="D20" s="2"/>
      <c r="E20" s="2"/>
      <c r="F20" s="2"/>
      <c r="H20" s="6"/>
      <c r="I20" s="6"/>
      <c r="J20" s="6"/>
      <c r="K20" s="6"/>
      <c r="M20" s="2"/>
      <c r="N20" s="2"/>
      <c r="O20" s="2"/>
      <c r="P20" s="80"/>
      <c r="Q20" s="2"/>
      <c r="R20" s="2"/>
      <c r="S20" s="2"/>
      <c r="T20" s="80"/>
      <c r="U20" s="2"/>
      <c r="V20" s="2"/>
      <c r="W20" s="2"/>
      <c r="X20" s="80"/>
      <c r="Y20" s="2"/>
      <c r="Z20" s="2"/>
      <c r="AA20" s="2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</row>
    <row r="21" spans="1:39" ht="14.45" customHeight="1" x14ac:dyDescent="0.25">
      <c r="A21" s="75" t="s">
        <v>234</v>
      </c>
      <c r="B21" s="15">
        <v>0</v>
      </c>
      <c r="C21" s="15">
        <v>287.86</v>
      </c>
      <c r="D21" s="15">
        <v>369.09899999999999</v>
      </c>
      <c r="E21" s="15">
        <v>420</v>
      </c>
      <c r="F21" s="15">
        <v>535.48199999999997</v>
      </c>
      <c r="G21" s="16"/>
      <c r="H21" s="17">
        <f>IFERROR((C21-B21)/(ABS(B21)),0)</f>
        <v>0</v>
      </c>
      <c r="I21" s="17">
        <f>IFERROR((D21-C21)/(ABS(C21)),0)</f>
        <v>0.28221704995483904</v>
      </c>
      <c r="J21" s="17">
        <f>IFERROR((E21-D21)/(ABS(D21)),0)</f>
        <v>0.13790609023595299</v>
      </c>
      <c r="K21" s="17">
        <f>IFERROR((F21-E21)/(ABS(E21)),0)</f>
        <v>0.27495714285714279</v>
      </c>
      <c r="M21" s="15">
        <v>287.32499999999999</v>
      </c>
      <c r="N21" s="15">
        <v>277.416</v>
      </c>
      <c r="O21" s="15">
        <v>316.54300000000001</v>
      </c>
      <c r="P21" s="83">
        <v>369.09899999999999</v>
      </c>
      <c r="Q21" s="15">
        <v>364.286</v>
      </c>
      <c r="R21" s="15">
        <v>331.78899999999999</v>
      </c>
      <c r="S21" s="15">
        <v>351.71100000000001</v>
      </c>
      <c r="T21" s="83">
        <v>420</v>
      </c>
      <c r="U21" s="15">
        <v>434.09800000000001</v>
      </c>
      <c r="V21" s="15">
        <v>455.46899999999999</v>
      </c>
      <c r="W21" s="15">
        <v>468.58199999999999</v>
      </c>
      <c r="X21" s="83">
        <v>535.48199999999997</v>
      </c>
      <c r="Y21" s="15">
        <v>546.48599999999999</v>
      </c>
      <c r="Z21" s="15">
        <v>518.06500000000005</v>
      </c>
      <c r="AA21" s="15">
        <v>543.08699999999999</v>
      </c>
      <c r="AB21" s="16"/>
      <c r="AC21" s="17">
        <f>IFERROR((Q21-M21)/(ABS(M21)),0)</f>
        <v>0.26785347602888721</v>
      </c>
      <c r="AD21" s="17">
        <f t="shared" ref="AD21:AM21" si="15">IFERROR((R21-N21)/(ABS(N21)),0)</f>
        <v>0.19599806788361157</v>
      </c>
      <c r="AE21" s="17">
        <f t="shared" si="15"/>
        <v>0.11110022966863903</v>
      </c>
      <c r="AF21" s="17">
        <f t="shared" si="15"/>
        <v>0.13790609023595299</v>
      </c>
      <c r="AG21" s="17">
        <f t="shared" si="15"/>
        <v>0.19164063400734591</v>
      </c>
      <c r="AH21" s="17">
        <f t="shared" si="15"/>
        <v>0.37276702964836089</v>
      </c>
      <c r="AI21" s="17">
        <f t="shared" si="15"/>
        <v>0.33229270622755608</v>
      </c>
      <c r="AJ21" s="17">
        <f t="shared" si="15"/>
        <v>0.27495714285714279</v>
      </c>
      <c r="AK21" s="17">
        <f t="shared" si="15"/>
        <v>0.25890006404083865</v>
      </c>
      <c r="AL21" s="17">
        <f t="shared" si="15"/>
        <v>0.13743196573202582</v>
      </c>
      <c r="AM21" s="17">
        <f t="shared" si="15"/>
        <v>0.15900098595336568</v>
      </c>
    </row>
    <row r="22" spans="1:39" ht="14.45" customHeight="1" x14ac:dyDescent="0.25">
      <c r="A22" s="13"/>
      <c r="B22" s="2"/>
      <c r="C22" s="2"/>
      <c r="D22" s="2"/>
      <c r="E22" s="2"/>
      <c r="F22" s="2"/>
      <c r="H22" s="6"/>
      <c r="I22" s="6"/>
      <c r="J22" s="6"/>
      <c r="K22" s="6"/>
      <c r="M22" s="39"/>
      <c r="N22" s="39"/>
      <c r="O22" s="39"/>
      <c r="P22" s="87"/>
      <c r="Q22" s="39"/>
      <c r="R22" s="39"/>
      <c r="S22" s="39"/>
      <c r="T22" s="87"/>
      <c r="U22" s="39"/>
      <c r="V22" s="39"/>
      <c r="W22" s="39"/>
      <c r="X22" s="87"/>
      <c r="Y22" s="39"/>
      <c r="Z22" s="39"/>
      <c r="AA22" s="39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</row>
    <row r="23" spans="1:39" ht="14.45" customHeight="1" x14ac:dyDescent="0.25">
      <c r="A23" s="13"/>
      <c r="B23" s="2"/>
      <c r="C23" s="2"/>
      <c r="D23" s="2"/>
      <c r="E23" s="2"/>
      <c r="F23" s="2"/>
      <c r="H23" s="6"/>
      <c r="I23" s="6"/>
      <c r="J23" s="6"/>
      <c r="K23" s="6"/>
      <c r="M23" s="39"/>
      <c r="N23" s="39"/>
      <c r="O23" s="39"/>
      <c r="P23" s="87"/>
      <c r="Q23" s="39"/>
      <c r="R23" s="39"/>
      <c r="S23" s="39"/>
      <c r="T23" s="87"/>
      <c r="U23" s="39"/>
      <c r="V23" s="39"/>
      <c r="W23" s="39"/>
      <c r="X23" s="87"/>
      <c r="Y23" s="39"/>
      <c r="Z23" s="39"/>
      <c r="AA23" s="39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</row>
    <row r="24" spans="1:39" ht="14.45" customHeight="1" x14ac:dyDescent="0.25">
      <c r="A24" s="13"/>
      <c r="B24" s="2"/>
      <c r="C24" s="2"/>
      <c r="D24" s="2"/>
      <c r="E24" s="2"/>
      <c r="F24" s="2"/>
      <c r="H24" s="6"/>
      <c r="I24" s="6"/>
      <c r="J24" s="6"/>
      <c r="K24" s="6"/>
      <c r="M24" s="39"/>
      <c r="N24" s="39"/>
      <c r="O24" s="39"/>
      <c r="P24" s="87"/>
      <c r="Q24" s="39"/>
      <c r="R24" s="39"/>
      <c r="S24" s="39"/>
      <c r="T24" s="87"/>
      <c r="U24" s="39"/>
      <c r="V24" s="39"/>
      <c r="W24" s="39"/>
      <c r="X24" s="87"/>
      <c r="Y24" s="39"/>
      <c r="Z24" s="39"/>
      <c r="AA24" s="39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</row>
    <row r="25" spans="1:39" ht="14.45" customHeight="1" x14ac:dyDescent="0.25">
      <c r="A25" s="43" t="s">
        <v>217</v>
      </c>
      <c r="B25" s="2"/>
      <c r="C25" s="2"/>
      <c r="D25" s="2"/>
      <c r="E25" s="2"/>
      <c r="F25" s="2"/>
      <c r="H25" s="6"/>
      <c r="I25" s="6"/>
      <c r="J25" s="6"/>
      <c r="K25" s="6"/>
      <c r="M25" s="39"/>
      <c r="N25" s="39"/>
      <c r="O25" s="39"/>
      <c r="P25" s="87"/>
      <c r="Q25" s="39"/>
      <c r="R25" s="39"/>
      <c r="S25" s="39"/>
      <c r="T25" s="87"/>
      <c r="U25" s="39"/>
      <c r="V25" s="39"/>
      <c r="W25" s="39"/>
      <c r="X25" s="87"/>
      <c r="Y25" s="39"/>
      <c r="Z25" s="39"/>
      <c r="AA25" s="39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</row>
    <row r="26" spans="1:39" ht="14.45" customHeight="1" x14ac:dyDescent="0.25">
      <c r="B26" s="2"/>
      <c r="C26" s="2"/>
      <c r="D26" s="2"/>
      <c r="E26" s="2"/>
      <c r="F26" s="2"/>
      <c r="H26" s="6"/>
      <c r="I26" s="6"/>
      <c r="J26" s="6"/>
      <c r="K26" s="6"/>
      <c r="M26" s="39"/>
      <c r="N26" s="39"/>
      <c r="O26" s="39"/>
      <c r="P26" s="87"/>
      <c r="Q26" s="39"/>
      <c r="R26" s="39"/>
      <c r="S26" s="39"/>
      <c r="T26" s="131"/>
      <c r="U26" s="100"/>
      <c r="V26" s="100"/>
      <c r="W26" s="39"/>
      <c r="X26" s="131"/>
      <c r="Y26" s="100"/>
      <c r="Z26" s="100"/>
      <c r="AA26" s="39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</row>
    <row r="27" spans="1:39" ht="14.45" customHeight="1" x14ac:dyDescent="0.25">
      <c r="A27" s="106" t="s">
        <v>235</v>
      </c>
      <c r="B27" s="71">
        <f>B28+B29</f>
        <v>337.41199999999998</v>
      </c>
      <c r="C27" s="71">
        <f>C28+C29</f>
        <v>418.245</v>
      </c>
      <c r="D27" s="71">
        <f>D28+D29</f>
        <v>499.56799999999998</v>
      </c>
      <c r="E27" s="71">
        <f>E28+E29</f>
        <v>546.21799999999996</v>
      </c>
      <c r="F27" s="71">
        <f>F28+F29</f>
        <v>633.16899999999998</v>
      </c>
      <c r="G27" s="54"/>
      <c r="H27" s="55">
        <f t="shared" ref="H27:K29" si="16">IFERROR((C27-B27)/(ABS(B27)),0)</f>
        <v>0.23956765023176424</v>
      </c>
      <c r="I27" s="55">
        <f t="shared" si="16"/>
        <v>0.19443866633193457</v>
      </c>
      <c r="J27" s="55">
        <f t="shared" si="16"/>
        <v>9.3380680908304731E-2</v>
      </c>
      <c r="K27" s="55">
        <f t="shared" si="16"/>
        <v>0.15918735742871898</v>
      </c>
      <c r="M27" s="71">
        <f t="shared" ref="M27:X27" si="17">M28+M29</f>
        <v>417.15999999999997</v>
      </c>
      <c r="N27" s="71">
        <f t="shared" si="17"/>
        <v>409.07499999999999</v>
      </c>
      <c r="O27" s="71">
        <f t="shared" si="17"/>
        <v>433.16300000000001</v>
      </c>
      <c r="P27" s="94">
        <f t="shared" si="17"/>
        <v>499.56799999999998</v>
      </c>
      <c r="Q27" s="71">
        <f t="shared" si="17"/>
        <v>495.255</v>
      </c>
      <c r="R27" s="71">
        <f t="shared" si="17"/>
        <v>449.83199999999999</v>
      </c>
      <c r="S27" s="71">
        <f t="shared" si="17"/>
        <v>469.86700000000002</v>
      </c>
      <c r="T27" s="94">
        <f t="shared" si="17"/>
        <v>546.21799999999996</v>
      </c>
      <c r="U27" s="71">
        <f t="shared" si="17"/>
        <v>549.20500000000004</v>
      </c>
      <c r="V27" s="71">
        <f t="shared" si="17"/>
        <v>551.63900000000001</v>
      </c>
      <c r="W27" s="71">
        <f t="shared" si="17"/>
        <v>557.36500000000001</v>
      </c>
      <c r="X27" s="94">
        <f t="shared" si="17"/>
        <v>633.16899999999998</v>
      </c>
      <c r="Y27" s="71">
        <f t="shared" ref="Y27:AA27" si="18">Y28+Y29</f>
        <v>636.58100000000002</v>
      </c>
      <c r="Z27" s="71">
        <f t="shared" si="18"/>
        <v>630.57900000000006</v>
      </c>
      <c r="AA27" s="71">
        <f t="shared" si="18"/>
        <v>656.99099999999999</v>
      </c>
      <c r="AB27" s="54"/>
      <c r="AC27" s="55">
        <f>IFERROR((Q27-M27)/(ABS(M27)),0)</f>
        <v>0.18720634768434183</v>
      </c>
      <c r="AD27" s="55">
        <f t="shared" ref="AD27:AM27" si="19">IFERROR((R27-N27)/(ABS(N27)),0)</f>
        <v>9.96320968037646E-2</v>
      </c>
      <c r="AE27" s="55">
        <f t="shared" si="19"/>
        <v>8.473484577399272E-2</v>
      </c>
      <c r="AF27" s="55">
        <f t="shared" si="19"/>
        <v>9.3380680908304731E-2</v>
      </c>
      <c r="AG27" s="55">
        <f t="shared" si="19"/>
        <v>0.10893378158726322</v>
      </c>
      <c r="AH27" s="55">
        <f t="shared" si="19"/>
        <v>0.22632227142577677</v>
      </c>
      <c r="AI27" s="55">
        <f t="shared" si="19"/>
        <v>0.18621865336361137</v>
      </c>
      <c r="AJ27" s="55">
        <f t="shared" si="19"/>
        <v>0.15918735742871898</v>
      </c>
      <c r="AK27" s="55">
        <f t="shared" si="19"/>
        <v>0.15909541974308314</v>
      </c>
      <c r="AL27" s="55">
        <f t="shared" si="19"/>
        <v>0.14310083224717624</v>
      </c>
      <c r="AM27" s="55">
        <f t="shared" si="19"/>
        <v>0.17874462874418015</v>
      </c>
    </row>
    <row r="28" spans="1:39" ht="14.45" customHeight="1" x14ac:dyDescent="0.25">
      <c r="A28" s="107" t="s">
        <v>218</v>
      </c>
      <c r="B28" s="72">
        <v>337.41199999999998</v>
      </c>
      <c r="C28" s="72">
        <v>130.38499999999999</v>
      </c>
      <c r="D28" s="72">
        <v>130.46899999999999</v>
      </c>
      <c r="E28" s="72">
        <v>126.218</v>
      </c>
      <c r="F28" s="72">
        <v>97.686999999999998</v>
      </c>
      <c r="G28" s="64"/>
      <c r="H28" s="65">
        <f t="shared" si="16"/>
        <v>-0.61357331689447914</v>
      </c>
      <c r="I28" s="65">
        <f t="shared" si="16"/>
        <v>6.442458871802983E-4</v>
      </c>
      <c r="J28" s="65">
        <f t="shared" si="16"/>
        <v>-3.2582452536617824E-2</v>
      </c>
      <c r="K28" s="65">
        <f t="shared" si="16"/>
        <v>-0.22604541349094429</v>
      </c>
      <c r="M28" s="72">
        <v>129.83500000000001</v>
      </c>
      <c r="N28" s="72">
        <v>131.65899999999999</v>
      </c>
      <c r="O28" s="72">
        <v>116.62</v>
      </c>
      <c r="P28" s="93">
        <v>130.46899999999999</v>
      </c>
      <c r="Q28" s="72">
        <v>130.96899999999999</v>
      </c>
      <c r="R28" s="72">
        <v>118.04300000000001</v>
      </c>
      <c r="S28" s="72">
        <v>118.15600000000001</v>
      </c>
      <c r="T28" s="93">
        <v>126.218</v>
      </c>
      <c r="U28" s="72">
        <v>115.107</v>
      </c>
      <c r="V28" s="72">
        <v>96.17</v>
      </c>
      <c r="W28" s="72">
        <v>88.783000000000001</v>
      </c>
      <c r="X28" s="93">
        <v>97.686999999999998</v>
      </c>
      <c r="Y28" s="72">
        <v>90.094999999999999</v>
      </c>
      <c r="Z28" s="72">
        <v>112.514</v>
      </c>
      <c r="AA28" s="72">
        <v>113.904</v>
      </c>
      <c r="AB28" s="64"/>
      <c r="AC28" s="65">
        <f>IFERROR((Q28-M28)/(ABS(M28)),0)</f>
        <v>8.7341625909807524E-3</v>
      </c>
      <c r="AD28" s="65">
        <f t="shared" ref="AD28:AM28" si="20">IFERROR((R28-N28)/(ABS(N28)),0)</f>
        <v>-0.10341868007504224</v>
      </c>
      <c r="AE28" s="65">
        <f t="shared" si="20"/>
        <v>1.3170982678785812E-2</v>
      </c>
      <c r="AF28" s="65">
        <f t="shared" si="20"/>
        <v>-3.2582452536617824E-2</v>
      </c>
      <c r="AG28" s="65">
        <f t="shared" si="20"/>
        <v>-0.12111262970626634</v>
      </c>
      <c r="AH28" s="65">
        <f t="shared" si="20"/>
        <v>-0.18529688333912223</v>
      </c>
      <c r="AI28" s="65">
        <f t="shared" si="20"/>
        <v>-0.24859507769389624</v>
      </c>
      <c r="AJ28" s="65">
        <f t="shared" si="20"/>
        <v>-0.22604541349094429</v>
      </c>
      <c r="AK28" s="65">
        <f t="shared" si="20"/>
        <v>-0.21729347476695596</v>
      </c>
      <c r="AL28" s="65">
        <f t="shared" si="20"/>
        <v>0.16994904855984189</v>
      </c>
      <c r="AM28" s="65">
        <f t="shared" si="20"/>
        <v>0.28294831217688066</v>
      </c>
    </row>
    <row r="29" spans="1:39" s="64" customFormat="1" ht="14.45" customHeight="1" x14ac:dyDescent="0.25">
      <c r="A29" s="107" t="s">
        <v>178</v>
      </c>
      <c r="B29" s="72">
        <f>B21</f>
        <v>0</v>
      </c>
      <c r="C29" s="72">
        <f>C21</f>
        <v>287.86</v>
      </c>
      <c r="D29" s="72">
        <f>D21</f>
        <v>369.09899999999999</v>
      </c>
      <c r="E29" s="72">
        <f>E21</f>
        <v>420</v>
      </c>
      <c r="F29" s="72">
        <f>F21</f>
        <v>535.48199999999997</v>
      </c>
      <c r="H29" s="65">
        <f t="shared" si="16"/>
        <v>0</v>
      </c>
      <c r="I29" s="65">
        <f t="shared" si="16"/>
        <v>0.28221704995483904</v>
      </c>
      <c r="J29" s="65">
        <f t="shared" si="16"/>
        <v>0.13790609023595299</v>
      </c>
      <c r="K29" s="65">
        <f t="shared" si="16"/>
        <v>0.27495714285714279</v>
      </c>
      <c r="M29" s="72">
        <f t="shared" ref="M29:U29" si="21">M21</f>
        <v>287.32499999999999</v>
      </c>
      <c r="N29" s="72">
        <f>N21</f>
        <v>277.416</v>
      </c>
      <c r="O29" s="72">
        <f t="shared" si="21"/>
        <v>316.54300000000001</v>
      </c>
      <c r="P29" s="93">
        <f t="shared" si="21"/>
        <v>369.09899999999999</v>
      </c>
      <c r="Q29" s="72">
        <f t="shared" si="21"/>
        <v>364.286</v>
      </c>
      <c r="R29" s="72">
        <f t="shared" si="21"/>
        <v>331.78899999999999</v>
      </c>
      <c r="S29" s="72">
        <v>351.71100000000001</v>
      </c>
      <c r="T29" s="93">
        <f t="shared" si="21"/>
        <v>420</v>
      </c>
      <c r="U29" s="72">
        <f t="shared" si="21"/>
        <v>434.09800000000001</v>
      </c>
      <c r="V29" s="72">
        <f>V21</f>
        <v>455.46899999999999</v>
      </c>
      <c r="W29" s="72">
        <f>W21</f>
        <v>468.58199999999999</v>
      </c>
      <c r="X29" s="93">
        <f>X21</f>
        <v>535.48199999999997</v>
      </c>
      <c r="Y29" s="72">
        <f t="shared" ref="Y29" si="22">Y21</f>
        <v>546.48599999999999</v>
      </c>
      <c r="Z29" s="72">
        <f>Z21</f>
        <v>518.06500000000005</v>
      </c>
      <c r="AA29" s="72">
        <f>AA21</f>
        <v>543.08699999999999</v>
      </c>
      <c r="AC29" s="65">
        <f>IFERROR((Q29-M29)/(ABS(M29)),0)</f>
        <v>0.26785347602888721</v>
      </c>
      <c r="AD29" s="65">
        <f t="shared" ref="AD29:AM29" si="23">IFERROR((R29-N29)/(ABS(N29)),0)</f>
        <v>0.19599806788361157</v>
      </c>
      <c r="AE29" s="65">
        <f t="shared" si="23"/>
        <v>0.11110022966863903</v>
      </c>
      <c r="AF29" s="65">
        <f t="shared" si="23"/>
        <v>0.13790609023595299</v>
      </c>
      <c r="AG29" s="65">
        <f t="shared" si="23"/>
        <v>0.19164063400734591</v>
      </c>
      <c r="AH29" s="65">
        <f t="shared" si="23"/>
        <v>0.37276702964836089</v>
      </c>
      <c r="AI29" s="65">
        <f t="shared" si="23"/>
        <v>0.33229270622755608</v>
      </c>
      <c r="AJ29" s="65">
        <f t="shared" si="23"/>
        <v>0.27495714285714279</v>
      </c>
      <c r="AK29" s="65">
        <f t="shared" si="23"/>
        <v>0.25890006404083865</v>
      </c>
      <c r="AL29" s="65">
        <f t="shared" si="23"/>
        <v>0.13743196573202582</v>
      </c>
      <c r="AM29" s="65">
        <f t="shared" si="23"/>
        <v>0.15900098595336568</v>
      </c>
    </row>
    <row r="30" spans="1:39" s="64" customFormat="1" ht="14.45" customHeight="1" x14ac:dyDescent="0.25">
      <c r="A30" s="108" t="s">
        <v>236</v>
      </c>
      <c r="B30" s="72"/>
      <c r="C30" s="72"/>
      <c r="D30" s="72"/>
      <c r="E30" s="72"/>
      <c r="F30" s="72"/>
      <c r="H30" s="65"/>
      <c r="I30" s="65"/>
      <c r="J30" s="65"/>
      <c r="K30" s="65"/>
      <c r="M30" s="72"/>
      <c r="N30" s="72"/>
      <c r="O30" s="72"/>
      <c r="P30" s="93"/>
      <c r="Q30" s="72"/>
      <c r="R30" s="72"/>
      <c r="S30" s="72"/>
      <c r="T30" s="93"/>
      <c r="U30" s="72"/>
      <c r="V30" s="72"/>
      <c r="W30" s="72"/>
      <c r="X30" s="93"/>
      <c r="Y30" s="72"/>
      <c r="Z30" s="72"/>
      <c r="AA30" s="72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</row>
    <row r="31" spans="1:39" x14ac:dyDescent="0.25">
      <c r="B31" s="2"/>
      <c r="C31" s="2"/>
      <c r="D31" s="2"/>
      <c r="E31" s="2"/>
      <c r="F31" s="2"/>
      <c r="M31" s="2"/>
      <c r="N31" s="2"/>
      <c r="O31" s="2"/>
      <c r="P31" s="80"/>
      <c r="Q31" s="2"/>
      <c r="R31" s="2"/>
      <c r="S31" s="2"/>
      <c r="T31" s="80"/>
      <c r="U31" s="2"/>
      <c r="V31" s="2"/>
      <c r="W31" s="2"/>
      <c r="X31" s="80"/>
      <c r="Y31" s="2"/>
      <c r="Z31" s="2"/>
      <c r="AA31" s="2"/>
    </row>
    <row r="32" spans="1:39" ht="14.45" customHeight="1" x14ac:dyDescent="0.25">
      <c r="A32" s="106" t="s">
        <v>237</v>
      </c>
      <c r="B32" s="71">
        <f>B11+B17</f>
        <v>158.31700000000001</v>
      </c>
      <c r="C32" s="71">
        <f>C11+C17</f>
        <v>150.92399999999998</v>
      </c>
      <c r="D32" s="71">
        <f>D11+D17</f>
        <v>176.02699999999999</v>
      </c>
      <c r="E32" s="71">
        <f>E11+E17</f>
        <v>193.59899999999999</v>
      </c>
      <c r="F32" s="71">
        <f>F11+F17</f>
        <v>270.46699999999998</v>
      </c>
      <c r="G32" s="54"/>
      <c r="H32" s="55">
        <f>IFERROR((C32-B32)/(ABS(B32)),0)</f>
        <v>-4.6697448789454254E-2</v>
      </c>
      <c r="I32" s="55">
        <f>IFERROR((D32-C32)/(ABS(C32)),0)</f>
        <v>0.16632874824414945</v>
      </c>
      <c r="J32" s="55">
        <f>IFERROR((E32-D32)/(ABS(D32)),0)</f>
        <v>9.9825594937140341E-2</v>
      </c>
      <c r="K32" s="55">
        <f>IFERROR((F32-E32)/(ABS(E32)),0)</f>
        <v>0.39704750541066847</v>
      </c>
      <c r="M32" s="71">
        <f t="shared" ref="M32:U32" si="24">M11+M17</f>
        <v>159.69499999999999</v>
      </c>
      <c r="N32" s="71">
        <f t="shared" si="24"/>
        <v>183.083</v>
      </c>
      <c r="O32" s="71">
        <f t="shared" si="24"/>
        <v>191.982</v>
      </c>
      <c r="P32" s="94">
        <f t="shared" si="24"/>
        <v>176.02699999999999</v>
      </c>
      <c r="Q32" s="71">
        <f t="shared" si="24"/>
        <v>179.35599999999999</v>
      </c>
      <c r="R32" s="71">
        <f t="shared" si="24"/>
        <v>165.94</v>
      </c>
      <c r="S32" s="71">
        <f t="shared" si="24"/>
        <v>205.91899999999998</v>
      </c>
      <c r="T32" s="94">
        <f t="shared" si="24"/>
        <v>193.59899999999999</v>
      </c>
      <c r="U32" s="71">
        <f t="shared" si="24"/>
        <v>204.92000000000002</v>
      </c>
      <c r="V32" s="71">
        <f>V11+V17</f>
        <v>221.441</v>
      </c>
      <c r="W32" s="71">
        <f>W11+W17</f>
        <v>274.51099999999997</v>
      </c>
      <c r="X32" s="94">
        <f>X11+X17</f>
        <v>270.46699999999998</v>
      </c>
      <c r="Y32" s="71">
        <f t="shared" ref="Y32" si="25">Y11+Y17</f>
        <v>267.85900000000004</v>
      </c>
      <c r="Z32" s="71">
        <f>Z11+Z17</f>
        <v>279.11400000000003</v>
      </c>
      <c r="AA32" s="71">
        <f>AA11+AA17</f>
        <v>307.07399999999996</v>
      </c>
      <c r="AB32" s="54"/>
      <c r="AC32" s="55">
        <f>IFERROR((Q32-M32)/(ABS(M32)),0)</f>
        <v>0.12311593976016784</v>
      </c>
      <c r="AD32" s="55">
        <f t="shared" ref="AD32:AM32" si="26">IFERROR((R32-N32)/(ABS(N32)),0)</f>
        <v>-9.3635127237373217E-2</v>
      </c>
      <c r="AE32" s="55">
        <f t="shared" si="26"/>
        <v>7.2595347480492872E-2</v>
      </c>
      <c r="AF32" s="55">
        <f t="shared" si="26"/>
        <v>9.9825594937140341E-2</v>
      </c>
      <c r="AG32" s="55">
        <f t="shared" si="26"/>
        <v>0.14253217065501028</v>
      </c>
      <c r="AH32" s="55">
        <f t="shared" si="26"/>
        <v>0.33446426419187664</v>
      </c>
      <c r="AI32" s="55">
        <f t="shared" si="26"/>
        <v>0.33310185072771326</v>
      </c>
      <c r="AJ32" s="55">
        <f t="shared" si="26"/>
        <v>0.39704750541066847</v>
      </c>
      <c r="AK32" s="55">
        <f t="shared" si="26"/>
        <v>0.30713937146203407</v>
      </c>
      <c r="AL32" s="55">
        <f t="shared" si="26"/>
        <v>0.26044409120262296</v>
      </c>
      <c r="AM32" s="55">
        <f t="shared" si="26"/>
        <v>0.11862184029055299</v>
      </c>
    </row>
    <row r="33" spans="1:39" x14ac:dyDescent="0.25">
      <c r="B33" s="2"/>
      <c r="C33" s="2"/>
      <c r="D33" s="2"/>
      <c r="E33" s="2"/>
      <c r="F33" s="2"/>
      <c r="M33" s="2"/>
      <c r="N33" s="2"/>
      <c r="O33" s="2"/>
      <c r="P33" s="80"/>
      <c r="Q33" s="2"/>
      <c r="R33" s="2"/>
      <c r="S33" s="76"/>
      <c r="T33" s="132"/>
      <c r="U33" s="76"/>
      <c r="V33" s="76"/>
      <c r="W33" s="76"/>
      <c r="X33" s="132"/>
      <c r="Y33" s="76"/>
      <c r="Z33" s="76"/>
      <c r="AA33" s="76"/>
    </row>
    <row r="34" spans="1:39" ht="14.45" customHeight="1" x14ac:dyDescent="0.25">
      <c r="A34" s="53" t="s">
        <v>247</v>
      </c>
      <c r="B34" s="71">
        <f>B35+B42</f>
        <v>495.72800000000007</v>
      </c>
      <c r="C34" s="71">
        <f>C35+C42</f>
        <v>569.16700000000003</v>
      </c>
      <c r="D34" s="71">
        <f>D35+D42</f>
        <v>675.596</v>
      </c>
      <c r="E34" s="71">
        <f>E35+E42</f>
        <v>739.56400000000008</v>
      </c>
      <c r="F34" s="71">
        <f>F35+F42</f>
        <v>903.63600000000008</v>
      </c>
      <c r="G34" s="54"/>
      <c r="H34" s="55">
        <f t="shared" ref="H34:K36" si="27">IFERROR((C34-B34)/(ABS(B34)),0)</f>
        <v>0.14814374011554715</v>
      </c>
      <c r="I34" s="55">
        <f t="shared" si="27"/>
        <v>0.1869908128897142</v>
      </c>
      <c r="J34" s="55">
        <f t="shared" si="27"/>
        <v>9.4683805114299191E-2</v>
      </c>
      <c r="K34" s="55">
        <f t="shared" si="27"/>
        <v>0.22184963032273067</v>
      </c>
      <c r="M34" s="71">
        <f t="shared" ref="M34:R34" si="28">M35+M42</f>
        <v>576.85500000000002</v>
      </c>
      <c r="N34" s="71">
        <f t="shared" si="28"/>
        <v>592.16</v>
      </c>
      <c r="O34" s="71">
        <f t="shared" si="28"/>
        <v>625.14699999999993</v>
      </c>
      <c r="P34" s="94">
        <f t="shared" si="28"/>
        <v>675.596</v>
      </c>
      <c r="Q34" s="71">
        <f t="shared" si="28"/>
        <v>674.61099999999999</v>
      </c>
      <c r="R34" s="71">
        <f t="shared" si="28"/>
        <v>615.77200000000005</v>
      </c>
      <c r="S34" s="71">
        <f t="shared" ref="S34:X34" si="29">S35+S42</f>
        <v>685.27099999999984</v>
      </c>
      <c r="T34" s="94">
        <f t="shared" si="29"/>
        <v>739.56400000000008</v>
      </c>
      <c r="U34" s="71">
        <f t="shared" si="29"/>
        <v>754.06899999999996</v>
      </c>
      <c r="V34" s="71">
        <f t="shared" si="29"/>
        <v>773.08200000000011</v>
      </c>
      <c r="W34" s="71">
        <f t="shared" si="29"/>
        <v>831.87400000000002</v>
      </c>
      <c r="X34" s="94">
        <f t="shared" si="29"/>
        <v>903.63600000000008</v>
      </c>
      <c r="Y34" s="71">
        <f>Y35+Y42</f>
        <v>904.44</v>
      </c>
      <c r="Z34" s="71">
        <f t="shared" ref="Z34:AA34" si="30">Z35+Z42</f>
        <v>909.69400000000007</v>
      </c>
      <c r="AA34" s="71">
        <f t="shared" si="30"/>
        <v>964.06500000000017</v>
      </c>
      <c r="AB34" s="54"/>
      <c r="AC34" s="55">
        <f>IFERROR((Q34-M34)/(ABS(M34)),0)</f>
        <v>0.16946373005347959</v>
      </c>
      <c r="AD34" s="55">
        <f t="shared" ref="AD34:AM42" si="31">IFERROR((R34-N34)/(ABS(N34)),0)</f>
        <v>3.9874358281545667E-2</v>
      </c>
      <c r="AE34" s="55">
        <f t="shared" si="31"/>
        <v>9.6175779456671662E-2</v>
      </c>
      <c r="AF34" s="55">
        <f t="shared" si="31"/>
        <v>9.4683805114299191E-2</v>
      </c>
      <c r="AG34" s="55">
        <f t="shared" si="31"/>
        <v>0.1177834337121689</v>
      </c>
      <c r="AH34" s="55">
        <f t="shared" si="31"/>
        <v>0.25546793293621672</v>
      </c>
      <c r="AI34" s="55">
        <f t="shared" si="31"/>
        <v>0.21393434130438937</v>
      </c>
      <c r="AJ34" s="55">
        <f t="shared" si="31"/>
        <v>0.22184963032273067</v>
      </c>
      <c r="AK34" s="55">
        <f t="shared" si="31"/>
        <v>0.19941278583259636</v>
      </c>
      <c r="AL34" s="55">
        <f t="shared" si="31"/>
        <v>0.17671087931163829</v>
      </c>
      <c r="AM34" s="55">
        <f t="shared" si="31"/>
        <v>0.15890747877683417</v>
      </c>
    </row>
    <row r="35" spans="1:39" x14ac:dyDescent="0.25">
      <c r="A35" s="57" t="s">
        <v>219</v>
      </c>
      <c r="B35" s="3">
        <f>SUM(B36:B41)</f>
        <v>540.70400000000006</v>
      </c>
      <c r="C35" s="3">
        <f>SUM(C36:C41)</f>
        <v>624.024</v>
      </c>
      <c r="D35" s="3">
        <f>SUM(D36:D41)</f>
        <v>754.85900000000004</v>
      </c>
      <c r="E35" s="3">
        <f>SUM(E36:E41)</f>
        <v>812.52700000000004</v>
      </c>
      <c r="F35" s="3">
        <f>SUM(F36:F41)</f>
        <v>1011.7</v>
      </c>
      <c r="H35" s="5">
        <f t="shared" si="27"/>
        <v>0.15409540155057097</v>
      </c>
      <c r="I35" s="5">
        <f t="shared" si="27"/>
        <v>0.20966341038165204</v>
      </c>
      <c r="J35" s="5">
        <f t="shared" si="27"/>
        <v>7.6395724234592163E-2</v>
      </c>
      <c r="K35" s="5">
        <f t="shared" si="27"/>
        <v>0.24512785421284461</v>
      </c>
      <c r="M35" s="3">
        <f t="shared" ref="M35:R35" si="32">SUM(M36:M41)</f>
        <v>647.36</v>
      </c>
      <c r="N35" s="3">
        <f t="shared" si="32"/>
        <v>673.30899999999997</v>
      </c>
      <c r="O35" s="3">
        <f t="shared" si="32"/>
        <v>708.01499999999999</v>
      </c>
      <c r="P35" s="81">
        <f t="shared" si="32"/>
        <v>754.85900000000004</v>
      </c>
      <c r="Q35" s="3">
        <f t="shared" si="32"/>
        <v>760.48699999999997</v>
      </c>
      <c r="R35" s="3">
        <f t="shared" si="32"/>
        <v>709.851</v>
      </c>
      <c r="S35" s="3">
        <f t="shared" ref="S35:X35" si="33">SUM(S36:S41)</f>
        <v>760.79799999999989</v>
      </c>
      <c r="T35" s="81">
        <f t="shared" si="33"/>
        <v>812.52700000000004</v>
      </c>
      <c r="U35" s="3">
        <f t="shared" si="33"/>
        <v>825.36299999999994</v>
      </c>
      <c r="V35" s="3">
        <f t="shared" si="33"/>
        <v>857.94800000000009</v>
      </c>
      <c r="W35" s="3">
        <f t="shared" si="33"/>
        <v>930.77700000000004</v>
      </c>
      <c r="X35" s="81">
        <f t="shared" si="33"/>
        <v>1011.7</v>
      </c>
      <c r="Y35" s="3">
        <f>SUM(Y36:Y41)</f>
        <v>1030.019</v>
      </c>
      <c r="Z35" s="3">
        <f t="shared" ref="Z35:AA35" si="34">SUM(Z36:Z41)</f>
        <v>1044.0240000000001</v>
      </c>
      <c r="AA35" s="3">
        <f t="shared" si="34"/>
        <v>1107.4440000000002</v>
      </c>
      <c r="AC35" s="5">
        <f>IFERROR((Q35-M35)/(ABS(M35)),0)</f>
        <v>0.1747512975778546</v>
      </c>
      <c r="AD35" s="5">
        <f t="shared" ref="AD35:AM35" si="35">IFERROR((R35-N35)/(ABS(N35)),0)</f>
        <v>5.4272258353891052E-2</v>
      </c>
      <c r="AE35" s="5">
        <f t="shared" si="35"/>
        <v>7.4550680423437224E-2</v>
      </c>
      <c r="AF35" s="5">
        <f t="shared" si="35"/>
        <v>7.6395724234592163E-2</v>
      </c>
      <c r="AG35" s="5">
        <f t="shared" si="35"/>
        <v>8.5308493110335851E-2</v>
      </c>
      <c r="AH35" s="5">
        <f t="shared" si="35"/>
        <v>0.20863110709148835</v>
      </c>
      <c r="AI35" s="5">
        <f t="shared" si="35"/>
        <v>0.22342198586221335</v>
      </c>
      <c r="AJ35" s="5">
        <f t="shared" si="35"/>
        <v>0.24512785421284461</v>
      </c>
      <c r="AK35" s="5">
        <f t="shared" si="35"/>
        <v>0.24795877692603144</v>
      </c>
      <c r="AL35" s="5">
        <f t="shared" si="35"/>
        <v>0.2168849394135775</v>
      </c>
      <c r="AM35" s="5">
        <f t="shared" si="35"/>
        <v>0.18980593633061424</v>
      </c>
    </row>
    <row r="36" spans="1:39" x14ac:dyDescent="0.25">
      <c r="A36" s="58" t="s">
        <v>181</v>
      </c>
      <c r="B36" s="2">
        <v>409.33800000000002</v>
      </c>
      <c r="C36" s="2">
        <v>496.93299999999999</v>
      </c>
      <c r="D36" s="2">
        <v>601.73900000000003</v>
      </c>
      <c r="E36" s="2">
        <v>670.99599999999998</v>
      </c>
      <c r="F36" s="2">
        <v>805.61900000000003</v>
      </c>
      <c r="G36" s="39"/>
      <c r="H36" s="6">
        <f t="shared" si="27"/>
        <v>0.21399186002765433</v>
      </c>
      <c r="I36" s="6">
        <f t="shared" si="27"/>
        <v>0.2109056955364205</v>
      </c>
      <c r="J36" s="6">
        <f t="shared" si="27"/>
        <v>0.11509475038180997</v>
      </c>
      <c r="K36" s="6">
        <f t="shared" si="27"/>
        <v>0.20063159839999054</v>
      </c>
      <c r="M36" s="2">
        <v>490.72899999999998</v>
      </c>
      <c r="N36" s="2">
        <v>508.81700000000001</v>
      </c>
      <c r="O36" s="2">
        <v>548.38699999999994</v>
      </c>
      <c r="P36" s="80">
        <v>601.73900000000003</v>
      </c>
      <c r="Q36" s="2">
        <v>558.03899999999999</v>
      </c>
      <c r="R36" s="2">
        <v>537.01400000000001</v>
      </c>
      <c r="S36" s="2">
        <v>609.73400000000004</v>
      </c>
      <c r="T36" s="80">
        <v>670.99599999999998</v>
      </c>
      <c r="U36" s="2">
        <v>653.23699999999997</v>
      </c>
      <c r="V36" s="2">
        <v>682.75300000000004</v>
      </c>
      <c r="W36" s="2">
        <v>739.21100000000001</v>
      </c>
      <c r="X36" s="80">
        <v>805.61900000000003</v>
      </c>
      <c r="Y36" s="2">
        <v>784.41200000000003</v>
      </c>
      <c r="Z36" s="2">
        <v>799.23400000000004</v>
      </c>
      <c r="AA36" s="2">
        <v>844.51</v>
      </c>
      <c r="AC36" s="6">
        <f t="shared" ref="AC36:AC42" si="36">IFERROR((Q36-M36)/(ABS(M36)),0)</f>
        <v>0.13716328156681185</v>
      </c>
      <c r="AD36" s="6">
        <f t="shared" si="31"/>
        <v>5.5416780492790141E-2</v>
      </c>
      <c r="AE36" s="6">
        <f t="shared" si="31"/>
        <v>0.11186807856495522</v>
      </c>
      <c r="AF36" s="6">
        <f t="shared" si="31"/>
        <v>0.11509475038180997</v>
      </c>
      <c r="AG36" s="6">
        <f t="shared" si="31"/>
        <v>0.17059381154363759</v>
      </c>
      <c r="AH36" s="6">
        <f t="shared" si="31"/>
        <v>0.27138771056248073</v>
      </c>
      <c r="AI36" s="6">
        <f t="shared" si="31"/>
        <v>0.21234997556311436</v>
      </c>
      <c r="AJ36" s="6">
        <f t="shared" si="31"/>
        <v>0.20063159839999054</v>
      </c>
      <c r="AK36" s="6">
        <f t="shared" si="31"/>
        <v>0.20080767011054193</v>
      </c>
      <c r="AL36" s="6">
        <f t="shared" si="31"/>
        <v>0.17060488932307874</v>
      </c>
      <c r="AM36" s="6">
        <f t="shared" si="31"/>
        <v>0.14244782612812848</v>
      </c>
    </row>
    <row r="37" spans="1:39" x14ac:dyDescent="0.25">
      <c r="A37" s="58" t="s">
        <v>182</v>
      </c>
      <c r="B37" s="2">
        <v>40.473999999999997</v>
      </c>
      <c r="C37" s="2">
        <v>41.021999999999998</v>
      </c>
      <c r="D37" s="2">
        <v>43.783999999999999</v>
      </c>
      <c r="E37" s="2">
        <v>41.908000000000001</v>
      </c>
      <c r="F37" s="2">
        <v>56.982999999999997</v>
      </c>
      <c r="G37" s="39"/>
      <c r="H37" s="6">
        <f t="shared" ref="H37:H42" si="37">IFERROR((C37-B37)/(ABS(B37)),0)</f>
        <v>1.3539556258338732E-2</v>
      </c>
      <c r="I37" s="6">
        <f t="shared" ref="I37:K42" si="38">IFERROR((D37-C37)/(ABS(C37)),0)</f>
        <v>6.7329725513139302E-2</v>
      </c>
      <c r="J37" s="6">
        <f t="shared" si="38"/>
        <v>-4.284670199159505E-2</v>
      </c>
      <c r="K37" s="6">
        <f t="shared" si="38"/>
        <v>0.35971652190512537</v>
      </c>
      <c r="M37" s="2">
        <v>50.959000000000003</v>
      </c>
      <c r="N37" s="2">
        <v>51.655999999999999</v>
      </c>
      <c r="O37" s="2">
        <v>49.552999999999997</v>
      </c>
      <c r="P37" s="80">
        <v>43.783999999999999</v>
      </c>
      <c r="Q37" s="2">
        <v>77.072999999999993</v>
      </c>
      <c r="R37" s="2">
        <v>44.664999999999999</v>
      </c>
      <c r="S37" s="2">
        <v>43.482999999999997</v>
      </c>
      <c r="T37" s="80">
        <v>41.908000000000001</v>
      </c>
      <c r="U37" s="2">
        <v>62.432000000000002</v>
      </c>
      <c r="V37" s="2">
        <v>54.514000000000003</v>
      </c>
      <c r="W37" s="2">
        <v>58.981999999999999</v>
      </c>
      <c r="X37" s="80">
        <v>56.982999999999997</v>
      </c>
      <c r="Y37" s="2">
        <v>70.953000000000003</v>
      </c>
      <c r="Z37" s="2">
        <v>67.088999999999999</v>
      </c>
      <c r="AA37" s="2">
        <v>73.369</v>
      </c>
      <c r="AC37" s="6">
        <f t="shared" si="36"/>
        <v>0.51245118624776764</v>
      </c>
      <c r="AD37" s="6">
        <f t="shared" si="31"/>
        <v>-0.13533761808889577</v>
      </c>
      <c r="AE37" s="6">
        <f t="shared" si="31"/>
        <v>-0.12249510624987388</v>
      </c>
      <c r="AF37" s="6">
        <f t="shared" si="31"/>
        <v>-4.284670199159505E-2</v>
      </c>
      <c r="AG37" s="6">
        <f t="shared" si="31"/>
        <v>-0.1899627625757398</v>
      </c>
      <c r="AH37" s="6">
        <f t="shared" si="31"/>
        <v>0.22050822791895228</v>
      </c>
      <c r="AI37" s="6">
        <f t="shared" si="31"/>
        <v>0.35643814824184172</v>
      </c>
      <c r="AJ37" s="6">
        <f t="shared" si="31"/>
        <v>0.35971652190512537</v>
      </c>
      <c r="AK37" s="6">
        <f t="shared" si="31"/>
        <v>0.13648449513070221</v>
      </c>
      <c r="AL37" s="6">
        <f t="shared" si="31"/>
        <v>0.23067468907069735</v>
      </c>
      <c r="AM37" s="6">
        <f t="shared" si="31"/>
        <v>0.24392187447017735</v>
      </c>
    </row>
    <row r="38" spans="1:39" x14ac:dyDescent="0.25">
      <c r="A38" s="58" t="s">
        <v>190</v>
      </c>
      <c r="B38" s="2">
        <v>16.434999999999999</v>
      </c>
      <c r="C38" s="2">
        <v>14.837999999999999</v>
      </c>
      <c r="D38" s="2">
        <v>17.553000000000001</v>
      </c>
      <c r="E38" s="2">
        <v>15.57</v>
      </c>
      <c r="F38" s="2">
        <v>28.422000000000001</v>
      </c>
      <c r="G38" s="39"/>
      <c r="H38" s="6">
        <f t="shared" si="37"/>
        <v>-9.7170672345603878E-2</v>
      </c>
      <c r="I38" s="6">
        <f t="shared" si="38"/>
        <v>0.18297614233724233</v>
      </c>
      <c r="J38" s="6">
        <f t="shared" si="38"/>
        <v>-0.1129721415142711</v>
      </c>
      <c r="K38" s="6">
        <f t="shared" si="38"/>
        <v>0.82543352601156073</v>
      </c>
      <c r="M38" s="2">
        <v>18.989000000000001</v>
      </c>
      <c r="N38" s="2">
        <v>19.428000000000001</v>
      </c>
      <c r="O38" s="2">
        <v>17.553000000000001</v>
      </c>
      <c r="P38" s="80">
        <v>17.553000000000001</v>
      </c>
      <c r="Q38" s="2">
        <v>26.085000000000001</v>
      </c>
      <c r="R38" s="2">
        <v>15.73</v>
      </c>
      <c r="S38" s="2">
        <v>13.385999999999999</v>
      </c>
      <c r="T38" s="80">
        <v>15.57</v>
      </c>
      <c r="U38" s="2">
        <v>25.346</v>
      </c>
      <c r="V38" s="2">
        <v>21.257999999999999</v>
      </c>
      <c r="W38" s="2">
        <v>23.937000000000001</v>
      </c>
      <c r="X38" s="80">
        <v>28.422000000000001</v>
      </c>
      <c r="Y38" s="2">
        <v>34.274999999999999</v>
      </c>
      <c r="Z38" s="2">
        <v>29.428999999999998</v>
      </c>
      <c r="AA38" s="2">
        <v>34.470999999999997</v>
      </c>
      <c r="AC38" s="6">
        <f t="shared" si="36"/>
        <v>0.37369003107061982</v>
      </c>
      <c r="AD38" s="6">
        <f t="shared" si="31"/>
        <v>-0.19034383364216595</v>
      </c>
      <c r="AE38" s="6">
        <f t="shared" si="31"/>
        <v>-0.23739531703982233</v>
      </c>
      <c r="AF38" s="6">
        <f t="shared" si="31"/>
        <v>-0.1129721415142711</v>
      </c>
      <c r="AG38" s="6">
        <f t="shared" si="31"/>
        <v>-2.8330458117692189E-2</v>
      </c>
      <c r="AH38" s="6">
        <f t="shared" si="31"/>
        <v>0.35143038779402408</v>
      </c>
      <c r="AI38" s="6">
        <f t="shared" si="31"/>
        <v>0.78821156432093253</v>
      </c>
      <c r="AJ38" s="6">
        <f t="shared" si="31"/>
        <v>0.82543352601156073</v>
      </c>
      <c r="AK38" s="6">
        <f t="shared" si="31"/>
        <v>0.35228438412372753</v>
      </c>
      <c r="AL38" s="6">
        <f t="shared" si="31"/>
        <v>0.38437294195126537</v>
      </c>
      <c r="AM38" s="6">
        <f t="shared" si="31"/>
        <v>0.44007185528679427</v>
      </c>
    </row>
    <row r="39" spans="1:39" x14ac:dyDescent="0.25">
      <c r="A39" s="58" t="s">
        <v>191</v>
      </c>
      <c r="B39" s="2">
        <v>16.204000000000001</v>
      </c>
      <c r="C39" s="2">
        <v>13.427</v>
      </c>
      <c r="D39" s="2">
        <v>15.318</v>
      </c>
      <c r="E39" s="2">
        <v>12.129</v>
      </c>
      <c r="F39" s="2">
        <v>21.248999999999999</v>
      </c>
      <c r="G39" s="39"/>
      <c r="H39" s="6">
        <f t="shared" si="37"/>
        <v>-0.17137743766971125</v>
      </c>
      <c r="I39" s="6">
        <f t="shared" si="38"/>
        <v>0.14083562970134803</v>
      </c>
      <c r="J39" s="6">
        <f t="shared" si="38"/>
        <v>-0.2081864473168821</v>
      </c>
      <c r="K39" s="6">
        <f t="shared" si="38"/>
        <v>0.75191689339599299</v>
      </c>
      <c r="M39" s="2">
        <v>16.55</v>
      </c>
      <c r="N39" s="2">
        <v>15.122999999999999</v>
      </c>
      <c r="O39" s="2">
        <v>13.114000000000001</v>
      </c>
      <c r="P39" s="80">
        <v>15.318</v>
      </c>
      <c r="Q39" s="2">
        <v>20.271999999999998</v>
      </c>
      <c r="R39" s="2">
        <v>19.931000000000001</v>
      </c>
      <c r="S39" s="2">
        <v>10.896000000000001</v>
      </c>
      <c r="T39" s="80">
        <v>12.129</v>
      </c>
      <c r="U39" s="2">
        <v>18.905999999999999</v>
      </c>
      <c r="V39" s="2">
        <v>18.766999999999999</v>
      </c>
      <c r="W39" s="2">
        <v>17.212</v>
      </c>
      <c r="X39" s="80">
        <v>21.248999999999999</v>
      </c>
      <c r="Y39" s="2">
        <v>28.504000000000001</v>
      </c>
      <c r="Z39" s="2">
        <v>23.202999999999999</v>
      </c>
      <c r="AA39" s="2">
        <v>24.007999999999999</v>
      </c>
      <c r="AC39" s="6">
        <f t="shared" si="36"/>
        <v>0.22489425981873098</v>
      </c>
      <c r="AD39" s="6">
        <f t="shared" si="31"/>
        <v>0.31792633736692466</v>
      </c>
      <c r="AE39" s="6">
        <f t="shared" si="31"/>
        <v>-0.1691322251029434</v>
      </c>
      <c r="AF39" s="6">
        <f t="shared" si="31"/>
        <v>-0.2081864473168821</v>
      </c>
      <c r="AG39" s="6">
        <f t="shared" si="31"/>
        <v>-6.7383583267561151E-2</v>
      </c>
      <c r="AH39" s="6">
        <f t="shared" si="31"/>
        <v>-5.8401485123676759E-2</v>
      </c>
      <c r="AI39" s="6">
        <f t="shared" si="31"/>
        <v>0.57966226138032295</v>
      </c>
      <c r="AJ39" s="6">
        <f t="shared" si="31"/>
        <v>0.75191689339599299</v>
      </c>
      <c r="AK39" s="6">
        <f t="shared" si="31"/>
        <v>0.50766952290278233</v>
      </c>
      <c r="AL39" s="6">
        <f t="shared" si="31"/>
        <v>0.23637235573080406</v>
      </c>
      <c r="AM39" s="6">
        <f t="shared" si="31"/>
        <v>0.39484080873808969</v>
      </c>
    </row>
    <row r="40" spans="1:39" x14ac:dyDescent="0.25">
      <c r="A40" s="58" t="s">
        <v>192</v>
      </c>
      <c r="B40" s="2">
        <v>31.114999999999998</v>
      </c>
      <c r="C40" s="2">
        <v>28.48</v>
      </c>
      <c r="D40" s="2">
        <v>29.036999999999999</v>
      </c>
      <c r="E40" s="2">
        <v>23.846</v>
      </c>
      <c r="F40" s="2">
        <v>41.338000000000001</v>
      </c>
      <c r="G40" s="39"/>
      <c r="H40" s="6">
        <f t="shared" si="37"/>
        <v>-8.4685842841073375E-2</v>
      </c>
      <c r="I40" s="6">
        <f t="shared" si="38"/>
        <v>1.9557584269662871E-2</v>
      </c>
      <c r="J40" s="6">
        <f t="shared" si="38"/>
        <v>-0.17877191169886694</v>
      </c>
      <c r="K40" s="6">
        <f t="shared" si="38"/>
        <v>0.73354021638849287</v>
      </c>
      <c r="M40" s="2">
        <v>32.594999999999999</v>
      </c>
      <c r="N40" s="2">
        <v>36.975000000000001</v>
      </c>
      <c r="O40" s="2">
        <v>31.687999999999999</v>
      </c>
      <c r="P40" s="80">
        <v>29.036999999999999</v>
      </c>
      <c r="Q40" s="2">
        <v>34.704000000000001</v>
      </c>
      <c r="R40" s="2">
        <v>43.207000000000001</v>
      </c>
      <c r="S40" s="2">
        <v>28.126999999999999</v>
      </c>
      <c r="T40" s="80">
        <v>23.846</v>
      </c>
      <c r="U40" s="2">
        <v>29.335000000000001</v>
      </c>
      <c r="V40" s="2">
        <v>42.5</v>
      </c>
      <c r="W40" s="2">
        <v>39.31</v>
      </c>
      <c r="X40" s="80">
        <v>41.338000000000001</v>
      </c>
      <c r="Y40" s="2">
        <v>50.92</v>
      </c>
      <c r="Z40" s="2">
        <v>56.408999999999999</v>
      </c>
      <c r="AA40" s="2">
        <v>49.677</v>
      </c>
      <c r="AC40" s="6">
        <f t="shared" si="36"/>
        <v>6.4703175333640187E-2</v>
      </c>
      <c r="AD40" s="6">
        <f t="shared" si="31"/>
        <v>0.16854631507775522</v>
      </c>
      <c r="AE40" s="6">
        <f t="shared" si="31"/>
        <v>-0.11237692501893462</v>
      </c>
      <c r="AF40" s="6">
        <f t="shared" si="31"/>
        <v>-0.17877191169886694</v>
      </c>
      <c r="AG40" s="6">
        <f t="shared" si="31"/>
        <v>-0.15470839096357766</v>
      </c>
      <c r="AH40" s="6">
        <f t="shared" si="31"/>
        <v>-1.6363089314231506E-2</v>
      </c>
      <c r="AI40" s="6">
        <f t="shared" si="31"/>
        <v>0.39758950474632926</v>
      </c>
      <c r="AJ40" s="6">
        <f t="shared" si="31"/>
        <v>0.73354021638849287</v>
      </c>
      <c r="AK40" s="6">
        <f t="shared" si="31"/>
        <v>0.73581046531447081</v>
      </c>
      <c r="AL40" s="6">
        <f t="shared" si="31"/>
        <v>0.32727058823529409</v>
      </c>
      <c r="AM40" s="6">
        <f t="shared" si="31"/>
        <v>0.26372424319511567</v>
      </c>
    </row>
    <row r="41" spans="1:39" x14ac:dyDescent="0.25">
      <c r="A41" s="58" t="s">
        <v>193</v>
      </c>
      <c r="B41" s="2">
        <v>27.138000000000002</v>
      </c>
      <c r="C41" s="2">
        <v>29.324000000000002</v>
      </c>
      <c r="D41" s="2">
        <v>47.427999999999997</v>
      </c>
      <c r="E41" s="2">
        <v>48.078000000000003</v>
      </c>
      <c r="F41" s="2">
        <v>58.088999999999999</v>
      </c>
      <c r="G41" s="39"/>
      <c r="H41" s="6">
        <f t="shared" si="37"/>
        <v>8.0551256540644114E-2</v>
      </c>
      <c r="I41" s="6">
        <f t="shared" si="38"/>
        <v>0.61737825671804647</v>
      </c>
      <c r="J41" s="6">
        <f t="shared" si="38"/>
        <v>1.37049843974025E-2</v>
      </c>
      <c r="K41" s="6">
        <f t="shared" si="38"/>
        <v>0.20822413577935844</v>
      </c>
      <c r="M41" s="2">
        <v>37.537999999999997</v>
      </c>
      <c r="N41" s="2">
        <v>41.31</v>
      </c>
      <c r="O41" s="2">
        <v>47.72</v>
      </c>
      <c r="P41" s="80">
        <v>47.427999999999997</v>
      </c>
      <c r="Q41" s="2">
        <v>44.314</v>
      </c>
      <c r="R41" s="2">
        <v>49.304000000000002</v>
      </c>
      <c r="S41" s="2">
        <v>55.171999999999997</v>
      </c>
      <c r="T41" s="80">
        <v>48.078000000000003</v>
      </c>
      <c r="U41" s="2">
        <v>36.106999999999999</v>
      </c>
      <c r="V41" s="2">
        <v>38.155999999999999</v>
      </c>
      <c r="W41" s="2">
        <v>52.125</v>
      </c>
      <c r="X41" s="80">
        <v>58.088999999999999</v>
      </c>
      <c r="Y41" s="2">
        <v>60.954999999999998</v>
      </c>
      <c r="Z41" s="2">
        <v>68.66</v>
      </c>
      <c r="AA41" s="2">
        <v>81.409000000000006</v>
      </c>
      <c r="AC41" s="6">
        <f t="shared" si="36"/>
        <v>0.18051041611167362</v>
      </c>
      <c r="AD41" s="6">
        <f t="shared" si="31"/>
        <v>0.19351246671508107</v>
      </c>
      <c r="AE41" s="6">
        <f t="shared" si="31"/>
        <v>0.15616093880972334</v>
      </c>
      <c r="AF41" s="6">
        <f t="shared" si="31"/>
        <v>1.37049843974025E-2</v>
      </c>
      <c r="AG41" s="6">
        <f t="shared" si="31"/>
        <v>-0.18520106512614526</v>
      </c>
      <c r="AH41" s="6">
        <f t="shared" si="31"/>
        <v>-0.22610741521986052</v>
      </c>
      <c r="AI41" s="6">
        <f t="shared" si="31"/>
        <v>-5.5227289204668982E-2</v>
      </c>
      <c r="AJ41" s="6">
        <f t="shared" si="31"/>
        <v>0.20822413577935844</v>
      </c>
      <c r="AK41" s="6">
        <f t="shared" si="31"/>
        <v>0.68817680782119806</v>
      </c>
      <c r="AL41" s="6">
        <f t="shared" si="31"/>
        <v>0.79945486948317435</v>
      </c>
      <c r="AM41" s="6">
        <f t="shared" si="31"/>
        <v>0.56180335731414877</v>
      </c>
    </row>
    <row r="42" spans="1:39" x14ac:dyDescent="0.25">
      <c r="A42" s="57" t="s">
        <v>179</v>
      </c>
      <c r="B42" s="3">
        <v>-44.975999999999999</v>
      </c>
      <c r="C42" s="3">
        <v>-54.856999999999999</v>
      </c>
      <c r="D42" s="3">
        <v>-79.263000000000005</v>
      </c>
      <c r="E42" s="3">
        <v>-72.962999999999994</v>
      </c>
      <c r="F42" s="3">
        <v>-108.06399999999999</v>
      </c>
      <c r="H42" s="5">
        <f t="shared" si="37"/>
        <v>-0.21969494841693349</v>
      </c>
      <c r="I42" s="5">
        <f t="shared" si="38"/>
        <v>-0.44490220026614663</v>
      </c>
      <c r="J42" s="5">
        <f t="shared" si="38"/>
        <v>7.9482230044283092E-2</v>
      </c>
      <c r="K42" s="5">
        <f t="shared" si="38"/>
        <v>-0.48107945122870499</v>
      </c>
      <c r="M42" s="3">
        <v>-70.504999999999995</v>
      </c>
      <c r="N42" s="3">
        <v>-81.149000000000001</v>
      </c>
      <c r="O42" s="3">
        <v>-82.867999999999995</v>
      </c>
      <c r="P42" s="81">
        <v>-79.263000000000005</v>
      </c>
      <c r="Q42" s="3">
        <v>-85.876000000000005</v>
      </c>
      <c r="R42" s="3">
        <v>-94.078999999999994</v>
      </c>
      <c r="S42" s="3">
        <v>-75.527000000000001</v>
      </c>
      <c r="T42" s="81">
        <v>-72.962999999999994</v>
      </c>
      <c r="U42" s="3">
        <v>-71.293999999999997</v>
      </c>
      <c r="V42" s="3">
        <v>-84.866</v>
      </c>
      <c r="W42" s="3">
        <v>-98.903000000000006</v>
      </c>
      <c r="X42" s="81">
        <v>-108.06399999999999</v>
      </c>
      <c r="Y42" s="3">
        <v>-125.57899999999999</v>
      </c>
      <c r="Z42" s="3">
        <v>-134.33000000000001</v>
      </c>
      <c r="AA42" s="3">
        <v>-143.37899999999999</v>
      </c>
      <c r="AC42" s="5">
        <f t="shared" si="36"/>
        <v>-0.21801290688603658</v>
      </c>
      <c r="AD42" s="5">
        <f t="shared" si="31"/>
        <v>-0.15933652910078983</v>
      </c>
      <c r="AE42" s="5">
        <f t="shared" si="31"/>
        <v>8.8586667953854253E-2</v>
      </c>
      <c r="AF42" s="5">
        <f t="shared" si="31"/>
        <v>7.9482230044283092E-2</v>
      </c>
      <c r="AG42" s="5">
        <f t="shared" si="31"/>
        <v>0.16980297172667574</v>
      </c>
      <c r="AH42" s="5">
        <f t="shared" si="31"/>
        <v>9.792833682330801E-2</v>
      </c>
      <c r="AI42" s="5">
        <f t="shared" si="31"/>
        <v>-0.30950521005733056</v>
      </c>
      <c r="AJ42" s="5">
        <f t="shared" si="31"/>
        <v>-0.48107945122870499</v>
      </c>
      <c r="AK42" s="5">
        <f t="shared" si="31"/>
        <v>-0.76142452380284453</v>
      </c>
      <c r="AL42" s="5">
        <f t="shared" si="31"/>
        <v>-0.58284825489595382</v>
      </c>
      <c r="AM42" s="5">
        <f t="shared" si="31"/>
        <v>-0.44969313367643027</v>
      </c>
    </row>
    <row r="43" spans="1:39" x14ac:dyDescent="0.25">
      <c r="D43" s="62"/>
      <c r="E43" s="62"/>
      <c r="F43" s="62"/>
      <c r="M43" s="62"/>
      <c r="N43" s="62"/>
      <c r="O43" s="62"/>
      <c r="P43" s="95"/>
      <c r="Q43" s="62"/>
      <c r="R43" s="62"/>
      <c r="S43" s="62"/>
      <c r="T43" s="95"/>
      <c r="U43" s="62"/>
      <c r="V43" s="62"/>
      <c r="W43" s="62"/>
      <c r="X43" s="95"/>
      <c r="Y43" s="62"/>
      <c r="Z43" s="62"/>
      <c r="AA43" s="62"/>
    </row>
    <row r="44" spans="1:39" ht="14.45" customHeight="1" x14ac:dyDescent="0.25">
      <c r="A44" s="27" t="s">
        <v>220</v>
      </c>
      <c r="B44" s="41">
        <f>SUM(B40:B41)/SUM(B35)</f>
        <v>0.10773547079363199</v>
      </c>
      <c r="C44" s="41">
        <f>SUM(C40:C41)/SUM(C35)</f>
        <v>9.2631052651821089E-2</v>
      </c>
      <c r="D44" s="41">
        <f>SUM(D40:D41)/SUM(D35)</f>
        <v>0.10129706342508998</v>
      </c>
      <c r="E44" s="41">
        <f>SUM(E40:E41)/SUM(E35)</f>
        <v>8.8518904602554752E-2</v>
      </c>
      <c r="F44" s="41">
        <f>SUM(F40:F41)/SUM(F35)</f>
        <v>9.8277157260057313E-2</v>
      </c>
      <c r="H44" s="42">
        <f>(C44-B44)*100</f>
        <v>-1.5104418141810905</v>
      </c>
      <c r="I44" s="42">
        <f>(D44-C44)*100</f>
        <v>0.86660107732688951</v>
      </c>
      <c r="J44" s="42">
        <f>(E44-D44)*100</f>
        <v>-1.2778158822535233</v>
      </c>
      <c r="K44" s="42">
        <f>(F44-E44)*100</f>
        <v>0.97582526575025619</v>
      </c>
      <c r="M44" s="41">
        <f t="shared" ref="M44:R44" si="39">SUM(M40:M41)/SUM(M35)</f>
        <v>0.10833693771626296</v>
      </c>
      <c r="N44" s="41">
        <f t="shared" si="39"/>
        <v>0.1162690532875693</v>
      </c>
      <c r="O44" s="41">
        <f t="shared" si="39"/>
        <v>0.11215581590785506</v>
      </c>
      <c r="P44" s="84">
        <f t="shared" si="39"/>
        <v>0.10129706342508998</v>
      </c>
      <c r="Q44" s="41">
        <f t="shared" si="39"/>
        <v>0.10390447173981936</v>
      </c>
      <c r="R44" s="41">
        <f t="shared" si="39"/>
        <v>0.13032453289493146</v>
      </c>
      <c r="S44" s="41">
        <f t="shared" ref="S44:X44" si="40">SUM(S40:S41)/SUM(S35)</f>
        <v>0.10948898393528901</v>
      </c>
      <c r="T44" s="84">
        <f t="shared" si="40"/>
        <v>8.8518904602554752E-2</v>
      </c>
      <c r="U44" s="41">
        <f t="shared" si="40"/>
        <v>7.9288749313938242E-2</v>
      </c>
      <c r="V44" s="41">
        <f t="shared" si="40"/>
        <v>9.4010359602213656E-2</v>
      </c>
      <c r="W44" s="41">
        <f t="shared" si="40"/>
        <v>9.8235130434035214E-2</v>
      </c>
      <c r="X44" s="84">
        <f t="shared" si="40"/>
        <v>9.8277157260057313E-2</v>
      </c>
      <c r="Y44" s="41">
        <f>SUM(Y40:Y41)/SUM(Y35)</f>
        <v>0.10861450128589861</v>
      </c>
      <c r="Z44" s="41">
        <f t="shared" ref="Z44" si="41">SUM(Z40:Z41)/SUM(Z35)</f>
        <v>0.1197951388090695</v>
      </c>
      <c r="AA44" s="41">
        <f t="shared" ref="AA44" si="42">SUM(AA40:AA41)/SUM(AA35)</f>
        <v>0.11836806195166527</v>
      </c>
      <c r="AC44" s="42">
        <f t="shared" ref="AC44:AM44" si="43">(Q44-M44)*100</f>
        <v>-0.44324659764436031</v>
      </c>
      <c r="AD44" s="42">
        <f t="shared" si="43"/>
        <v>1.4055479607362156</v>
      </c>
      <c r="AE44" s="42">
        <f t="shared" si="43"/>
        <v>-0.266683197256605</v>
      </c>
      <c r="AF44" s="42">
        <f t="shared" si="43"/>
        <v>-1.2778158822535233</v>
      </c>
      <c r="AG44" s="42">
        <f t="shared" si="43"/>
        <v>-2.4615722425881117</v>
      </c>
      <c r="AH44" s="42">
        <f t="shared" si="43"/>
        <v>-3.63141732927178</v>
      </c>
      <c r="AI44" s="42">
        <f t="shared" si="43"/>
        <v>-1.1253853501253797</v>
      </c>
      <c r="AJ44" s="42">
        <f t="shared" si="43"/>
        <v>0.97582526575025619</v>
      </c>
      <c r="AK44" s="42">
        <f t="shared" si="43"/>
        <v>2.9325751971960372</v>
      </c>
      <c r="AL44" s="42">
        <f t="shared" si="43"/>
        <v>2.5784779206855846</v>
      </c>
      <c r="AM44" s="42">
        <f t="shared" si="43"/>
        <v>2.0132931517630057</v>
      </c>
    </row>
    <row r="45" spans="1:39" ht="14.45" customHeight="1" x14ac:dyDescent="0.25">
      <c r="A45" s="63" t="s">
        <v>244</v>
      </c>
      <c r="B45" s="41"/>
      <c r="C45" s="41"/>
      <c r="D45" s="41"/>
      <c r="E45" s="41"/>
      <c r="F45" s="41"/>
      <c r="H45" s="42"/>
      <c r="I45" s="42"/>
      <c r="J45" s="42"/>
      <c r="K45" s="42"/>
      <c r="M45" s="41"/>
      <c r="N45" s="41"/>
      <c r="O45" s="41"/>
      <c r="P45" s="84"/>
      <c r="Q45" s="41"/>
      <c r="R45" s="41"/>
      <c r="S45" s="41"/>
      <c r="T45" s="84"/>
      <c r="U45" s="41"/>
      <c r="V45" s="41"/>
      <c r="W45" s="41"/>
      <c r="X45" s="84"/>
      <c r="Y45" s="41"/>
      <c r="Z45" s="41"/>
      <c r="AA45" s="41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</row>
    <row r="46" spans="1:39" ht="14.45" customHeight="1" x14ac:dyDescent="0.25">
      <c r="B46" s="2"/>
      <c r="C46" s="2"/>
      <c r="D46" s="2"/>
      <c r="E46" s="2"/>
      <c r="F46" s="2"/>
      <c r="H46" s="6"/>
      <c r="I46" s="6"/>
      <c r="J46" s="6"/>
      <c r="K46" s="6"/>
      <c r="M46" s="2"/>
      <c r="N46" s="2"/>
      <c r="O46" s="2"/>
      <c r="P46" s="80"/>
      <c r="Q46" s="2"/>
      <c r="R46" s="2"/>
      <c r="S46" s="2"/>
      <c r="T46" s="80"/>
      <c r="U46" s="2"/>
      <c r="V46" s="2"/>
      <c r="W46" s="2"/>
      <c r="X46" s="80"/>
      <c r="Y46" s="2"/>
      <c r="Z46" s="2"/>
      <c r="AA46" s="2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</row>
    <row r="47" spans="1:39" ht="14.45" customHeight="1" x14ac:dyDescent="0.25">
      <c r="B47" s="2"/>
      <c r="C47" s="2"/>
      <c r="D47" s="2"/>
      <c r="E47" s="2"/>
      <c r="F47" s="2"/>
      <c r="H47" s="6"/>
      <c r="I47" s="6"/>
      <c r="J47" s="6"/>
      <c r="K47" s="6"/>
      <c r="M47" s="2"/>
      <c r="N47" s="2"/>
      <c r="O47" s="2"/>
      <c r="P47" s="80"/>
      <c r="Q47" s="2"/>
      <c r="R47" s="2"/>
      <c r="S47" s="2"/>
      <c r="T47" s="80"/>
      <c r="U47" s="2"/>
      <c r="V47" s="2"/>
      <c r="W47" s="2"/>
      <c r="X47" s="80"/>
      <c r="Y47" s="2"/>
      <c r="Z47" s="2"/>
      <c r="AA47" s="2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</row>
    <row r="48" spans="1:39" ht="14.45" customHeight="1" x14ac:dyDescent="0.25">
      <c r="A48" s="43" t="s">
        <v>238</v>
      </c>
      <c r="B48" s="2"/>
      <c r="C48" s="2"/>
      <c r="D48" s="2"/>
      <c r="E48" s="2"/>
      <c r="F48" s="2"/>
      <c r="H48" s="6"/>
      <c r="I48" s="6"/>
      <c r="J48" s="6"/>
      <c r="K48" s="6"/>
      <c r="M48" s="39"/>
      <c r="N48" s="39"/>
      <c r="O48" s="39"/>
      <c r="P48" s="87"/>
      <c r="Q48" s="39"/>
      <c r="R48" s="39"/>
      <c r="S48" s="39"/>
      <c r="T48" s="87"/>
      <c r="U48" s="39"/>
      <c r="V48" s="39"/>
      <c r="W48" s="39"/>
      <c r="X48" s="87"/>
      <c r="Y48" s="39"/>
      <c r="Z48" s="39"/>
      <c r="AA48" s="39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</row>
    <row r="49" spans="1:39" ht="14.45" customHeight="1" x14ac:dyDescent="0.25">
      <c r="B49" s="2"/>
      <c r="C49" s="2"/>
      <c r="D49" s="2"/>
      <c r="E49" s="2"/>
      <c r="F49" s="2"/>
      <c r="H49" s="6"/>
      <c r="I49" s="6"/>
      <c r="J49" s="6"/>
      <c r="K49" s="6"/>
      <c r="M49" s="2"/>
      <c r="N49" s="2"/>
      <c r="O49" s="2"/>
      <c r="P49" s="80"/>
      <c r="Q49" s="2"/>
      <c r="R49" s="2"/>
      <c r="S49" s="2"/>
      <c r="T49" s="80"/>
      <c r="U49" s="2"/>
      <c r="V49" s="2"/>
      <c r="W49" s="2"/>
      <c r="X49" s="80"/>
      <c r="Y49" s="2"/>
      <c r="Z49" s="2"/>
      <c r="AA49" s="2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</row>
    <row r="50" spans="1:39" ht="14.45" customHeight="1" x14ac:dyDescent="0.25">
      <c r="A50" s="59" t="s">
        <v>180</v>
      </c>
      <c r="B50" s="73">
        <f>B51+B52</f>
        <v>0</v>
      </c>
      <c r="C50" s="73">
        <f>C51+C52</f>
        <v>362.86</v>
      </c>
      <c r="D50" s="73">
        <f>D51+D52</f>
        <v>461.161</v>
      </c>
      <c r="E50" s="73">
        <f>E51+E52</f>
        <v>495.524</v>
      </c>
      <c r="F50" s="73">
        <f>F51+F52</f>
        <v>664.52699999999993</v>
      </c>
      <c r="G50" s="74"/>
      <c r="H50" s="61">
        <f t="shared" ref="H50:K52" si="44">IFERROR((C50-B50)/(ABS(B50)),0)</f>
        <v>0</v>
      </c>
      <c r="I50" s="61">
        <f t="shared" si="44"/>
        <v>0.27090613459736534</v>
      </c>
      <c r="J50" s="61">
        <f t="shared" si="44"/>
        <v>7.4514106787000628E-2</v>
      </c>
      <c r="K50" s="61">
        <f t="shared" si="44"/>
        <v>0.34105916161477534</v>
      </c>
      <c r="M50" s="73">
        <f t="shared" ref="M50:R50" si="45">M51+M52</f>
        <v>362.32499999999999</v>
      </c>
      <c r="N50" s="73">
        <f t="shared" si="45"/>
        <v>349.78</v>
      </c>
      <c r="O50" s="73">
        <f t="shared" si="45"/>
        <v>411.23099999999999</v>
      </c>
      <c r="P50" s="96">
        <f t="shared" si="45"/>
        <v>461.161</v>
      </c>
      <c r="Q50" s="73">
        <f t="shared" si="45"/>
        <v>453.685</v>
      </c>
      <c r="R50" s="73">
        <f t="shared" si="45"/>
        <v>416.53899999999999</v>
      </c>
      <c r="S50" s="73">
        <f t="shared" ref="S50:X50" si="46">S51+S52</f>
        <v>431.834</v>
      </c>
      <c r="T50" s="96">
        <f t="shared" si="46"/>
        <v>495.524</v>
      </c>
      <c r="U50" s="73">
        <f t="shared" si="46"/>
        <v>504.93100000000004</v>
      </c>
      <c r="V50" s="73">
        <f t="shared" si="46"/>
        <v>596.86799999999994</v>
      </c>
      <c r="W50" s="73">
        <f t="shared" si="46"/>
        <v>604.12</v>
      </c>
      <c r="X50" s="96">
        <f t="shared" si="46"/>
        <v>664.52699999999993</v>
      </c>
      <c r="Y50" s="73">
        <f t="shared" ref="Y50:AA50" si="47">Y51+Y52</f>
        <v>668.98199999999997</v>
      </c>
      <c r="Z50" s="73">
        <f t="shared" si="47"/>
        <v>632.8850000000001</v>
      </c>
      <c r="AA50" s="73">
        <f t="shared" si="47"/>
        <v>723.24099999999999</v>
      </c>
      <c r="AB50" s="60"/>
      <c r="AC50" s="61">
        <f>IFERROR((Q50-M50)/(ABS(M50)),0)</f>
        <v>0.25214931346167119</v>
      </c>
      <c r="AD50" s="61">
        <f t="shared" ref="AD50:AM52" si="48">IFERROR((R50-N50)/(ABS(N50)),0)</f>
        <v>0.19085996912344907</v>
      </c>
      <c r="AE50" s="61">
        <f t="shared" si="48"/>
        <v>5.0100794930343306E-2</v>
      </c>
      <c r="AF50" s="61">
        <f t="shared" si="48"/>
        <v>7.4514106787000628E-2</v>
      </c>
      <c r="AG50" s="61">
        <f t="shared" si="48"/>
        <v>0.11295502386016738</v>
      </c>
      <c r="AH50" s="61">
        <f t="shared" si="48"/>
        <v>0.43292224737659607</v>
      </c>
      <c r="AI50" s="61">
        <f t="shared" si="48"/>
        <v>0.39896349060055486</v>
      </c>
      <c r="AJ50" s="61">
        <f t="shared" si="48"/>
        <v>0.34105916161477534</v>
      </c>
      <c r="AK50" s="61">
        <f t="shared" si="48"/>
        <v>0.32489785733100152</v>
      </c>
      <c r="AL50" s="61">
        <f t="shared" si="48"/>
        <v>6.0343325492403968E-2</v>
      </c>
      <c r="AM50" s="61">
        <f t="shared" si="48"/>
        <v>0.19718102363768783</v>
      </c>
    </row>
    <row r="51" spans="1:39" x14ac:dyDescent="0.25">
      <c r="A51" s="13" t="s">
        <v>234</v>
      </c>
      <c r="B51" s="2">
        <f>B21</f>
        <v>0</v>
      </c>
      <c r="C51" s="2">
        <f>C21</f>
        <v>287.86</v>
      </c>
      <c r="D51" s="2">
        <f>D21</f>
        <v>369.09899999999999</v>
      </c>
      <c r="E51" s="2">
        <f>E21</f>
        <v>420</v>
      </c>
      <c r="F51" s="2">
        <f>F21</f>
        <v>535.48199999999997</v>
      </c>
      <c r="G51" s="2"/>
      <c r="H51" s="6">
        <f t="shared" si="44"/>
        <v>0</v>
      </c>
      <c r="I51" s="6">
        <f t="shared" si="44"/>
        <v>0.28221704995483904</v>
      </c>
      <c r="J51" s="6">
        <f t="shared" si="44"/>
        <v>0.13790609023595299</v>
      </c>
      <c r="K51" s="6">
        <f t="shared" si="44"/>
        <v>0.27495714285714279</v>
      </c>
      <c r="M51" s="2">
        <f t="shared" ref="M51:R51" si="49">M21</f>
        <v>287.32499999999999</v>
      </c>
      <c r="N51" s="2">
        <f t="shared" si="49"/>
        <v>277.416</v>
      </c>
      <c r="O51" s="2">
        <f t="shared" si="49"/>
        <v>316.54300000000001</v>
      </c>
      <c r="P51" s="80">
        <f t="shared" si="49"/>
        <v>369.09899999999999</v>
      </c>
      <c r="Q51" s="2">
        <f t="shared" si="49"/>
        <v>364.286</v>
      </c>
      <c r="R51" s="2">
        <f t="shared" si="49"/>
        <v>331.78899999999999</v>
      </c>
      <c r="S51" s="2">
        <f t="shared" ref="S51:X51" si="50">S21</f>
        <v>351.71100000000001</v>
      </c>
      <c r="T51" s="80">
        <f t="shared" si="50"/>
        <v>420</v>
      </c>
      <c r="U51" s="2">
        <f t="shared" si="50"/>
        <v>434.09800000000001</v>
      </c>
      <c r="V51" s="2">
        <f t="shared" si="50"/>
        <v>455.46899999999999</v>
      </c>
      <c r="W51" s="2">
        <f t="shared" si="50"/>
        <v>468.58199999999999</v>
      </c>
      <c r="X51" s="80">
        <f t="shared" si="50"/>
        <v>535.48199999999997</v>
      </c>
      <c r="Y51" s="2">
        <f t="shared" ref="Y51:AA51" si="51">Y21</f>
        <v>546.48599999999999</v>
      </c>
      <c r="Z51" s="2">
        <f t="shared" si="51"/>
        <v>518.06500000000005</v>
      </c>
      <c r="AA51" s="2">
        <f t="shared" si="51"/>
        <v>543.08699999999999</v>
      </c>
      <c r="AC51" s="6">
        <f>IFERROR((Q51-M51)/(ABS(M51)),0)</f>
        <v>0.26785347602888721</v>
      </c>
      <c r="AD51" s="6">
        <f t="shared" si="48"/>
        <v>0.19599806788361157</v>
      </c>
      <c r="AE51" s="6">
        <f t="shared" si="48"/>
        <v>0.11110022966863903</v>
      </c>
      <c r="AF51" s="6">
        <f t="shared" si="48"/>
        <v>0.13790609023595299</v>
      </c>
      <c r="AG51" s="6">
        <f t="shared" si="48"/>
        <v>0.19164063400734591</v>
      </c>
      <c r="AH51" s="6">
        <f t="shared" si="48"/>
        <v>0.37276702964836089</v>
      </c>
      <c r="AI51" s="6">
        <f t="shared" si="48"/>
        <v>0.33229270622755608</v>
      </c>
      <c r="AJ51" s="6">
        <f t="shared" si="48"/>
        <v>0.27495714285714279</v>
      </c>
      <c r="AK51" s="6">
        <f t="shared" si="48"/>
        <v>0.25890006404083865</v>
      </c>
      <c r="AL51" s="6">
        <f t="shared" si="48"/>
        <v>0.13743196573202582</v>
      </c>
      <c r="AM51" s="6">
        <f t="shared" si="48"/>
        <v>0.15900098595336568</v>
      </c>
    </row>
    <row r="52" spans="1:39" x14ac:dyDescent="0.25">
      <c r="A52" s="13" t="s">
        <v>243</v>
      </c>
      <c r="B52" s="2">
        <f>B13+B19</f>
        <v>0</v>
      </c>
      <c r="C52" s="2">
        <f>C13+C19</f>
        <v>75</v>
      </c>
      <c r="D52" s="2">
        <f>D13+D19</f>
        <v>92.061999999999998</v>
      </c>
      <c r="E52" s="2">
        <f>E13+E19</f>
        <v>75.524000000000001</v>
      </c>
      <c r="F52" s="2">
        <f>F13+F19</f>
        <v>129.04499999999999</v>
      </c>
      <c r="G52" s="2"/>
      <c r="H52" s="6">
        <f t="shared" si="44"/>
        <v>0</v>
      </c>
      <c r="I52" s="6">
        <f t="shared" si="44"/>
        <v>0.2274933333333333</v>
      </c>
      <c r="J52" s="6">
        <f t="shared" si="44"/>
        <v>-0.17963980795550821</v>
      </c>
      <c r="K52" s="6">
        <f t="shared" si="44"/>
        <v>0.70866214713203735</v>
      </c>
      <c r="M52" s="2">
        <f t="shared" ref="M52:R52" si="52">M13+M19</f>
        <v>75</v>
      </c>
      <c r="N52" s="2">
        <f t="shared" si="52"/>
        <v>72.364000000000004</v>
      </c>
      <c r="O52" s="2">
        <f t="shared" si="52"/>
        <v>94.687999999999988</v>
      </c>
      <c r="P52" s="80">
        <f t="shared" si="52"/>
        <v>92.061999999999998</v>
      </c>
      <c r="Q52" s="2">
        <f t="shared" si="52"/>
        <v>89.399000000000001</v>
      </c>
      <c r="R52" s="2">
        <f t="shared" si="52"/>
        <v>84.75</v>
      </c>
      <c r="S52" s="2">
        <f t="shared" ref="S52:X52" si="53">S13+S19</f>
        <v>80.12299999999999</v>
      </c>
      <c r="T52" s="80">
        <f t="shared" si="53"/>
        <v>75.524000000000001</v>
      </c>
      <c r="U52" s="2">
        <f t="shared" si="53"/>
        <v>70.832999999999998</v>
      </c>
      <c r="V52" s="2">
        <f t="shared" si="53"/>
        <v>141.399</v>
      </c>
      <c r="W52" s="2">
        <f t="shared" si="53"/>
        <v>135.53799999999998</v>
      </c>
      <c r="X52" s="80">
        <f t="shared" si="53"/>
        <v>129.04499999999999</v>
      </c>
      <c r="Y52" s="2">
        <f t="shared" ref="Y52:AA52" si="54">Y13+Y19</f>
        <v>122.496</v>
      </c>
      <c r="Z52" s="2">
        <f t="shared" si="54"/>
        <v>114.82000000000001</v>
      </c>
      <c r="AA52" s="2">
        <f t="shared" si="54"/>
        <v>180.154</v>
      </c>
      <c r="AC52" s="6">
        <f>IFERROR((Q52-M52)/(ABS(M52)),0)</f>
        <v>0.19198666666666667</v>
      </c>
      <c r="AD52" s="6">
        <f t="shared" si="48"/>
        <v>0.17116245647006792</v>
      </c>
      <c r="AE52" s="6">
        <f t="shared" si="48"/>
        <v>-0.15382096992227104</v>
      </c>
      <c r="AF52" s="6">
        <f t="shared" si="48"/>
        <v>-0.17963980795550821</v>
      </c>
      <c r="AG52" s="6">
        <f t="shared" si="48"/>
        <v>-0.20767570107048181</v>
      </c>
      <c r="AH52" s="6">
        <f t="shared" si="48"/>
        <v>0.66842477876106199</v>
      </c>
      <c r="AI52" s="6">
        <f t="shared" si="48"/>
        <v>0.6916241279033486</v>
      </c>
      <c r="AJ52" s="6">
        <f t="shared" si="48"/>
        <v>0.70866214713203735</v>
      </c>
      <c r="AK52" s="6">
        <f t="shared" si="48"/>
        <v>0.72936343229850487</v>
      </c>
      <c r="AL52" s="6">
        <f t="shared" si="48"/>
        <v>-0.1879716263905685</v>
      </c>
      <c r="AM52" s="6">
        <f t="shared" si="48"/>
        <v>0.32917705735660863</v>
      </c>
    </row>
    <row r="54" spans="1:39" x14ac:dyDescent="0.25">
      <c r="M54" s="2"/>
      <c r="N54" s="2"/>
      <c r="O54" s="2"/>
      <c r="P54" s="2"/>
      <c r="Q54" s="2"/>
      <c r="R54" s="2"/>
    </row>
    <row r="55" spans="1:39" x14ac:dyDescent="0.25">
      <c r="M55" s="2"/>
      <c r="N55" s="2"/>
      <c r="O55" s="2"/>
      <c r="P55" s="2"/>
      <c r="Q55" s="2"/>
      <c r="R55" s="2"/>
    </row>
    <row r="56" spans="1:39" x14ac:dyDescent="0.25">
      <c r="M56" s="2"/>
      <c r="N56" s="2"/>
      <c r="O56" s="2"/>
      <c r="P56" s="2"/>
      <c r="Q56" s="2"/>
      <c r="R56" s="2"/>
    </row>
    <row r="57" spans="1:39" x14ac:dyDescent="0.25">
      <c r="M57" s="2"/>
      <c r="N57" s="2"/>
      <c r="O57" s="2"/>
      <c r="P57" s="2"/>
      <c r="Q57" s="2"/>
      <c r="R57" s="2"/>
    </row>
    <row r="58" spans="1:39" x14ac:dyDescent="0.25">
      <c r="M58" s="2"/>
      <c r="N58" s="2"/>
      <c r="O58" s="2"/>
      <c r="P58" s="2"/>
      <c r="Q58" s="2"/>
      <c r="R58" s="2"/>
    </row>
    <row r="59" spans="1:39" x14ac:dyDescent="0.25">
      <c r="M59" s="2"/>
      <c r="N59" s="2"/>
      <c r="O59" s="2"/>
      <c r="P59" s="2"/>
      <c r="Q59" s="2"/>
      <c r="R59" s="2"/>
    </row>
    <row r="60" spans="1:39" x14ac:dyDescent="0.25">
      <c r="M60" s="2"/>
      <c r="N60" s="2"/>
      <c r="O60" s="2"/>
      <c r="P60" s="2"/>
      <c r="Q60" s="2"/>
      <c r="R60" s="2"/>
    </row>
  </sheetData>
  <phoneticPr fontId="18" type="noConversion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M44:T44 B35:D35 AB35:AC35 M35:T35 E35 E44 B43:D44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EC100-8091-45A3-8EF8-AA7021A66825}">
  <dimension ref="A1:AV112"/>
  <sheetViews>
    <sheetView showGridLines="0" zoomScale="85" zoomScaleNormal="85" workbookViewId="0">
      <pane xSplit="1" ySplit="3" topLeftCell="B4" activePane="bottomRight" state="frozen"/>
      <selection activeCell="G49" sqref="G49"/>
      <selection pane="topRight" activeCell="G49" sqref="G49"/>
      <selection pane="bottomLeft" activeCell="G49" sqref="G49"/>
      <selection pane="bottomRight" activeCell="B3" sqref="B3"/>
    </sheetView>
  </sheetViews>
  <sheetFormatPr defaultRowHeight="15" x14ac:dyDescent="0.25"/>
  <cols>
    <col min="1" max="1" width="74.42578125" bestFit="1" customWidth="1"/>
    <col min="2" max="4" width="10.85546875" bestFit="1" customWidth="1"/>
    <col min="5" max="6" width="10.85546875" customWidth="1"/>
    <col min="7" max="7" width="2.5703125" customWidth="1"/>
    <col min="8" max="9" width="10.85546875" bestFit="1" customWidth="1"/>
    <col min="10" max="11" width="10.85546875" customWidth="1"/>
    <col min="13" max="13" width="10.85546875" bestFit="1" customWidth="1"/>
    <col min="14" max="16" width="10.85546875" customWidth="1"/>
    <col min="17" max="18" width="10.85546875" bestFit="1" customWidth="1"/>
    <col min="19" max="27" width="10.85546875" customWidth="1"/>
    <col min="28" max="28" width="2.5703125" customWidth="1"/>
    <col min="29" max="34" width="10.85546875" customWidth="1"/>
    <col min="35" max="36" width="11" customWidth="1"/>
    <col min="37" max="39" width="10.85546875" customWidth="1"/>
    <col min="40" max="40" width="9.140625" customWidth="1"/>
    <col min="41" max="44" width="10.85546875" customWidth="1"/>
    <col min="45" max="45" width="2.5703125" customWidth="1"/>
    <col min="46" max="48" width="10.85546875" customWidth="1"/>
  </cols>
  <sheetData>
    <row r="1" spans="1:48" ht="5.0999999999999996" customHeight="1" x14ac:dyDescent="0.25"/>
    <row r="2" spans="1:48" x14ac:dyDescent="0.25">
      <c r="A2" s="97" t="s">
        <v>316</v>
      </c>
      <c r="C2" s="2"/>
      <c r="D2" s="2"/>
      <c r="E2" s="2"/>
      <c r="F2" s="2"/>
      <c r="H2" s="7" t="s">
        <v>170</v>
      </c>
      <c r="I2" s="7" t="s">
        <v>170</v>
      </c>
      <c r="J2" s="7" t="s">
        <v>170</v>
      </c>
      <c r="K2" s="7" t="s">
        <v>170</v>
      </c>
      <c r="M2" s="2"/>
      <c r="Q2" s="2"/>
      <c r="AC2" s="7" t="s">
        <v>170</v>
      </c>
      <c r="AD2" s="7" t="s">
        <v>170</v>
      </c>
      <c r="AE2" s="7" t="s">
        <v>170</v>
      </c>
      <c r="AF2" s="7" t="s">
        <v>170</v>
      </c>
      <c r="AG2" s="7" t="s">
        <v>170</v>
      </c>
      <c r="AH2" s="7" t="s">
        <v>170</v>
      </c>
      <c r="AI2" s="7" t="s">
        <v>170</v>
      </c>
      <c r="AJ2" s="7" t="s">
        <v>170</v>
      </c>
      <c r="AK2" s="7" t="s">
        <v>170</v>
      </c>
      <c r="AL2" s="7" t="s">
        <v>170</v>
      </c>
      <c r="AM2" s="7" t="s">
        <v>170</v>
      </c>
      <c r="AT2" s="7" t="s">
        <v>170</v>
      </c>
      <c r="AU2" s="7" t="s">
        <v>170</v>
      </c>
      <c r="AV2" s="7" t="s">
        <v>170</v>
      </c>
    </row>
    <row r="3" spans="1:48" x14ac:dyDescent="0.25">
      <c r="A3" s="8" t="s">
        <v>17</v>
      </c>
      <c r="B3" s="9">
        <v>2017</v>
      </c>
      <c r="C3" s="9">
        <v>2018</v>
      </c>
      <c r="D3" s="9">
        <v>2019</v>
      </c>
      <c r="E3" s="9">
        <v>2020</v>
      </c>
      <c r="F3" s="9">
        <v>2021</v>
      </c>
      <c r="G3" s="10"/>
      <c r="H3" s="9">
        <v>2018</v>
      </c>
      <c r="I3" s="9">
        <v>2019</v>
      </c>
      <c r="J3" s="9">
        <v>2020</v>
      </c>
      <c r="K3" s="9">
        <v>2021</v>
      </c>
      <c r="L3" s="34"/>
      <c r="M3" s="11" t="s">
        <v>22</v>
      </c>
      <c r="N3" s="11" t="s">
        <v>106</v>
      </c>
      <c r="O3" s="11" t="s">
        <v>166</v>
      </c>
      <c r="P3" s="77" t="s">
        <v>167</v>
      </c>
      <c r="Q3" s="11" t="s">
        <v>23</v>
      </c>
      <c r="R3" s="11" t="s">
        <v>105</v>
      </c>
      <c r="S3" s="11" t="s">
        <v>196</v>
      </c>
      <c r="T3" s="77" t="s">
        <v>214</v>
      </c>
      <c r="U3" s="112" t="s">
        <v>248</v>
      </c>
      <c r="V3" s="11" t="s">
        <v>254</v>
      </c>
      <c r="W3" s="11" t="s">
        <v>256</v>
      </c>
      <c r="X3" s="77" t="s">
        <v>308</v>
      </c>
      <c r="Y3" s="112" t="s">
        <v>352</v>
      </c>
      <c r="Z3" s="11" t="s">
        <v>356</v>
      </c>
      <c r="AA3" s="11" t="s">
        <v>368</v>
      </c>
      <c r="AB3" s="11"/>
      <c r="AC3" s="11" t="s">
        <v>23</v>
      </c>
      <c r="AD3" s="11" t="s">
        <v>105</v>
      </c>
      <c r="AE3" s="11" t="s">
        <v>196</v>
      </c>
      <c r="AF3" s="11" t="s">
        <v>214</v>
      </c>
      <c r="AG3" s="11" t="s">
        <v>248</v>
      </c>
      <c r="AH3" s="11" t="s">
        <v>254</v>
      </c>
      <c r="AI3" s="11" t="s">
        <v>256</v>
      </c>
      <c r="AJ3" s="11" t="s">
        <v>308</v>
      </c>
      <c r="AK3" s="11" t="s">
        <v>352</v>
      </c>
      <c r="AL3" s="11" t="s">
        <v>356</v>
      </c>
      <c r="AM3" s="11" t="s">
        <v>368</v>
      </c>
      <c r="AN3" s="34"/>
      <c r="AO3" s="11" t="s">
        <v>364</v>
      </c>
      <c r="AP3" s="11" t="s">
        <v>365</v>
      </c>
      <c r="AQ3" s="11" t="s">
        <v>366</v>
      </c>
      <c r="AR3" s="11" t="s">
        <v>367</v>
      </c>
      <c r="AS3" s="11"/>
      <c r="AT3" s="11" t="s">
        <v>365</v>
      </c>
      <c r="AU3" s="11" t="s">
        <v>366</v>
      </c>
      <c r="AV3" s="11" t="s">
        <v>367</v>
      </c>
    </row>
    <row r="4" spans="1:48" ht="5.0999999999999996" customHeight="1" x14ac:dyDescent="0.25">
      <c r="P4" s="78"/>
      <c r="T4" s="78"/>
      <c r="U4" s="113"/>
      <c r="X4" s="78"/>
      <c r="Y4" s="113"/>
    </row>
    <row r="5" spans="1:48" x14ac:dyDescent="0.25">
      <c r="A5" s="18" t="s">
        <v>16</v>
      </c>
      <c r="B5" s="19">
        <f>DRE!B5-'Impacto IFRS16'!B5</f>
        <v>1104520</v>
      </c>
      <c r="C5" s="19">
        <f>DRE!C5-'Impacto IFRS16'!C5</f>
        <v>1333457</v>
      </c>
      <c r="D5" s="19">
        <f>SUM(M5:P5)</f>
        <v>1653257</v>
      </c>
      <c r="E5" s="19">
        <f>SUM(Q5:T5)</f>
        <v>2029225</v>
      </c>
      <c r="F5" s="19">
        <f>SUM(U5:X5)</f>
        <v>2518396</v>
      </c>
      <c r="G5" s="20"/>
      <c r="H5" s="26">
        <f>IFERROR((C5-B5)/(ABS(B5)),0)</f>
        <v>0.20727284250172021</v>
      </c>
      <c r="I5" s="21">
        <f>IFERROR((D5-C5)/(ABS(C5)),0)</f>
        <v>0.23982775597563327</v>
      </c>
      <c r="J5" s="21">
        <f>IFERROR((E5-D5)/(ABS(D5)),0)</f>
        <v>0.22741049939604066</v>
      </c>
      <c r="K5" s="21">
        <f>IFERROR((F5-E5)/(ABS(E5)),0)</f>
        <v>0.24106296738902783</v>
      </c>
      <c r="M5" s="19">
        <f>DRE!M5-'Impacto IFRS16'!M5</f>
        <v>354099</v>
      </c>
      <c r="N5" s="19">
        <f>DRE!N5-'Impacto IFRS16'!N5</f>
        <v>377733</v>
      </c>
      <c r="O5" s="19">
        <f>DRE!O5-'Impacto IFRS16'!O5</f>
        <v>433276</v>
      </c>
      <c r="P5" s="19">
        <f>DRE!P5-'Impacto IFRS16'!P5</f>
        <v>488149</v>
      </c>
      <c r="Q5" s="114">
        <f>DRE!Q5-'Impacto IFRS16'!Q5</f>
        <v>388035</v>
      </c>
      <c r="R5" s="19">
        <f>DRE!R5-'Impacto IFRS16'!R5</f>
        <v>434763</v>
      </c>
      <c r="S5" s="19">
        <f>DRE!S5-'Impacto IFRS16'!S5</f>
        <v>574156</v>
      </c>
      <c r="T5" s="19">
        <f>DRE!T5-'Impacto IFRS16'!T5</f>
        <v>632271</v>
      </c>
      <c r="U5" s="114">
        <f>DRE!U5-'Impacto IFRS16'!U5</f>
        <v>539838</v>
      </c>
      <c r="V5" s="19">
        <f>DRE!V5-'Impacto IFRS16'!V5</f>
        <v>615010</v>
      </c>
      <c r="W5" s="19">
        <f>DRE!W5-'Impacto IFRS16'!W5</f>
        <v>667978</v>
      </c>
      <c r="X5" s="19">
        <f>DRE!X5-'Impacto IFRS16'!X5</f>
        <v>695570</v>
      </c>
      <c r="Y5" s="114">
        <f>DRE!Y5-'Impacto IFRS16'!Y5</f>
        <v>603156</v>
      </c>
      <c r="Z5" s="19">
        <f>DRE!Z5-'Impacto IFRS16'!Z5</f>
        <v>624166</v>
      </c>
      <c r="AA5" s="19">
        <f>DRE!AA5-'Impacto IFRS16'!AA5</f>
        <v>691864</v>
      </c>
      <c r="AB5" s="20"/>
      <c r="AC5" s="21">
        <f t="shared" ref="AC5:AM5" si="0">IFERROR((Q5-M5)/(ABS(M5)),0)</f>
        <v>9.5837604737658108E-2</v>
      </c>
      <c r="AD5" s="21">
        <f t="shared" si="0"/>
        <v>0.15097966023619858</v>
      </c>
      <c r="AE5" s="21">
        <f t="shared" si="0"/>
        <v>0.32515071224808206</v>
      </c>
      <c r="AF5" s="21">
        <f t="shared" si="0"/>
        <v>0.29524182165691215</v>
      </c>
      <c r="AG5" s="21">
        <f t="shared" si="0"/>
        <v>0.39120955583903516</v>
      </c>
      <c r="AH5" s="21">
        <f t="shared" si="0"/>
        <v>0.41458679786458369</v>
      </c>
      <c r="AI5" s="21">
        <f t="shared" si="0"/>
        <v>0.16340855098614313</v>
      </c>
      <c r="AJ5" s="21">
        <f t="shared" si="0"/>
        <v>0.10011371706119686</v>
      </c>
      <c r="AK5" s="21">
        <f t="shared" si="0"/>
        <v>0.11729074277838908</v>
      </c>
      <c r="AL5" s="21">
        <f t="shared" si="0"/>
        <v>1.4887562803856847E-2</v>
      </c>
      <c r="AM5" s="21">
        <f t="shared" si="0"/>
        <v>3.5758662710448551E-2</v>
      </c>
      <c r="AO5" s="19">
        <f>SUM(M5:O5)</f>
        <v>1165108</v>
      </c>
      <c r="AP5" s="19">
        <f>SUM(Q5:S5)</f>
        <v>1396954</v>
      </c>
      <c r="AQ5" s="19">
        <f>SUM(U5:W5)</f>
        <v>1822826</v>
      </c>
      <c r="AR5" s="19">
        <f>SUM(Y5:AA5)</f>
        <v>1919186</v>
      </c>
      <c r="AS5" s="20"/>
      <c r="AT5" s="137">
        <f>IFERROR((AP5-AO5)/(ABS(AO5)),0)</f>
        <v>0.1989909948262307</v>
      </c>
      <c r="AU5" s="137">
        <f t="shared" ref="AU5:AV5" si="1">IFERROR((AQ5-AP5)/(ABS(AP5)),0)</f>
        <v>0.30485756868157432</v>
      </c>
      <c r="AV5" s="137">
        <f t="shared" si="1"/>
        <v>5.2862972110338559E-2</v>
      </c>
    </row>
    <row r="6" spans="1:48" ht="5.25" customHeight="1" x14ac:dyDescent="0.25">
      <c r="B6" s="2"/>
      <c r="C6" s="2"/>
      <c r="D6" s="2"/>
      <c r="E6" s="2"/>
      <c r="F6" s="2"/>
      <c r="H6" s="6"/>
      <c r="I6" s="6"/>
      <c r="J6" s="6"/>
      <c r="K6" s="6"/>
      <c r="M6" s="2"/>
      <c r="N6" s="2"/>
      <c r="O6" s="2"/>
      <c r="P6" s="2"/>
      <c r="Q6" s="115"/>
      <c r="R6" s="2"/>
      <c r="S6" s="2"/>
      <c r="T6" s="2"/>
      <c r="U6" s="115"/>
      <c r="V6" s="2"/>
      <c r="W6" s="2"/>
      <c r="X6" s="2"/>
      <c r="Y6" s="115"/>
      <c r="Z6" s="2"/>
      <c r="AA6" s="2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O6" s="2"/>
      <c r="AP6" s="2"/>
      <c r="AQ6" s="2"/>
      <c r="AR6" s="2"/>
      <c r="AT6" s="134"/>
      <c r="AU6" s="134"/>
      <c r="AV6" s="134"/>
    </row>
    <row r="7" spans="1:48" x14ac:dyDescent="0.25">
      <c r="A7" s="1" t="s">
        <v>15</v>
      </c>
      <c r="B7" s="3">
        <f>DRE!B7-'Impacto IFRS16'!B7</f>
        <v>-132017</v>
      </c>
      <c r="C7" s="3">
        <f>DRE!C7-'Impacto IFRS16'!C7</f>
        <v>-152956</v>
      </c>
      <c r="D7" s="3">
        <f t="shared" ref="D7:D36" si="2">SUM(M7:P7)</f>
        <v>-309225</v>
      </c>
      <c r="E7" s="3">
        <f t="shared" ref="E7:E36" si="3">SUM(Q7:T7)</f>
        <v>-408061</v>
      </c>
      <c r="F7" s="3">
        <f>SUM(U7:X7)</f>
        <v>-484790</v>
      </c>
      <c r="H7" s="5">
        <f>IFERROR((C7-B7)/(ABS(B7)),0)</f>
        <v>-0.15860836104441095</v>
      </c>
      <c r="I7" s="5">
        <f>IFERROR((D7-C7)/(ABS(C7)),0)</f>
        <v>-1.0216598237401606</v>
      </c>
      <c r="J7" s="5">
        <f>IFERROR((E7-D7)/(ABS(D7)),0)</f>
        <v>-0.31962486862317085</v>
      </c>
      <c r="K7" s="5">
        <f>IFERROR((F7-E7)/(ABS(E7)),0)</f>
        <v>-0.1880331617086661</v>
      </c>
      <c r="M7" s="3">
        <f>DRE!M7-'Impacto IFRS16'!M7</f>
        <v>-38917</v>
      </c>
      <c r="N7" s="3">
        <f>DRE!N7-'Impacto IFRS16'!N7</f>
        <v>-88426</v>
      </c>
      <c r="O7" s="143">
        <f>DRE!O7-'Impacto IFRS16'!O7</f>
        <v>-84429</v>
      </c>
      <c r="P7" s="143">
        <f>DRE!P7-'Impacto IFRS16'!P7</f>
        <v>-97453</v>
      </c>
      <c r="Q7" s="116">
        <f>DRE!Q7-'Impacto IFRS16'!Q7</f>
        <v>-73336</v>
      </c>
      <c r="R7" s="3">
        <f>DRE!R7-'Impacto IFRS16'!R7</f>
        <v>-85622</v>
      </c>
      <c r="S7" s="3">
        <f>DRE!S7-'Impacto IFRS16'!S7</f>
        <v>-118998</v>
      </c>
      <c r="T7" s="3">
        <f>DRE!T7-'Impacto IFRS16'!T7</f>
        <v>-130105</v>
      </c>
      <c r="U7" s="116">
        <f>DRE!U7-'Impacto IFRS16'!U7</f>
        <v>-104457</v>
      </c>
      <c r="V7" s="3">
        <f>DRE!V7-'Impacto IFRS16'!V7</f>
        <v>-118817</v>
      </c>
      <c r="W7" s="3">
        <f>DRE!W7-'Impacto IFRS16'!W7</f>
        <v>-129311</v>
      </c>
      <c r="X7" s="3">
        <f>DRE!X7-'Impacto IFRS16'!X7</f>
        <v>-132205</v>
      </c>
      <c r="Y7" s="116">
        <f>DRE!Y7-'Impacto IFRS16'!Y7</f>
        <v>-62907</v>
      </c>
      <c r="Z7" s="3">
        <f>DRE!Z7-'Impacto IFRS16'!Z7</f>
        <v>-68009</v>
      </c>
      <c r="AA7" s="3">
        <f>DRE!AA7-'Impacto IFRS16'!AA7</f>
        <v>-90684</v>
      </c>
      <c r="AC7" s="5">
        <f t="shared" ref="AC7:AM7" si="4">IFERROR((Q7-M7)/(ABS(M7)),0)</f>
        <v>-0.8844206901868078</v>
      </c>
      <c r="AD7" s="5">
        <f t="shared" si="4"/>
        <v>3.1710130504602717E-2</v>
      </c>
      <c r="AE7" s="5">
        <f t="shared" si="4"/>
        <v>-0.40944462210851723</v>
      </c>
      <c r="AF7" s="5">
        <f t="shared" si="4"/>
        <v>-0.33505382081618834</v>
      </c>
      <c r="AG7" s="5">
        <f t="shared" si="4"/>
        <v>-0.42436184138758593</v>
      </c>
      <c r="AH7" s="5">
        <f t="shared" si="4"/>
        <v>-0.38769241550068906</v>
      </c>
      <c r="AI7" s="5">
        <f t="shared" si="4"/>
        <v>-8.6665322106253884E-2</v>
      </c>
      <c r="AJ7" s="5">
        <f t="shared" si="4"/>
        <v>-1.6140809346297223E-2</v>
      </c>
      <c r="AK7" s="5">
        <f t="shared" si="4"/>
        <v>0.39777133174416268</v>
      </c>
      <c r="AL7" s="5">
        <f t="shared" si="4"/>
        <v>0.42761557689556207</v>
      </c>
      <c r="AM7" s="5">
        <f t="shared" si="4"/>
        <v>0.29871395318263722</v>
      </c>
      <c r="AO7" s="3">
        <f>SUM(M7:O7)</f>
        <v>-211772</v>
      </c>
      <c r="AP7" s="3">
        <f>SUM(Q7:S7)</f>
        <v>-277956</v>
      </c>
      <c r="AQ7" s="3">
        <f>SUM(U7:W7)</f>
        <v>-352585</v>
      </c>
      <c r="AR7" s="3">
        <f>SUM(Y7:AA7)</f>
        <v>-221600</v>
      </c>
      <c r="AT7" s="136">
        <f t="shared" ref="AT7:AV31" si="5">IFERROR((AP7-AO7)/(ABS(AO7)),0)</f>
        <v>-0.31252479081276091</v>
      </c>
      <c r="AU7" s="136">
        <f t="shared" si="5"/>
        <v>-0.26849213544589789</v>
      </c>
      <c r="AV7" s="136">
        <f t="shared" si="5"/>
        <v>0.37149907114596481</v>
      </c>
    </row>
    <row r="8" spans="1:48" ht="3.75" customHeight="1" x14ac:dyDescent="0.25">
      <c r="B8" s="2"/>
      <c r="C8" s="2"/>
      <c r="D8" s="2"/>
      <c r="E8" s="2"/>
      <c r="F8" s="2"/>
      <c r="H8" s="6"/>
      <c r="I8" s="6"/>
      <c r="J8" s="6"/>
      <c r="K8" s="6"/>
      <c r="M8" s="2"/>
      <c r="N8" s="2"/>
      <c r="O8" s="2"/>
      <c r="P8" s="2"/>
      <c r="Q8" s="115"/>
      <c r="R8" s="2"/>
      <c r="S8" s="2"/>
      <c r="T8" s="2"/>
      <c r="U8" s="115"/>
      <c r="V8" s="2"/>
      <c r="W8" s="2"/>
      <c r="X8" s="2"/>
      <c r="Y8" s="115"/>
      <c r="Z8" s="2"/>
      <c r="AA8" s="2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O8" s="2"/>
      <c r="AP8" s="2"/>
      <c r="AQ8" s="2"/>
      <c r="AR8" s="2"/>
      <c r="AT8" s="134">
        <f t="shared" si="5"/>
        <v>0</v>
      </c>
      <c r="AU8" s="134">
        <f t="shared" si="5"/>
        <v>0</v>
      </c>
      <c r="AV8" s="134">
        <f t="shared" si="5"/>
        <v>0</v>
      </c>
    </row>
    <row r="9" spans="1:48" x14ac:dyDescent="0.25">
      <c r="A9" s="1" t="s">
        <v>0</v>
      </c>
      <c r="B9" s="3">
        <f>DRE!B9-'Impacto IFRS16'!B9</f>
        <v>972503</v>
      </c>
      <c r="C9" s="3">
        <f>DRE!C9-'Impacto IFRS16'!C9</f>
        <v>1180501</v>
      </c>
      <c r="D9" s="3">
        <f t="shared" si="2"/>
        <v>1344032</v>
      </c>
      <c r="E9" s="3">
        <f t="shared" si="3"/>
        <v>1621164</v>
      </c>
      <c r="F9" s="3">
        <f>SUM(U9:X9)</f>
        <v>2033606</v>
      </c>
      <c r="H9" s="5">
        <f>IFERROR((C9-B9)/(ABS(B9)),0)</f>
        <v>0.21387903173563474</v>
      </c>
      <c r="I9" s="5">
        <f t="shared" ref="I9:K11" si="6">IFERROR((D9-C9)/(ABS(C9)),0)</f>
        <v>0.13852677803746036</v>
      </c>
      <c r="J9" s="5">
        <f t="shared" si="6"/>
        <v>0.20619449536915788</v>
      </c>
      <c r="K9" s="5">
        <f t="shared" si="6"/>
        <v>0.25441102812547034</v>
      </c>
      <c r="M9" s="3">
        <f>DRE!M9-'Impacto IFRS16'!M9</f>
        <v>315182</v>
      </c>
      <c r="N9" s="3">
        <f>DRE!N9-'Impacto IFRS16'!N9</f>
        <v>289307</v>
      </c>
      <c r="O9" s="3">
        <f>DRE!O9-'Impacto IFRS16'!O9</f>
        <v>348847</v>
      </c>
      <c r="P9" s="3">
        <f>DRE!P9-'Impacto IFRS16'!P9</f>
        <v>390696</v>
      </c>
      <c r="Q9" s="116">
        <f>DRE!Q9-'Impacto IFRS16'!Q9</f>
        <v>314699</v>
      </c>
      <c r="R9" s="3">
        <f>DRE!R9-'Impacto IFRS16'!R9</f>
        <v>349141</v>
      </c>
      <c r="S9" s="3">
        <f>DRE!S9-'Impacto IFRS16'!S9</f>
        <v>455158</v>
      </c>
      <c r="T9" s="3">
        <f>DRE!T9-'Impacto IFRS16'!T9</f>
        <v>502166</v>
      </c>
      <c r="U9" s="116">
        <f>DRE!U9-'Impacto IFRS16'!U9</f>
        <v>435381</v>
      </c>
      <c r="V9" s="3">
        <f>DRE!V9-'Impacto IFRS16'!V9</f>
        <v>496193</v>
      </c>
      <c r="W9" s="3">
        <f>DRE!W9-'Impacto IFRS16'!W9</f>
        <v>538667</v>
      </c>
      <c r="X9" s="3">
        <f>DRE!X9-'Impacto IFRS16'!X9</f>
        <v>563365</v>
      </c>
      <c r="Y9" s="116">
        <f>DRE!Y9-'Impacto IFRS16'!Y9</f>
        <v>540249</v>
      </c>
      <c r="Z9" s="3">
        <f>DRE!Z9-'Impacto IFRS16'!Z9</f>
        <v>556157</v>
      </c>
      <c r="AA9" s="3">
        <f>DRE!AA9-'Impacto IFRS16'!AA9</f>
        <v>601180</v>
      </c>
      <c r="AC9" s="5">
        <f t="shared" ref="AC9:AM11" si="7">IFERROR((Q9-M9)/(ABS(M9)),0)</f>
        <v>-1.5324479189801447E-3</v>
      </c>
      <c r="AD9" s="5">
        <f t="shared" si="7"/>
        <v>0.20681836250073451</v>
      </c>
      <c r="AE9" s="5">
        <f t="shared" si="7"/>
        <v>0.3047496466932495</v>
      </c>
      <c r="AF9" s="5">
        <f t="shared" si="7"/>
        <v>0.28531134181051254</v>
      </c>
      <c r="AG9" s="5">
        <f t="shared" si="7"/>
        <v>0.38348390048903874</v>
      </c>
      <c r="AH9" s="5">
        <f t="shared" si="7"/>
        <v>0.42118227306446393</v>
      </c>
      <c r="AI9" s="5">
        <f t="shared" si="7"/>
        <v>0.18347255238840138</v>
      </c>
      <c r="AJ9" s="5">
        <f t="shared" si="7"/>
        <v>0.1218700589048243</v>
      </c>
      <c r="AK9" s="5">
        <f t="shared" si="7"/>
        <v>0.24086489764137617</v>
      </c>
      <c r="AL9" s="5">
        <f t="shared" si="7"/>
        <v>0.12084813772060468</v>
      </c>
      <c r="AM9" s="5">
        <f t="shared" si="7"/>
        <v>0.1160512895722218</v>
      </c>
      <c r="AO9" s="3">
        <f t="shared" ref="AO9:AO11" si="8">SUM(M9:O9)</f>
        <v>953336</v>
      </c>
      <c r="AP9" s="3">
        <f t="shared" ref="AP9:AP11" si="9">SUM(Q9:S9)</f>
        <v>1118998</v>
      </c>
      <c r="AQ9" s="3">
        <f t="shared" ref="AQ9:AQ11" si="10">SUM(U9:W9)</f>
        <v>1470241</v>
      </c>
      <c r="AR9" s="3">
        <f t="shared" ref="AR9:AR11" si="11">SUM(Y9:AA9)</f>
        <v>1697586</v>
      </c>
      <c r="AT9" s="136">
        <f t="shared" si="5"/>
        <v>0.17377084259904169</v>
      </c>
      <c r="AU9" s="136">
        <f t="shared" si="5"/>
        <v>0.31389064144886764</v>
      </c>
      <c r="AV9" s="136">
        <f t="shared" si="5"/>
        <v>0.15463111149804692</v>
      </c>
    </row>
    <row r="10" spans="1:48" x14ac:dyDescent="0.25">
      <c r="A10" s="13" t="s">
        <v>1</v>
      </c>
      <c r="B10" s="2">
        <f>DRE!B10-'Impacto IFRS16'!B10</f>
        <v>799551</v>
      </c>
      <c r="C10" s="2">
        <f>DRE!C10-'Impacto IFRS16'!C10</f>
        <v>914754</v>
      </c>
      <c r="D10" s="2">
        <f t="shared" si="2"/>
        <v>934944</v>
      </c>
      <c r="E10" s="2">
        <f t="shared" si="3"/>
        <v>1182733</v>
      </c>
      <c r="F10" s="2">
        <f t="shared" ref="F10:F15" si="12">SUM(U10:X10)</f>
        <v>1482386</v>
      </c>
      <c r="H10" s="6">
        <f>IFERROR((C10-B10)/(ABS(B10)),0)</f>
        <v>0.14408461749156715</v>
      </c>
      <c r="I10" s="6">
        <f t="shared" si="6"/>
        <v>2.2071507749624488E-2</v>
      </c>
      <c r="J10" s="6">
        <f t="shared" si="6"/>
        <v>0.26503084676729299</v>
      </c>
      <c r="K10" s="6">
        <f t="shared" si="6"/>
        <v>0.25335642110264955</v>
      </c>
      <c r="M10" s="2">
        <f>DRE!M10-'Impacto IFRS16'!M10</f>
        <v>229806</v>
      </c>
      <c r="N10" s="2">
        <f>DRE!N10-'Impacto IFRS16'!N10</f>
        <v>196059</v>
      </c>
      <c r="O10" s="2">
        <f>DRE!O10-'Impacto IFRS16'!O10</f>
        <v>235175</v>
      </c>
      <c r="P10" s="2">
        <f>DRE!P10-'Impacto IFRS16'!P10</f>
        <v>273904</v>
      </c>
      <c r="Q10" s="115">
        <f>DRE!Q10-'Impacto IFRS16'!Q10</f>
        <v>204482</v>
      </c>
      <c r="R10" s="2">
        <f>DRE!R10-'Impacto IFRS16'!R10</f>
        <v>246515</v>
      </c>
      <c r="S10" s="2">
        <f>DRE!S10-'Impacto IFRS16'!S10</f>
        <v>347832</v>
      </c>
      <c r="T10" s="2">
        <f>DRE!T10-'Impacto IFRS16'!T10</f>
        <v>383904</v>
      </c>
      <c r="U10" s="115">
        <f>DRE!U10-'Impacto IFRS16'!U10</f>
        <v>314389</v>
      </c>
      <c r="V10" s="2">
        <f>DRE!V10-'Impacto IFRS16'!V10</f>
        <v>363514</v>
      </c>
      <c r="W10" s="2">
        <f>DRE!W10-'Impacto IFRS16'!W10</f>
        <v>394051</v>
      </c>
      <c r="X10" s="2">
        <f>DRE!X10-'Impacto IFRS16'!X10</f>
        <v>410432</v>
      </c>
      <c r="Y10" s="115">
        <f>DRE!Y10-'Impacto IFRS16'!Y10</f>
        <v>382542</v>
      </c>
      <c r="Z10" s="2">
        <f>DRE!Z10-'Impacto IFRS16'!Z10</f>
        <v>399734</v>
      </c>
      <c r="AA10" s="2">
        <f>DRE!AA10-'Impacto IFRS16'!AA10</f>
        <v>432925</v>
      </c>
      <c r="AC10" s="6">
        <f t="shared" si="7"/>
        <v>-0.11019729685038684</v>
      </c>
      <c r="AD10" s="6">
        <f t="shared" si="7"/>
        <v>0.2573511034943563</v>
      </c>
      <c r="AE10" s="6">
        <f t="shared" si="7"/>
        <v>0.47903476134793238</v>
      </c>
      <c r="AF10" s="6">
        <f t="shared" si="7"/>
        <v>0.40160056078041939</v>
      </c>
      <c r="AG10" s="6">
        <f t="shared" si="7"/>
        <v>0.53748985240754688</v>
      </c>
      <c r="AH10" s="6">
        <f t="shared" si="7"/>
        <v>0.4746120925704318</v>
      </c>
      <c r="AI10" s="6">
        <f t="shared" si="7"/>
        <v>0.13287736608477657</v>
      </c>
      <c r="AJ10" s="6">
        <f t="shared" si="7"/>
        <v>6.9100608485454698E-2</v>
      </c>
      <c r="AK10" s="6">
        <f t="shared" si="7"/>
        <v>0.21677921301317793</v>
      </c>
      <c r="AL10" s="6">
        <f t="shared" si="7"/>
        <v>9.9638528364794754E-2</v>
      </c>
      <c r="AM10" s="6">
        <f t="shared" si="7"/>
        <v>9.865220491763757E-2</v>
      </c>
      <c r="AO10" s="2">
        <f t="shared" si="8"/>
        <v>661040</v>
      </c>
      <c r="AP10" s="2">
        <f t="shared" si="9"/>
        <v>798829</v>
      </c>
      <c r="AQ10" s="2">
        <f t="shared" si="10"/>
        <v>1071954</v>
      </c>
      <c r="AR10" s="2">
        <f t="shared" si="11"/>
        <v>1215201</v>
      </c>
      <c r="AT10" s="134">
        <f t="shared" si="5"/>
        <v>0.20844275686796562</v>
      </c>
      <c r="AU10" s="134">
        <f t="shared" si="5"/>
        <v>0.34190671595547983</v>
      </c>
      <c r="AV10" s="134">
        <f t="shared" si="5"/>
        <v>0.13363166703048826</v>
      </c>
    </row>
    <row r="11" spans="1:48" x14ac:dyDescent="0.25">
      <c r="A11" s="13" t="s">
        <v>2</v>
      </c>
      <c r="B11" s="2">
        <f>DRE!B11-'Impacto IFRS16'!B11</f>
        <v>172952</v>
      </c>
      <c r="C11" s="2">
        <f>DRE!C11-'Impacto IFRS16'!C11</f>
        <v>265747</v>
      </c>
      <c r="D11" s="2">
        <f t="shared" si="2"/>
        <v>409088</v>
      </c>
      <c r="E11" s="2">
        <f t="shared" si="3"/>
        <v>438431</v>
      </c>
      <c r="F11" s="2">
        <f t="shared" si="12"/>
        <v>551220</v>
      </c>
      <c r="H11" s="6">
        <f>IFERROR((C11-B11)/(ABS(B11)),0)</f>
        <v>0.5365361487580369</v>
      </c>
      <c r="I11" s="6">
        <f t="shared" si="6"/>
        <v>0.53938896770236355</v>
      </c>
      <c r="J11" s="6">
        <f t="shared" si="6"/>
        <v>7.1727843397997496E-2</v>
      </c>
      <c r="K11" s="6">
        <f t="shared" si="6"/>
        <v>0.25725598782932774</v>
      </c>
      <c r="M11" s="2">
        <f>DRE!M11-'Impacto IFRS16'!M11</f>
        <v>85376</v>
      </c>
      <c r="N11" s="2">
        <f>DRE!N11-'Impacto IFRS16'!N11</f>
        <v>93248</v>
      </c>
      <c r="O11" s="2">
        <f>DRE!O11-'Impacto IFRS16'!O11</f>
        <v>113672</v>
      </c>
      <c r="P11" s="2">
        <f>DRE!P11-'Impacto IFRS16'!P11</f>
        <v>116792</v>
      </c>
      <c r="Q11" s="115">
        <f>DRE!Q11-'Impacto IFRS16'!Q11</f>
        <v>110217</v>
      </c>
      <c r="R11" s="2">
        <f>DRE!R11-'Impacto IFRS16'!R11</f>
        <v>102626</v>
      </c>
      <c r="S11" s="2">
        <f>DRE!S11-'Impacto IFRS16'!S11</f>
        <v>107326</v>
      </c>
      <c r="T11" s="2">
        <f>DRE!T11-'Impacto IFRS16'!T11</f>
        <v>118262</v>
      </c>
      <c r="U11" s="115">
        <f>DRE!U11-'Impacto IFRS16'!U11</f>
        <v>120992</v>
      </c>
      <c r="V11" s="2">
        <f>DRE!V11-'Impacto IFRS16'!V11</f>
        <v>132679</v>
      </c>
      <c r="W11" s="2">
        <f>DRE!W11-'Impacto IFRS16'!W11</f>
        <v>144616</v>
      </c>
      <c r="X11" s="2">
        <f>DRE!X11-'Impacto IFRS16'!X11</f>
        <v>152933</v>
      </c>
      <c r="Y11" s="115">
        <f>DRE!Y11-'Impacto IFRS16'!Y11</f>
        <v>157707</v>
      </c>
      <c r="Z11" s="2">
        <f>DRE!Z11-'Impacto IFRS16'!Z11</f>
        <v>156423</v>
      </c>
      <c r="AA11" s="2">
        <f>DRE!AA11-'Impacto IFRS16'!AA11</f>
        <v>168255</v>
      </c>
      <c r="AC11" s="6">
        <f t="shared" si="7"/>
        <v>0.29095998875562218</v>
      </c>
      <c r="AD11" s="6">
        <f t="shared" si="7"/>
        <v>0.10057052161976665</v>
      </c>
      <c r="AE11" s="6">
        <f t="shared" si="7"/>
        <v>-5.5827292561052851E-2</v>
      </c>
      <c r="AF11" s="6">
        <f t="shared" si="7"/>
        <v>1.2586478525926433E-2</v>
      </c>
      <c r="AG11" s="6">
        <f t="shared" si="7"/>
        <v>9.7761688305796748E-2</v>
      </c>
      <c r="AH11" s="6">
        <f t="shared" si="7"/>
        <v>0.29284002104729795</v>
      </c>
      <c r="AI11" s="6">
        <f t="shared" si="7"/>
        <v>0.34744609880178151</v>
      </c>
      <c r="AJ11" s="6">
        <f t="shared" si="7"/>
        <v>0.29317109468806546</v>
      </c>
      <c r="AK11" s="6">
        <f t="shared" si="7"/>
        <v>0.30344981486379263</v>
      </c>
      <c r="AL11" s="6">
        <f t="shared" si="7"/>
        <v>0.17895823755078044</v>
      </c>
      <c r="AM11" s="6">
        <f t="shared" si="7"/>
        <v>0.16346047463627814</v>
      </c>
      <c r="AO11" s="2">
        <f t="shared" si="8"/>
        <v>292296</v>
      </c>
      <c r="AP11" s="2">
        <f t="shared" si="9"/>
        <v>320169</v>
      </c>
      <c r="AQ11" s="2">
        <f t="shared" si="10"/>
        <v>398287</v>
      </c>
      <c r="AR11" s="2">
        <f t="shared" si="11"/>
        <v>482385</v>
      </c>
      <c r="AT11" s="134">
        <f t="shared" si="5"/>
        <v>9.5358814352574109E-2</v>
      </c>
      <c r="AU11" s="134">
        <f t="shared" si="5"/>
        <v>0.243989892837845</v>
      </c>
      <c r="AV11" s="134">
        <f t="shared" si="5"/>
        <v>0.21114924664877338</v>
      </c>
    </row>
    <row r="12" spans="1:48" ht="4.5" customHeight="1" x14ac:dyDescent="0.25">
      <c r="B12" s="2"/>
      <c r="C12" s="2"/>
      <c r="D12" s="2"/>
      <c r="E12" s="2"/>
      <c r="F12" s="2"/>
      <c r="H12" s="6"/>
      <c r="I12" s="6"/>
      <c r="J12" s="6"/>
      <c r="K12" s="6"/>
      <c r="M12" s="2"/>
      <c r="N12" s="2"/>
      <c r="O12" s="2"/>
      <c r="P12" s="2"/>
      <c r="Q12" s="115"/>
      <c r="R12" s="2"/>
      <c r="S12" s="2"/>
      <c r="T12" s="2"/>
      <c r="U12" s="115"/>
      <c r="V12" s="2"/>
      <c r="W12" s="2"/>
      <c r="X12" s="2"/>
      <c r="Y12" s="115"/>
      <c r="Z12" s="2"/>
      <c r="AA12" s="2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O12" s="2"/>
      <c r="AP12" s="2"/>
      <c r="AQ12" s="2"/>
      <c r="AR12" s="2"/>
      <c r="AT12" s="134">
        <f t="shared" si="5"/>
        <v>0</v>
      </c>
      <c r="AU12" s="134">
        <f t="shared" si="5"/>
        <v>0</v>
      </c>
      <c r="AV12" s="134">
        <f t="shared" si="5"/>
        <v>0</v>
      </c>
    </row>
    <row r="13" spans="1:48" x14ac:dyDescent="0.25">
      <c r="A13" s="1" t="s">
        <v>3</v>
      </c>
      <c r="B13" s="3">
        <f>DRE!B13-'Impacto IFRS16'!B13</f>
        <v>-588483</v>
      </c>
      <c r="C13" s="3">
        <f>DRE!C13-'Impacto IFRS16'!C13</f>
        <v>-744417</v>
      </c>
      <c r="D13" s="3">
        <f t="shared" si="2"/>
        <v>-801991</v>
      </c>
      <c r="E13" s="3">
        <f t="shared" si="3"/>
        <v>-951361</v>
      </c>
      <c r="F13" s="3">
        <f t="shared" si="12"/>
        <v>-1239663</v>
      </c>
      <c r="H13" s="5">
        <f>IFERROR((C13-B13)/(ABS(B13)),0)</f>
        <v>-0.26497621851438358</v>
      </c>
      <c r="I13" s="5">
        <f>IFERROR((D13-C13)/(ABS(C13)),0)</f>
        <v>-7.7341060185353097E-2</v>
      </c>
      <c r="J13" s="5">
        <f>IFERROR((E13-D13)/(ABS(D13)),0)</f>
        <v>-0.18624897286877284</v>
      </c>
      <c r="K13" s="5">
        <f>IFERROR((F13-E13)/(ABS(E13)),0)</f>
        <v>-0.30304164244697857</v>
      </c>
      <c r="M13" s="3">
        <f>DRE!M13-'Impacto IFRS16'!M13</f>
        <v>-197639</v>
      </c>
      <c r="N13" s="3">
        <f>DRE!N13-'Impacto IFRS16'!N13</f>
        <v>-171294</v>
      </c>
      <c r="O13" s="3">
        <f>DRE!O13-'Impacto IFRS16'!O13</f>
        <v>-208470</v>
      </c>
      <c r="P13" s="3">
        <f>DRE!P13-'Impacto IFRS16'!P13</f>
        <v>-224588</v>
      </c>
      <c r="Q13" s="116">
        <f>DRE!Q13-'Impacto IFRS16'!Q13</f>
        <v>-188312</v>
      </c>
      <c r="R13" s="3">
        <f>DRE!R13-'Impacto IFRS16'!R13</f>
        <v>-210747</v>
      </c>
      <c r="S13" s="3">
        <f>DRE!S13-'Impacto IFRS16'!S13</f>
        <v>-263797</v>
      </c>
      <c r="T13" s="3">
        <f>DRE!T13-'Impacto IFRS16'!T13</f>
        <v>-288505</v>
      </c>
      <c r="U13" s="116">
        <f>DRE!U13-'Impacto IFRS16'!U13</f>
        <v>-260543</v>
      </c>
      <c r="V13" s="3">
        <f>DRE!V13-'Impacto IFRS16'!V13</f>
        <v>-299888</v>
      </c>
      <c r="W13" s="3">
        <f>DRE!W13-'Impacto IFRS16'!W13</f>
        <v>-331334</v>
      </c>
      <c r="X13" s="3">
        <f>DRE!X13-'Impacto IFRS16'!X13</f>
        <v>-347898</v>
      </c>
      <c r="Y13" s="116">
        <f>DRE!Y13-'Impacto IFRS16'!Y13</f>
        <v>-354938</v>
      </c>
      <c r="Z13" s="3">
        <f>DRE!Z13-'Impacto IFRS16'!Z13</f>
        <v>-369226</v>
      </c>
      <c r="AA13" s="3">
        <f>DRE!AA13-'Impacto IFRS16'!AA13</f>
        <v>-412214</v>
      </c>
      <c r="AC13" s="5">
        <f t="shared" ref="AC13:AM15" si="13">IFERROR((Q13-M13)/(ABS(M13)),0)</f>
        <v>4.7192102773238077E-2</v>
      </c>
      <c r="AD13" s="5">
        <f t="shared" si="13"/>
        <v>-0.23032330379347787</v>
      </c>
      <c r="AE13" s="5">
        <f t="shared" si="13"/>
        <v>-0.26539550055163813</v>
      </c>
      <c r="AF13" s="5">
        <f t="shared" si="13"/>
        <v>-0.28459668370527363</v>
      </c>
      <c r="AG13" s="5">
        <f t="shared" si="13"/>
        <v>-0.38357088236543607</v>
      </c>
      <c r="AH13" s="5">
        <f t="shared" si="13"/>
        <v>-0.42297636502536218</v>
      </c>
      <c r="AI13" s="5">
        <f t="shared" si="13"/>
        <v>-0.25601883266299463</v>
      </c>
      <c r="AJ13" s="5">
        <f t="shared" si="13"/>
        <v>-0.20586471638273166</v>
      </c>
      <c r="AK13" s="5">
        <f t="shared" si="13"/>
        <v>-0.36230104051922329</v>
      </c>
      <c r="AL13" s="5">
        <f t="shared" si="13"/>
        <v>-0.23121298618150776</v>
      </c>
      <c r="AM13" s="5">
        <f t="shared" si="13"/>
        <v>-0.24410413661139516</v>
      </c>
      <c r="AO13" s="3">
        <f t="shared" ref="AO13:AO15" si="14">SUM(M13:O13)</f>
        <v>-577403</v>
      </c>
      <c r="AP13" s="3">
        <f t="shared" ref="AP13:AP15" si="15">SUM(Q13:S13)</f>
        <v>-662856</v>
      </c>
      <c r="AQ13" s="3">
        <f t="shared" ref="AQ13:AQ15" si="16">SUM(U13:W13)</f>
        <v>-891765</v>
      </c>
      <c r="AR13" s="3">
        <f t="shared" ref="AR13:AR15" si="17">SUM(Y13:AA13)</f>
        <v>-1136378</v>
      </c>
      <c r="AT13" s="136">
        <f t="shared" si="5"/>
        <v>-0.14799542087588738</v>
      </c>
      <c r="AU13" s="136">
        <f t="shared" si="5"/>
        <v>-0.34533744885767043</v>
      </c>
      <c r="AV13" s="136">
        <f t="shared" si="5"/>
        <v>-0.27430208631197683</v>
      </c>
    </row>
    <row r="14" spans="1:48" hidden="1" x14ac:dyDescent="0.25">
      <c r="A14" s="13" t="s">
        <v>1</v>
      </c>
      <c r="B14" s="2">
        <f>DRE!B14-'Impacto IFRS16'!B14</f>
        <v>-569753</v>
      </c>
      <c r="C14" s="2">
        <f>DRE!C14-'Impacto IFRS16'!C14</f>
        <v>-657284</v>
      </c>
      <c r="D14" s="2">
        <f t="shared" si="2"/>
        <v>-642113</v>
      </c>
      <c r="E14" s="2">
        <f t="shared" si="3"/>
        <v>-811424</v>
      </c>
      <c r="F14" s="2">
        <f t="shared" si="12"/>
        <v>-1026648</v>
      </c>
      <c r="H14" s="6">
        <f>IFERROR((C14-B14)/(ABS(B14)),0)</f>
        <v>-0.15362973077807401</v>
      </c>
      <c r="I14" s="6">
        <f t="shared" ref="I14:K15" si="18">IFERROR((D14-C14)/(ABS(C14)),0)</f>
        <v>2.3081346875931864E-2</v>
      </c>
      <c r="J14" s="6">
        <f t="shared" si="18"/>
        <v>-0.26367788847134382</v>
      </c>
      <c r="K14" s="6">
        <f t="shared" si="18"/>
        <v>-0.26524233939346137</v>
      </c>
      <c r="M14" s="2">
        <f>DRE!M14-'Impacto IFRS16'!M14</f>
        <v>-162116</v>
      </c>
      <c r="N14" s="2">
        <f>DRE!N14-'Impacto IFRS16'!N14</f>
        <v>-129319</v>
      </c>
      <c r="O14" s="2">
        <f>DRE!O14-'Impacto IFRS16'!O14</f>
        <v>-164312</v>
      </c>
      <c r="P14" s="2">
        <f>DRE!P14-'Impacto IFRS16'!P14</f>
        <v>-186366</v>
      </c>
      <c r="Q14" s="115">
        <f>DRE!Q14-'Impacto IFRS16'!Q14</f>
        <v>-143669</v>
      </c>
      <c r="R14" s="2">
        <f>DRE!R14-'Impacto IFRS16'!R14</f>
        <v>-171109</v>
      </c>
      <c r="S14" s="2">
        <f>DRE!S14-'Impacto IFRS16'!S14</f>
        <v>-237246</v>
      </c>
      <c r="T14" s="2">
        <f>DRE!T14-'Impacto IFRS16'!T14</f>
        <v>-259400</v>
      </c>
      <c r="U14" s="115">
        <f>DRE!U14-'Impacto IFRS16'!U14</f>
        <v>-217362</v>
      </c>
      <c r="V14" s="2">
        <f>DRE!V14-'Impacto IFRS16'!V14</f>
        <v>-250601</v>
      </c>
      <c r="W14" s="2">
        <f>DRE!W14-'Impacto IFRS16'!W14</f>
        <v>-274285</v>
      </c>
      <c r="X14" s="2">
        <f>DRE!X14-'Impacto IFRS16'!X14</f>
        <v>-284400</v>
      </c>
      <c r="Y14" s="115">
        <f>DRE!Y14-'Impacto IFRS16'!Y14</f>
        <v>-273293</v>
      </c>
      <c r="Z14" s="2">
        <f>DRE!Z14-'Impacto IFRS16'!Z14</f>
        <v>-294177</v>
      </c>
      <c r="AA14" s="2">
        <f>DRE!AA14-'Impacto IFRS16'!AA14</f>
        <v>-320630</v>
      </c>
      <c r="AC14" s="6">
        <f t="shared" si="13"/>
        <v>0.11378889190456216</v>
      </c>
      <c r="AD14" s="6">
        <f t="shared" si="13"/>
        <v>-0.32315437020082122</v>
      </c>
      <c r="AE14" s="6">
        <f t="shared" si="13"/>
        <v>-0.44387506694581041</v>
      </c>
      <c r="AF14" s="6">
        <f t="shared" si="13"/>
        <v>-0.3918847858514965</v>
      </c>
      <c r="AG14" s="6">
        <f t="shared" si="13"/>
        <v>-0.51293598479839075</v>
      </c>
      <c r="AH14" s="6">
        <f t="shared" si="13"/>
        <v>-0.46456936806363197</v>
      </c>
      <c r="AI14" s="6">
        <f t="shared" si="13"/>
        <v>-0.15612065113848073</v>
      </c>
      <c r="AJ14" s="6">
        <f t="shared" si="13"/>
        <v>-9.6376252891287581E-2</v>
      </c>
      <c r="AK14" s="6">
        <f t="shared" si="13"/>
        <v>-0.25731728637020268</v>
      </c>
      <c r="AL14" s="6">
        <f t="shared" si="13"/>
        <v>-0.17388597810862685</v>
      </c>
      <c r="AM14" s="6">
        <f t="shared" si="13"/>
        <v>-0.16896658585048399</v>
      </c>
      <c r="AO14" s="2">
        <f t="shared" si="14"/>
        <v>-455747</v>
      </c>
      <c r="AP14" s="2">
        <f t="shared" si="15"/>
        <v>-552024</v>
      </c>
      <c r="AQ14" s="2">
        <f t="shared" si="16"/>
        <v>-742248</v>
      </c>
      <c r="AR14" s="2">
        <f t="shared" si="17"/>
        <v>-888100</v>
      </c>
      <c r="AT14" s="134">
        <f t="shared" si="5"/>
        <v>-0.211250979161684</v>
      </c>
      <c r="AU14" s="134">
        <f t="shared" si="5"/>
        <v>-0.34459371331681232</v>
      </c>
      <c r="AV14" s="134">
        <f t="shared" si="5"/>
        <v>-0.19650036106530433</v>
      </c>
    </row>
    <row r="15" spans="1:48" hidden="1" x14ac:dyDescent="0.25">
      <c r="A15" s="13" t="s">
        <v>2</v>
      </c>
      <c r="B15" s="2">
        <f>DRE!B15-'Impacto IFRS16'!B15</f>
        <v>-18730</v>
      </c>
      <c r="C15" s="2">
        <f>DRE!C15-'Impacto IFRS16'!C15</f>
        <v>-87133</v>
      </c>
      <c r="D15" s="2">
        <f t="shared" si="2"/>
        <v>-159878</v>
      </c>
      <c r="E15" s="2">
        <f t="shared" si="3"/>
        <v>-139937</v>
      </c>
      <c r="F15" s="2">
        <f t="shared" si="12"/>
        <v>-213015</v>
      </c>
      <c r="H15" s="6">
        <f>IFERROR((C15-B15)/(ABS(B15)),0)</f>
        <v>-3.6520555258942871</v>
      </c>
      <c r="I15" s="6">
        <f t="shared" si="18"/>
        <v>-0.83487312499282706</v>
      </c>
      <c r="J15" s="6">
        <f t="shared" si="18"/>
        <v>0.12472635384480667</v>
      </c>
      <c r="K15" s="6">
        <f t="shared" si="18"/>
        <v>-0.52222071360683742</v>
      </c>
      <c r="M15" s="2">
        <f>DRE!M15-'Impacto IFRS16'!M15</f>
        <v>-35523</v>
      </c>
      <c r="N15" s="2">
        <f>DRE!N15-'Impacto IFRS16'!N15</f>
        <v>-41975</v>
      </c>
      <c r="O15" s="2">
        <f>DRE!O15-'Impacto IFRS16'!O15</f>
        <v>-44158</v>
      </c>
      <c r="P15" s="2">
        <f>DRE!P15-'Impacto IFRS16'!P15</f>
        <v>-38222</v>
      </c>
      <c r="Q15" s="115">
        <f>DRE!Q15-'Impacto IFRS16'!Q15</f>
        <v>-44643</v>
      </c>
      <c r="R15" s="2">
        <f>DRE!R15-'Impacto IFRS16'!R15</f>
        <v>-39638</v>
      </c>
      <c r="S15" s="2">
        <f>DRE!S15-'Impacto IFRS16'!S15</f>
        <v>-26551</v>
      </c>
      <c r="T15" s="2">
        <f>DRE!T15-'Impacto IFRS16'!T15</f>
        <v>-29105</v>
      </c>
      <c r="U15" s="115">
        <f>DRE!U15-'Impacto IFRS16'!U15</f>
        <v>-43181</v>
      </c>
      <c r="V15" s="2">
        <f>DRE!V15-'Impacto IFRS16'!V15</f>
        <v>-49287</v>
      </c>
      <c r="W15" s="2">
        <f>DRE!W15-'Impacto IFRS16'!W15</f>
        <v>-57049</v>
      </c>
      <c r="X15" s="2">
        <f>DRE!X15-'Impacto IFRS16'!X15</f>
        <v>-63498</v>
      </c>
      <c r="Y15" s="115">
        <f>DRE!Y15-'Impacto IFRS16'!Y15</f>
        <v>-81645</v>
      </c>
      <c r="Z15" s="2">
        <f>DRE!Z15-'Impacto IFRS16'!Z15</f>
        <v>-75049</v>
      </c>
      <c r="AA15" s="2">
        <f>DRE!AA15-'Impacto IFRS16'!AA15</f>
        <v>-91584</v>
      </c>
      <c r="AC15" s="6">
        <f t="shared" si="13"/>
        <v>-0.25673507305126259</v>
      </c>
      <c r="AD15" s="6">
        <f t="shared" si="13"/>
        <v>5.5675997617629543E-2</v>
      </c>
      <c r="AE15" s="6">
        <f t="shared" si="13"/>
        <v>0.3987272974319489</v>
      </c>
      <c r="AF15" s="6">
        <f t="shared" si="13"/>
        <v>0.23852754957877662</v>
      </c>
      <c r="AG15" s="6">
        <f t="shared" si="13"/>
        <v>3.2748695204175345E-2</v>
      </c>
      <c r="AH15" s="6">
        <f t="shared" si="13"/>
        <v>-0.24342802361370403</v>
      </c>
      <c r="AI15" s="6">
        <f t="shared" si="13"/>
        <v>-1.1486573010432752</v>
      </c>
      <c r="AJ15" s="6">
        <f t="shared" si="13"/>
        <v>-1.1816869953616218</v>
      </c>
      <c r="AK15" s="6">
        <f t="shared" si="13"/>
        <v>-0.89076214075635118</v>
      </c>
      <c r="AL15" s="6">
        <f t="shared" si="13"/>
        <v>-0.52269361089131006</v>
      </c>
      <c r="AM15" s="6">
        <f t="shared" si="13"/>
        <v>-0.60535679854160462</v>
      </c>
      <c r="AO15" s="2">
        <f t="shared" si="14"/>
        <v>-121656</v>
      </c>
      <c r="AP15" s="2">
        <f t="shared" si="15"/>
        <v>-110832</v>
      </c>
      <c r="AQ15" s="2">
        <f t="shared" si="16"/>
        <v>-149517</v>
      </c>
      <c r="AR15" s="2">
        <f t="shared" si="17"/>
        <v>-248278</v>
      </c>
      <c r="AT15" s="134">
        <f t="shared" si="5"/>
        <v>8.8972183862694815E-2</v>
      </c>
      <c r="AU15" s="134">
        <f t="shared" si="5"/>
        <v>-0.34904179298397575</v>
      </c>
      <c r="AV15" s="134">
        <f t="shared" si="5"/>
        <v>-0.6605335848097541</v>
      </c>
    </row>
    <row r="16" spans="1:48" ht="9" customHeight="1" x14ac:dyDescent="0.25">
      <c r="B16" s="2"/>
      <c r="C16" s="2"/>
      <c r="D16" s="2"/>
      <c r="E16" s="2"/>
      <c r="F16" s="2"/>
      <c r="H16" s="6"/>
      <c r="I16" s="6"/>
      <c r="J16" s="6"/>
      <c r="K16" s="6"/>
      <c r="M16" s="2"/>
      <c r="N16" s="2"/>
      <c r="O16" s="2"/>
      <c r="P16" s="2"/>
      <c r="Q16" s="115"/>
      <c r="R16" s="2"/>
      <c r="S16" s="2"/>
      <c r="T16" s="2"/>
      <c r="U16" s="115"/>
      <c r="V16" s="2"/>
      <c r="W16" s="2"/>
      <c r="X16" s="2"/>
      <c r="Y16" s="115"/>
      <c r="Z16" s="2"/>
      <c r="AA16" s="2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O16" s="2"/>
      <c r="AP16" s="2"/>
      <c r="AQ16" s="2"/>
      <c r="AR16" s="2"/>
      <c r="AT16" s="134">
        <f t="shared" si="5"/>
        <v>0</v>
      </c>
      <c r="AU16" s="134">
        <f t="shared" si="5"/>
        <v>0</v>
      </c>
      <c r="AV16" s="134">
        <f t="shared" si="5"/>
        <v>0</v>
      </c>
    </row>
    <row r="17" spans="1:48" x14ac:dyDescent="0.25">
      <c r="A17" s="18" t="s">
        <v>4</v>
      </c>
      <c r="B17" s="19">
        <f>DRE!B17-'Impacto IFRS16'!B17</f>
        <v>384020</v>
      </c>
      <c r="C17" s="19">
        <f>DRE!C17-'Impacto IFRS16'!C17</f>
        <v>436084</v>
      </c>
      <c r="D17" s="19">
        <f t="shared" si="2"/>
        <v>542041</v>
      </c>
      <c r="E17" s="19">
        <f t="shared" si="3"/>
        <v>669803</v>
      </c>
      <c r="F17" s="19">
        <f t="shared" ref="F17:F19" si="19">SUM(U17:X17)</f>
        <v>793943</v>
      </c>
      <c r="G17" s="20"/>
      <c r="H17" s="21">
        <f>IFERROR((C17-B17)/(ABS(B17)),0)</f>
        <v>0.13557627206916306</v>
      </c>
      <c r="I17" s="21">
        <f>IFERROR((D17-C17)/(ABS(C17)),0)</f>
        <v>0.2429738307298594</v>
      </c>
      <c r="J17" s="21">
        <f>IFERROR((E17-D17)/(ABS(D17)),0)</f>
        <v>0.23570541711789331</v>
      </c>
      <c r="K17" s="21">
        <f>IFERROR((F17-E17)/(ABS(E17)),0)</f>
        <v>0.18533807701667504</v>
      </c>
      <c r="M17" s="19">
        <f>DRE!M17-'Impacto IFRS16'!M17</f>
        <v>117543</v>
      </c>
      <c r="N17" s="19">
        <f>DRE!N17-'Impacto IFRS16'!N17</f>
        <v>118013</v>
      </c>
      <c r="O17" s="19">
        <f>DRE!O17-'Impacto IFRS16'!O17</f>
        <v>140377</v>
      </c>
      <c r="P17" s="19">
        <f>DRE!P17-'Impacto IFRS16'!P17</f>
        <v>166108</v>
      </c>
      <c r="Q17" s="114">
        <f>DRE!Q17-'Impacto IFRS16'!Q17</f>
        <v>126387</v>
      </c>
      <c r="R17" s="19">
        <f>DRE!R17-'Impacto IFRS16'!R17</f>
        <v>138394</v>
      </c>
      <c r="S17" s="19">
        <f>DRE!S17-'Impacto IFRS16'!S17</f>
        <v>191361</v>
      </c>
      <c r="T17" s="19">
        <f>DRE!T17-'Impacto IFRS16'!T17</f>
        <v>213661</v>
      </c>
      <c r="U17" s="114">
        <f>DRE!U17-'Impacto IFRS16'!U17</f>
        <v>174838</v>
      </c>
      <c r="V17" s="19">
        <f>DRE!V17-'Impacto IFRS16'!V17</f>
        <v>196305</v>
      </c>
      <c r="W17" s="19">
        <f>DRE!W17-'Impacto IFRS16'!W17</f>
        <v>207333</v>
      </c>
      <c r="X17" s="19">
        <f>DRE!X17-'Impacto IFRS16'!X17</f>
        <v>215467</v>
      </c>
      <c r="Y17" s="114">
        <f>DRE!Y17-'Impacto IFRS16'!Y17</f>
        <v>185311</v>
      </c>
      <c r="Z17" s="19">
        <f>DRE!Z17-'Impacto IFRS16'!Z17</f>
        <v>186931</v>
      </c>
      <c r="AA17" s="19">
        <f>DRE!AA17-'Impacto IFRS16'!AA17</f>
        <v>188966</v>
      </c>
      <c r="AB17" s="20"/>
      <c r="AC17" s="21">
        <f t="shared" ref="AC17:AM19" si="20">IFERROR((Q17-M17)/(ABS(M17)),0)</f>
        <v>7.5240550266710907E-2</v>
      </c>
      <c r="AD17" s="21">
        <f t="shared" si="20"/>
        <v>0.17270131256725954</v>
      </c>
      <c r="AE17" s="21">
        <f t="shared" si="20"/>
        <v>0.36319340062830807</v>
      </c>
      <c r="AF17" s="21">
        <f t="shared" si="20"/>
        <v>0.2862776025236593</v>
      </c>
      <c r="AG17" s="21">
        <f t="shared" si="20"/>
        <v>0.38335430067965853</v>
      </c>
      <c r="AH17" s="21">
        <f t="shared" si="20"/>
        <v>0.41845022183042618</v>
      </c>
      <c r="AI17" s="21">
        <f t="shared" si="20"/>
        <v>8.3465282894633702E-2</v>
      </c>
      <c r="AJ17" s="21">
        <f t="shared" si="20"/>
        <v>8.452642269763784E-3</v>
      </c>
      <c r="AK17" s="21">
        <f t="shared" si="20"/>
        <v>5.9901165650487878E-2</v>
      </c>
      <c r="AL17" s="21">
        <f t="shared" si="20"/>
        <v>-4.7752222307124115E-2</v>
      </c>
      <c r="AM17" s="21">
        <f t="shared" si="20"/>
        <v>-8.858695914302113E-2</v>
      </c>
      <c r="AO17" s="19">
        <f t="shared" ref="AO17:AO19" si="21">SUM(M17:O17)</f>
        <v>375933</v>
      </c>
      <c r="AP17" s="19">
        <f>SUM(Q17:S17)</f>
        <v>456142</v>
      </c>
      <c r="AQ17" s="19">
        <f t="shared" ref="AQ17:AQ19" si="22">SUM(U17:W17)</f>
        <v>578476</v>
      </c>
      <c r="AR17" s="19">
        <f t="shared" ref="AR17:AR19" si="23">SUM(Y17:AA17)</f>
        <v>561208</v>
      </c>
      <c r="AS17" s="20"/>
      <c r="AT17" s="135">
        <f t="shared" si="5"/>
        <v>0.21335982741605553</v>
      </c>
      <c r="AU17" s="135">
        <f t="shared" si="5"/>
        <v>0.26819279961064757</v>
      </c>
      <c r="AV17" s="135">
        <f t="shared" si="5"/>
        <v>-2.9850849473444015E-2</v>
      </c>
    </row>
    <row r="18" spans="1:48" hidden="1" x14ac:dyDescent="0.25">
      <c r="A18" s="13" t="s">
        <v>1</v>
      </c>
      <c r="B18" s="2">
        <f>DRE!B18-'Impacto IFRS16'!B18</f>
        <v>229798</v>
      </c>
      <c r="C18" s="2">
        <f>DRE!C18-'Impacto IFRS16'!C18</f>
        <v>257470</v>
      </c>
      <c r="D18" s="2">
        <f t="shared" si="2"/>
        <v>292831</v>
      </c>
      <c r="E18" s="2">
        <f t="shared" si="3"/>
        <v>371309</v>
      </c>
      <c r="F18" s="2">
        <f t="shared" si="19"/>
        <v>455738</v>
      </c>
      <c r="H18" s="6">
        <f>IFERROR((C18-B18)/(ABS(B18)),0)</f>
        <v>0.12041880260054483</v>
      </c>
      <c r="I18" s="6">
        <f t="shared" ref="I18:K19" si="24">IFERROR((D18-C18)/(ABS(C18)),0)</f>
        <v>0.13734027265312462</v>
      </c>
      <c r="J18" s="6">
        <f t="shared" si="24"/>
        <v>0.26799758222319359</v>
      </c>
      <c r="K18" s="6">
        <f t="shared" si="24"/>
        <v>0.22738204568162904</v>
      </c>
      <c r="M18" s="2">
        <f>DRE!M18-'Impacto IFRS16'!M18</f>
        <v>67690</v>
      </c>
      <c r="N18" s="2">
        <f>DRE!N18-'Impacto IFRS16'!N18</f>
        <v>66740</v>
      </c>
      <c r="O18" s="2">
        <f>DRE!O18-'Impacto IFRS16'!O18</f>
        <v>70863</v>
      </c>
      <c r="P18" s="2">
        <f>DRE!P18-'Impacto IFRS16'!P18</f>
        <v>87538</v>
      </c>
      <c r="Q18" s="115">
        <f>DRE!Q18-'Impacto IFRS16'!Q18</f>
        <v>60813</v>
      </c>
      <c r="R18" s="2">
        <f>DRE!R18-'Impacto IFRS16'!R18</f>
        <v>75406</v>
      </c>
      <c r="S18" s="2">
        <f>DRE!S18-'Impacto IFRS16'!S18</f>
        <v>110586</v>
      </c>
      <c r="T18" s="2">
        <f>DRE!T18-'Impacto IFRS16'!T18</f>
        <v>124504</v>
      </c>
      <c r="U18" s="115">
        <f>DRE!U18-'Impacto IFRS16'!U18</f>
        <v>97027</v>
      </c>
      <c r="V18" s="2">
        <f>DRE!V18-'Impacto IFRS16'!V18</f>
        <v>112913</v>
      </c>
      <c r="W18" s="2">
        <f>DRE!W18-'Impacto IFRS16'!W18</f>
        <v>119766</v>
      </c>
      <c r="X18" s="2">
        <f>DRE!X18-'Impacto IFRS16'!X18</f>
        <v>126032</v>
      </c>
      <c r="Y18" s="115">
        <f>DRE!Y18-'Impacto IFRS16'!Y18</f>
        <v>109249</v>
      </c>
      <c r="Z18" s="2">
        <f>DRE!Z18-'Impacto IFRS16'!Z18</f>
        <v>105557</v>
      </c>
      <c r="AA18" s="2">
        <f>DRE!AA18-'Impacto IFRS16'!AA18</f>
        <v>112295</v>
      </c>
      <c r="AC18" s="6">
        <f t="shared" si="20"/>
        <v>-0.1015955089378047</v>
      </c>
      <c r="AD18" s="6">
        <f t="shared" si="20"/>
        <v>0.12984716811507341</v>
      </c>
      <c r="AE18" s="6">
        <f t="shared" si="20"/>
        <v>0.56056051818297281</v>
      </c>
      <c r="AF18" s="6">
        <f t="shared" si="20"/>
        <v>0.42228517900797369</v>
      </c>
      <c r="AG18" s="6">
        <f t="shared" si="20"/>
        <v>0.59549767319487612</v>
      </c>
      <c r="AH18" s="6">
        <f t="shared" si="20"/>
        <v>0.49740073734185608</v>
      </c>
      <c r="AI18" s="6">
        <f t="shared" si="20"/>
        <v>8.3012316206391407E-2</v>
      </c>
      <c r="AJ18" s="6">
        <f t="shared" si="20"/>
        <v>1.2272698065925593E-2</v>
      </c>
      <c r="AK18" s="6">
        <f t="shared" si="20"/>
        <v>0.12596493759469013</v>
      </c>
      <c r="AL18" s="6">
        <f t="shared" si="20"/>
        <v>-6.514750294474507E-2</v>
      </c>
      <c r="AM18" s="6">
        <f t="shared" si="20"/>
        <v>-6.2379974283185542E-2</v>
      </c>
      <c r="AO18" s="2">
        <f t="shared" si="21"/>
        <v>205293</v>
      </c>
      <c r="AP18" s="2">
        <f t="shared" ref="AP18:AP19" si="25">SUM(Q18:S18)</f>
        <v>246805</v>
      </c>
      <c r="AQ18" s="2">
        <f t="shared" si="22"/>
        <v>329706</v>
      </c>
      <c r="AR18" s="2">
        <f t="shared" si="23"/>
        <v>327101</v>
      </c>
      <c r="AT18" s="134">
        <f t="shared" si="5"/>
        <v>0.20220855070557692</v>
      </c>
      <c r="AU18" s="134">
        <f t="shared" si="5"/>
        <v>0.33589676060047408</v>
      </c>
      <c r="AV18" s="134">
        <f t="shared" si="5"/>
        <v>-7.9009784474653177E-3</v>
      </c>
    </row>
    <row r="19" spans="1:48" hidden="1" x14ac:dyDescent="0.25">
      <c r="A19" s="13" t="s">
        <v>2</v>
      </c>
      <c r="B19" s="2">
        <f>DRE!B19-'Impacto IFRS16'!B19</f>
        <v>154222</v>
      </c>
      <c r="C19" s="2">
        <f>DRE!C19-'Impacto IFRS16'!C19</f>
        <v>178614</v>
      </c>
      <c r="D19" s="2">
        <f t="shared" si="2"/>
        <v>249210</v>
      </c>
      <c r="E19" s="2">
        <f t="shared" si="3"/>
        <v>298494</v>
      </c>
      <c r="F19" s="2">
        <f t="shared" si="19"/>
        <v>338205</v>
      </c>
      <c r="H19" s="6">
        <f>IFERROR((C19-B19)/(ABS(B19)),0)</f>
        <v>0.15816161118387778</v>
      </c>
      <c r="I19" s="6">
        <f t="shared" si="24"/>
        <v>0.39524337397964326</v>
      </c>
      <c r="J19" s="6">
        <f t="shared" si="24"/>
        <v>0.19776092452148791</v>
      </c>
      <c r="K19" s="6">
        <f t="shared" si="24"/>
        <v>0.13303785000703533</v>
      </c>
      <c r="M19" s="2">
        <f>DRE!M19-'Impacto IFRS16'!M19</f>
        <v>49853</v>
      </c>
      <c r="N19" s="2">
        <f>DRE!N19-'Impacto IFRS16'!N19</f>
        <v>51273</v>
      </c>
      <c r="O19" s="2">
        <f>DRE!O19-'Impacto IFRS16'!O19</f>
        <v>69514</v>
      </c>
      <c r="P19" s="2">
        <f>DRE!P19-'Impacto IFRS16'!P19</f>
        <v>78570</v>
      </c>
      <c r="Q19" s="115">
        <f>DRE!Q19-'Impacto IFRS16'!Q19</f>
        <v>65574</v>
      </c>
      <c r="R19" s="2">
        <f>DRE!R19-'Impacto IFRS16'!R19</f>
        <v>62988</v>
      </c>
      <c r="S19" s="2">
        <f>DRE!S19-'Impacto IFRS16'!S19</f>
        <v>80775</v>
      </c>
      <c r="T19" s="2">
        <f>DRE!T19-'Impacto IFRS16'!T19</f>
        <v>89157</v>
      </c>
      <c r="U19" s="115">
        <f>DRE!U19-'Impacto IFRS16'!U19</f>
        <v>77811</v>
      </c>
      <c r="V19" s="2">
        <f>DRE!V19-'Impacto IFRS16'!V19</f>
        <v>83392</v>
      </c>
      <c r="W19" s="2">
        <f>DRE!W19-'Impacto IFRS16'!W19</f>
        <v>87567</v>
      </c>
      <c r="X19" s="2">
        <f>DRE!X19-'Impacto IFRS16'!X19</f>
        <v>89435</v>
      </c>
      <c r="Y19" s="115">
        <f>DRE!Y19-'Impacto IFRS16'!Y19</f>
        <v>76062</v>
      </c>
      <c r="Z19" s="2">
        <f>DRE!Z19-'Impacto IFRS16'!Z19</f>
        <v>81374</v>
      </c>
      <c r="AA19" s="2">
        <f>DRE!AA19-'Impacto IFRS16'!AA19</f>
        <v>76671</v>
      </c>
      <c r="AC19" s="6">
        <f t="shared" si="20"/>
        <v>0.31534712053437103</v>
      </c>
      <c r="AD19" s="6">
        <f t="shared" si="20"/>
        <v>0.22848282721900415</v>
      </c>
      <c r="AE19" s="6">
        <f t="shared" si="20"/>
        <v>0.16199614466150702</v>
      </c>
      <c r="AF19" s="6">
        <f t="shared" si="20"/>
        <v>0.13474608629247806</v>
      </c>
      <c r="AG19" s="6">
        <f t="shared" si="20"/>
        <v>0.18661359685241102</v>
      </c>
      <c r="AH19" s="6">
        <f t="shared" si="20"/>
        <v>0.32393471772401095</v>
      </c>
      <c r="AI19" s="6">
        <f t="shared" si="20"/>
        <v>8.408542246982359E-2</v>
      </c>
      <c r="AJ19" s="6">
        <f t="shared" si="20"/>
        <v>3.1180950458180512E-3</v>
      </c>
      <c r="AK19" s="6">
        <f t="shared" si="20"/>
        <v>-2.2477541735744302E-2</v>
      </c>
      <c r="AL19" s="6">
        <f t="shared" si="20"/>
        <v>-2.4198963929393708E-2</v>
      </c>
      <c r="AM19" s="6">
        <f t="shared" si="20"/>
        <v>-0.1244304361231971</v>
      </c>
      <c r="AO19" s="2">
        <f t="shared" si="21"/>
        <v>170640</v>
      </c>
      <c r="AP19" s="2">
        <f t="shared" si="25"/>
        <v>209337</v>
      </c>
      <c r="AQ19" s="2">
        <f t="shared" si="22"/>
        <v>248770</v>
      </c>
      <c r="AR19" s="2">
        <f t="shared" si="23"/>
        <v>234107</v>
      </c>
      <c r="AT19" s="134">
        <f t="shared" si="5"/>
        <v>0.22677566807313643</v>
      </c>
      <c r="AU19" s="134">
        <f t="shared" si="5"/>
        <v>0.18837090433129355</v>
      </c>
      <c r="AV19" s="134">
        <f t="shared" si="5"/>
        <v>-5.8941994613498409E-2</v>
      </c>
    </row>
    <row r="20" spans="1:48" ht="8.25" customHeight="1" x14ac:dyDescent="0.25">
      <c r="B20" s="2"/>
      <c r="C20" s="2"/>
      <c r="D20" s="2"/>
      <c r="E20" s="2"/>
      <c r="F20" s="2"/>
      <c r="H20" s="6"/>
      <c r="I20" s="6"/>
      <c r="J20" s="6"/>
      <c r="K20" s="6"/>
      <c r="M20" s="2"/>
      <c r="N20" s="2"/>
      <c r="O20" s="2"/>
      <c r="P20" s="2"/>
      <c r="Q20" s="115"/>
      <c r="R20" s="2"/>
      <c r="S20" s="2"/>
      <c r="T20" s="2"/>
      <c r="U20" s="115"/>
      <c r="V20" s="2"/>
      <c r="W20" s="2"/>
      <c r="X20" s="2"/>
      <c r="Y20" s="115"/>
      <c r="Z20" s="2"/>
      <c r="AA20" s="2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O20" s="2"/>
      <c r="AP20" s="2"/>
      <c r="AQ20" s="2"/>
      <c r="AR20" s="2"/>
      <c r="AT20" s="134">
        <f t="shared" si="5"/>
        <v>0</v>
      </c>
      <c r="AU20" s="134">
        <f t="shared" si="5"/>
        <v>0</v>
      </c>
      <c r="AV20" s="134">
        <f t="shared" si="5"/>
        <v>0</v>
      </c>
    </row>
    <row r="21" spans="1:48" x14ac:dyDescent="0.25">
      <c r="A21" s="22" t="s">
        <v>317</v>
      </c>
      <c r="B21" s="23">
        <f>DRE!B21-'Impacto IFRS16'!B21</f>
        <v>-311299</v>
      </c>
      <c r="C21" s="23">
        <f>DRE!C21-'Impacto IFRS16'!C21</f>
        <v>-360050</v>
      </c>
      <c r="D21" s="23">
        <f t="shared" si="2"/>
        <v>-439693</v>
      </c>
      <c r="E21" s="23">
        <f t="shared" si="3"/>
        <v>-529113</v>
      </c>
      <c r="F21" s="23">
        <f t="shared" ref="F21:F36" si="26">SUM(U21:X21)</f>
        <v>-649731</v>
      </c>
      <c r="G21" s="24"/>
      <c r="H21" s="25">
        <f>IFERROR((C21-B21)/(ABS(B21)),0)</f>
        <v>-0.15660506458421003</v>
      </c>
      <c r="I21" s="25">
        <f t="shared" ref="I21:K25" si="27">IFERROR((D21-C21)/(ABS(C21)),0)</f>
        <v>-0.22119983335647828</v>
      </c>
      <c r="J21" s="25">
        <f t="shared" si="27"/>
        <v>-0.20336916894287604</v>
      </c>
      <c r="K21" s="25">
        <f t="shared" si="27"/>
        <v>-0.2279626469204121</v>
      </c>
      <c r="M21" s="23">
        <f>DRE!M21-'Impacto IFRS16'!M21</f>
        <v>-96893</v>
      </c>
      <c r="N21" s="23">
        <f>DRE!N21-'Impacto IFRS16'!N21</f>
        <v>-102781</v>
      </c>
      <c r="O21" s="23">
        <f>DRE!O21-'Impacto IFRS16'!O21</f>
        <v>-107847</v>
      </c>
      <c r="P21" s="23">
        <f>DRE!P21-'Impacto IFRS16'!P21</f>
        <v>-132172</v>
      </c>
      <c r="Q21" s="117">
        <f>DRE!Q21-'Impacto IFRS16'!Q21</f>
        <v>-114881</v>
      </c>
      <c r="R21" s="23">
        <f>DRE!R21-'Impacto IFRS16'!R21</f>
        <v>-116755</v>
      </c>
      <c r="S21" s="23">
        <f>DRE!S21-'Impacto IFRS16'!S21</f>
        <v>-140325</v>
      </c>
      <c r="T21" s="23">
        <f>DRE!T21-'Impacto IFRS16'!T21</f>
        <v>-157152</v>
      </c>
      <c r="U21" s="117">
        <f>DRE!U21-'Impacto IFRS16'!U21</f>
        <v>-142856</v>
      </c>
      <c r="V21" s="23">
        <f>DRE!V21-'Impacto IFRS16'!V21</f>
        <v>-159977</v>
      </c>
      <c r="W21" s="23">
        <f>DRE!W21-'Impacto IFRS16'!W21</f>
        <v>-167477</v>
      </c>
      <c r="X21" s="23">
        <f>DRE!X21-'Impacto IFRS16'!X21</f>
        <v>-179421</v>
      </c>
      <c r="Y21" s="117">
        <f>DRE!Y21-'Impacto IFRS16'!Y21</f>
        <v>-174153</v>
      </c>
      <c r="Z21" s="23">
        <f>DRE!Z21-'Impacto IFRS16'!Z21</f>
        <v>-172351</v>
      </c>
      <c r="AA21" s="23">
        <f>DRE!AA21-'Impacto IFRS16'!AA21</f>
        <v>-180631</v>
      </c>
      <c r="AB21" s="24"/>
      <c r="AC21" s="25">
        <f t="shared" ref="AC21:AM25" si="28">IFERROR((Q21-M21)/(ABS(M21)),0)</f>
        <v>-0.18564808603304675</v>
      </c>
      <c r="AD21" s="25">
        <f t="shared" si="28"/>
        <v>-0.13595898074546853</v>
      </c>
      <c r="AE21" s="25">
        <f t="shared" si="28"/>
        <v>-0.30114884975938133</v>
      </c>
      <c r="AF21" s="25">
        <f t="shared" si="28"/>
        <v>-0.18899615652331811</v>
      </c>
      <c r="AG21" s="25">
        <f t="shared" si="28"/>
        <v>-0.24351285242990572</v>
      </c>
      <c r="AH21" s="25">
        <f t="shared" si="28"/>
        <v>-0.37019399597447644</v>
      </c>
      <c r="AI21" s="25">
        <f t="shared" si="28"/>
        <v>-0.19349367539640122</v>
      </c>
      <c r="AJ21" s="25">
        <f t="shared" si="28"/>
        <v>-0.14170357361026267</v>
      </c>
      <c r="AK21" s="25">
        <f t="shared" si="28"/>
        <v>-0.21908075264602117</v>
      </c>
      <c r="AL21" s="25">
        <f t="shared" si="28"/>
        <v>-7.7348618863961688E-2</v>
      </c>
      <c r="AM21" s="25">
        <f t="shared" si="28"/>
        <v>-7.854212817282373E-2</v>
      </c>
      <c r="AO21" s="23">
        <f>SUM(M21:O21)</f>
        <v>-307521</v>
      </c>
      <c r="AP21" s="23">
        <f t="shared" ref="AP21:AP25" si="29">SUM(Q21:S21)</f>
        <v>-371961</v>
      </c>
      <c r="AQ21" s="23">
        <f t="shared" ref="AQ21:AQ25" si="30">SUM(U21:W21)</f>
        <v>-470310</v>
      </c>
      <c r="AR21" s="23">
        <f t="shared" ref="AR21:AR25" si="31">SUM(Y21:AA21)</f>
        <v>-527135</v>
      </c>
      <c r="AS21" s="24"/>
      <c r="AT21" s="139">
        <f t="shared" si="5"/>
        <v>-0.20954666510579764</v>
      </c>
      <c r="AU21" s="139">
        <f t="shared" si="5"/>
        <v>-0.26440675232080785</v>
      </c>
      <c r="AV21" s="139">
        <f t="shared" si="5"/>
        <v>-0.12082456252259148</v>
      </c>
    </row>
    <row r="22" spans="1:48" x14ac:dyDescent="0.25">
      <c r="A22" s="13" t="s">
        <v>318</v>
      </c>
      <c r="B22" s="2">
        <f>DRE!B22-'Impacto IFRS16'!B22</f>
        <v>-202414</v>
      </c>
      <c r="C22" s="2">
        <f>DRE!C22-'Impacto IFRS16'!C22</f>
        <v>-243536</v>
      </c>
      <c r="D22" s="2">
        <f t="shared" si="2"/>
        <v>-298496</v>
      </c>
      <c r="E22" s="2">
        <f t="shared" si="3"/>
        <v>-358064</v>
      </c>
      <c r="F22" s="2">
        <f t="shared" si="26"/>
        <v>-445591</v>
      </c>
      <c r="H22" s="6">
        <f>IFERROR((C22-B22)/(ABS(B22)),0)</f>
        <v>-0.20315788433606372</v>
      </c>
      <c r="I22" s="6">
        <f t="shared" si="27"/>
        <v>-0.22567505420143222</v>
      </c>
      <c r="J22" s="6">
        <f t="shared" si="27"/>
        <v>-0.19956046312178388</v>
      </c>
      <c r="K22" s="6">
        <f t="shared" si="27"/>
        <v>-0.24444512712811117</v>
      </c>
      <c r="M22" s="2">
        <f>DRE!M22-'Impacto IFRS16'!M22</f>
        <v>-66703</v>
      </c>
      <c r="N22" s="2">
        <f>DRE!N22-'Impacto IFRS16'!N22</f>
        <v>-71074</v>
      </c>
      <c r="O22" s="2">
        <f>DRE!O22-'Impacto IFRS16'!O22</f>
        <v>-74891</v>
      </c>
      <c r="P22" s="2">
        <f>DRE!P22-'Impacto IFRS16'!P22</f>
        <v>-85828</v>
      </c>
      <c r="Q22" s="115">
        <f>DRE!Q22-'Impacto IFRS16'!Q22</f>
        <v>-79949</v>
      </c>
      <c r="R22" s="2">
        <f>DRE!R22-'Impacto IFRS16'!R22</f>
        <v>-77491</v>
      </c>
      <c r="S22" s="2">
        <f>DRE!S22-'Impacto IFRS16'!S22</f>
        <v>-93556</v>
      </c>
      <c r="T22" s="2">
        <f>DRE!T22-'Impacto IFRS16'!T22</f>
        <v>-107068</v>
      </c>
      <c r="U22" s="115">
        <f>DRE!U22-'Impacto IFRS16'!U22</f>
        <v>-98558</v>
      </c>
      <c r="V22" s="2">
        <f>DRE!V22-'Impacto IFRS16'!V22</f>
        <v>-108171</v>
      </c>
      <c r="W22" s="2">
        <f>DRE!W22-'Impacto IFRS16'!W22</f>
        <v>-115280</v>
      </c>
      <c r="X22" s="2">
        <f>DRE!X22-'Impacto IFRS16'!X22</f>
        <v>-123582</v>
      </c>
      <c r="Y22" s="115">
        <f>DRE!Y22-'Impacto IFRS16'!Y22</f>
        <v>-119144</v>
      </c>
      <c r="Z22" s="2">
        <f>DRE!Z22-'Impacto IFRS16'!Z22</f>
        <v>-119963</v>
      </c>
      <c r="AA22" s="2">
        <f>DRE!AA22-'Impacto IFRS16'!AA22</f>
        <v>-126324</v>
      </c>
      <c r="AC22" s="6">
        <f t="shared" si="28"/>
        <v>-0.19858177293375109</v>
      </c>
      <c r="AD22" s="6">
        <f t="shared" si="28"/>
        <v>-9.0286180600500893E-2</v>
      </c>
      <c r="AE22" s="6">
        <f t="shared" si="28"/>
        <v>-0.24922887930458934</v>
      </c>
      <c r="AF22" s="6">
        <f t="shared" si="28"/>
        <v>-0.24747168756116886</v>
      </c>
      <c r="AG22" s="6">
        <f t="shared" si="28"/>
        <v>-0.23276088506422846</v>
      </c>
      <c r="AH22" s="6">
        <f t="shared" si="28"/>
        <v>-0.39591694519363541</v>
      </c>
      <c r="AI22" s="6">
        <f t="shared" si="28"/>
        <v>-0.23220317243148489</v>
      </c>
      <c r="AJ22" s="6">
        <f t="shared" si="28"/>
        <v>-0.15423842791496992</v>
      </c>
      <c r="AK22" s="6">
        <f t="shared" si="28"/>
        <v>-0.20887193327786685</v>
      </c>
      <c r="AL22" s="6">
        <f t="shared" si="28"/>
        <v>-0.10901258193046195</v>
      </c>
      <c r="AM22" s="6">
        <f t="shared" si="28"/>
        <v>-9.5801526717557248E-2</v>
      </c>
      <c r="AO22" s="2">
        <f t="shared" ref="AO22:AO25" si="32">SUM(M22:O22)</f>
        <v>-212668</v>
      </c>
      <c r="AP22" s="2">
        <f t="shared" si="29"/>
        <v>-250996</v>
      </c>
      <c r="AQ22" s="2">
        <f t="shared" si="30"/>
        <v>-322009</v>
      </c>
      <c r="AR22" s="2">
        <f t="shared" si="31"/>
        <v>-365431</v>
      </c>
      <c r="AT22" s="134">
        <f t="shared" si="5"/>
        <v>-0.18022457539451164</v>
      </c>
      <c r="AU22" s="134">
        <f t="shared" si="5"/>
        <v>-0.28292482748729064</v>
      </c>
      <c r="AV22" s="134">
        <f t="shared" si="5"/>
        <v>-0.13484716265694438</v>
      </c>
    </row>
    <row r="23" spans="1:48" x14ac:dyDescent="0.25">
      <c r="A23" s="13" t="s">
        <v>319</v>
      </c>
      <c r="B23" s="2">
        <f>DRE!B23-'Impacto IFRS16'!B23</f>
        <v>-98286</v>
      </c>
      <c r="C23" s="2">
        <f>DRE!C23-'Impacto IFRS16'!C23</f>
        <v>-113117</v>
      </c>
      <c r="D23" s="2">
        <f t="shared" si="2"/>
        <v>-126440</v>
      </c>
      <c r="E23" s="2">
        <f t="shared" si="3"/>
        <v>-153030</v>
      </c>
      <c r="F23" s="2">
        <f t="shared" si="26"/>
        <v>-191719</v>
      </c>
      <c r="H23" s="6">
        <f>IFERROR((C23-B23)/(ABS(B23)),0)</f>
        <v>-0.15089636367336143</v>
      </c>
      <c r="I23" s="6">
        <f t="shared" si="27"/>
        <v>-0.11778070493382957</v>
      </c>
      <c r="J23" s="6">
        <f t="shared" si="27"/>
        <v>-0.21029737424865549</v>
      </c>
      <c r="K23" s="6">
        <f t="shared" si="27"/>
        <v>-0.25281970855387831</v>
      </c>
      <c r="M23" s="2">
        <f>DRE!M23-'Impacto IFRS16'!M23</f>
        <v>-28429</v>
      </c>
      <c r="N23" s="2">
        <f>DRE!N23-'Impacto IFRS16'!N23</f>
        <v>-30545</v>
      </c>
      <c r="O23" s="2">
        <f>DRE!O23-'Impacto IFRS16'!O23</f>
        <v>-31521</v>
      </c>
      <c r="P23" s="2">
        <f>DRE!P23-'Impacto IFRS16'!P23</f>
        <v>-35945</v>
      </c>
      <c r="Q23" s="115">
        <f>DRE!Q23-'Impacto IFRS16'!Q23</f>
        <v>-32734</v>
      </c>
      <c r="R23" s="2">
        <f>DRE!R23-'Impacto IFRS16'!R23</f>
        <v>-33888</v>
      </c>
      <c r="S23" s="2">
        <f>DRE!S23-'Impacto IFRS16'!S23</f>
        <v>-41146</v>
      </c>
      <c r="T23" s="2">
        <f>DRE!T23-'Impacto IFRS16'!T23</f>
        <v>-45262</v>
      </c>
      <c r="U23" s="115">
        <f>DRE!U23-'Impacto IFRS16'!U23</f>
        <v>-41356</v>
      </c>
      <c r="V23" s="2">
        <f>DRE!V23-'Impacto IFRS16'!V23</f>
        <v>-47729</v>
      </c>
      <c r="W23" s="2">
        <f>DRE!W23-'Impacto IFRS16'!W23</f>
        <v>-50936</v>
      </c>
      <c r="X23" s="2">
        <f>DRE!X23-'Impacto IFRS16'!X23</f>
        <v>-51698</v>
      </c>
      <c r="Y23" s="115">
        <f>DRE!Y23-'Impacto IFRS16'!Y23</f>
        <v>-52294</v>
      </c>
      <c r="Z23" s="2">
        <f>DRE!Z23-'Impacto IFRS16'!Z23</f>
        <v>-53702</v>
      </c>
      <c r="AA23" s="2">
        <f>DRE!AA23-'Impacto IFRS16'!AA23</f>
        <v>-55145</v>
      </c>
      <c r="AC23" s="6">
        <f t="shared" si="28"/>
        <v>-0.15142987794153856</v>
      </c>
      <c r="AD23" s="6">
        <f t="shared" si="28"/>
        <v>-0.10944508102799148</v>
      </c>
      <c r="AE23" s="6">
        <f t="shared" si="28"/>
        <v>-0.30535198756384635</v>
      </c>
      <c r="AF23" s="6">
        <f t="shared" si="28"/>
        <v>-0.25920155793573513</v>
      </c>
      <c r="AG23" s="6">
        <f t="shared" si="28"/>
        <v>-0.26339585751817685</v>
      </c>
      <c r="AH23" s="6">
        <f t="shared" si="28"/>
        <v>-0.40843366383380547</v>
      </c>
      <c r="AI23" s="6">
        <f t="shared" si="28"/>
        <v>-0.23793321343508483</v>
      </c>
      <c r="AJ23" s="6">
        <f t="shared" si="28"/>
        <v>-0.14219433520392383</v>
      </c>
      <c r="AK23" s="6">
        <f t="shared" si="28"/>
        <v>-0.26448399264919237</v>
      </c>
      <c r="AL23" s="6">
        <f t="shared" si="28"/>
        <v>-0.12514404240608434</v>
      </c>
      <c r="AM23" s="6">
        <f t="shared" si="28"/>
        <v>-8.2633108214229617E-2</v>
      </c>
      <c r="AO23" s="2">
        <f t="shared" si="32"/>
        <v>-90495</v>
      </c>
      <c r="AP23" s="2">
        <f t="shared" si="29"/>
        <v>-107768</v>
      </c>
      <c r="AQ23" s="2">
        <f t="shared" si="30"/>
        <v>-140021</v>
      </c>
      <c r="AR23" s="2">
        <f t="shared" si="31"/>
        <v>-161141</v>
      </c>
      <c r="AT23" s="134">
        <f t="shared" si="5"/>
        <v>-0.19087242389082271</v>
      </c>
      <c r="AU23" s="134">
        <f t="shared" si="5"/>
        <v>-0.29928179051295373</v>
      </c>
      <c r="AV23" s="134">
        <f t="shared" si="5"/>
        <v>-0.15083451767949094</v>
      </c>
    </row>
    <row r="24" spans="1:48" x14ac:dyDescent="0.25">
      <c r="A24" s="13" t="s">
        <v>8</v>
      </c>
      <c r="B24" s="2">
        <f>DRE!B24-'Impacto IFRS16'!B24</f>
        <v>0</v>
      </c>
      <c r="C24" s="2">
        <f>DRE!C24-'Impacto IFRS16'!C24</f>
        <v>0</v>
      </c>
      <c r="D24" s="2">
        <f t="shared" si="2"/>
        <v>0</v>
      </c>
      <c r="E24" s="2">
        <f t="shared" si="3"/>
        <v>0</v>
      </c>
      <c r="F24" s="2">
        <f t="shared" si="26"/>
        <v>0</v>
      </c>
      <c r="H24" s="6">
        <f>IFERROR((C24-B24)/(ABS(B24)),0)</f>
        <v>0</v>
      </c>
      <c r="I24" s="6">
        <f t="shared" si="27"/>
        <v>0</v>
      </c>
      <c r="J24" s="6">
        <f t="shared" si="27"/>
        <v>0</v>
      </c>
      <c r="K24" s="6">
        <f t="shared" si="27"/>
        <v>0</v>
      </c>
      <c r="M24" s="2">
        <f>DRE!M24-'Impacto IFRS16'!M24</f>
        <v>0</v>
      </c>
      <c r="N24" s="2">
        <f>DRE!N24-'Impacto IFRS16'!N24</f>
        <v>0</v>
      </c>
      <c r="O24" s="2">
        <f>DRE!O24-'Impacto IFRS16'!O24</f>
        <v>0</v>
      </c>
      <c r="P24" s="2">
        <f>DRE!P24-'Impacto IFRS16'!P24</f>
        <v>0</v>
      </c>
      <c r="Q24" s="115">
        <f>DRE!Q24-'Impacto IFRS16'!Q24</f>
        <v>0</v>
      </c>
      <c r="R24" s="2">
        <f>DRE!R24-'Impacto IFRS16'!R24</f>
        <v>0</v>
      </c>
      <c r="S24" s="2">
        <f>DRE!S24-'Impacto IFRS16'!S24</f>
        <v>0</v>
      </c>
      <c r="T24" s="2">
        <f>DRE!T24-'Impacto IFRS16'!T24</f>
        <v>0</v>
      </c>
      <c r="U24" s="115">
        <f>DRE!U24-'Impacto IFRS16'!U24</f>
        <v>0</v>
      </c>
      <c r="V24" s="2">
        <f>DRE!V24-'Impacto IFRS16'!V24</f>
        <v>0</v>
      </c>
      <c r="W24" s="2">
        <f>DRE!W24-'Impacto IFRS16'!W24</f>
        <v>0</v>
      </c>
      <c r="X24" s="2">
        <f>DRE!X24-'Impacto IFRS16'!X24</f>
        <v>0</v>
      </c>
      <c r="Y24" s="115">
        <f>DRE!Y24-'Impacto IFRS16'!Y24</f>
        <v>0</v>
      </c>
      <c r="Z24" s="2">
        <f>DRE!Z24-'Impacto IFRS16'!Z24</f>
        <v>0</v>
      </c>
      <c r="AA24" s="2">
        <f>DRE!AA24-'Impacto IFRS16'!AA24</f>
        <v>0</v>
      </c>
      <c r="AC24" s="6">
        <f t="shared" si="28"/>
        <v>0</v>
      </c>
      <c r="AD24" s="6">
        <f t="shared" si="28"/>
        <v>0</v>
      </c>
      <c r="AE24" s="6">
        <f t="shared" si="28"/>
        <v>0</v>
      </c>
      <c r="AF24" s="6">
        <f t="shared" si="28"/>
        <v>0</v>
      </c>
      <c r="AG24" s="6">
        <f t="shared" si="28"/>
        <v>0</v>
      </c>
      <c r="AH24" s="6">
        <f t="shared" si="28"/>
        <v>0</v>
      </c>
      <c r="AI24" s="6">
        <f t="shared" si="28"/>
        <v>0</v>
      </c>
      <c r="AJ24" s="6">
        <f t="shared" si="28"/>
        <v>0</v>
      </c>
      <c r="AK24" s="6">
        <f t="shared" si="28"/>
        <v>0</v>
      </c>
      <c r="AL24" s="6">
        <f t="shared" si="28"/>
        <v>0</v>
      </c>
      <c r="AM24" s="6">
        <f t="shared" si="28"/>
        <v>0</v>
      </c>
      <c r="AO24" s="2">
        <f t="shared" si="32"/>
        <v>0</v>
      </c>
      <c r="AP24" s="2">
        <f t="shared" si="29"/>
        <v>0</v>
      </c>
      <c r="AQ24" s="2">
        <f t="shared" si="30"/>
        <v>0</v>
      </c>
      <c r="AR24" s="2">
        <f t="shared" si="31"/>
        <v>0</v>
      </c>
      <c r="AT24" s="134">
        <f t="shared" si="5"/>
        <v>0</v>
      </c>
      <c r="AU24" s="134">
        <f t="shared" si="5"/>
        <v>0</v>
      </c>
      <c r="AV24" s="134">
        <f t="shared" si="5"/>
        <v>0</v>
      </c>
    </row>
    <row r="25" spans="1:48" x14ac:dyDescent="0.25">
      <c r="A25" s="13" t="s">
        <v>9</v>
      </c>
      <c r="B25" s="2">
        <f>DRE!B25-'Impacto IFRS16'!B25</f>
        <v>-10599</v>
      </c>
      <c r="C25" s="2">
        <f>DRE!C25-'Impacto IFRS16'!C25</f>
        <v>-3397</v>
      </c>
      <c r="D25" s="2">
        <f t="shared" si="2"/>
        <v>-14757</v>
      </c>
      <c r="E25" s="2">
        <f t="shared" si="3"/>
        <v>-18019</v>
      </c>
      <c r="F25" s="2">
        <f t="shared" si="26"/>
        <v>-12421</v>
      </c>
      <c r="H25" s="6">
        <f>IFERROR((C25-B25)/(ABS(B25)),0)</f>
        <v>0.6794980658552694</v>
      </c>
      <c r="I25" s="6">
        <f t="shared" si="27"/>
        <v>-3.3441271710332647</v>
      </c>
      <c r="J25" s="6">
        <f t="shared" si="27"/>
        <v>-0.22104763840889069</v>
      </c>
      <c r="K25" s="6">
        <f t="shared" si="27"/>
        <v>0.31067206837227374</v>
      </c>
      <c r="M25" s="2">
        <f>DRE!M25-'Impacto IFRS16'!M25</f>
        <v>-1761</v>
      </c>
      <c r="N25" s="2">
        <f>DRE!N25-'Impacto IFRS16'!N25</f>
        <v>-1162</v>
      </c>
      <c r="O25" s="2">
        <f>DRE!O25-'Impacto IFRS16'!O25</f>
        <v>-1435</v>
      </c>
      <c r="P25" s="2">
        <f>DRE!P25-'Impacto IFRS16'!P25</f>
        <v>-10399</v>
      </c>
      <c r="Q25" s="115">
        <f>DRE!Q25-'Impacto IFRS16'!Q25</f>
        <v>-2198</v>
      </c>
      <c r="R25" s="2">
        <f>DRE!R25-'Impacto IFRS16'!R25</f>
        <v>-5376</v>
      </c>
      <c r="S25" s="2">
        <f>DRE!S25-'Impacto IFRS16'!S25</f>
        <v>-5623</v>
      </c>
      <c r="T25" s="2">
        <f>DRE!T25-'Impacto IFRS16'!T25</f>
        <v>-4822</v>
      </c>
      <c r="U25" s="115">
        <f>DRE!U25-'Impacto IFRS16'!U25</f>
        <v>-2942</v>
      </c>
      <c r="V25" s="2">
        <f>DRE!V25-'Impacto IFRS16'!V25</f>
        <v>-4077</v>
      </c>
      <c r="W25" s="2">
        <f>DRE!W25-'Impacto IFRS16'!W25</f>
        <v>-1261</v>
      </c>
      <c r="X25" s="2">
        <f>DRE!X25-'Impacto IFRS16'!X25</f>
        <v>-4141</v>
      </c>
      <c r="Y25" s="115">
        <f>DRE!Y25-'Impacto IFRS16'!Y25</f>
        <v>-2715</v>
      </c>
      <c r="Z25" s="2">
        <f>DRE!Z25-'Impacto IFRS16'!Z25</f>
        <v>1314</v>
      </c>
      <c r="AA25" s="2">
        <f>DRE!AA25-'Impacto IFRS16'!AA25</f>
        <v>838</v>
      </c>
      <c r="AC25" s="6">
        <f t="shared" si="28"/>
        <v>-0.24815445769449176</v>
      </c>
      <c r="AD25" s="6">
        <f t="shared" si="28"/>
        <v>-3.6265060240963853</v>
      </c>
      <c r="AE25" s="6">
        <f t="shared" si="28"/>
        <v>-2.918466898954704</v>
      </c>
      <c r="AF25" s="6">
        <f t="shared" si="28"/>
        <v>0.53630156745840951</v>
      </c>
      <c r="AG25" s="6">
        <f t="shared" si="28"/>
        <v>-0.33848953594176523</v>
      </c>
      <c r="AH25" s="6">
        <f t="shared" si="28"/>
        <v>0.24162946428571427</v>
      </c>
      <c r="AI25" s="6">
        <f t="shared" si="28"/>
        <v>0.77574248621732167</v>
      </c>
      <c r="AJ25" s="6">
        <f t="shared" si="28"/>
        <v>0.14122770634591456</v>
      </c>
      <c r="AK25" s="6">
        <f t="shared" si="28"/>
        <v>7.7158395649218225E-2</v>
      </c>
      <c r="AL25" s="6">
        <f t="shared" si="28"/>
        <v>1.3222958057395144</v>
      </c>
      <c r="AM25" s="6">
        <f t="shared" si="28"/>
        <v>1.6645519429024584</v>
      </c>
      <c r="AO25" s="2">
        <f t="shared" si="32"/>
        <v>-4358</v>
      </c>
      <c r="AP25" s="2">
        <f t="shared" si="29"/>
        <v>-13197</v>
      </c>
      <c r="AQ25" s="2">
        <f t="shared" si="30"/>
        <v>-8280</v>
      </c>
      <c r="AR25" s="2">
        <f t="shared" si="31"/>
        <v>-563</v>
      </c>
      <c r="AT25" s="134">
        <f t="shared" si="5"/>
        <v>-2.0282239559430932</v>
      </c>
      <c r="AU25" s="134">
        <f t="shared" si="5"/>
        <v>0.37258467833598546</v>
      </c>
      <c r="AV25" s="134">
        <f t="shared" si="5"/>
        <v>0.93200483091787445</v>
      </c>
    </row>
    <row r="26" spans="1:48" ht="5.25" customHeight="1" x14ac:dyDescent="0.25">
      <c r="B26" s="2">
        <f>DRE!B26-'Impacto IFRS16'!B26</f>
        <v>0</v>
      </c>
      <c r="C26" s="2">
        <f>DRE!C26-'Impacto IFRS16'!C26</f>
        <v>0</v>
      </c>
      <c r="D26" s="2">
        <f t="shared" si="2"/>
        <v>0</v>
      </c>
      <c r="E26" s="2">
        <f t="shared" si="3"/>
        <v>0</v>
      </c>
      <c r="F26" s="2">
        <f t="shared" si="26"/>
        <v>0</v>
      </c>
      <c r="H26" s="6"/>
      <c r="I26" s="6"/>
      <c r="J26" s="6"/>
      <c r="K26" s="6"/>
      <c r="M26" s="2">
        <f>DRE!M26-'Impacto IFRS16'!M26</f>
        <v>0</v>
      </c>
      <c r="N26" s="2">
        <f>DRE!N26-'Impacto IFRS16'!N26</f>
        <v>0</v>
      </c>
      <c r="O26" s="2">
        <f>DRE!O26-'Impacto IFRS16'!O26</f>
        <v>0</v>
      </c>
      <c r="P26" s="2">
        <f>DRE!P26-'Impacto IFRS16'!P26</f>
        <v>0</v>
      </c>
      <c r="Q26" s="115">
        <f>DRE!Q26-'Impacto IFRS16'!Q26</f>
        <v>0</v>
      </c>
      <c r="R26" s="2">
        <f>DRE!R26-'Impacto IFRS16'!R26</f>
        <v>0</v>
      </c>
      <c r="S26" s="2">
        <f>DRE!S26-'Impacto IFRS16'!S26</f>
        <v>0</v>
      </c>
      <c r="T26" s="2">
        <f>DRE!T26-'Impacto IFRS16'!T26</f>
        <v>0</v>
      </c>
      <c r="U26" s="115">
        <f>DRE!U26-'Impacto IFRS16'!U26</f>
        <v>0</v>
      </c>
      <c r="V26" s="2">
        <f>DRE!V26-'Impacto IFRS16'!V26</f>
        <v>0</v>
      </c>
      <c r="W26" s="2">
        <f>DRE!W26-'Impacto IFRS16'!W26</f>
        <v>0</v>
      </c>
      <c r="X26" s="2">
        <f>DRE!X26-'Impacto IFRS16'!X26</f>
        <v>0</v>
      </c>
      <c r="Y26" s="115">
        <f>DRE!Y26-'Impacto IFRS16'!Y26</f>
        <v>0</v>
      </c>
      <c r="Z26" s="2">
        <f>DRE!Z26-'Impacto IFRS16'!Z26</f>
        <v>0</v>
      </c>
      <c r="AA26" s="2">
        <f>DRE!AA26-'Impacto IFRS16'!AA26</f>
        <v>0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O26" s="2"/>
      <c r="AP26" s="2"/>
      <c r="AQ26" s="2"/>
      <c r="AR26" s="2"/>
      <c r="AT26" s="134">
        <f t="shared" si="5"/>
        <v>0</v>
      </c>
      <c r="AU26" s="134">
        <f t="shared" si="5"/>
        <v>0</v>
      </c>
      <c r="AV26" s="134">
        <f t="shared" si="5"/>
        <v>0</v>
      </c>
    </row>
    <row r="27" spans="1:48" x14ac:dyDescent="0.25">
      <c r="A27" s="18" t="s">
        <v>320</v>
      </c>
      <c r="B27" s="19">
        <f>DRE!B27-'Impacto IFRS16'!B27</f>
        <v>72721</v>
      </c>
      <c r="C27" s="19">
        <f>DRE!C27-'Impacto IFRS16'!C27</f>
        <v>76034</v>
      </c>
      <c r="D27" s="19">
        <f t="shared" si="2"/>
        <v>102348</v>
      </c>
      <c r="E27" s="19">
        <f t="shared" si="3"/>
        <v>140690</v>
      </c>
      <c r="F27" s="19">
        <f t="shared" si="26"/>
        <v>144212</v>
      </c>
      <c r="G27" s="20"/>
      <c r="H27" s="21">
        <f>IFERROR((C27-B27)/(ABS(B27)),0)</f>
        <v>4.5557679349843921E-2</v>
      </c>
      <c r="I27" s="21">
        <f>IFERROR((D27-C27)/(ABS(C27)),0)</f>
        <v>0.34608201594023724</v>
      </c>
      <c r="J27" s="21">
        <f>IFERROR((E27-D27)/(ABS(D27)),0)</f>
        <v>0.37462383241489822</v>
      </c>
      <c r="K27" s="21">
        <f>IFERROR((F27-E27)/(ABS(E27)),0)</f>
        <v>2.5033762172151537E-2</v>
      </c>
      <c r="M27" s="19">
        <f>DRE!M27-'Impacto IFRS16'!M27</f>
        <v>20650</v>
      </c>
      <c r="N27" s="19">
        <f>DRE!N27-'Impacto IFRS16'!N27</f>
        <v>15232</v>
      </c>
      <c r="O27" s="19">
        <f>DRE!O27-'Impacto IFRS16'!O27</f>
        <v>32530</v>
      </c>
      <c r="P27" s="19">
        <f>DRE!P27-'Impacto IFRS16'!P27</f>
        <v>33936</v>
      </c>
      <c r="Q27" s="114">
        <f>DRE!Q27-'Impacto IFRS16'!Q27</f>
        <v>11506</v>
      </c>
      <c r="R27" s="19">
        <f>DRE!R27-'Impacto IFRS16'!R27</f>
        <v>21639</v>
      </c>
      <c r="S27" s="19">
        <f>DRE!S27-'Impacto IFRS16'!S27</f>
        <v>51036</v>
      </c>
      <c r="T27" s="19">
        <f>DRE!T27-'Impacto IFRS16'!T27</f>
        <v>56509</v>
      </c>
      <c r="U27" s="114">
        <f>DRE!U27-'Impacto IFRS16'!U27</f>
        <v>31982</v>
      </c>
      <c r="V27" s="19">
        <f>DRE!V27-'Impacto IFRS16'!V27</f>
        <v>36328</v>
      </c>
      <c r="W27" s="19">
        <f>DRE!W27-'Impacto IFRS16'!W27</f>
        <v>39856</v>
      </c>
      <c r="X27" s="19">
        <f>DRE!X27-'Impacto IFRS16'!X27</f>
        <v>36046</v>
      </c>
      <c r="Y27" s="114">
        <f>DRE!Y27-'Impacto IFRS16'!Y27</f>
        <v>11158</v>
      </c>
      <c r="Z27" s="19">
        <f>DRE!Z27-'Impacto IFRS16'!Z27</f>
        <v>14580</v>
      </c>
      <c r="AA27" s="19">
        <f>DRE!AA27-'Impacto IFRS16'!AA27</f>
        <v>8335</v>
      </c>
      <c r="AB27" s="20"/>
      <c r="AC27" s="21">
        <f t="shared" ref="AC27:AM27" si="33">IFERROR((Q27-M27)/(ABS(M27)),0)</f>
        <v>-0.44280871670702177</v>
      </c>
      <c r="AD27" s="21">
        <f t="shared" si="33"/>
        <v>0.42062762605042014</v>
      </c>
      <c r="AE27" s="21">
        <f t="shared" si="33"/>
        <v>0.56889025514909319</v>
      </c>
      <c r="AF27" s="21">
        <f t="shared" si="33"/>
        <v>0.66516383781235267</v>
      </c>
      <c r="AG27" s="21">
        <f t="shared" si="33"/>
        <v>1.7795932556926821</v>
      </c>
      <c r="AH27" s="21">
        <f t="shared" si="33"/>
        <v>0.67882064790424701</v>
      </c>
      <c r="AI27" s="21">
        <f t="shared" si="33"/>
        <v>-0.21906105494160985</v>
      </c>
      <c r="AJ27" s="21">
        <f t="shared" si="33"/>
        <v>-0.36211930842874585</v>
      </c>
      <c r="AK27" s="21">
        <f t="shared" si="33"/>
        <v>-0.65111625289225195</v>
      </c>
      <c r="AL27" s="21">
        <f t="shared" si="33"/>
        <v>-0.59865668354987889</v>
      </c>
      <c r="AM27" s="21">
        <f t="shared" si="33"/>
        <v>-0.79087213970293058</v>
      </c>
      <c r="AO27" s="19">
        <f>SUM(M27:O27)</f>
        <v>68412</v>
      </c>
      <c r="AP27" s="19">
        <f>SUM(Q27:S27)</f>
        <v>84181</v>
      </c>
      <c r="AQ27" s="19">
        <f>SUM(U27:W27)</f>
        <v>108166</v>
      </c>
      <c r="AR27" s="19">
        <f>SUM(Y27:AA27)</f>
        <v>34073</v>
      </c>
      <c r="AS27" s="20"/>
      <c r="AT27" s="135">
        <f t="shared" si="5"/>
        <v>0.23050049698883238</v>
      </c>
      <c r="AU27" s="135">
        <f t="shared" si="5"/>
        <v>0.28492177569760396</v>
      </c>
      <c r="AV27" s="135">
        <f t="shared" si="5"/>
        <v>-0.68499343601501395</v>
      </c>
    </row>
    <row r="28" spans="1:48" ht="8.25" customHeight="1" x14ac:dyDescent="0.25">
      <c r="B28" s="2"/>
      <c r="C28" s="2"/>
      <c r="D28" s="2"/>
      <c r="E28" s="2"/>
      <c r="F28" s="2"/>
      <c r="H28" s="6"/>
      <c r="I28" s="6"/>
      <c r="J28" s="6"/>
      <c r="K28" s="6"/>
      <c r="M28" s="2"/>
      <c r="N28" s="2"/>
      <c r="O28" s="2"/>
      <c r="P28" s="2"/>
      <c r="Q28" s="115"/>
      <c r="R28" s="2"/>
      <c r="S28" s="2"/>
      <c r="T28" s="2"/>
      <c r="U28" s="115"/>
      <c r="V28" s="2"/>
      <c r="W28" s="2"/>
      <c r="X28" s="2"/>
      <c r="Y28" s="115"/>
      <c r="Z28" s="2"/>
      <c r="AA28" s="2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O28" s="2"/>
      <c r="AP28" s="2"/>
      <c r="AQ28" s="2"/>
      <c r="AR28" s="2"/>
      <c r="AT28" s="134">
        <f t="shared" si="5"/>
        <v>0</v>
      </c>
      <c r="AU28" s="134">
        <f t="shared" si="5"/>
        <v>0</v>
      </c>
      <c r="AV28" s="134">
        <f t="shared" si="5"/>
        <v>0</v>
      </c>
    </row>
    <row r="29" spans="1:48" x14ac:dyDescent="0.25">
      <c r="A29" s="1" t="s">
        <v>321</v>
      </c>
      <c r="B29" s="3">
        <f>DRE!B29-'Impacto IFRS16'!B29</f>
        <v>-49319</v>
      </c>
      <c r="C29" s="3">
        <f>DRE!C29-'Impacto IFRS16'!C29</f>
        <v>-43822</v>
      </c>
      <c r="D29" s="3">
        <f t="shared" si="2"/>
        <v>-51702</v>
      </c>
      <c r="E29" s="3">
        <f t="shared" si="3"/>
        <v>-36040</v>
      </c>
      <c r="F29" s="3">
        <f t="shared" si="26"/>
        <v>-41270</v>
      </c>
      <c r="H29" s="5">
        <f>IFERROR((C29-B29)/(ABS(B29)),0)</f>
        <v>0.1114580587603155</v>
      </c>
      <c r="I29" s="5">
        <f t="shared" ref="I29:K31" si="34">IFERROR((D29-C29)/(ABS(C29)),0)</f>
        <v>-0.17981835607685637</v>
      </c>
      <c r="J29" s="5">
        <f t="shared" si="34"/>
        <v>0.30292831998762138</v>
      </c>
      <c r="K29" s="5">
        <f t="shared" si="34"/>
        <v>-0.14511653718091011</v>
      </c>
      <c r="M29" s="3">
        <f>DRE!M29-'Impacto IFRS16'!M29</f>
        <v>-17754</v>
      </c>
      <c r="N29" s="3">
        <f>DRE!N29-'Impacto IFRS16'!N29</f>
        <v>-12126</v>
      </c>
      <c r="O29" s="3">
        <f>DRE!O29-'Impacto IFRS16'!O29</f>
        <v>-10757</v>
      </c>
      <c r="P29" s="3">
        <f>DRE!P29-'Impacto IFRS16'!P29</f>
        <v>-11065</v>
      </c>
      <c r="Q29" s="116">
        <f>DRE!Q29-'Impacto IFRS16'!Q29</f>
        <v>-12215</v>
      </c>
      <c r="R29" s="3">
        <f>DRE!R29-'Impacto IFRS16'!R29</f>
        <v>-12763</v>
      </c>
      <c r="S29" s="3">
        <f>DRE!S29-'Impacto IFRS16'!S29</f>
        <v>-2615</v>
      </c>
      <c r="T29" s="3">
        <f>DRE!T29-'Impacto IFRS16'!T29</f>
        <v>-8447</v>
      </c>
      <c r="U29" s="116">
        <f>DRE!U29-'Impacto IFRS16'!U29</f>
        <v>-9571</v>
      </c>
      <c r="V29" s="3">
        <f>DRE!V29-'Impacto IFRS16'!V29</f>
        <v>-8787</v>
      </c>
      <c r="W29" s="3">
        <f>DRE!W29-'Impacto IFRS16'!W29</f>
        <v>-10539</v>
      </c>
      <c r="X29" s="3">
        <f>DRE!X29-'Impacto IFRS16'!X29</f>
        <v>-12373</v>
      </c>
      <c r="Y29" s="116">
        <f>DRE!Y29-'Impacto IFRS16'!Y29</f>
        <v>-21120</v>
      </c>
      <c r="Z29" s="3">
        <f>DRE!Z29-'Impacto IFRS16'!Z29</f>
        <v>-17107</v>
      </c>
      <c r="AA29" s="3">
        <f>DRE!AA29-'Impacto IFRS16'!AA29</f>
        <v>-16077</v>
      </c>
      <c r="AC29" s="5">
        <f t="shared" ref="AC29:AM31" si="35">IFERROR((Q29-M29)/(ABS(M29)),0)</f>
        <v>0.31198603131688635</v>
      </c>
      <c r="AD29" s="5">
        <f t="shared" si="35"/>
        <v>-5.2531749958766284E-2</v>
      </c>
      <c r="AE29" s="5">
        <f t="shared" si="35"/>
        <v>0.75690248210467603</v>
      </c>
      <c r="AF29" s="5">
        <f t="shared" si="35"/>
        <v>0.23660189787618618</v>
      </c>
      <c r="AG29" s="5">
        <f t="shared" si="35"/>
        <v>0.21645517805976258</v>
      </c>
      <c r="AH29" s="5">
        <f t="shared" si="35"/>
        <v>0.31152550340828961</v>
      </c>
      <c r="AI29" s="5">
        <f t="shared" si="35"/>
        <v>-3.030210325047801</v>
      </c>
      <c r="AJ29" s="5">
        <f t="shared" si="35"/>
        <v>-0.46478039540665322</v>
      </c>
      <c r="AK29" s="5">
        <f t="shared" si="35"/>
        <v>-1.2066659701180651</v>
      </c>
      <c r="AL29" s="5">
        <f t="shared" si="35"/>
        <v>-0.94685330602025719</v>
      </c>
      <c r="AM29" s="5">
        <f t="shared" si="35"/>
        <v>-0.5254768004554512</v>
      </c>
      <c r="AO29" s="3">
        <f t="shared" ref="AO29:AO31" si="36">SUM(M29:O29)</f>
        <v>-40637</v>
      </c>
      <c r="AP29" s="3">
        <f t="shared" ref="AP29:AP31" si="37">SUM(Q29:S29)</f>
        <v>-27593</v>
      </c>
      <c r="AQ29" s="3">
        <f t="shared" ref="AQ29:AQ31" si="38">SUM(U29:W29)</f>
        <v>-28897</v>
      </c>
      <c r="AR29" s="3">
        <f t="shared" ref="AR29:AR31" si="39">SUM(Y29:AA29)</f>
        <v>-54304</v>
      </c>
      <c r="AT29" s="136">
        <f t="shared" si="5"/>
        <v>0.3209882619287841</v>
      </c>
      <c r="AU29" s="136">
        <f t="shared" si="5"/>
        <v>-4.7258362628202807E-2</v>
      </c>
      <c r="AV29" s="136">
        <f t="shared" si="5"/>
        <v>-0.87922621725438632</v>
      </c>
    </row>
    <row r="30" spans="1:48" x14ac:dyDescent="0.25">
      <c r="A30" s="13" t="s">
        <v>322</v>
      </c>
      <c r="B30" s="2">
        <f>DRE!B30-'Impacto IFRS16'!B30</f>
        <v>-60812</v>
      </c>
      <c r="C30" s="2">
        <f>DRE!C30-'Impacto IFRS16'!C30</f>
        <v>-56676</v>
      </c>
      <c r="D30" s="2">
        <f t="shared" si="2"/>
        <v>-67722</v>
      </c>
      <c r="E30" s="2">
        <f t="shared" si="3"/>
        <v>-55062</v>
      </c>
      <c r="F30" s="2">
        <f t="shared" si="26"/>
        <v>-84562</v>
      </c>
      <c r="H30" s="6">
        <f>IFERROR((C30-B30)/(ABS(B30)),0)</f>
        <v>6.8012892192330462E-2</v>
      </c>
      <c r="I30" s="6">
        <f t="shared" si="34"/>
        <v>-0.19489731103112429</v>
      </c>
      <c r="J30" s="6">
        <f t="shared" si="34"/>
        <v>0.18694072827146274</v>
      </c>
      <c r="K30" s="6">
        <f t="shared" si="34"/>
        <v>-0.53575968907776683</v>
      </c>
      <c r="M30" s="2">
        <f>DRE!M30-'Impacto IFRS16'!M30</f>
        <v>-19973</v>
      </c>
      <c r="N30" s="2">
        <f>DRE!N30-'Impacto IFRS16'!N30</f>
        <v>-18037</v>
      </c>
      <c r="O30" s="2">
        <f>DRE!O30-'Impacto IFRS16'!O30</f>
        <v>-14973</v>
      </c>
      <c r="P30" s="2">
        <f>DRE!P30-'Impacto IFRS16'!P30</f>
        <v>-14739</v>
      </c>
      <c r="Q30" s="115">
        <f>DRE!Q30-'Impacto IFRS16'!Q30</f>
        <v>-14887</v>
      </c>
      <c r="R30" s="2">
        <f>DRE!R30-'Impacto IFRS16'!R30</f>
        <v>-15402</v>
      </c>
      <c r="S30" s="2">
        <f>DRE!S30-'Impacto IFRS16'!S30</f>
        <v>-12502</v>
      </c>
      <c r="T30" s="2">
        <f>DRE!T30-'Impacto IFRS16'!T30</f>
        <v>-12271</v>
      </c>
      <c r="U30" s="115">
        <f>DRE!U30-'Impacto IFRS16'!U30</f>
        <v>-12423</v>
      </c>
      <c r="V30" s="2">
        <f>DRE!V30-'Impacto IFRS16'!V30</f>
        <v>-12555</v>
      </c>
      <c r="W30" s="2">
        <f>DRE!W30-'Impacto IFRS16'!W30</f>
        <v>-41272</v>
      </c>
      <c r="X30" s="2">
        <f>DRE!X30-'Impacto IFRS16'!X30</f>
        <v>-18312</v>
      </c>
      <c r="Y30" s="115">
        <f>DRE!Y30-'Impacto IFRS16'!Y30</f>
        <v>-32656</v>
      </c>
      <c r="Z30" s="2">
        <f>DRE!Z30-'Impacto IFRS16'!Z30</f>
        <v>-28004</v>
      </c>
      <c r="AA30" s="2">
        <f>DRE!AA30-'Impacto IFRS16'!AA30</f>
        <v>-29485</v>
      </c>
      <c r="AC30" s="6">
        <f t="shared" si="35"/>
        <v>0.25464376908826919</v>
      </c>
      <c r="AD30" s="6">
        <f t="shared" si="35"/>
        <v>0.1460885956644675</v>
      </c>
      <c r="AE30" s="6">
        <f t="shared" si="35"/>
        <v>0.16503038803179054</v>
      </c>
      <c r="AF30" s="6">
        <f t="shared" si="35"/>
        <v>0.16744690955967162</v>
      </c>
      <c r="AG30" s="6">
        <f t="shared" si="35"/>
        <v>0.16551353529925439</v>
      </c>
      <c r="AH30" s="6">
        <f t="shared" si="35"/>
        <v>0.18484612388001559</v>
      </c>
      <c r="AI30" s="6">
        <f t="shared" si="35"/>
        <v>-2.3012318029115342</v>
      </c>
      <c r="AJ30" s="6">
        <f t="shared" si="35"/>
        <v>-0.49229891614375354</v>
      </c>
      <c r="AK30" s="6">
        <f t="shared" si="35"/>
        <v>-1.6286726233598969</v>
      </c>
      <c r="AL30" s="6">
        <f t="shared" si="35"/>
        <v>-1.230505774591796</v>
      </c>
      <c r="AM30" s="6">
        <f t="shared" si="35"/>
        <v>0.28559313820507848</v>
      </c>
      <c r="AO30" s="2">
        <f t="shared" si="36"/>
        <v>-52983</v>
      </c>
      <c r="AP30" s="2">
        <f t="shared" si="37"/>
        <v>-42791</v>
      </c>
      <c r="AQ30" s="2">
        <f t="shared" si="38"/>
        <v>-66250</v>
      </c>
      <c r="AR30" s="2">
        <f t="shared" si="39"/>
        <v>-90145</v>
      </c>
      <c r="AT30" s="134">
        <f t="shared" si="5"/>
        <v>0.19236358832078213</v>
      </c>
      <c r="AU30" s="134">
        <f t="shared" si="5"/>
        <v>-0.54822275712182467</v>
      </c>
      <c r="AV30" s="134">
        <f t="shared" si="5"/>
        <v>-0.36067924528301887</v>
      </c>
    </row>
    <row r="31" spans="1:48" x14ac:dyDescent="0.25">
      <c r="A31" s="13" t="s">
        <v>323</v>
      </c>
      <c r="B31" s="2">
        <f>DRE!B31-'Impacto IFRS16'!B31</f>
        <v>11493</v>
      </c>
      <c r="C31" s="2">
        <f>DRE!C31-'Impacto IFRS16'!C31</f>
        <v>12854</v>
      </c>
      <c r="D31" s="2">
        <f t="shared" si="2"/>
        <v>16020</v>
      </c>
      <c r="E31" s="2">
        <f t="shared" si="3"/>
        <v>19022</v>
      </c>
      <c r="F31" s="2">
        <f t="shared" si="26"/>
        <v>43292</v>
      </c>
      <c r="H31" s="6">
        <f>IFERROR((C31-B31)/(ABS(B31)),0)</f>
        <v>0.11841990776994693</v>
      </c>
      <c r="I31" s="6">
        <f t="shared" si="34"/>
        <v>0.24630465224832737</v>
      </c>
      <c r="J31" s="6">
        <f t="shared" si="34"/>
        <v>0.18739076154806492</v>
      </c>
      <c r="K31" s="6">
        <f t="shared" si="34"/>
        <v>1.2758910734938493</v>
      </c>
      <c r="M31" s="2">
        <f>DRE!M31-'Impacto IFRS16'!M31</f>
        <v>2219</v>
      </c>
      <c r="N31" s="2">
        <f>DRE!N31-'Impacto IFRS16'!N31</f>
        <v>5911</v>
      </c>
      <c r="O31" s="2">
        <f>DRE!O31-'Impacto IFRS16'!O31</f>
        <v>4216</v>
      </c>
      <c r="P31" s="2">
        <f>DRE!P31-'Impacto IFRS16'!P31</f>
        <v>3674</v>
      </c>
      <c r="Q31" s="115">
        <f>DRE!Q31-'Impacto IFRS16'!Q31</f>
        <v>2672</v>
      </c>
      <c r="R31" s="2">
        <f>DRE!R31-'Impacto IFRS16'!R31</f>
        <v>2639</v>
      </c>
      <c r="S31" s="2">
        <f>DRE!S31-'Impacto IFRS16'!S31</f>
        <v>9887</v>
      </c>
      <c r="T31" s="2">
        <f>DRE!T31-'Impacto IFRS16'!T31</f>
        <v>3824</v>
      </c>
      <c r="U31" s="115">
        <f>DRE!U31-'Impacto IFRS16'!U31</f>
        <v>2852</v>
      </c>
      <c r="V31" s="2">
        <f>DRE!V31-'Impacto IFRS16'!V31</f>
        <v>3768</v>
      </c>
      <c r="W31" s="2">
        <f>DRE!W31-'Impacto IFRS16'!W31</f>
        <v>30733</v>
      </c>
      <c r="X31" s="2">
        <f>DRE!X31-'Impacto IFRS16'!X31</f>
        <v>5939</v>
      </c>
      <c r="Y31" s="115">
        <f>DRE!Y31-'Impacto IFRS16'!Y31</f>
        <v>11536</v>
      </c>
      <c r="Z31" s="2">
        <f>DRE!Z31-'Impacto IFRS16'!Z31</f>
        <v>10897</v>
      </c>
      <c r="AA31" s="2">
        <f>DRE!AA31-'Impacto IFRS16'!AA31</f>
        <v>13408</v>
      </c>
      <c r="AC31" s="6">
        <f t="shared" si="35"/>
        <v>0.20414601171698962</v>
      </c>
      <c r="AD31" s="6">
        <f t="shared" si="35"/>
        <v>-0.55354423955337506</v>
      </c>
      <c r="AE31" s="6">
        <f t="shared" si="35"/>
        <v>1.34511385199241</v>
      </c>
      <c r="AF31" s="6">
        <f t="shared" si="35"/>
        <v>4.0827436037016877E-2</v>
      </c>
      <c r="AG31" s="6">
        <f t="shared" si="35"/>
        <v>6.7365269461077848E-2</v>
      </c>
      <c r="AH31" s="6">
        <f t="shared" si="35"/>
        <v>0.42781356574460022</v>
      </c>
      <c r="AI31" s="6">
        <f t="shared" si="35"/>
        <v>2.1084252048144028</v>
      </c>
      <c r="AJ31" s="6">
        <f t="shared" si="35"/>
        <v>0.5530857740585774</v>
      </c>
      <c r="AK31" s="6">
        <f t="shared" si="35"/>
        <v>3.0448807854137447</v>
      </c>
      <c r="AL31" s="6">
        <f t="shared" si="35"/>
        <v>1.8919851380042463</v>
      </c>
      <c r="AM31" s="6">
        <f t="shared" si="35"/>
        <v>-0.5637262877037712</v>
      </c>
      <c r="AO31" s="2">
        <f t="shared" si="36"/>
        <v>12346</v>
      </c>
      <c r="AP31" s="2">
        <f t="shared" si="37"/>
        <v>15198</v>
      </c>
      <c r="AQ31" s="2">
        <f t="shared" si="38"/>
        <v>37353</v>
      </c>
      <c r="AR31" s="2">
        <f t="shared" si="39"/>
        <v>35841</v>
      </c>
      <c r="AT31" s="134">
        <f t="shared" si="5"/>
        <v>0.23100599384416004</v>
      </c>
      <c r="AU31" s="134">
        <f t="shared" si="5"/>
        <v>1.457757599684169</v>
      </c>
      <c r="AV31" s="134">
        <f t="shared" si="5"/>
        <v>-4.0478676411533208E-2</v>
      </c>
    </row>
    <row r="32" spans="1:48" ht="5.25" customHeight="1" x14ac:dyDescent="0.25">
      <c r="B32" s="2">
        <f>DRE!B32-'Impacto IFRS16'!B32</f>
        <v>0</v>
      </c>
      <c r="C32" s="2">
        <f>DRE!C32-'Impacto IFRS16'!C32</f>
        <v>0</v>
      </c>
      <c r="D32" s="2">
        <f t="shared" si="2"/>
        <v>0</v>
      </c>
      <c r="E32" s="2">
        <f t="shared" si="3"/>
        <v>0</v>
      </c>
      <c r="F32" s="2">
        <f t="shared" si="26"/>
        <v>0</v>
      </c>
      <c r="H32" s="6"/>
      <c r="I32" s="6"/>
      <c r="J32" s="6"/>
      <c r="K32" s="6"/>
      <c r="M32" s="2">
        <f>DRE!M32-'Impacto IFRS16'!M32</f>
        <v>0</v>
      </c>
      <c r="N32" s="2">
        <f>DRE!N32-'Impacto IFRS16'!N32</f>
        <v>0</v>
      </c>
      <c r="O32" s="2">
        <f>DRE!O32-'Impacto IFRS16'!O32</f>
        <v>0</v>
      </c>
      <c r="P32" s="2">
        <f>DRE!P32-'Impacto IFRS16'!P32</f>
        <v>0</v>
      </c>
      <c r="Q32" s="115">
        <f>DRE!Q32-'Impacto IFRS16'!Q32</f>
        <v>0</v>
      </c>
      <c r="R32" s="2">
        <f>DRE!R32-'Impacto IFRS16'!R32</f>
        <v>0</v>
      </c>
      <c r="S32" s="2">
        <f>DRE!S32-'Impacto IFRS16'!S32</f>
        <v>0</v>
      </c>
      <c r="T32" s="2">
        <f>DRE!T32-'Impacto IFRS16'!T32</f>
        <v>0</v>
      </c>
      <c r="U32" s="115">
        <f>DRE!U32-'Impacto IFRS16'!U32</f>
        <v>0</v>
      </c>
      <c r="V32" s="2">
        <f>DRE!V32-'Impacto IFRS16'!V32</f>
        <v>0</v>
      </c>
      <c r="W32" s="2">
        <f>DRE!W32-'Impacto IFRS16'!W32</f>
        <v>0</v>
      </c>
      <c r="X32" s="2">
        <f>DRE!X32-'Impacto IFRS16'!X32</f>
        <v>0</v>
      </c>
      <c r="Y32" s="115">
        <f>DRE!Y32-'Impacto IFRS16'!Y32</f>
        <v>0</v>
      </c>
      <c r="Z32" s="2">
        <f>DRE!Z32-'Impacto IFRS16'!Z32</f>
        <v>0</v>
      </c>
      <c r="AA32" s="2">
        <f>DRE!AA32-'Impacto IFRS16'!AA32</f>
        <v>0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O32" s="2"/>
      <c r="AP32" s="2"/>
      <c r="AQ32" s="2"/>
      <c r="AR32" s="2"/>
      <c r="AT32" s="134"/>
      <c r="AU32" s="134"/>
      <c r="AV32" s="134"/>
    </row>
    <row r="33" spans="1:48" x14ac:dyDescent="0.25">
      <c r="A33" s="18" t="s">
        <v>324</v>
      </c>
      <c r="B33" s="19">
        <f>DRE!B33-'Impacto IFRS16'!B33</f>
        <v>23402</v>
      </c>
      <c r="C33" s="19">
        <f>DRE!C33-'Impacto IFRS16'!C33</f>
        <v>32212</v>
      </c>
      <c r="D33" s="19">
        <f t="shared" si="2"/>
        <v>50646</v>
      </c>
      <c r="E33" s="19">
        <f t="shared" si="3"/>
        <v>104650</v>
      </c>
      <c r="F33" s="19">
        <f t="shared" si="26"/>
        <v>102942</v>
      </c>
      <c r="G33" s="20"/>
      <c r="H33" s="21">
        <f>IFERROR((C33-B33)/(ABS(B33)),0)</f>
        <v>0.37646355012392102</v>
      </c>
      <c r="I33" s="21">
        <f>IFERROR((D33-C33)/(ABS(C33)),0)</f>
        <v>0.5722712032782814</v>
      </c>
      <c r="J33" s="21">
        <f>IFERROR((E33-D33)/(ABS(D33)),0)</f>
        <v>1.0663033605812897</v>
      </c>
      <c r="K33" s="21">
        <f>IFERROR((F33-E33)/(ABS(E33)),0)</f>
        <v>-1.6321070234113711E-2</v>
      </c>
      <c r="M33" s="19">
        <f>DRE!M33-'Impacto IFRS16'!M33</f>
        <v>2896</v>
      </c>
      <c r="N33" s="19">
        <f>DRE!N33-'Impacto IFRS16'!N33</f>
        <v>3106</v>
      </c>
      <c r="O33" s="19">
        <f>DRE!O33-'Impacto IFRS16'!O33</f>
        <v>21773</v>
      </c>
      <c r="P33" s="19">
        <f>DRE!P33-'Impacto IFRS16'!P33</f>
        <v>22871</v>
      </c>
      <c r="Q33" s="114">
        <f>DRE!Q33-'Impacto IFRS16'!Q33</f>
        <v>-709</v>
      </c>
      <c r="R33" s="19">
        <f>DRE!R33-'Impacto IFRS16'!R33</f>
        <v>8876</v>
      </c>
      <c r="S33" s="19">
        <f>DRE!S33-'Impacto IFRS16'!S33</f>
        <v>48421</v>
      </c>
      <c r="T33" s="19">
        <f>DRE!T33-'Impacto IFRS16'!T33</f>
        <v>48062</v>
      </c>
      <c r="U33" s="114">
        <f>DRE!U33-'Impacto IFRS16'!U33</f>
        <v>22411</v>
      </c>
      <c r="V33" s="19">
        <f>DRE!V33-'Impacto IFRS16'!V33</f>
        <v>27541</v>
      </c>
      <c r="W33" s="19">
        <f>DRE!W33-'Impacto IFRS16'!W33</f>
        <v>29317</v>
      </c>
      <c r="X33" s="19">
        <f>DRE!X33-'Impacto IFRS16'!X33</f>
        <v>23673</v>
      </c>
      <c r="Y33" s="114">
        <f>DRE!Y33-'Impacto IFRS16'!Y33</f>
        <v>-9962</v>
      </c>
      <c r="Z33" s="19">
        <f>DRE!Z33-'Impacto IFRS16'!Z33</f>
        <v>-2527</v>
      </c>
      <c r="AA33" s="19">
        <f>DRE!AA33-'Impacto IFRS16'!AA33</f>
        <v>-7742</v>
      </c>
      <c r="AB33" s="20"/>
      <c r="AC33" s="21">
        <f t="shared" ref="AC33:AM33" si="40">IFERROR((Q33-M33)/(ABS(M33)),0)</f>
        <v>-1.2448204419889504</v>
      </c>
      <c r="AD33" s="21">
        <f t="shared" si="40"/>
        <v>1.8576947842884739</v>
      </c>
      <c r="AE33" s="21">
        <f t="shared" si="40"/>
        <v>1.2239011619896201</v>
      </c>
      <c r="AF33" s="21">
        <f t="shared" si="40"/>
        <v>1.1014385029076124</v>
      </c>
      <c r="AG33" s="21">
        <f t="shared" si="40"/>
        <v>32.609308885754587</v>
      </c>
      <c r="AH33" s="21">
        <f t="shared" si="40"/>
        <v>2.1028616493916177</v>
      </c>
      <c r="AI33" s="21">
        <f t="shared" si="40"/>
        <v>-0.39453955928212964</v>
      </c>
      <c r="AJ33" s="21">
        <f t="shared" si="40"/>
        <v>-0.50744871208022968</v>
      </c>
      <c r="AK33" s="21">
        <f t="shared" si="40"/>
        <v>-1.4445138548034446</v>
      </c>
      <c r="AL33" s="21">
        <f t="shared" si="40"/>
        <v>-1.0917541120511238</v>
      </c>
      <c r="AM33" s="21">
        <f t="shared" si="40"/>
        <v>-1.2640788620936658</v>
      </c>
      <c r="AO33" s="19">
        <f>SUM(M33:O33)</f>
        <v>27775</v>
      </c>
      <c r="AP33" s="19">
        <f>SUM(Q33:S33)</f>
        <v>56588</v>
      </c>
      <c r="AQ33" s="19">
        <f>SUM(U33:W33)</f>
        <v>79269</v>
      </c>
      <c r="AR33" s="19">
        <f>SUM(Y33:AA33)</f>
        <v>-20231</v>
      </c>
      <c r="AS33" s="20"/>
      <c r="AT33" s="135">
        <f>IF(OR(AND(AP33&gt;0,AO33&lt;0),AND(AP33&lt;0,AO33&gt;0)),"N/A ",IFERROR((AP33-AO33)/ABS(AO33),0))</f>
        <v>1.0373717371737174</v>
      </c>
      <c r="AU33" s="135">
        <f t="shared" ref="AU33:AV33" si="41">IF(OR(AND(AQ33&gt;0,AP33&lt;0),AND(AQ33&lt;0,AP33&gt;0)),"N/A ",IFERROR((AQ33-AP33)/ABS(AP33),0))</f>
        <v>0.40080935887467306</v>
      </c>
      <c r="AV33" s="135" t="str">
        <f t="shared" si="41"/>
        <v xml:space="preserve">N/A </v>
      </c>
    </row>
    <row r="34" spans="1:48" ht="6" customHeight="1" x14ac:dyDescent="0.25">
      <c r="B34" s="2">
        <f>DRE!B34-'Impacto IFRS16'!B34</f>
        <v>0</v>
      </c>
      <c r="C34" s="2">
        <f>DRE!C34-'Impacto IFRS16'!C34</f>
        <v>0</v>
      </c>
      <c r="D34" s="2">
        <f t="shared" si="2"/>
        <v>0</v>
      </c>
      <c r="E34" s="2">
        <f t="shared" si="3"/>
        <v>0</v>
      </c>
      <c r="F34" s="2">
        <f t="shared" si="26"/>
        <v>0</v>
      </c>
      <c r="H34" s="6"/>
      <c r="I34" s="6"/>
      <c r="J34" s="6"/>
      <c r="K34" s="6"/>
      <c r="M34" s="2">
        <f>DRE!M34-'Impacto IFRS16'!M34</f>
        <v>0</v>
      </c>
      <c r="N34" s="2">
        <f>DRE!N34-'Impacto IFRS16'!N34</f>
        <v>0</v>
      </c>
      <c r="O34" s="2">
        <f>DRE!O34-'Impacto IFRS16'!O34</f>
        <v>0</v>
      </c>
      <c r="P34" s="2">
        <f>DRE!P34-'Impacto IFRS16'!P34</f>
        <v>0</v>
      </c>
      <c r="Q34" s="115">
        <f>DRE!Q34-'Impacto IFRS16'!Q34</f>
        <v>0</v>
      </c>
      <c r="R34" s="2">
        <f>DRE!R34-'Impacto IFRS16'!R34</f>
        <v>0</v>
      </c>
      <c r="S34" s="2">
        <f>DRE!S34-'Impacto IFRS16'!S34</f>
        <v>0</v>
      </c>
      <c r="T34" s="2">
        <f>DRE!T34-'Impacto IFRS16'!T34</f>
        <v>0</v>
      </c>
      <c r="U34" s="115">
        <f>DRE!U34-'Impacto IFRS16'!U34</f>
        <v>0</v>
      </c>
      <c r="V34" s="2">
        <f>DRE!V34-'Impacto IFRS16'!V34</f>
        <v>0</v>
      </c>
      <c r="W34" s="2">
        <f>DRE!W34-'Impacto IFRS16'!W34</f>
        <v>0</v>
      </c>
      <c r="X34" s="2">
        <f>DRE!X34-'Impacto IFRS16'!X34</f>
        <v>0</v>
      </c>
      <c r="Y34" s="115">
        <f>DRE!Y34-'Impacto IFRS16'!Y34</f>
        <v>0</v>
      </c>
      <c r="Z34" s="2">
        <f>DRE!Z34-'Impacto IFRS16'!Z34</f>
        <v>0</v>
      </c>
      <c r="AA34" s="2">
        <f>DRE!AA34-'Impacto IFRS16'!AA34</f>
        <v>0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O34" s="2"/>
      <c r="AP34" s="2"/>
      <c r="AQ34" s="2"/>
      <c r="AR34" s="2"/>
      <c r="AT34" s="134"/>
      <c r="AU34" s="134"/>
      <c r="AV34" s="134"/>
    </row>
    <row r="35" spans="1:48" x14ac:dyDescent="0.25">
      <c r="A35" s="1" t="s">
        <v>19</v>
      </c>
      <c r="B35" s="3">
        <f>DRE!B35-'Impacto IFRS16'!B35</f>
        <v>-7086</v>
      </c>
      <c r="C35" s="3">
        <f>DRE!C35-'Impacto IFRS16'!C35</f>
        <v>-10613</v>
      </c>
      <c r="D35" s="3">
        <f t="shared" si="2"/>
        <v>-15310</v>
      </c>
      <c r="E35" s="3">
        <f t="shared" si="3"/>
        <v>-29859</v>
      </c>
      <c r="F35" s="3">
        <f t="shared" si="26"/>
        <v>-16929</v>
      </c>
      <c r="H35" s="5">
        <f t="shared" ref="H35:K36" si="42">IFERROR((C35-B35)/(ABS(B35)),0)</f>
        <v>-0.49774202653118826</v>
      </c>
      <c r="I35" s="5">
        <f t="shared" si="42"/>
        <v>-0.44257043248845757</v>
      </c>
      <c r="J35" s="5">
        <f t="shared" si="42"/>
        <v>-0.95029392553886349</v>
      </c>
      <c r="K35" s="5">
        <f t="shared" si="42"/>
        <v>0.4330352657490204</v>
      </c>
      <c r="M35" s="3">
        <f>DRE!M35-'Impacto IFRS16'!M35</f>
        <v>-2406</v>
      </c>
      <c r="N35" s="3">
        <f>DRE!N35-'Impacto IFRS16'!N35</f>
        <v>-889</v>
      </c>
      <c r="O35" s="3">
        <f>DRE!O35-'Impacto IFRS16'!O35</f>
        <v>-5495</v>
      </c>
      <c r="P35" s="3">
        <f>DRE!P35-'Impacto IFRS16'!P35</f>
        <v>-6520</v>
      </c>
      <c r="Q35" s="116">
        <f>DRE!Q35-'Impacto IFRS16'!Q35</f>
        <v>-1586</v>
      </c>
      <c r="R35" s="3">
        <f>DRE!R35-'Impacto IFRS16'!R35</f>
        <v>-3664</v>
      </c>
      <c r="S35" s="3">
        <f>DRE!S35-'Impacto IFRS16'!S35</f>
        <v>-14932</v>
      </c>
      <c r="T35" s="3">
        <f>DRE!T35-'Impacto IFRS16'!T35</f>
        <v>-9677</v>
      </c>
      <c r="U35" s="116">
        <f>DRE!U35-'Impacto IFRS16'!U35</f>
        <v>-3910</v>
      </c>
      <c r="V35" s="3">
        <f>DRE!V35-'Impacto IFRS16'!V35</f>
        <v>-6634</v>
      </c>
      <c r="W35" s="3">
        <f>DRE!W35-'Impacto IFRS16'!W35</f>
        <v>-9778</v>
      </c>
      <c r="X35" s="3">
        <f>DRE!X35-'Impacto IFRS16'!X35</f>
        <v>3393</v>
      </c>
      <c r="Y35" s="116">
        <f>DRE!Y35-'Impacto IFRS16'!Y35</f>
        <v>-1164</v>
      </c>
      <c r="Z35" s="3">
        <f>DRE!Z35-'Impacto IFRS16'!Z35</f>
        <v>-1990</v>
      </c>
      <c r="AA35" s="3">
        <f>DRE!AA35-'Impacto IFRS16'!AA35</f>
        <v>-1918</v>
      </c>
      <c r="AC35" s="5">
        <f t="shared" ref="AC35:AM36" si="43">IFERROR((Q35-M35)/(ABS(M35)),0)</f>
        <v>0.34081463009143809</v>
      </c>
      <c r="AD35" s="5">
        <f t="shared" si="43"/>
        <v>-3.1214848143982001</v>
      </c>
      <c r="AE35" s="5">
        <f t="shared" si="43"/>
        <v>-1.7173794358507735</v>
      </c>
      <c r="AF35" s="5">
        <f t="shared" si="43"/>
        <v>-0.48420245398773004</v>
      </c>
      <c r="AG35" s="5">
        <f t="shared" si="43"/>
        <v>-1.4653215636822194</v>
      </c>
      <c r="AH35" s="5">
        <f t="shared" si="43"/>
        <v>-0.81058951965065507</v>
      </c>
      <c r="AI35" s="5">
        <f t="shared" si="43"/>
        <v>0.34516474685239751</v>
      </c>
      <c r="AJ35" s="5">
        <f t="shared" si="43"/>
        <v>1.3506251937583962</v>
      </c>
      <c r="AK35" s="5">
        <f t="shared" si="43"/>
        <v>0.70230179028132989</v>
      </c>
      <c r="AL35" s="5">
        <f t="shared" si="43"/>
        <v>0.70003014772384686</v>
      </c>
      <c r="AM35" s="5">
        <f t="shared" si="43"/>
        <v>0.80384536715074661</v>
      </c>
      <c r="AO35" s="3">
        <f t="shared" ref="AO35:AO36" si="44">SUM(M35:O35)</f>
        <v>-8790</v>
      </c>
      <c r="AP35" s="3">
        <f t="shared" ref="AP35:AP36" si="45">SUM(Q35:S35)</f>
        <v>-20182</v>
      </c>
      <c r="AQ35" s="3">
        <f t="shared" ref="AQ35:AQ36" si="46">SUM(U35:W35)</f>
        <v>-20322</v>
      </c>
      <c r="AR35" s="3">
        <f t="shared" ref="AR35:AR36" si="47">SUM(Y35:AA35)</f>
        <v>-5072</v>
      </c>
      <c r="AT35" s="136">
        <f t="shared" ref="AT35:AV38" si="48">IF(OR(AND(AP35&gt;0,AO35&lt;0),AND(AP35&lt;0,AO35&gt;0)),"N/A ",IFERROR((AP35-AO35)/ABS(AO35),0))</f>
        <v>-1.2960182025028442</v>
      </c>
      <c r="AU35" s="136">
        <f t="shared" si="48"/>
        <v>-6.9368744425725897E-3</v>
      </c>
      <c r="AV35" s="136">
        <f t="shared" si="48"/>
        <v>0.75041826591870875</v>
      </c>
    </row>
    <row r="36" spans="1:48" x14ac:dyDescent="0.25">
      <c r="A36" s="1" t="s">
        <v>325</v>
      </c>
      <c r="B36" s="3">
        <f>DRE!B36-'Impacto IFRS16'!B36</f>
        <v>880</v>
      </c>
      <c r="C36" s="3">
        <f>DRE!C36-'Impacto IFRS16'!C36</f>
        <v>-2164</v>
      </c>
      <c r="D36" s="3">
        <f t="shared" si="2"/>
        <v>-3153</v>
      </c>
      <c r="E36" s="3">
        <f t="shared" si="3"/>
        <v>-2827</v>
      </c>
      <c r="F36" s="3">
        <f t="shared" si="26"/>
        <v>-10729</v>
      </c>
      <c r="H36" s="5">
        <f t="shared" si="42"/>
        <v>-3.459090909090909</v>
      </c>
      <c r="I36" s="5">
        <f t="shared" si="42"/>
        <v>-0.45702402957486138</v>
      </c>
      <c r="J36" s="5">
        <f t="shared" si="42"/>
        <v>0.10339359340310815</v>
      </c>
      <c r="K36" s="5">
        <f t="shared" si="42"/>
        <v>-2.7951892465511143</v>
      </c>
      <c r="M36" s="3">
        <f>DRE!M36-'Impacto IFRS16'!M36</f>
        <v>-451</v>
      </c>
      <c r="N36" s="3">
        <f>DRE!N36-'Impacto IFRS16'!N36</f>
        <v>-253</v>
      </c>
      <c r="O36" s="3">
        <f>DRE!O36-'Impacto IFRS16'!O36</f>
        <v>-2516</v>
      </c>
      <c r="P36" s="3">
        <f>DRE!P36-'Impacto IFRS16'!P36</f>
        <v>67</v>
      </c>
      <c r="Q36" s="116">
        <f>DRE!Q36-'Impacto IFRS16'!Q36</f>
        <v>1592</v>
      </c>
      <c r="R36" s="3">
        <f>DRE!R36-'Impacto IFRS16'!R36</f>
        <v>395</v>
      </c>
      <c r="S36" s="3">
        <f>DRE!S36-'Impacto IFRS16'!S36</f>
        <v>-2705</v>
      </c>
      <c r="T36" s="3">
        <f>DRE!T36-'Impacto IFRS16'!T36</f>
        <v>-2109</v>
      </c>
      <c r="U36" s="116">
        <f>DRE!U36-'Impacto IFRS16'!U36</f>
        <v>-5547</v>
      </c>
      <c r="V36" s="3">
        <f>DRE!V36-'Impacto IFRS16'!V36</f>
        <v>-3334</v>
      </c>
      <c r="W36" s="3">
        <f>DRE!W36-'Impacto IFRS16'!W36</f>
        <v>-1782</v>
      </c>
      <c r="X36" s="3">
        <f>DRE!X36-'Impacto IFRS16'!X36</f>
        <v>-66</v>
      </c>
      <c r="Y36" s="116">
        <f>DRE!Y36-'Impacto IFRS16'!Y36</f>
        <v>2442</v>
      </c>
      <c r="Z36" s="3">
        <f>DRE!Z36-'Impacto IFRS16'!Z36</f>
        <v>2227</v>
      </c>
      <c r="AA36" s="3">
        <f>DRE!AA36-'Impacto IFRS16'!AA36</f>
        <v>4297</v>
      </c>
      <c r="AC36" s="5">
        <f t="shared" si="43"/>
        <v>4.5299334811529937</v>
      </c>
      <c r="AD36" s="5">
        <f t="shared" si="43"/>
        <v>2.5612648221343872</v>
      </c>
      <c r="AE36" s="5">
        <f t="shared" si="43"/>
        <v>-7.5119236883942772E-2</v>
      </c>
      <c r="AF36" s="5">
        <f t="shared" si="43"/>
        <v>-32.477611940298509</v>
      </c>
      <c r="AG36" s="5">
        <f t="shared" si="43"/>
        <v>-4.4842964824120601</v>
      </c>
      <c r="AH36" s="5">
        <f t="shared" si="43"/>
        <v>-9.4405063291139246</v>
      </c>
      <c r="AI36" s="5">
        <f t="shared" si="43"/>
        <v>0.34121996303142327</v>
      </c>
      <c r="AJ36" s="5">
        <f t="shared" si="43"/>
        <v>0.96870554765291605</v>
      </c>
      <c r="AK36" s="5">
        <f t="shared" si="43"/>
        <v>1.4402379664683613</v>
      </c>
      <c r="AL36" s="5">
        <f t="shared" si="43"/>
        <v>1.6679664067186564</v>
      </c>
      <c r="AM36" s="5">
        <f t="shared" si="43"/>
        <v>3.4113355780022445</v>
      </c>
      <c r="AO36" s="3">
        <f t="shared" si="44"/>
        <v>-3220</v>
      </c>
      <c r="AP36" s="3">
        <f t="shared" si="45"/>
        <v>-718</v>
      </c>
      <c r="AQ36" s="3">
        <f t="shared" si="46"/>
        <v>-10663</v>
      </c>
      <c r="AR36" s="3">
        <f t="shared" si="47"/>
        <v>8966</v>
      </c>
      <c r="AT36" s="136">
        <f t="shared" si="48"/>
        <v>0.77701863354037271</v>
      </c>
      <c r="AU36" s="136">
        <f t="shared" si="48"/>
        <v>-13.850974930362117</v>
      </c>
      <c r="AV36" s="136" t="str">
        <f t="shared" si="48"/>
        <v xml:space="preserve">N/A </v>
      </c>
    </row>
    <row r="37" spans="1:48" ht="6" customHeight="1" x14ac:dyDescent="0.25">
      <c r="A37" s="1"/>
      <c r="B37" s="3"/>
      <c r="C37" s="3"/>
      <c r="D37" s="3"/>
      <c r="E37" s="3"/>
      <c r="F37" s="3"/>
      <c r="H37" s="5"/>
      <c r="I37" s="5"/>
      <c r="J37" s="5"/>
      <c r="K37" s="5"/>
      <c r="M37" s="3"/>
      <c r="N37" s="3"/>
      <c r="O37" s="3"/>
      <c r="P37" s="3"/>
      <c r="Q37" s="116"/>
      <c r="R37" s="3"/>
      <c r="S37" s="3"/>
      <c r="T37" s="3"/>
      <c r="U37" s="116"/>
      <c r="V37" s="3"/>
      <c r="W37" s="3"/>
      <c r="X37" s="3"/>
      <c r="Y37" s="116"/>
      <c r="Z37" s="3"/>
      <c r="AA37" s="3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O37" s="3"/>
      <c r="AP37" s="3"/>
      <c r="AQ37" s="3"/>
      <c r="AR37" s="3"/>
      <c r="AT37" s="134">
        <f t="shared" si="48"/>
        <v>0</v>
      </c>
      <c r="AU37" s="134">
        <f t="shared" si="48"/>
        <v>0</v>
      </c>
      <c r="AV37" s="134">
        <f t="shared" si="48"/>
        <v>0</v>
      </c>
    </row>
    <row r="38" spans="1:48" x14ac:dyDescent="0.25">
      <c r="A38" s="14" t="s">
        <v>326</v>
      </c>
      <c r="B38" s="15">
        <f>DRE!B38-'Impacto IFRS16'!B38</f>
        <v>17196</v>
      </c>
      <c r="C38" s="15">
        <f>DRE!C38-'Impacto IFRS16'!C38</f>
        <v>19435</v>
      </c>
      <c r="D38" s="15">
        <f t="shared" ref="D38" si="49">SUM(M38:P38)</f>
        <v>32183</v>
      </c>
      <c r="E38" s="15">
        <f t="shared" ref="E38" si="50">SUM(Q38:T38)</f>
        <v>71964</v>
      </c>
      <c r="F38" s="15">
        <f t="shared" ref="F38" si="51">SUM(U38:X38)</f>
        <v>75284</v>
      </c>
      <c r="G38" s="16"/>
      <c r="H38" s="17">
        <f t="shared" ref="H38:K38" si="52">IFERROR((C38-B38)/(ABS(B38)),0)</f>
        <v>0.13020469876715515</v>
      </c>
      <c r="I38" s="17">
        <f t="shared" si="52"/>
        <v>0.65593002315410343</v>
      </c>
      <c r="J38" s="17">
        <f t="shared" si="52"/>
        <v>1.2360873753223751</v>
      </c>
      <c r="K38" s="17">
        <f t="shared" si="52"/>
        <v>4.6134178200211214E-2</v>
      </c>
      <c r="L38" s="34"/>
      <c r="M38" s="15">
        <f>DRE!M38-'Impacto IFRS16'!M38</f>
        <v>39</v>
      </c>
      <c r="N38" s="15">
        <f>DRE!N38-'Impacto IFRS16'!N38</f>
        <v>1964</v>
      </c>
      <c r="O38" s="15">
        <f>DRE!O38-'Impacto IFRS16'!O38</f>
        <v>13762</v>
      </c>
      <c r="P38" s="15">
        <f>DRE!P38-'Impacto IFRS16'!P38</f>
        <v>16418</v>
      </c>
      <c r="Q38" s="118">
        <f>DRE!Q38-'Impacto IFRS16'!Q38</f>
        <v>-703</v>
      </c>
      <c r="R38" s="15">
        <f>DRE!R38-'Impacto IFRS16'!R38</f>
        <v>5607</v>
      </c>
      <c r="S38" s="15">
        <f>DRE!S38-'Impacto IFRS16'!S38</f>
        <v>30784</v>
      </c>
      <c r="T38" s="15">
        <f>DRE!T38-'Impacto IFRS16'!T38</f>
        <v>36276</v>
      </c>
      <c r="U38" s="118">
        <f>DRE!U38-'Impacto IFRS16'!U38</f>
        <v>12954</v>
      </c>
      <c r="V38" s="15">
        <f>DRE!V38-'Impacto IFRS16'!V38</f>
        <v>17573</v>
      </c>
      <c r="W38" s="15">
        <f>DRE!W38-'Impacto IFRS16'!W38</f>
        <v>17757</v>
      </c>
      <c r="X38" s="15">
        <f>DRE!X38-'Impacto IFRS16'!X38</f>
        <v>27000</v>
      </c>
      <c r="Y38" s="118">
        <f>DRE!Y38-'Impacto IFRS16'!Y38</f>
        <v>-8684</v>
      </c>
      <c r="Z38" s="15">
        <f>DRE!Z38-'Impacto IFRS16'!Z38</f>
        <v>-2290</v>
      </c>
      <c r="AA38" s="15">
        <f>DRE!AA38-'Impacto IFRS16'!AA38</f>
        <v>-5363</v>
      </c>
      <c r="AB38" s="16"/>
      <c r="AC38" s="17">
        <f t="shared" ref="AC38:AM38" si="53">IFERROR((Q38-M38)/(ABS(M38)),0)</f>
        <v>-19.025641025641026</v>
      </c>
      <c r="AD38" s="17">
        <f t="shared" si="53"/>
        <v>1.8548879837067209</v>
      </c>
      <c r="AE38" s="17">
        <f t="shared" si="53"/>
        <v>1.236884173811946</v>
      </c>
      <c r="AF38" s="17">
        <f t="shared" si="53"/>
        <v>1.2095261298574735</v>
      </c>
      <c r="AG38" s="17">
        <f t="shared" si="53"/>
        <v>19.42674253200569</v>
      </c>
      <c r="AH38" s="17">
        <f t="shared" si="53"/>
        <v>2.1341180667023365</v>
      </c>
      <c r="AI38" s="17">
        <f t="shared" si="53"/>
        <v>-0.42317437629937632</v>
      </c>
      <c r="AJ38" s="17">
        <f t="shared" si="53"/>
        <v>-0.25570625206748265</v>
      </c>
      <c r="AK38" s="17">
        <f t="shared" si="53"/>
        <v>-1.6703720858422109</v>
      </c>
      <c r="AL38" s="17">
        <f t="shared" si="53"/>
        <v>-1.1303135491947875</v>
      </c>
      <c r="AM38" s="17">
        <f t="shared" si="53"/>
        <v>-1.3020217379061778</v>
      </c>
      <c r="AO38" s="15">
        <f>SUM(M38:O38)</f>
        <v>15765</v>
      </c>
      <c r="AP38" s="15">
        <f>SUM(Q38:S38)</f>
        <v>35688</v>
      </c>
      <c r="AQ38" s="15">
        <f>SUM(U38:W38)</f>
        <v>48284</v>
      </c>
      <c r="AR38" s="15">
        <f>SUM(Y38:AA38)</f>
        <v>-16337</v>
      </c>
      <c r="AS38" s="16"/>
      <c r="AT38" s="140">
        <f t="shared" si="48"/>
        <v>1.2637488106565176</v>
      </c>
      <c r="AU38" s="140">
        <f t="shared" si="48"/>
        <v>0.35294776955839496</v>
      </c>
      <c r="AV38" s="140" t="str">
        <f t="shared" si="48"/>
        <v xml:space="preserve">N/A </v>
      </c>
    </row>
    <row r="39" spans="1:48" x14ac:dyDescent="0.25">
      <c r="B39" s="2"/>
      <c r="C39" s="2"/>
      <c r="D39" s="2"/>
      <c r="E39" s="2"/>
      <c r="F39" s="2"/>
      <c r="H39" s="6"/>
      <c r="I39" s="6"/>
      <c r="J39" s="6"/>
      <c r="K39" s="6"/>
      <c r="M39" s="2"/>
      <c r="N39" s="2"/>
      <c r="O39" s="2"/>
      <c r="P39" s="2"/>
      <c r="Q39" s="115"/>
      <c r="R39" s="2"/>
      <c r="S39" s="2"/>
      <c r="T39" s="2"/>
      <c r="U39" s="115"/>
      <c r="V39" s="2"/>
      <c r="W39" s="2"/>
      <c r="X39" s="2"/>
      <c r="Y39" s="115"/>
      <c r="Z39" s="2"/>
      <c r="AA39" s="2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O39" s="2"/>
      <c r="AP39" s="2"/>
      <c r="AQ39" s="2"/>
      <c r="AR39" s="2"/>
      <c r="AT39" s="134"/>
      <c r="AU39" s="134"/>
      <c r="AV39" s="134"/>
    </row>
    <row r="40" spans="1:48" x14ac:dyDescent="0.25">
      <c r="A40" s="43" t="s">
        <v>165</v>
      </c>
      <c r="H40" s="4"/>
      <c r="I40" s="4"/>
      <c r="J40" s="4"/>
      <c r="K40" s="4"/>
      <c r="Q40" s="113"/>
      <c r="U40" s="113"/>
      <c r="Y40" s="113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T40" s="4"/>
      <c r="AU40" s="4"/>
      <c r="AV40" s="4"/>
    </row>
    <row r="41" spans="1:48" x14ac:dyDescent="0.25">
      <c r="A41" s="1" t="s">
        <v>127</v>
      </c>
      <c r="B41" s="3">
        <f>DRE!B41-'Impacto IFRS16'!B41</f>
        <v>17196</v>
      </c>
      <c r="C41" s="3">
        <f>DRE!C41-'Impacto IFRS16'!C41</f>
        <v>19435</v>
      </c>
      <c r="D41" s="3">
        <f>DRE!D41-'Impacto IFRS16'!D41</f>
        <v>32183</v>
      </c>
      <c r="E41" s="3">
        <f t="shared" ref="E41:E44" si="54">SUM(Q41:T41)</f>
        <v>71964</v>
      </c>
      <c r="F41" s="3">
        <f t="shared" ref="F41:F44" si="55">SUM(U41:X41)</f>
        <v>75284</v>
      </c>
      <c r="H41" s="136">
        <f>IF(OR(AND(C41&gt;0,B41&lt;0),AND(C41&lt;0,B41&gt;0)),"N/A ",IFERROR((C41-B41)/ABS(B41),0))</f>
        <v>0.13020469876715515</v>
      </c>
      <c r="I41" s="136">
        <f>IF(OR(AND(D41&gt;0,C41&lt;0),AND(D41&lt;0,C41&gt;0)),"N/A ",IFERROR((D41-C41)/ABS(C41),0))</f>
        <v>0.65593002315410343</v>
      </c>
      <c r="J41" s="136">
        <f>IF(OR(AND(E41&gt;0,D41&lt;0),AND(E41&lt;0,D41&gt;0)),"N/A ",IFERROR((E41-D41)/ABS(D41),0))</f>
        <v>1.2360873753223751</v>
      </c>
      <c r="K41" s="136">
        <f>IF(OR(AND(F41&gt;0,E41&lt;0),AND(F41&lt;0,E41&gt;0)),"N/A ",IFERROR((F41-E41)/ABS(E41),0))</f>
        <v>4.6134178200211214E-2</v>
      </c>
      <c r="M41" s="3">
        <f>DRE!M41-'Impacto IFRS16'!M41</f>
        <v>39</v>
      </c>
      <c r="N41" s="3">
        <f>DRE!N41-'Impacto IFRS16'!N41</f>
        <v>1964</v>
      </c>
      <c r="O41" s="3">
        <f>DRE!O41-'Impacto IFRS16'!O41</f>
        <v>13762</v>
      </c>
      <c r="P41" s="3">
        <f>DRE!P41-'Impacto IFRS16'!P41</f>
        <v>16418</v>
      </c>
      <c r="Q41" s="116">
        <f>DRE!Q41-'Impacto IFRS16'!Q41</f>
        <v>-703</v>
      </c>
      <c r="R41" s="3">
        <f>DRE!R41-'Impacto IFRS16'!R41</f>
        <v>5607</v>
      </c>
      <c r="S41" s="3">
        <f>DRE!S41-'Impacto IFRS16'!S41</f>
        <v>30784</v>
      </c>
      <c r="T41" s="3">
        <f>DRE!T41-'Impacto IFRS16'!T41</f>
        <v>36276</v>
      </c>
      <c r="U41" s="116">
        <f>DRE!U41-'Impacto IFRS16'!U41</f>
        <v>12954</v>
      </c>
      <c r="V41" s="3">
        <f>DRE!V41-'Impacto IFRS16'!V41</f>
        <v>17573</v>
      </c>
      <c r="W41" s="3">
        <f>DRE!W41-'Impacto IFRS16'!W41</f>
        <v>17757</v>
      </c>
      <c r="X41" s="3">
        <f>DRE!X41-'Impacto IFRS16'!X41</f>
        <v>27000</v>
      </c>
      <c r="Y41" s="116">
        <f>DRE!Y41-'Impacto IFRS16'!Y41</f>
        <v>-8684</v>
      </c>
      <c r="Z41" s="3">
        <f>DRE!Z41-'Impacto IFRS16'!Z41</f>
        <v>-2290</v>
      </c>
      <c r="AA41" s="3">
        <f>DRE!AA41-'Impacto IFRS16'!AA41</f>
        <v>-5363</v>
      </c>
      <c r="AC41" s="136" t="str">
        <f t="shared" ref="AC41:AM41" si="56">IF(OR(AND(Q41&gt;0,M41&lt;0),AND(Q41&lt;0,M41&gt;0)),"N/A ",IFERROR((Q41-M41)/ABS(M41),0))</f>
        <v xml:space="preserve">N/A </v>
      </c>
      <c r="AD41" s="136">
        <f t="shared" si="56"/>
        <v>1.8548879837067209</v>
      </c>
      <c r="AE41" s="136">
        <f t="shared" si="56"/>
        <v>1.236884173811946</v>
      </c>
      <c r="AF41" s="136">
        <f t="shared" si="56"/>
        <v>1.2095261298574735</v>
      </c>
      <c r="AG41" s="136" t="str">
        <f t="shared" si="56"/>
        <v xml:space="preserve">N/A </v>
      </c>
      <c r="AH41" s="136">
        <f t="shared" si="56"/>
        <v>2.1341180667023365</v>
      </c>
      <c r="AI41" s="136">
        <f t="shared" si="56"/>
        <v>-0.42317437629937632</v>
      </c>
      <c r="AJ41" s="136">
        <f t="shared" si="56"/>
        <v>-0.25570625206748265</v>
      </c>
      <c r="AK41" s="136" t="str">
        <f t="shared" si="56"/>
        <v xml:space="preserve">N/A </v>
      </c>
      <c r="AL41" s="136" t="str">
        <f t="shared" si="56"/>
        <v xml:space="preserve">N/A </v>
      </c>
      <c r="AM41" s="136" t="str">
        <f t="shared" si="56"/>
        <v xml:space="preserve">N/A </v>
      </c>
      <c r="AO41" s="3">
        <f t="shared" ref="AO41:AR41" si="57">AO38</f>
        <v>15765</v>
      </c>
      <c r="AP41" s="3">
        <f t="shared" si="57"/>
        <v>35688</v>
      </c>
      <c r="AQ41" s="3">
        <f t="shared" si="57"/>
        <v>48284</v>
      </c>
      <c r="AR41" s="3">
        <f t="shared" si="57"/>
        <v>-16337</v>
      </c>
      <c r="AT41" s="136">
        <f>IFERROR((AP41-AO41)/(ABS(AO41)),0)</f>
        <v>1.2637488106565176</v>
      </c>
      <c r="AU41" s="136">
        <f t="shared" ref="AU41:AV45" si="58">IFERROR((AQ41-AP41)/(ABS(AP41)),0)</f>
        <v>0.35294776955839496</v>
      </c>
      <c r="AV41" s="136">
        <f t="shared" si="58"/>
        <v>-1.338352249192279</v>
      </c>
    </row>
    <row r="42" spans="1:48" x14ac:dyDescent="0.25">
      <c r="A42" s="13" t="s">
        <v>141</v>
      </c>
      <c r="B42" s="2">
        <f>DRE!B42-'Impacto IFRS16'!B42</f>
        <v>6206</v>
      </c>
      <c r="C42" s="2">
        <f>DRE!C42-'Impacto IFRS16'!C42</f>
        <v>12777</v>
      </c>
      <c r="D42" s="2">
        <f>DRE!D42-'Impacto IFRS16'!D42</f>
        <v>18463</v>
      </c>
      <c r="E42" s="2">
        <f t="shared" si="54"/>
        <v>32686</v>
      </c>
      <c r="F42" s="2">
        <f t="shared" si="55"/>
        <v>27658</v>
      </c>
      <c r="H42" s="134">
        <f t="shared" ref="H42:K49" si="59">IFERROR((C42-B42)/(ABS(B42)),0)</f>
        <v>1.058814050918466</v>
      </c>
      <c r="I42" s="134">
        <f t="shared" si="59"/>
        <v>0.44501839242388669</v>
      </c>
      <c r="J42" s="134">
        <f t="shared" si="59"/>
        <v>0.77035151383848777</v>
      </c>
      <c r="K42" s="134">
        <f t="shared" si="59"/>
        <v>-0.15382732668420732</v>
      </c>
      <c r="M42" s="2">
        <f>DRE!M42-'Impacto IFRS16'!M42</f>
        <v>2857</v>
      </c>
      <c r="N42" s="2">
        <f>DRE!N42-'Impacto IFRS16'!N42</f>
        <v>1142</v>
      </c>
      <c r="O42" s="2">
        <f>DRE!O42-'Impacto IFRS16'!O42</f>
        <v>8011</v>
      </c>
      <c r="P42" s="2">
        <f>DRE!P42-'Impacto IFRS16'!P42</f>
        <v>6453</v>
      </c>
      <c r="Q42" s="115">
        <f>DRE!Q42-'Impacto IFRS16'!Q42</f>
        <v>-6</v>
      </c>
      <c r="R42" s="2">
        <f>DRE!R42-'Impacto IFRS16'!R42</f>
        <v>3269</v>
      </c>
      <c r="S42" s="2">
        <f>DRE!S42-'Impacto IFRS16'!S42</f>
        <v>17637</v>
      </c>
      <c r="T42" s="2">
        <f>DRE!T42-'Impacto IFRS16'!T42</f>
        <v>11786</v>
      </c>
      <c r="U42" s="115">
        <f>DRE!U42-'Impacto IFRS16'!U42</f>
        <v>9457</v>
      </c>
      <c r="V42" s="2">
        <f>DRE!V42-'Impacto IFRS16'!V42</f>
        <v>9968</v>
      </c>
      <c r="W42" s="2">
        <f>DRE!W42-'Impacto IFRS16'!W42</f>
        <v>11560</v>
      </c>
      <c r="X42" s="2">
        <f>DRE!X42-'Impacto IFRS16'!X42</f>
        <v>-3327</v>
      </c>
      <c r="Y42" s="115">
        <f>DRE!Y42-'Impacto IFRS16'!Y42</f>
        <v>-1278</v>
      </c>
      <c r="Z42" s="2">
        <f>DRE!Z42-'Impacto IFRS16'!Z42</f>
        <v>-237</v>
      </c>
      <c r="AA42" s="2">
        <f>DRE!AA42-'Impacto IFRS16'!AA42</f>
        <v>-2379</v>
      </c>
      <c r="AC42" s="134">
        <f t="shared" ref="AC42:AM44" si="60">IFERROR((Q42-M42)/(ABS(M42)),0)</f>
        <v>-1.0021001050052503</v>
      </c>
      <c r="AD42" s="134">
        <f t="shared" si="60"/>
        <v>1.8625218914185639</v>
      </c>
      <c r="AE42" s="134">
        <f t="shared" si="60"/>
        <v>1.2015978030208463</v>
      </c>
      <c r="AF42" s="134">
        <f t="shared" si="60"/>
        <v>0.82643731597706493</v>
      </c>
      <c r="AG42" s="134">
        <f t="shared" si="60"/>
        <v>1577.1666666666667</v>
      </c>
      <c r="AH42" s="134">
        <f t="shared" si="60"/>
        <v>2.0492505353319057</v>
      </c>
      <c r="AI42" s="134">
        <f t="shared" si="60"/>
        <v>-0.34455973238079041</v>
      </c>
      <c r="AJ42" s="134">
        <f t="shared" si="60"/>
        <v>-1.2822840658408281</v>
      </c>
      <c r="AK42" s="134">
        <f t="shared" si="60"/>
        <v>-1.1351379930210426</v>
      </c>
      <c r="AL42" s="134">
        <f t="shared" si="60"/>
        <v>-1.0237760834670948</v>
      </c>
      <c r="AM42" s="134">
        <f t="shared" si="60"/>
        <v>-1.205795847750865</v>
      </c>
      <c r="AO42" s="2">
        <f t="shared" ref="AO42:AO44" si="61">SUM(M42:O42)</f>
        <v>12010</v>
      </c>
      <c r="AP42" s="2">
        <f t="shared" ref="AP42:AP44" si="62">SUM(Q42:S42)</f>
        <v>20900</v>
      </c>
      <c r="AQ42" s="2">
        <f t="shared" ref="AQ42:AQ44" si="63">SUM(U42:W42)</f>
        <v>30985</v>
      </c>
      <c r="AR42" s="2">
        <f t="shared" ref="AR42:AR44" si="64">SUM(Y42:AA42)</f>
        <v>-3894</v>
      </c>
      <c r="AT42" s="134">
        <f t="shared" ref="AT42:AT45" si="65">IFERROR((AP42-AO42)/(ABS(AO42)),0)</f>
        <v>0.74021648626144876</v>
      </c>
      <c r="AU42" s="134">
        <f t="shared" si="58"/>
        <v>0.4825358851674641</v>
      </c>
      <c r="AV42" s="134">
        <f t="shared" si="58"/>
        <v>-1.1256737130869776</v>
      </c>
    </row>
    <row r="43" spans="1:48" x14ac:dyDescent="0.25">
      <c r="A43" s="13" t="s">
        <v>142</v>
      </c>
      <c r="B43" s="2">
        <f>DRE!B43-'Impacto IFRS16'!B43</f>
        <v>49319</v>
      </c>
      <c r="C43" s="2">
        <f>DRE!C43-'Impacto IFRS16'!C43</f>
        <v>43822</v>
      </c>
      <c r="D43" s="2">
        <f>DRE!D43-'Impacto IFRS16'!D43</f>
        <v>51702</v>
      </c>
      <c r="E43" s="2">
        <f t="shared" si="54"/>
        <v>36040</v>
      </c>
      <c r="F43" s="2">
        <f t="shared" si="55"/>
        <v>41270</v>
      </c>
      <c r="H43" s="134">
        <f t="shared" si="59"/>
        <v>-0.1114580587603155</v>
      </c>
      <c r="I43" s="134">
        <f t="shared" si="59"/>
        <v>0.17981835607685637</v>
      </c>
      <c r="J43" s="134">
        <f t="shared" si="59"/>
        <v>-0.30292831998762138</v>
      </c>
      <c r="K43" s="134">
        <f t="shared" si="59"/>
        <v>0.14511653718091011</v>
      </c>
      <c r="M43" s="2">
        <f>DRE!M43-'Impacto IFRS16'!M43</f>
        <v>17754</v>
      </c>
      <c r="N43" s="2">
        <f>DRE!N43-'Impacto IFRS16'!N43</f>
        <v>12126</v>
      </c>
      <c r="O43" s="2">
        <f>DRE!O43-'Impacto IFRS16'!O43</f>
        <v>10757</v>
      </c>
      <c r="P43" s="2">
        <f>DRE!P43-'Impacto IFRS16'!P43</f>
        <v>11065</v>
      </c>
      <c r="Q43" s="115">
        <f>DRE!Q43-'Impacto IFRS16'!Q43</f>
        <v>12215</v>
      </c>
      <c r="R43" s="2">
        <f>DRE!R43-'Impacto IFRS16'!R43</f>
        <v>12763</v>
      </c>
      <c r="S43" s="2">
        <f>DRE!S43-'Impacto IFRS16'!S43</f>
        <v>2615</v>
      </c>
      <c r="T43" s="2">
        <f>DRE!T43-'Impacto IFRS16'!T43</f>
        <v>8447</v>
      </c>
      <c r="U43" s="115">
        <f>DRE!U43-'Impacto IFRS16'!U43</f>
        <v>9571</v>
      </c>
      <c r="V43" s="2">
        <f>DRE!V43-'Impacto IFRS16'!V43</f>
        <v>8787</v>
      </c>
      <c r="W43" s="2">
        <f>DRE!W43-'Impacto IFRS16'!W43</f>
        <v>10539</v>
      </c>
      <c r="X43" s="2">
        <f>DRE!X43-'Impacto IFRS16'!X43</f>
        <v>12373</v>
      </c>
      <c r="Y43" s="115">
        <f>DRE!Y43-'Impacto IFRS16'!Y43</f>
        <v>21120</v>
      </c>
      <c r="Z43" s="2">
        <f>DRE!Z43-'Impacto IFRS16'!Z43</f>
        <v>17107</v>
      </c>
      <c r="AA43" s="2">
        <f>DRE!AA43-'Impacto IFRS16'!AA43</f>
        <v>16077</v>
      </c>
      <c r="AC43" s="134">
        <f t="shared" si="60"/>
        <v>-0.31198603131688635</v>
      </c>
      <c r="AD43" s="134">
        <f t="shared" si="60"/>
        <v>5.2531749958766284E-2</v>
      </c>
      <c r="AE43" s="134">
        <f t="shared" si="60"/>
        <v>-0.75690248210467603</v>
      </c>
      <c r="AF43" s="134">
        <f t="shared" si="60"/>
        <v>-0.23660189787618618</v>
      </c>
      <c r="AG43" s="134">
        <f t="shared" si="60"/>
        <v>-0.21645517805976258</v>
      </c>
      <c r="AH43" s="134">
        <f t="shared" si="60"/>
        <v>-0.31152550340828961</v>
      </c>
      <c r="AI43" s="134">
        <f t="shared" si="60"/>
        <v>3.030210325047801</v>
      </c>
      <c r="AJ43" s="134">
        <f t="shared" si="60"/>
        <v>0.46478039540665322</v>
      </c>
      <c r="AK43" s="134">
        <f t="shared" si="60"/>
        <v>1.2066659701180651</v>
      </c>
      <c r="AL43" s="134">
        <f t="shared" si="60"/>
        <v>0.94685330602025719</v>
      </c>
      <c r="AM43" s="134">
        <f t="shared" si="60"/>
        <v>0.5254768004554512</v>
      </c>
      <c r="AO43" s="2">
        <f t="shared" si="61"/>
        <v>40637</v>
      </c>
      <c r="AP43" s="2">
        <f t="shared" si="62"/>
        <v>27593</v>
      </c>
      <c r="AQ43" s="2">
        <f t="shared" si="63"/>
        <v>28897</v>
      </c>
      <c r="AR43" s="2">
        <f t="shared" si="64"/>
        <v>54304</v>
      </c>
      <c r="AT43" s="134">
        <f t="shared" si="65"/>
        <v>-0.3209882619287841</v>
      </c>
      <c r="AU43" s="134">
        <f t="shared" si="58"/>
        <v>4.7258362628202807E-2</v>
      </c>
      <c r="AV43" s="134">
        <f t="shared" si="58"/>
        <v>0.87922621725438632</v>
      </c>
    </row>
    <row r="44" spans="1:48" x14ac:dyDescent="0.25">
      <c r="A44" s="13" t="s">
        <v>143</v>
      </c>
      <c r="B44" s="2">
        <f>DRE!B44-'Impacto IFRS16'!B44</f>
        <v>9894</v>
      </c>
      <c r="C44" s="2">
        <f>DRE!C44-'Impacto IFRS16'!C44</f>
        <v>12419</v>
      </c>
      <c r="D44" s="2">
        <f>DRE!D44-'Impacto IFRS16'!D44</f>
        <v>13279</v>
      </c>
      <c r="E44" s="2">
        <f t="shared" si="54"/>
        <v>17567</v>
      </c>
      <c r="F44" s="2">
        <f t="shared" si="55"/>
        <v>26921</v>
      </c>
      <c r="H44" s="134">
        <f t="shared" si="59"/>
        <v>0.25520517485344651</v>
      </c>
      <c r="I44" s="134">
        <f t="shared" si="59"/>
        <v>6.9248731781947015E-2</v>
      </c>
      <c r="J44" s="134">
        <f t="shared" si="59"/>
        <v>0.32291588222004669</v>
      </c>
      <c r="K44" s="134">
        <f t="shared" si="59"/>
        <v>0.53247566459839468</v>
      </c>
      <c r="M44" s="2">
        <f>DRE!M44-'Impacto IFRS16'!M44</f>
        <v>3392</v>
      </c>
      <c r="N44" s="2">
        <f>DRE!N44-'Impacto IFRS16'!N44</f>
        <v>3445</v>
      </c>
      <c r="O44" s="2">
        <f>DRE!O44-'Impacto IFRS16'!O44</f>
        <v>3522</v>
      </c>
      <c r="P44" s="2">
        <f>DRE!P44-'Impacto IFRS16'!P44</f>
        <v>2920</v>
      </c>
      <c r="Q44" s="115">
        <f>DRE!Q44-'Impacto IFRS16'!Q44</f>
        <v>3844</v>
      </c>
      <c r="R44" s="2">
        <f>DRE!R44-'Impacto IFRS16'!R44</f>
        <v>4145</v>
      </c>
      <c r="S44" s="2">
        <f>DRE!S44-'Impacto IFRS16'!S44</f>
        <v>4389</v>
      </c>
      <c r="T44" s="2">
        <f>DRE!T44-'Impacto IFRS16'!T44</f>
        <v>5189</v>
      </c>
      <c r="U44" s="115">
        <f>DRE!U44-'Impacto IFRS16'!U44</f>
        <v>5588</v>
      </c>
      <c r="V44" s="2">
        <f>DRE!V44-'Impacto IFRS16'!V44</f>
        <v>6678</v>
      </c>
      <c r="W44" s="2">
        <f>DRE!W44-'Impacto IFRS16'!W44</f>
        <v>7099</v>
      </c>
      <c r="X44" s="2">
        <f>DRE!X44-'Impacto IFRS16'!X44</f>
        <v>7556</v>
      </c>
      <c r="Y44" s="115">
        <f>DRE!Y44-'Impacto IFRS16'!Y44</f>
        <v>8299</v>
      </c>
      <c r="Z44" s="2">
        <f>DRE!Z44-'Impacto IFRS16'!Z44</f>
        <v>9021</v>
      </c>
      <c r="AA44" s="2">
        <f>DRE!AA44-'Impacto IFRS16'!AA44</f>
        <v>9853</v>
      </c>
      <c r="AC44" s="134">
        <f t="shared" si="60"/>
        <v>0.13325471698113209</v>
      </c>
      <c r="AD44" s="134">
        <f t="shared" si="60"/>
        <v>0.20319303338171263</v>
      </c>
      <c r="AE44" s="134">
        <f t="shared" si="60"/>
        <v>0.24616695059625213</v>
      </c>
      <c r="AF44" s="134">
        <f t="shared" si="60"/>
        <v>0.77705479452054793</v>
      </c>
      <c r="AG44" s="134">
        <f t="shared" si="60"/>
        <v>0.45369406867845996</v>
      </c>
      <c r="AH44" s="134">
        <f t="shared" si="60"/>
        <v>0.61109770808202657</v>
      </c>
      <c r="AI44" s="134">
        <f t="shared" si="60"/>
        <v>0.61745272271588059</v>
      </c>
      <c r="AJ44" s="134">
        <f t="shared" si="60"/>
        <v>0.45615725573328192</v>
      </c>
      <c r="AK44" s="134">
        <f t="shared" si="60"/>
        <v>0.48514674302075877</v>
      </c>
      <c r="AL44" s="134">
        <f t="shared" si="60"/>
        <v>0.35085354896675652</v>
      </c>
      <c r="AM44" s="134">
        <f t="shared" si="60"/>
        <v>0.38794196365685307</v>
      </c>
      <c r="AO44" s="2">
        <f t="shared" si="61"/>
        <v>10359</v>
      </c>
      <c r="AP44" s="2">
        <f t="shared" si="62"/>
        <v>12378</v>
      </c>
      <c r="AQ44" s="2">
        <f t="shared" si="63"/>
        <v>19365</v>
      </c>
      <c r="AR44" s="2">
        <f t="shared" si="64"/>
        <v>27173</v>
      </c>
      <c r="AT44" s="134">
        <f t="shared" si="65"/>
        <v>0.19490298291340863</v>
      </c>
      <c r="AU44" s="134">
        <f t="shared" si="58"/>
        <v>0.56446921958313134</v>
      </c>
      <c r="AV44" s="134">
        <f t="shared" si="58"/>
        <v>0.40320165246578882</v>
      </c>
    </row>
    <row r="45" spans="1:48" x14ac:dyDescent="0.25">
      <c r="A45" s="22" t="s">
        <v>144</v>
      </c>
      <c r="B45" s="23">
        <f>SUM(B41:B44)</f>
        <v>82615</v>
      </c>
      <c r="C45" s="23">
        <f>SUM(C41:C44)</f>
        <v>88453</v>
      </c>
      <c r="D45" s="23">
        <f>SUM(D41:D44)</f>
        <v>115627</v>
      </c>
      <c r="E45" s="23">
        <f>SUM(E41:E44)</f>
        <v>158257</v>
      </c>
      <c r="F45" s="23">
        <f t="shared" ref="F45" si="66">SUM(U45:X45)</f>
        <v>171133</v>
      </c>
      <c r="G45" s="24"/>
      <c r="H45" s="139">
        <f>IF(OR(AND(C45&gt;0,B45&lt;0),AND(C45&lt;0,B45&gt;0)),"N/A ",IFERROR((C45-B45)/ABS(B45),0))</f>
        <v>7.0665133450341949E-2</v>
      </c>
      <c r="I45" s="139">
        <f>IF(OR(AND(D45&gt;0,C45&lt;0),AND(D45&lt;0,C45&gt;0)),"N/A ",IFERROR((D45-C45)/ABS(C45),0))</f>
        <v>0.30721400065571547</v>
      </c>
      <c r="J45" s="139">
        <f>IF(OR(AND(E45&gt;0,D45&lt;0),AND(E45&lt;0,D45&gt;0)),"N/A ",IFERROR((E45-D45)/ABS(D45),0))</f>
        <v>0.36868551462893617</v>
      </c>
      <c r="K45" s="139">
        <f>IF(OR(AND(F45&gt;0,E45&lt;0),AND(F45&lt;0,E45&gt;0)),"N/A ",IFERROR((F45-E45)/ABS(E45),0))</f>
        <v>8.1361329988562908E-2</v>
      </c>
      <c r="M45" s="23">
        <f t="shared" ref="M45:U45" si="67">SUM(M41:M44)</f>
        <v>24042</v>
      </c>
      <c r="N45" s="23">
        <f t="shared" si="67"/>
        <v>18677</v>
      </c>
      <c r="O45" s="23">
        <f t="shared" si="67"/>
        <v>36052</v>
      </c>
      <c r="P45" s="23">
        <f t="shared" si="67"/>
        <v>36856</v>
      </c>
      <c r="Q45" s="117">
        <f t="shared" si="67"/>
        <v>15350</v>
      </c>
      <c r="R45" s="23">
        <f t="shared" si="67"/>
        <v>25784</v>
      </c>
      <c r="S45" s="23">
        <f t="shared" si="67"/>
        <v>55425</v>
      </c>
      <c r="T45" s="23">
        <f t="shared" si="67"/>
        <v>61698</v>
      </c>
      <c r="U45" s="117">
        <f t="shared" si="67"/>
        <v>37570</v>
      </c>
      <c r="V45" s="23">
        <f>SUM(V41:V44)</f>
        <v>43006</v>
      </c>
      <c r="W45" s="23">
        <f>SUM(W41:W44)</f>
        <v>46955</v>
      </c>
      <c r="X45" s="23">
        <f>SUM(X41:X44)</f>
        <v>43602</v>
      </c>
      <c r="Y45" s="117">
        <f t="shared" ref="Y45" si="68">SUM(Y41:Y44)</f>
        <v>19457</v>
      </c>
      <c r="Z45" s="23">
        <f>SUM(Z41:Z44)</f>
        <v>23601</v>
      </c>
      <c r="AA45" s="23">
        <f>SUM(AA41:AA44)</f>
        <v>18188</v>
      </c>
      <c r="AB45" s="24"/>
      <c r="AC45" s="139">
        <f t="shared" ref="AC45:AM45" si="69">IF(OR(AND(Q45&gt;0,M45&lt;0),AND(Q45&lt;0,M45&gt;0)),"N/A ",IFERROR((Q45-M45)/ABS(M45),0))</f>
        <v>-0.36153398219782046</v>
      </c>
      <c r="AD45" s="139">
        <f t="shared" si="69"/>
        <v>0.38052149702843069</v>
      </c>
      <c r="AE45" s="139">
        <f t="shared" si="69"/>
        <v>0.53736269832464223</v>
      </c>
      <c r="AF45" s="139">
        <f t="shared" si="69"/>
        <v>0.67402865205122642</v>
      </c>
      <c r="AG45" s="139">
        <f t="shared" si="69"/>
        <v>1.4475570032573291</v>
      </c>
      <c r="AH45" s="139">
        <f t="shared" si="69"/>
        <v>0.66793360223394349</v>
      </c>
      <c r="AI45" s="139">
        <f t="shared" si="69"/>
        <v>-0.15281912494361749</v>
      </c>
      <c r="AJ45" s="139">
        <f t="shared" si="69"/>
        <v>-0.29329962073324906</v>
      </c>
      <c r="AK45" s="139">
        <f t="shared" si="69"/>
        <v>-0.48211338834176204</v>
      </c>
      <c r="AL45" s="139">
        <f t="shared" si="69"/>
        <v>-0.45121610938008649</v>
      </c>
      <c r="AM45" s="139">
        <f t="shared" si="69"/>
        <v>-0.61265040996698972</v>
      </c>
      <c r="AO45" s="23">
        <f t="shared" ref="AO45:AR45" si="70">SUM(AO41:AO44)</f>
        <v>78771</v>
      </c>
      <c r="AP45" s="23">
        <f t="shared" si="70"/>
        <v>96559</v>
      </c>
      <c r="AQ45" s="23">
        <f t="shared" si="70"/>
        <v>127531</v>
      </c>
      <c r="AR45" s="23">
        <f t="shared" si="70"/>
        <v>61246</v>
      </c>
      <c r="AS45" s="24"/>
      <c r="AT45" s="139">
        <f t="shared" si="65"/>
        <v>0.22581914664026101</v>
      </c>
      <c r="AU45" s="139">
        <f t="shared" si="58"/>
        <v>0.3207572572209737</v>
      </c>
      <c r="AV45" s="139">
        <f t="shared" si="58"/>
        <v>-0.51975598089876185</v>
      </c>
    </row>
    <row r="46" spans="1:48" x14ac:dyDescent="0.25">
      <c r="A46" s="49" t="s">
        <v>221</v>
      </c>
      <c r="B46" s="41">
        <f>B45/B9</f>
        <v>8.4950894753023892E-2</v>
      </c>
      <c r="C46" s="41">
        <f>C45/C9</f>
        <v>7.4928356689236184E-2</v>
      </c>
      <c r="D46" s="41">
        <f>D45/D9</f>
        <v>8.6029945715578204E-2</v>
      </c>
      <c r="E46" s="41">
        <f>E45/E9</f>
        <v>9.7619364851427734E-2</v>
      </c>
      <c r="F46" s="41">
        <f>F45/F9</f>
        <v>8.415248578141489E-2</v>
      </c>
      <c r="H46" s="138">
        <f>(C46-B46)*100</f>
        <v>-1.0022538063787709</v>
      </c>
      <c r="I46" s="138">
        <f>(D46-C46)*100</f>
        <v>1.110158902634202</v>
      </c>
      <c r="J46" s="138">
        <f>(E46-D46)*100</f>
        <v>1.158941913584953</v>
      </c>
      <c r="K46" s="138">
        <f>(F46-E46)*100</f>
        <v>-1.3466879070012845</v>
      </c>
      <c r="M46" s="41">
        <f t="shared" ref="M46:X46" si="71">M45/M9</f>
        <v>7.6279736786999258E-2</v>
      </c>
      <c r="N46" s="41">
        <f t="shared" si="71"/>
        <v>6.4557718962900995E-2</v>
      </c>
      <c r="O46" s="41">
        <f t="shared" si="71"/>
        <v>0.1033461660842719</v>
      </c>
      <c r="P46" s="41">
        <f t="shared" si="71"/>
        <v>9.4334213813297291E-2</v>
      </c>
      <c r="Q46" s="119">
        <f t="shared" si="71"/>
        <v>4.8776767641460571E-2</v>
      </c>
      <c r="R46" s="41">
        <f t="shared" si="71"/>
        <v>7.3849819986767526E-2</v>
      </c>
      <c r="S46" s="41">
        <f t="shared" si="71"/>
        <v>0.121770901533094</v>
      </c>
      <c r="T46" s="41">
        <f t="shared" si="71"/>
        <v>0.12286375421673311</v>
      </c>
      <c r="U46" s="119">
        <f t="shared" si="71"/>
        <v>8.6292235995599251E-2</v>
      </c>
      <c r="V46" s="41">
        <f t="shared" si="71"/>
        <v>8.6671919998871402E-2</v>
      </c>
      <c r="W46" s="41">
        <f t="shared" si="71"/>
        <v>8.7168881702424691E-2</v>
      </c>
      <c r="X46" s="41">
        <f t="shared" si="71"/>
        <v>7.739564935698881E-2</v>
      </c>
      <c r="Y46" s="119">
        <f t="shared" ref="Y46:AA46" si="72">Y45/Y9</f>
        <v>3.6014874622627716E-2</v>
      </c>
      <c r="Z46" s="41">
        <f t="shared" si="72"/>
        <v>4.2435858939112517E-2</v>
      </c>
      <c r="AA46" s="41">
        <f t="shared" si="72"/>
        <v>3.0253834126218439E-2</v>
      </c>
      <c r="AC46" s="138">
        <f t="shared" ref="AC46:AM46" si="73">(Q46-M46)*100</f>
        <v>-2.7502969145538687</v>
      </c>
      <c r="AD46" s="138">
        <f t="shared" si="73"/>
        <v>0.92921010238665303</v>
      </c>
      <c r="AE46" s="138">
        <f t="shared" si="73"/>
        <v>1.8424735448822103</v>
      </c>
      <c r="AF46" s="138">
        <f t="shared" si="73"/>
        <v>2.8529540403435818</v>
      </c>
      <c r="AG46" s="138">
        <f t="shared" si="73"/>
        <v>3.7515468354138681</v>
      </c>
      <c r="AH46" s="138">
        <f t="shared" si="73"/>
        <v>1.2822100012103876</v>
      </c>
      <c r="AI46" s="138">
        <f t="shared" si="73"/>
        <v>-3.4602019830669311</v>
      </c>
      <c r="AJ46" s="138">
        <f t="shared" si="73"/>
        <v>-4.5468104859744303</v>
      </c>
      <c r="AK46" s="138">
        <f t="shared" si="73"/>
        <v>-5.0277361372971532</v>
      </c>
      <c r="AL46" s="138">
        <f t="shared" si="73"/>
        <v>-4.4236061059758889</v>
      </c>
      <c r="AM46" s="138">
        <f t="shared" si="73"/>
        <v>-5.691504757620625</v>
      </c>
      <c r="AO46" s="41">
        <f t="shared" ref="AO46:AR46" si="74">AO45/AO9</f>
        <v>8.2626691953309225E-2</v>
      </c>
      <c r="AP46" s="41">
        <f t="shared" si="74"/>
        <v>8.6290592119020765E-2</v>
      </c>
      <c r="AQ46" s="41">
        <f t="shared" si="74"/>
        <v>8.6741561417481891E-2</v>
      </c>
      <c r="AR46" s="41">
        <f t="shared" si="74"/>
        <v>3.6078289995322768E-2</v>
      </c>
      <c r="AT46" s="138">
        <f>(AP46-AO46)*100</f>
        <v>0.36639001657115394</v>
      </c>
      <c r="AU46" s="138">
        <f t="shared" ref="AU46:AV46" si="75">(AQ46-AP46)*100</f>
        <v>4.5096929846112632E-2</v>
      </c>
      <c r="AV46" s="138">
        <f t="shared" si="75"/>
        <v>-5.0663271422159122</v>
      </c>
    </row>
    <row r="47" spans="1:48" x14ac:dyDescent="0.25">
      <c r="A47" s="13" t="s">
        <v>251</v>
      </c>
      <c r="B47" s="2">
        <f>DRE!B47-'Impacto IFRS16'!B46</f>
        <v>0</v>
      </c>
      <c r="C47" s="2">
        <f>DRE!C47-'Impacto IFRS16'!C46</f>
        <v>0</v>
      </c>
      <c r="D47" s="2">
        <f>SUM(M47:P47)</f>
        <v>0</v>
      </c>
      <c r="E47" s="2">
        <v>2616</v>
      </c>
      <c r="F47" s="2">
        <f t="shared" ref="F47:F49" si="76">SUM(U47:X47)</f>
        <v>11027</v>
      </c>
      <c r="H47" s="134">
        <f t="shared" si="59"/>
        <v>0</v>
      </c>
      <c r="I47" s="134">
        <f t="shared" si="59"/>
        <v>0</v>
      </c>
      <c r="J47" s="134">
        <f t="shared" si="59"/>
        <v>0</v>
      </c>
      <c r="K47" s="134">
        <f t="shared" si="59"/>
        <v>3.2152140672782874</v>
      </c>
      <c r="M47" s="2">
        <f>DRE!M47-'Impacto IFRS16'!M46</f>
        <v>0</v>
      </c>
      <c r="N47" s="2">
        <f>DRE!N47-'Impacto IFRS16'!N46</f>
        <v>0</v>
      </c>
      <c r="O47" s="2">
        <f>DRE!O47-'Impacto IFRS16'!O46</f>
        <v>0</v>
      </c>
      <c r="P47" s="2">
        <f>DRE!P47-'Impacto IFRS16'!P46</f>
        <v>0</v>
      </c>
      <c r="Q47" s="115">
        <f>DRE!Q47-'Impacto IFRS16'!Q46</f>
        <v>0</v>
      </c>
      <c r="R47" s="2">
        <f>DRE!R47-'Impacto IFRS16'!R46</f>
        <v>0</v>
      </c>
      <c r="S47" s="2">
        <f>DRE!S47-'Impacto IFRS16'!S46</f>
        <v>979</v>
      </c>
      <c r="T47" s="2">
        <f>DRE!T47-'Impacto IFRS16'!T46</f>
        <v>1637</v>
      </c>
      <c r="U47" s="115">
        <f>DRE!U47-'Impacto IFRS16'!U46</f>
        <v>2637</v>
      </c>
      <c r="V47" s="144">
        <f>DRE!V47-'Impacto IFRS16'!V46</f>
        <v>3092</v>
      </c>
      <c r="W47" s="144">
        <f>DRE!W47-'Impacto IFRS16'!W46</f>
        <v>2967</v>
      </c>
      <c r="X47" s="2">
        <f>DRE!X47-'Impacto IFRS16'!X46</f>
        <v>2331</v>
      </c>
      <c r="Y47" s="115">
        <f>DRE!Y47-'Impacto IFRS16'!Y46</f>
        <v>2496</v>
      </c>
      <c r="Z47" s="144">
        <f>DRE!Z47-'Impacto IFRS16'!Z46</f>
        <v>2583</v>
      </c>
      <c r="AA47" s="144">
        <f>DRE!AA47-'Impacto IFRS16'!AA46</f>
        <v>2181</v>
      </c>
      <c r="AC47" s="134">
        <f t="shared" ref="AC47:AM49" si="77">IFERROR((Q47-M47)/(ABS(M47)),0)</f>
        <v>0</v>
      </c>
      <c r="AD47" s="134">
        <f t="shared" si="77"/>
        <v>0</v>
      </c>
      <c r="AE47" s="134">
        <f t="shared" si="77"/>
        <v>0</v>
      </c>
      <c r="AF47" s="134">
        <f t="shared" si="77"/>
        <v>0</v>
      </c>
      <c r="AG47" s="134">
        <f t="shared" si="77"/>
        <v>0</v>
      </c>
      <c r="AH47" s="134">
        <f t="shared" si="77"/>
        <v>0</v>
      </c>
      <c r="AI47" s="134">
        <f t="shared" si="77"/>
        <v>2.0306435137895811</v>
      </c>
      <c r="AJ47" s="134">
        <f t="shared" si="77"/>
        <v>0.4239462431276726</v>
      </c>
      <c r="AK47" s="134">
        <f t="shared" si="77"/>
        <v>-5.3469852104664393E-2</v>
      </c>
      <c r="AL47" s="134">
        <f t="shared" si="77"/>
        <v>-0.16461836998706339</v>
      </c>
      <c r="AM47" s="134">
        <f t="shared" si="77"/>
        <v>-0.26491405460060669</v>
      </c>
      <c r="AO47" s="144">
        <f t="shared" ref="AO47:AO49" si="78">SUM(M47:O47)</f>
        <v>0</v>
      </c>
      <c r="AP47" s="144">
        <f t="shared" ref="AP47:AP49" si="79">SUM(Q47:S47)</f>
        <v>979</v>
      </c>
      <c r="AQ47" s="144">
        <f t="shared" ref="AQ47:AQ49" si="80">SUM(U47:W47)</f>
        <v>8696</v>
      </c>
      <c r="AR47" s="144">
        <f t="shared" ref="AR47:AR49" si="81">SUM(Y47:AA47)</f>
        <v>7260</v>
      </c>
      <c r="AT47" s="134">
        <f t="shared" ref="AT47:AV50" si="82">IFERROR((AP47-AO47)/(ABS(AO47)),0)</f>
        <v>0</v>
      </c>
      <c r="AU47" s="134">
        <f t="shared" si="82"/>
        <v>7.8825331971399386</v>
      </c>
      <c r="AV47" s="134">
        <f t="shared" si="82"/>
        <v>-0.16513339466421342</v>
      </c>
    </row>
    <row r="48" spans="1:48" x14ac:dyDescent="0.25">
      <c r="A48" s="13" t="s">
        <v>197</v>
      </c>
      <c r="B48" s="2">
        <f>DRE!B48-'Impacto IFRS16'!B47</f>
        <v>8482</v>
      </c>
      <c r="C48" s="2">
        <f>DRE!C48-'Impacto IFRS16'!C47</f>
        <v>9638</v>
      </c>
      <c r="D48" s="2">
        <f>SUM(M48:P48)</f>
        <v>9000</v>
      </c>
      <c r="E48" s="2">
        <f>SUM(Q48:T48)</f>
        <v>2346</v>
      </c>
      <c r="F48" s="2">
        <f t="shared" si="76"/>
        <v>0</v>
      </c>
      <c r="H48" s="134">
        <f t="shared" si="59"/>
        <v>0.13628861117660929</v>
      </c>
      <c r="I48" s="134">
        <f t="shared" si="59"/>
        <v>-6.6196306287611542E-2</v>
      </c>
      <c r="J48" s="134">
        <f t="shared" si="59"/>
        <v>-0.73933333333333329</v>
      </c>
      <c r="K48" s="134">
        <f t="shared" si="59"/>
        <v>-1</v>
      </c>
      <c r="M48" s="2">
        <f>DRE!M48-'Impacto IFRS16'!M47</f>
        <v>0</v>
      </c>
      <c r="N48" s="2">
        <f>DRE!N48-'Impacto IFRS16'!N47</f>
        <v>0</v>
      </c>
      <c r="O48" s="2">
        <f>DRE!O48-'Impacto IFRS16'!O47</f>
        <v>0</v>
      </c>
      <c r="P48" s="2">
        <f>DRE!P48-'Impacto IFRS16'!P47</f>
        <v>9000</v>
      </c>
      <c r="Q48" s="115">
        <f>DRE!Q48-'Impacto IFRS16'!Q47</f>
        <v>0</v>
      </c>
      <c r="R48" s="2">
        <f>DRE!R48-'Impacto IFRS16'!R47</f>
        <v>0</v>
      </c>
      <c r="S48" s="2">
        <f>DRE!S48-'Impacto IFRS16'!S47</f>
        <v>2346</v>
      </c>
      <c r="T48" s="2">
        <f>DRE!T48-'Impacto IFRS16'!T47</f>
        <v>0</v>
      </c>
      <c r="U48" s="115">
        <f>DRE!U48-'Impacto IFRS16'!U47</f>
        <v>0</v>
      </c>
      <c r="V48" s="2">
        <f>DRE!V48-'Impacto IFRS16'!V47</f>
        <v>0</v>
      </c>
      <c r="W48" s="2">
        <f>DRE!W48-'Impacto IFRS16'!W47</f>
        <v>0</v>
      </c>
      <c r="X48" s="2">
        <f>DRE!X48-'Impacto IFRS16'!X47</f>
        <v>0</v>
      </c>
      <c r="Y48" s="115">
        <f>DRE!Y48-'Impacto IFRS16'!Y47</f>
        <v>0</v>
      </c>
      <c r="Z48" s="2">
        <f>DRE!Z48-'Impacto IFRS16'!Z47</f>
        <v>0</v>
      </c>
      <c r="AA48" s="2">
        <f>DRE!AA48-'Impacto IFRS16'!AA47</f>
        <v>0</v>
      </c>
      <c r="AC48" s="134">
        <f t="shared" si="77"/>
        <v>0</v>
      </c>
      <c r="AD48" s="134">
        <f t="shared" si="77"/>
        <v>0</v>
      </c>
      <c r="AE48" s="134">
        <f t="shared" si="77"/>
        <v>0</v>
      </c>
      <c r="AF48" s="134">
        <f t="shared" si="77"/>
        <v>-1</v>
      </c>
      <c r="AG48" s="134">
        <f t="shared" si="77"/>
        <v>0</v>
      </c>
      <c r="AH48" s="134">
        <f t="shared" si="77"/>
        <v>0</v>
      </c>
      <c r="AI48" s="134">
        <f t="shared" si="77"/>
        <v>-1</v>
      </c>
      <c r="AJ48" s="134">
        <f t="shared" si="77"/>
        <v>0</v>
      </c>
      <c r="AK48" s="134">
        <f t="shared" si="77"/>
        <v>0</v>
      </c>
      <c r="AL48" s="134">
        <f t="shared" si="77"/>
        <v>0</v>
      </c>
      <c r="AM48" s="134">
        <f t="shared" si="77"/>
        <v>0</v>
      </c>
      <c r="AO48" s="2">
        <f t="shared" si="78"/>
        <v>0</v>
      </c>
      <c r="AP48" s="2">
        <f t="shared" si="79"/>
        <v>2346</v>
      </c>
      <c r="AQ48" s="2">
        <f t="shared" si="80"/>
        <v>0</v>
      </c>
      <c r="AR48" s="2">
        <f t="shared" si="81"/>
        <v>0</v>
      </c>
      <c r="AT48" s="134">
        <f t="shared" si="82"/>
        <v>0</v>
      </c>
      <c r="AU48" s="134">
        <f t="shared" si="82"/>
        <v>-1</v>
      </c>
      <c r="AV48" s="134">
        <f t="shared" si="82"/>
        <v>0</v>
      </c>
    </row>
    <row r="49" spans="1:48" x14ac:dyDescent="0.25">
      <c r="A49" s="13" t="s">
        <v>145</v>
      </c>
      <c r="B49" s="144">
        <f>DRE!B49-'Impacto IFRS16'!B48</f>
        <v>0</v>
      </c>
      <c r="C49" s="144">
        <f>DRE!C49-'Impacto IFRS16'!C48</f>
        <v>0</v>
      </c>
      <c r="D49" s="144">
        <f t="shared" ref="D49:E49" si="83">SUM(P49:S49)</f>
        <v>0</v>
      </c>
      <c r="E49" s="144">
        <f t="shared" si="83"/>
        <v>0</v>
      </c>
      <c r="F49" s="144">
        <f t="shared" si="76"/>
        <v>0</v>
      </c>
      <c r="G49" s="147"/>
      <c r="H49" s="148">
        <f t="shared" si="59"/>
        <v>0</v>
      </c>
      <c r="I49" s="148">
        <f t="shared" si="59"/>
        <v>0</v>
      </c>
      <c r="J49" s="148">
        <f t="shared" si="59"/>
        <v>0</v>
      </c>
      <c r="K49" s="148">
        <f t="shared" si="59"/>
        <v>0</v>
      </c>
      <c r="L49" s="147"/>
      <c r="M49" s="144">
        <f>DRE!M49-'Impacto IFRS16'!M48</f>
        <v>0</v>
      </c>
      <c r="N49" s="144">
        <f>DRE!N49-'Impacto IFRS16'!N48</f>
        <v>0</v>
      </c>
      <c r="O49" s="144">
        <f>DRE!O49-'Impacto IFRS16'!O48</f>
        <v>0</v>
      </c>
      <c r="P49" s="144">
        <f>DRE!P49-'Impacto IFRS16'!P48</f>
        <v>0</v>
      </c>
      <c r="Q49" s="149">
        <f>DRE!Q49-'Impacto IFRS16'!Q48</f>
        <v>0</v>
      </c>
      <c r="R49" s="144">
        <f>DRE!R49-'Impacto IFRS16'!R48</f>
        <v>0</v>
      </c>
      <c r="S49" s="144">
        <f>DRE!S49-'Impacto IFRS16'!S48</f>
        <v>0</v>
      </c>
      <c r="T49" s="144">
        <f>DRE!T49-'Impacto IFRS16'!T48</f>
        <v>0</v>
      </c>
      <c r="U49" s="149">
        <f>DRE!U49-'Impacto IFRS16'!U48</f>
        <v>0</v>
      </c>
      <c r="V49" s="144">
        <f>DRE!V49-'Impacto IFRS16'!V48</f>
        <v>0</v>
      </c>
      <c r="W49" s="144">
        <f>DRE!W49-'Impacto IFRS16'!W48</f>
        <v>0</v>
      </c>
      <c r="X49" s="144">
        <f>DRE!X49-'Impacto IFRS16'!X48</f>
        <v>0</v>
      </c>
      <c r="Y49" s="149">
        <f>DRE!Y49-'Impacto IFRS16'!Y48</f>
        <v>0</v>
      </c>
      <c r="Z49" s="144">
        <f>DRE!Z49-'Impacto IFRS16'!Z48</f>
        <v>0</v>
      </c>
      <c r="AA49" s="144">
        <f>DRE!AA49-'Impacto IFRS16'!AA48</f>
        <v>0</v>
      </c>
      <c r="AC49" s="134">
        <f t="shared" si="77"/>
        <v>0</v>
      </c>
      <c r="AD49" s="134">
        <f t="shared" si="77"/>
        <v>0</v>
      </c>
      <c r="AE49" s="134">
        <f t="shared" si="77"/>
        <v>0</v>
      </c>
      <c r="AF49" s="134">
        <f t="shared" si="77"/>
        <v>0</v>
      </c>
      <c r="AG49" s="134">
        <f t="shared" si="77"/>
        <v>0</v>
      </c>
      <c r="AH49" s="134">
        <f t="shared" si="77"/>
        <v>0</v>
      </c>
      <c r="AI49" s="134">
        <f t="shared" si="77"/>
        <v>0</v>
      </c>
      <c r="AJ49" s="134">
        <f t="shared" si="77"/>
        <v>0</v>
      </c>
      <c r="AK49" s="134">
        <f t="shared" si="77"/>
        <v>0</v>
      </c>
      <c r="AL49" s="134">
        <f t="shared" si="77"/>
        <v>0</v>
      </c>
      <c r="AM49" s="134">
        <f t="shared" si="77"/>
        <v>0</v>
      </c>
      <c r="AO49" s="144">
        <f t="shared" si="78"/>
        <v>0</v>
      </c>
      <c r="AP49" s="144">
        <f t="shared" si="79"/>
        <v>0</v>
      </c>
      <c r="AQ49" s="144">
        <f t="shared" si="80"/>
        <v>0</v>
      </c>
      <c r="AR49" s="144">
        <f t="shared" si="81"/>
        <v>0</v>
      </c>
      <c r="AT49" s="134">
        <f t="shared" si="82"/>
        <v>0</v>
      </c>
      <c r="AU49" s="134">
        <f t="shared" si="82"/>
        <v>0</v>
      </c>
      <c r="AV49" s="134">
        <f t="shared" si="82"/>
        <v>0</v>
      </c>
    </row>
    <row r="50" spans="1:48" x14ac:dyDescent="0.25">
      <c r="A50" s="47" t="s">
        <v>146</v>
      </c>
      <c r="B50" s="19">
        <f>SUM(B47:B49,B45)</f>
        <v>91097</v>
      </c>
      <c r="C50" s="19">
        <f t="shared" ref="C50:D50" si="84">SUM(C47:C49,C45)</f>
        <v>98091</v>
      </c>
      <c r="D50" s="19">
        <f t="shared" si="84"/>
        <v>124627</v>
      </c>
      <c r="E50" s="19">
        <f>SUM(E47:E49,E45)</f>
        <v>163219</v>
      </c>
      <c r="F50" s="19">
        <f>SUM(F47:F49,F45)</f>
        <v>182160</v>
      </c>
      <c r="G50" s="20"/>
      <c r="H50" s="135">
        <f>IF(OR(AND(C50&gt;0,B50&lt;0),AND(C50&lt;0,B50&gt;0)),"N/A ",IFERROR((C50-B50)/ABS(B50),0))</f>
        <v>7.6775305443647981E-2</v>
      </c>
      <c r="I50" s="135">
        <f>IF(OR(AND(D50&gt;0,C50&lt;0),AND(D50&lt;0,C50&gt;0)),"N/A ",IFERROR((D50-C50)/ABS(C50),0))</f>
        <v>0.27052430905995456</v>
      </c>
      <c r="J50" s="135">
        <f>IF(OR(AND(E50&gt;0,D50&lt;0),AND(E50&lt;0,D50&gt;0)),"N/A ",IFERROR((E50-D50)/ABS(D50),0))</f>
        <v>0.30966002551614014</v>
      </c>
      <c r="K50" s="135">
        <f>IF(OR(AND(F50&gt;0,E50&lt;0),AND(F50&lt;0,E50&gt;0)),"N/A ",IFERROR((F50-E50)/ABS(E50),0))</f>
        <v>0.11604653869953865</v>
      </c>
      <c r="M50" s="19">
        <f t="shared" ref="M50:X50" si="85">SUM(M47:M49,M45)</f>
        <v>24042</v>
      </c>
      <c r="N50" s="19">
        <f t="shared" si="85"/>
        <v>18677</v>
      </c>
      <c r="O50" s="19">
        <f t="shared" si="85"/>
        <v>36052</v>
      </c>
      <c r="P50" s="19">
        <f t="shared" si="85"/>
        <v>45856</v>
      </c>
      <c r="Q50" s="114">
        <f t="shared" si="85"/>
        <v>15350</v>
      </c>
      <c r="R50" s="19">
        <f t="shared" si="85"/>
        <v>25784</v>
      </c>
      <c r="S50" s="19">
        <f t="shared" si="85"/>
        <v>58750</v>
      </c>
      <c r="T50" s="19">
        <f t="shared" si="85"/>
        <v>63335</v>
      </c>
      <c r="U50" s="114">
        <f t="shared" si="85"/>
        <v>40207</v>
      </c>
      <c r="V50" s="19">
        <f t="shared" si="85"/>
        <v>46098</v>
      </c>
      <c r="W50" s="19">
        <f t="shared" si="85"/>
        <v>49922</v>
      </c>
      <c r="X50" s="19">
        <f t="shared" si="85"/>
        <v>45933</v>
      </c>
      <c r="Y50" s="114">
        <f t="shared" ref="Y50:AA50" si="86">SUM(Y47:Y49,Y45)</f>
        <v>21953</v>
      </c>
      <c r="Z50" s="19">
        <f t="shared" si="86"/>
        <v>26184</v>
      </c>
      <c r="AA50" s="19">
        <f t="shared" si="86"/>
        <v>20369</v>
      </c>
      <c r="AB50" s="19"/>
      <c r="AC50" s="135">
        <f t="shared" ref="AC50:AM50" si="87">IF(OR(AND(Q50&gt;0,M50&lt;0),AND(Q50&lt;0,M50&gt;0)),"N/A ",IFERROR((Q50-M50)/ABS(M50),0))</f>
        <v>-0.36153398219782046</v>
      </c>
      <c r="AD50" s="135">
        <f t="shared" si="87"/>
        <v>0.38052149702843069</v>
      </c>
      <c r="AE50" s="135">
        <f t="shared" si="87"/>
        <v>0.62959059136802398</v>
      </c>
      <c r="AF50" s="135">
        <f t="shared" si="87"/>
        <v>0.38117149337055128</v>
      </c>
      <c r="AG50" s="135">
        <f t="shared" si="87"/>
        <v>1.6193485342019545</v>
      </c>
      <c r="AH50" s="135">
        <f t="shared" si="87"/>
        <v>0.78785293205088425</v>
      </c>
      <c r="AI50" s="135">
        <f t="shared" si="87"/>
        <v>-0.15026382978723404</v>
      </c>
      <c r="AJ50" s="135">
        <f t="shared" si="87"/>
        <v>-0.27476119049498698</v>
      </c>
      <c r="AK50" s="135">
        <f t="shared" si="87"/>
        <v>-0.45400054716840349</v>
      </c>
      <c r="AL50" s="135">
        <f t="shared" si="87"/>
        <v>-0.43199271118052845</v>
      </c>
      <c r="AM50" s="135">
        <f t="shared" si="87"/>
        <v>-0.59198349425103158</v>
      </c>
      <c r="AO50" s="19">
        <f t="shared" ref="AO50:AR50" si="88">SUM(AO47:AO49,AO45)</f>
        <v>78771</v>
      </c>
      <c r="AP50" s="19">
        <f t="shared" si="88"/>
        <v>99884</v>
      </c>
      <c r="AQ50" s="19">
        <f t="shared" si="88"/>
        <v>136227</v>
      </c>
      <c r="AR50" s="19">
        <f t="shared" si="88"/>
        <v>68506</v>
      </c>
      <c r="AS50" s="19"/>
      <c r="AT50" s="135">
        <f t="shared" si="82"/>
        <v>0.26803011260489268</v>
      </c>
      <c r="AU50" s="135">
        <f t="shared" si="82"/>
        <v>0.36385206839934325</v>
      </c>
      <c r="AV50" s="135">
        <f t="shared" si="82"/>
        <v>-0.49711877968390994</v>
      </c>
    </row>
    <row r="51" spans="1:48" x14ac:dyDescent="0.25">
      <c r="A51" s="49" t="s">
        <v>147</v>
      </c>
      <c r="B51" s="41">
        <f>B50/B9</f>
        <v>9.3672718747397174E-2</v>
      </c>
      <c r="C51" s="41">
        <f>C50/C9</f>
        <v>8.3092686918520189E-2</v>
      </c>
      <c r="D51" s="41">
        <f t="shared" ref="D51:F51" si="89">D50/D9</f>
        <v>9.2726214852027339E-2</v>
      </c>
      <c r="E51" s="41">
        <f t="shared" si="89"/>
        <v>0.10068012859895729</v>
      </c>
      <c r="F51" s="41">
        <f t="shared" si="89"/>
        <v>8.9574873402222463E-2</v>
      </c>
      <c r="H51" s="138">
        <f>(C51-B51)*100</f>
        <v>-1.0580031828876986</v>
      </c>
      <c r="I51" s="138">
        <f>(D51-C51)*100</f>
        <v>0.96335279335071489</v>
      </c>
      <c r="J51" s="138">
        <f>(E51-D51)*100</f>
        <v>0.79539137469299548</v>
      </c>
      <c r="K51" s="138">
        <f>(F51-E51)*100</f>
        <v>-1.1105255196734831</v>
      </c>
      <c r="M51" s="41">
        <f t="shared" ref="M51:X51" si="90">M50/M9</f>
        <v>7.6279736786999258E-2</v>
      </c>
      <c r="N51" s="41">
        <f t="shared" si="90"/>
        <v>6.4557718962900995E-2</v>
      </c>
      <c r="O51" s="41">
        <f t="shared" si="90"/>
        <v>0.1033461660842719</v>
      </c>
      <c r="P51" s="84">
        <f t="shared" si="90"/>
        <v>0.11737002682392449</v>
      </c>
      <c r="Q51" s="41">
        <f t="shared" si="90"/>
        <v>4.8776767641460571E-2</v>
      </c>
      <c r="R51" s="41">
        <f t="shared" si="90"/>
        <v>7.3849819986767526E-2</v>
      </c>
      <c r="S51" s="41">
        <f t="shared" si="90"/>
        <v>0.1290760571054447</v>
      </c>
      <c r="T51" s="84">
        <f t="shared" si="90"/>
        <v>0.12612363242433777</v>
      </c>
      <c r="U51" s="119">
        <f t="shared" si="90"/>
        <v>9.2349000071202003E-2</v>
      </c>
      <c r="V51" s="41">
        <f t="shared" si="90"/>
        <v>9.2903366230478859E-2</v>
      </c>
      <c r="W51" s="41">
        <f t="shared" si="90"/>
        <v>9.2676922848438828E-2</v>
      </c>
      <c r="X51" s="84">
        <f t="shared" si="90"/>
        <v>8.1533286590398768E-2</v>
      </c>
      <c r="Y51" s="119">
        <f t="shared" ref="Y51:AA51" si="91">Y50/Y9</f>
        <v>4.0634966469165146E-2</v>
      </c>
      <c r="Z51" s="41">
        <f t="shared" si="91"/>
        <v>4.7080230941982208E-2</v>
      </c>
      <c r="AA51" s="41">
        <f t="shared" si="91"/>
        <v>3.38816993246615E-2</v>
      </c>
      <c r="AC51" s="138">
        <f t="shared" ref="AC51:AM51" si="92">(Q51-M51)*100</f>
        <v>-2.7502969145538687</v>
      </c>
      <c r="AD51" s="138">
        <f t="shared" si="92"/>
        <v>0.92921010238665303</v>
      </c>
      <c r="AE51" s="138">
        <f t="shared" si="92"/>
        <v>2.5729891021172806</v>
      </c>
      <c r="AF51" s="138">
        <f t="shared" si="92"/>
        <v>0.87536056004132856</v>
      </c>
      <c r="AG51" s="138">
        <f t="shared" si="92"/>
        <v>4.3572232429741433</v>
      </c>
      <c r="AH51" s="138">
        <f t="shared" si="92"/>
        <v>1.9053546243711335</v>
      </c>
      <c r="AI51" s="138">
        <f t="shared" si="92"/>
        <v>-3.6399134257005876</v>
      </c>
      <c r="AJ51" s="138">
        <f t="shared" si="92"/>
        <v>-4.4590345833939002</v>
      </c>
      <c r="AK51" s="138">
        <f t="shared" si="92"/>
        <v>-5.1714033602036853</v>
      </c>
      <c r="AL51" s="138">
        <f t="shared" si="92"/>
        <v>-4.5823135288496655</v>
      </c>
      <c r="AM51" s="138">
        <f t="shared" si="92"/>
        <v>-5.8795223523777329</v>
      </c>
      <c r="AO51" s="41">
        <f t="shared" ref="AO51:AR51" si="93">AO50/AO9</f>
        <v>8.2626691953309225E-2</v>
      </c>
      <c r="AP51" s="41">
        <f t="shared" si="93"/>
        <v>8.9262000468276079E-2</v>
      </c>
      <c r="AQ51" s="41">
        <f t="shared" si="93"/>
        <v>9.2656237990914408E-2</v>
      </c>
      <c r="AR51" s="41">
        <f t="shared" si="93"/>
        <v>4.0354951089370435E-2</v>
      </c>
      <c r="AT51" s="138">
        <f>(AP51-AO51)*100</f>
        <v>0.66353085149668534</v>
      </c>
      <c r="AU51" s="138">
        <f t="shared" ref="AU51:AV51" si="94">(AQ51-AP51)*100</f>
        <v>0.33942375226383298</v>
      </c>
      <c r="AV51" s="138">
        <f t="shared" si="94"/>
        <v>-5.2301286901543973</v>
      </c>
    </row>
    <row r="53" spans="1:48" x14ac:dyDescent="0.25">
      <c r="A53" s="97" t="s">
        <v>327</v>
      </c>
    </row>
    <row r="54" spans="1:48" x14ac:dyDescent="0.25">
      <c r="A54" s="8" t="s">
        <v>17</v>
      </c>
    </row>
    <row r="56" spans="1:48" x14ac:dyDescent="0.25">
      <c r="A56" s="28" t="s">
        <v>328</v>
      </c>
      <c r="B56" s="29">
        <f>B58+B67</f>
        <v>681557</v>
      </c>
      <c r="C56" s="29">
        <f>C58+C67</f>
        <v>1166710</v>
      </c>
      <c r="D56" s="29">
        <f t="shared" ref="D56:F56" si="95">D58+D67</f>
        <v>1449032</v>
      </c>
      <c r="E56" s="29">
        <f t="shared" si="95"/>
        <v>1925739</v>
      </c>
      <c r="F56" s="29">
        <f t="shared" si="95"/>
        <v>2259727</v>
      </c>
      <c r="G56" s="10"/>
      <c r="H56" s="30">
        <f>IFERROR((C56-B56)/(ABS(B56)),0)</f>
        <v>0.71183041183642748</v>
      </c>
      <c r="I56" s="31">
        <f>IFERROR((D56-C56)/(ABS(C56)),0)</f>
        <v>0.24198129783750888</v>
      </c>
      <c r="J56" s="31">
        <f>IFERROR((E56-D56)/(ABS(D56)),0)</f>
        <v>0.32898307283759087</v>
      </c>
      <c r="K56" s="31">
        <f>IFERROR((F56-E56)/(ABS(E56)),0)</f>
        <v>0.17343367922652031</v>
      </c>
      <c r="L56" s="34"/>
      <c r="M56" s="29">
        <f t="shared" ref="M56:X56" si="96">M58+M67</f>
        <v>1091180</v>
      </c>
      <c r="N56" s="29">
        <f t="shared" si="96"/>
        <v>1170312</v>
      </c>
      <c r="O56" s="29">
        <f t="shared" si="96"/>
        <v>1303751</v>
      </c>
      <c r="P56" s="85">
        <f t="shared" si="96"/>
        <v>1449032</v>
      </c>
      <c r="Q56" s="29">
        <f t="shared" si="96"/>
        <v>1391095</v>
      </c>
      <c r="R56" s="29">
        <f t="shared" si="96"/>
        <v>1448961</v>
      </c>
      <c r="S56" s="29">
        <f t="shared" si="96"/>
        <v>1915319</v>
      </c>
      <c r="T56" s="85">
        <f t="shared" si="96"/>
        <v>1925739</v>
      </c>
      <c r="U56" s="29">
        <f t="shared" si="96"/>
        <v>1751755</v>
      </c>
      <c r="V56" s="29">
        <f t="shared" si="96"/>
        <v>2071240</v>
      </c>
      <c r="W56" s="29">
        <f t="shared" si="96"/>
        <v>2199988</v>
      </c>
      <c r="X56" s="85">
        <f t="shared" si="96"/>
        <v>2259727</v>
      </c>
      <c r="Y56" s="29">
        <f t="shared" ref="Y56:AA56" si="97">Y58+Y67</f>
        <v>2114340</v>
      </c>
      <c r="Z56" s="29">
        <f t="shared" si="97"/>
        <v>2086622</v>
      </c>
      <c r="AA56" s="29">
        <f t="shared" si="97"/>
        <v>2345590</v>
      </c>
      <c r="AB56" s="29"/>
      <c r="AC56" s="30">
        <f t="shared" ref="AC56:AM56" si="98">IFERROR((Q56-M56)/(ABS(M56)),0)</f>
        <v>0.27485382796605512</v>
      </c>
      <c r="AD56" s="31">
        <f t="shared" si="98"/>
        <v>0.23809804564936529</v>
      </c>
      <c r="AE56" s="31">
        <f t="shared" si="98"/>
        <v>0.46908343694463128</v>
      </c>
      <c r="AF56" s="31">
        <f t="shared" si="98"/>
        <v>0.32898307283759087</v>
      </c>
      <c r="AG56" s="31">
        <f t="shared" si="98"/>
        <v>0.25926338603761784</v>
      </c>
      <c r="AH56" s="31">
        <f t="shared" si="98"/>
        <v>0.42946566539748138</v>
      </c>
      <c r="AI56" s="31">
        <f t="shared" si="98"/>
        <v>0.14862746101302185</v>
      </c>
      <c r="AJ56" s="31">
        <f t="shared" si="98"/>
        <v>0.17343367922652031</v>
      </c>
      <c r="AK56" s="31">
        <f t="shared" si="98"/>
        <v>0.2069838533356548</v>
      </c>
      <c r="AL56" s="31">
        <f t="shared" si="98"/>
        <v>7.4264691682277284E-3</v>
      </c>
      <c r="AM56" s="31">
        <f t="shared" si="98"/>
        <v>6.6183088271390578E-2</v>
      </c>
      <c r="AO56" s="29">
        <f>O56</f>
        <v>1303751</v>
      </c>
      <c r="AP56" s="29">
        <f>S56</f>
        <v>1915319</v>
      </c>
      <c r="AQ56" s="29">
        <f>W56</f>
        <v>2199988</v>
      </c>
      <c r="AR56" s="29">
        <f>AA56</f>
        <v>2345590</v>
      </c>
      <c r="AS56" s="29"/>
      <c r="AT56" s="31">
        <f>IFERROR((AP56-AO56)/(ABS(AO56)),0)</f>
        <v>0.46908343694463128</v>
      </c>
      <c r="AU56" s="31">
        <f t="shared" ref="AU56" si="99">IFERROR((AQ56-AP56)/(ABS(AP56)),0)</f>
        <v>0.14862746101302185</v>
      </c>
      <c r="AV56" s="31">
        <f t="shared" ref="AV56" si="100">IFERROR((AR56-AQ56)/(ABS(AQ56)),0)</f>
        <v>6.6183088271390578E-2</v>
      </c>
    </row>
    <row r="57" spans="1:48" x14ac:dyDescent="0.25">
      <c r="B57" s="2"/>
      <c r="C57" s="2"/>
      <c r="D57" s="2"/>
      <c r="E57" s="2"/>
      <c r="F57" s="2"/>
      <c r="H57" s="6"/>
      <c r="I57" s="6"/>
      <c r="J57" s="6"/>
      <c r="K57" s="6"/>
      <c r="M57" s="2"/>
      <c r="N57" s="2"/>
      <c r="O57" s="2"/>
      <c r="P57" s="80"/>
      <c r="Q57" s="2"/>
      <c r="R57" s="2"/>
      <c r="S57" s="2"/>
      <c r="T57" s="80"/>
      <c r="U57" s="2"/>
      <c r="V57" s="2"/>
      <c r="W57" s="2"/>
      <c r="X57" s="80"/>
      <c r="Y57" s="2"/>
      <c r="Z57" s="2"/>
      <c r="AA57" s="2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O57" s="2"/>
      <c r="AP57" s="2"/>
      <c r="AQ57" s="2"/>
      <c r="AR57" s="2"/>
      <c r="AT57" s="6"/>
      <c r="AU57" s="6"/>
      <c r="AV57" s="6"/>
    </row>
    <row r="58" spans="1:48" x14ac:dyDescent="0.25">
      <c r="A58" s="18" t="s">
        <v>54</v>
      </c>
      <c r="B58" s="19">
        <f>SUM(B59:B65)</f>
        <v>461860</v>
      </c>
      <c r="C58" s="19">
        <f>SUM(C59:C65)</f>
        <v>902818</v>
      </c>
      <c r="D58" s="19">
        <f t="shared" ref="D58:F58" si="101">SUM(D59:D65)</f>
        <v>1153869</v>
      </c>
      <c r="E58" s="19">
        <f t="shared" si="101"/>
        <v>1602379</v>
      </c>
      <c r="F58" s="19">
        <f t="shared" si="101"/>
        <v>1823057</v>
      </c>
      <c r="G58" s="20"/>
      <c r="H58" s="21">
        <f>IFERROR((C58-B58)/(ABS(B58)),0)</f>
        <v>0.95474386177629589</v>
      </c>
      <c r="I58" s="21">
        <f>IFERROR((D58-C58)/(ABS(C58)),0)</f>
        <v>0.27807487223338478</v>
      </c>
      <c r="J58" s="21">
        <f>IFERROR((E58-D58)/(ABS(D58)),0)</f>
        <v>0.38870097038745299</v>
      </c>
      <c r="K58" s="21">
        <f>IFERROR((F58-E58)/(ABS(E58)),0)</f>
        <v>0.13771897909296116</v>
      </c>
      <c r="M58" s="19">
        <f t="shared" ref="M58:X58" si="102">SUM(M59:M65)</f>
        <v>822070</v>
      </c>
      <c r="N58" s="19">
        <f t="shared" si="102"/>
        <v>894623</v>
      </c>
      <c r="O58" s="19">
        <f t="shared" si="102"/>
        <v>1019475</v>
      </c>
      <c r="P58" s="79">
        <f t="shared" si="102"/>
        <v>1153869</v>
      </c>
      <c r="Q58" s="19">
        <f t="shared" si="102"/>
        <v>1085729</v>
      </c>
      <c r="R58" s="19">
        <f t="shared" si="102"/>
        <v>1138121</v>
      </c>
      <c r="S58" s="19">
        <f t="shared" si="102"/>
        <v>1600999</v>
      </c>
      <c r="T58" s="79">
        <f t="shared" si="102"/>
        <v>1602379</v>
      </c>
      <c r="U58" s="19">
        <f t="shared" si="102"/>
        <v>1424316</v>
      </c>
      <c r="V58" s="19">
        <f t="shared" si="102"/>
        <v>1728338</v>
      </c>
      <c r="W58" s="19">
        <f t="shared" si="102"/>
        <v>1785064</v>
      </c>
      <c r="X58" s="79">
        <f t="shared" si="102"/>
        <v>1823057</v>
      </c>
      <c r="Y58" s="19">
        <f t="shared" ref="Y58" si="103">SUM(Y59:Y65)</f>
        <v>1674109</v>
      </c>
      <c r="Z58" s="19">
        <f t="shared" ref="Z58" si="104">SUM(Z59:Z65)</f>
        <v>1628680</v>
      </c>
      <c r="AA58" s="19">
        <f t="shared" ref="AA58" si="105">SUM(AA59:AA65)</f>
        <v>1866532</v>
      </c>
      <c r="AB58" s="19"/>
      <c r="AC58" s="21">
        <f t="shared" ref="AC58:AM65" si="106">IFERROR((Q58-M58)/(ABS(M58)),0)</f>
        <v>0.32072572895252227</v>
      </c>
      <c r="AD58" s="21">
        <f t="shared" si="106"/>
        <v>0.27217945436234031</v>
      </c>
      <c r="AE58" s="21">
        <f t="shared" si="106"/>
        <v>0.57041516466808895</v>
      </c>
      <c r="AF58" s="21">
        <f t="shared" si="106"/>
        <v>0.38870097038745299</v>
      </c>
      <c r="AG58" s="21">
        <f t="shared" si="106"/>
        <v>0.31185222095016346</v>
      </c>
      <c r="AH58" s="21">
        <f t="shared" si="106"/>
        <v>0.5185889725257683</v>
      </c>
      <c r="AI58" s="21">
        <f t="shared" si="106"/>
        <v>0.11496884132969477</v>
      </c>
      <c r="AJ58" s="21">
        <f t="shared" si="106"/>
        <v>0.13771897909296116</v>
      </c>
      <c r="AK58" s="21">
        <f t="shared" si="106"/>
        <v>0.1753775145403127</v>
      </c>
      <c r="AL58" s="21">
        <f t="shared" si="106"/>
        <v>-5.7661175071079845E-2</v>
      </c>
      <c r="AM58" s="21">
        <f t="shared" si="106"/>
        <v>4.5638699788915132E-2</v>
      </c>
      <c r="AO58" s="19">
        <f t="shared" ref="AO58:AO65" si="107">O58</f>
        <v>1019475</v>
      </c>
      <c r="AP58" s="19">
        <f t="shared" ref="AP58:AP65" si="108">S58</f>
        <v>1600999</v>
      </c>
      <c r="AQ58" s="19">
        <f t="shared" ref="AQ58:AQ65" si="109">W58</f>
        <v>1785064</v>
      </c>
      <c r="AR58" s="19">
        <f t="shared" ref="AR58:AR65" si="110">AA58</f>
        <v>1866532</v>
      </c>
      <c r="AS58" s="19"/>
      <c r="AT58" s="21">
        <f t="shared" ref="AT58:AT65" si="111">IFERROR((AP58-AO58)/(ABS(AO58)),0)</f>
        <v>0.57041516466808895</v>
      </c>
      <c r="AU58" s="21">
        <f t="shared" ref="AU58:AU65" si="112">IFERROR((AQ58-AP58)/(ABS(AP58)),0)</f>
        <v>0.11496884132969477</v>
      </c>
      <c r="AV58" s="21">
        <f t="shared" ref="AV58:AV65" si="113">IFERROR((AR58-AQ58)/(ABS(AQ58)),0)</f>
        <v>4.5638699788915132E-2</v>
      </c>
    </row>
    <row r="59" spans="1:48" x14ac:dyDescent="0.25">
      <c r="A59" t="s">
        <v>26</v>
      </c>
      <c r="B59" s="2">
        <f>Balanço!B8-'Impacto IFRS16'!B57</f>
        <v>46549</v>
      </c>
      <c r="C59" s="2">
        <f>Balanço!C8-'Impacto IFRS16'!C57</f>
        <v>149933</v>
      </c>
      <c r="D59" s="2">
        <f>Balanço!D8-'Impacto IFRS16'!D57</f>
        <v>240251</v>
      </c>
      <c r="E59" s="2">
        <f>Balanço!E8-'Impacto IFRS16'!E57</f>
        <v>475437</v>
      </c>
      <c r="F59" s="2">
        <f>Balanço!F8-'Impacto IFRS16'!F57</f>
        <v>256351</v>
      </c>
      <c r="G59" s="2"/>
      <c r="H59" s="6">
        <f t="shared" ref="H59:K65" si="114">IFERROR((C59-B59)/(ABS(B59)),0)</f>
        <v>2.2209714494403747</v>
      </c>
      <c r="I59" s="6">
        <f t="shared" si="114"/>
        <v>0.60238906711664542</v>
      </c>
      <c r="J59" s="6">
        <f t="shared" si="114"/>
        <v>0.97891788171537264</v>
      </c>
      <c r="K59" s="6">
        <f t="shared" si="114"/>
        <v>-0.46080973925041591</v>
      </c>
      <c r="M59" s="2">
        <f>Balanço!M8-'Impacto IFRS16'!M57</f>
        <v>78967</v>
      </c>
      <c r="N59" s="2">
        <f>Balanço!N8-'Impacto IFRS16'!N57</f>
        <v>107574</v>
      </c>
      <c r="O59" s="2">
        <f>Balanço!O8-'Impacto IFRS16'!O57</f>
        <v>152599</v>
      </c>
      <c r="P59" s="80">
        <f>Balanço!P8-'Impacto IFRS16'!P57</f>
        <v>240251</v>
      </c>
      <c r="Q59" s="2">
        <f>Balanço!Q8-'Impacto IFRS16'!Q57</f>
        <v>173272</v>
      </c>
      <c r="R59" s="2">
        <f>Balanço!R8-'Impacto IFRS16'!R57</f>
        <v>263853</v>
      </c>
      <c r="S59" s="2">
        <f>Balanço!S8-'Impacto IFRS16'!S57</f>
        <v>598032</v>
      </c>
      <c r="T59" s="80">
        <f>Balanço!T8-'Impacto IFRS16'!T57</f>
        <v>475437</v>
      </c>
      <c r="U59" s="2">
        <f>Balanço!U8-'Impacto IFRS16'!U57</f>
        <v>254443</v>
      </c>
      <c r="V59" s="2">
        <f>Balanço!V8-'Impacto IFRS16'!V57</f>
        <v>474058</v>
      </c>
      <c r="W59" s="2">
        <f>Balanço!W8-'Impacto IFRS16'!W57</f>
        <v>365731</v>
      </c>
      <c r="X59" s="80">
        <f>Balanço!X8-'Impacto IFRS16'!X57</f>
        <v>256351</v>
      </c>
      <c r="Y59" s="2">
        <f>Balanço!Y8-'Impacto IFRS16'!Y57</f>
        <v>156278</v>
      </c>
      <c r="Z59" s="2">
        <f>Balanço!Z8-'Impacto IFRS16'!Z57</f>
        <v>142400</v>
      </c>
      <c r="AA59" s="2">
        <f>Balanço!AA8-'Impacto IFRS16'!AA57</f>
        <v>340867</v>
      </c>
      <c r="AB59" s="2"/>
      <c r="AC59" s="6">
        <f t="shared" si="106"/>
        <v>1.1942330340521989</v>
      </c>
      <c r="AD59" s="6">
        <f t="shared" si="106"/>
        <v>1.4527581013999666</v>
      </c>
      <c r="AE59" s="6">
        <f t="shared" si="106"/>
        <v>2.9189771885792175</v>
      </c>
      <c r="AF59" s="6">
        <f t="shared" si="106"/>
        <v>0.97891788171537264</v>
      </c>
      <c r="AG59" s="6">
        <f t="shared" si="106"/>
        <v>0.46845999353617435</v>
      </c>
      <c r="AH59" s="6">
        <f t="shared" si="106"/>
        <v>0.79667466354371563</v>
      </c>
      <c r="AI59" s="6">
        <f t="shared" si="106"/>
        <v>-0.38844242448564625</v>
      </c>
      <c r="AJ59" s="6">
        <f t="shared" si="106"/>
        <v>-0.46080973925041591</v>
      </c>
      <c r="AK59" s="6">
        <f t="shared" si="106"/>
        <v>-0.38580350019454257</v>
      </c>
      <c r="AL59" s="6">
        <f t="shared" si="106"/>
        <v>-0.69961481506482326</v>
      </c>
      <c r="AM59" s="6">
        <f t="shared" si="106"/>
        <v>-6.7984392900793209E-2</v>
      </c>
      <c r="AO59" s="2">
        <f t="shared" si="107"/>
        <v>152599</v>
      </c>
      <c r="AP59" s="2">
        <f t="shared" si="108"/>
        <v>598032</v>
      </c>
      <c r="AQ59" s="2">
        <f t="shared" si="109"/>
        <v>365731</v>
      </c>
      <c r="AR59" s="2">
        <f t="shared" si="110"/>
        <v>340867</v>
      </c>
      <c r="AS59" s="2"/>
      <c r="AT59" s="6">
        <f t="shared" si="111"/>
        <v>2.9189771885792175</v>
      </c>
      <c r="AU59" s="6">
        <f t="shared" si="112"/>
        <v>-0.38844242448564625</v>
      </c>
      <c r="AV59" s="6">
        <f t="shared" si="113"/>
        <v>-6.7984392900793209E-2</v>
      </c>
    </row>
    <row r="60" spans="1:48" x14ac:dyDescent="0.25">
      <c r="A60" t="s">
        <v>27</v>
      </c>
      <c r="B60" s="2">
        <f>Balanço!B9-'Impacto IFRS16'!B58</f>
        <v>9798</v>
      </c>
      <c r="C60" s="2">
        <f>Balanço!C9-'Impacto IFRS16'!C58</f>
        <v>31399</v>
      </c>
      <c r="D60" s="2">
        <f>Balanço!D9-'Impacto IFRS16'!D58</f>
        <v>30035</v>
      </c>
      <c r="E60" s="2">
        <f>Balanço!E9-'Impacto IFRS16'!E58</f>
        <v>31536</v>
      </c>
      <c r="F60" s="2">
        <f>Balanço!F9-'Impacto IFRS16'!F58</f>
        <v>84889</v>
      </c>
      <c r="G60" s="2"/>
      <c r="H60" s="6">
        <f t="shared" si="114"/>
        <v>2.204633598693611</v>
      </c>
      <c r="I60" s="6">
        <f t="shared" si="114"/>
        <v>-4.3440873913181952E-2</v>
      </c>
      <c r="J60" s="6">
        <f t="shared" si="114"/>
        <v>4.9975029132678539E-2</v>
      </c>
      <c r="K60" s="6">
        <f t="shared" si="114"/>
        <v>1.6918125317097921</v>
      </c>
      <c r="M60" s="2">
        <f>Balanço!M9-'Impacto IFRS16'!M58</f>
        <v>12708</v>
      </c>
      <c r="N60" s="2">
        <f>Balanço!N9-'Impacto IFRS16'!N58</f>
        <v>12753</v>
      </c>
      <c r="O60" s="2">
        <f>Balanço!O9-'Impacto IFRS16'!O58</f>
        <v>34840</v>
      </c>
      <c r="P60" s="80">
        <f>Balanço!P9-'Impacto IFRS16'!P58</f>
        <v>30035</v>
      </c>
      <c r="Q60" s="2">
        <f>Balanço!Q9-'Impacto IFRS16'!Q58</f>
        <v>17430</v>
      </c>
      <c r="R60" s="2">
        <f>Balanço!R9-'Impacto IFRS16'!R58</f>
        <v>31536</v>
      </c>
      <c r="S60" s="2">
        <f>Balanço!S9-'Impacto IFRS16'!S58</f>
        <v>31670</v>
      </c>
      <c r="T60" s="80">
        <f>Balanço!T9-'Impacto IFRS16'!T58</f>
        <v>31536</v>
      </c>
      <c r="U60" s="2">
        <f>Balanço!U9-'Impacto IFRS16'!U58</f>
        <v>31928</v>
      </c>
      <c r="V60" s="2">
        <f>Balanço!V9-'Impacto IFRS16'!V58</f>
        <v>72244</v>
      </c>
      <c r="W60" s="2">
        <f>Balanço!W9-'Impacto IFRS16'!W58</f>
        <v>82846</v>
      </c>
      <c r="X60" s="80">
        <f>Balanço!X9-'Impacto IFRS16'!X58</f>
        <v>84889</v>
      </c>
      <c r="Y60" s="2">
        <f>Balanço!Y9-'Impacto IFRS16'!Y58</f>
        <v>67337</v>
      </c>
      <c r="Z60" s="2">
        <f>Balanço!Z9-'Impacto IFRS16'!Z58</f>
        <v>70162</v>
      </c>
      <c r="AA60" s="2">
        <f>Balanço!AA9-'Impacto IFRS16'!AA58</f>
        <v>77910</v>
      </c>
      <c r="AB60" s="2"/>
      <c r="AC60" s="6">
        <f t="shared" si="106"/>
        <v>0.37157695939565627</v>
      </c>
      <c r="AD60" s="6">
        <f t="shared" si="106"/>
        <v>1.4728299223712067</v>
      </c>
      <c r="AE60" s="6">
        <f t="shared" si="106"/>
        <v>-9.0987370838117101E-2</v>
      </c>
      <c r="AF60" s="6">
        <f t="shared" si="106"/>
        <v>4.9975029132678539E-2</v>
      </c>
      <c r="AG60" s="6">
        <f t="shared" si="106"/>
        <v>0.83178427997705107</v>
      </c>
      <c r="AH60" s="6">
        <f t="shared" si="106"/>
        <v>1.2908422120750889</v>
      </c>
      <c r="AI60" s="6">
        <f t="shared" si="106"/>
        <v>1.6159141143037574</v>
      </c>
      <c r="AJ60" s="6">
        <f t="shared" si="106"/>
        <v>1.6918125317097921</v>
      </c>
      <c r="AK60" s="6">
        <f t="shared" si="106"/>
        <v>1.1090265597594589</v>
      </c>
      <c r="AL60" s="6">
        <f t="shared" si="106"/>
        <v>-2.8819002270084711E-2</v>
      </c>
      <c r="AM60" s="6">
        <f t="shared" si="106"/>
        <v>-5.9580426333196532E-2</v>
      </c>
      <c r="AO60" s="2">
        <f t="shared" si="107"/>
        <v>34840</v>
      </c>
      <c r="AP60" s="2">
        <f t="shared" si="108"/>
        <v>31670</v>
      </c>
      <c r="AQ60" s="2">
        <f t="shared" si="109"/>
        <v>82846</v>
      </c>
      <c r="AR60" s="2">
        <f t="shared" si="110"/>
        <v>77910</v>
      </c>
      <c r="AS60" s="2"/>
      <c r="AT60" s="6">
        <f t="shared" si="111"/>
        <v>-9.0987370838117101E-2</v>
      </c>
      <c r="AU60" s="6">
        <f t="shared" si="112"/>
        <v>1.6159141143037574</v>
      </c>
      <c r="AV60" s="6">
        <f t="shared" si="113"/>
        <v>-5.9580426333196532E-2</v>
      </c>
    </row>
    <row r="61" spans="1:48" x14ac:dyDescent="0.25">
      <c r="A61" s="27" t="s">
        <v>28</v>
      </c>
      <c r="B61" s="2">
        <f>Balanço!B10-'Impacto IFRS16'!B59</f>
        <v>198848</v>
      </c>
      <c r="C61" s="2">
        <f>Balanço!C10-'Impacto IFRS16'!C59</f>
        <v>461695</v>
      </c>
      <c r="D61" s="2">
        <f>Balanço!D10-'Impacto IFRS16'!D59</f>
        <v>570894</v>
      </c>
      <c r="E61" s="2">
        <f>Balanço!E10-'Impacto IFRS16'!E59</f>
        <v>646336</v>
      </c>
      <c r="F61" s="2">
        <f>Balanço!F10-'Impacto IFRS16'!F59</f>
        <v>833144</v>
      </c>
      <c r="G61" s="2"/>
      <c r="H61" s="6">
        <f t="shared" si="114"/>
        <v>1.321848849372385</v>
      </c>
      <c r="I61" s="6">
        <f t="shared" si="114"/>
        <v>0.23651761444243494</v>
      </c>
      <c r="J61" s="6">
        <f t="shared" si="114"/>
        <v>0.13214712363415976</v>
      </c>
      <c r="K61" s="6">
        <f t="shared" si="114"/>
        <v>0.28902614120209924</v>
      </c>
      <c r="M61" s="2">
        <f>Balanço!M10-'Impacto IFRS16'!M59</f>
        <v>466240</v>
      </c>
      <c r="N61" s="2">
        <f>Balanço!N10-'Impacto IFRS16'!N59</f>
        <v>480428</v>
      </c>
      <c r="O61" s="2">
        <f>Balanço!O10-'Impacto IFRS16'!O59</f>
        <v>529299</v>
      </c>
      <c r="P61" s="80">
        <f>Balanço!P10-'Impacto IFRS16'!P59</f>
        <v>570894</v>
      </c>
      <c r="Q61" s="2">
        <f>Balanço!Q10-'Impacto IFRS16'!Q59</f>
        <v>552420</v>
      </c>
      <c r="R61" s="2">
        <f>Balanço!R10-'Impacto IFRS16'!R59</f>
        <v>514644</v>
      </c>
      <c r="S61" s="2">
        <f>Balanço!S10-'Impacto IFRS16'!S59</f>
        <v>585394</v>
      </c>
      <c r="T61" s="80">
        <f>Balanço!T10-'Impacto IFRS16'!T59</f>
        <v>646336</v>
      </c>
      <c r="U61" s="2">
        <f>Balanço!U10-'Impacto IFRS16'!U59</f>
        <v>672690</v>
      </c>
      <c r="V61" s="2">
        <f>Balanço!V10-'Impacto IFRS16'!V59</f>
        <v>707485</v>
      </c>
      <c r="W61" s="2">
        <f>Balanço!W10-'Impacto IFRS16'!W59</f>
        <v>766605</v>
      </c>
      <c r="X61" s="80">
        <f>Balanço!X10-'Impacto IFRS16'!X59</f>
        <v>833144</v>
      </c>
      <c r="Y61" s="2">
        <f>Balanço!Y10-'Impacto IFRS16'!Y59</f>
        <v>833451</v>
      </c>
      <c r="Z61" s="2">
        <f>Balanço!Z10-'Impacto IFRS16'!Z59</f>
        <v>806832</v>
      </c>
      <c r="AA61" s="2">
        <f>Balanço!AA10-'Impacto IFRS16'!AA59</f>
        <v>843817</v>
      </c>
      <c r="AB61" s="2"/>
      <c r="AC61" s="6">
        <f t="shared" si="106"/>
        <v>0.1848404255319149</v>
      </c>
      <c r="AD61" s="6">
        <f t="shared" si="106"/>
        <v>7.1219828985820979E-2</v>
      </c>
      <c r="AE61" s="6">
        <f t="shared" si="106"/>
        <v>0.10597979591875292</v>
      </c>
      <c r="AF61" s="6">
        <f t="shared" si="106"/>
        <v>0.13214712363415976</v>
      </c>
      <c r="AG61" s="6">
        <f t="shared" si="106"/>
        <v>0.21771478223091126</v>
      </c>
      <c r="AH61" s="6">
        <f t="shared" si="106"/>
        <v>0.37470756484093859</v>
      </c>
      <c r="AI61" s="6">
        <f t="shared" si="106"/>
        <v>0.30955390728295812</v>
      </c>
      <c r="AJ61" s="6">
        <f t="shared" si="106"/>
        <v>0.28902614120209924</v>
      </c>
      <c r="AK61" s="6">
        <f t="shared" si="106"/>
        <v>0.23898229496499129</v>
      </c>
      <c r="AL61" s="6">
        <f t="shared" si="106"/>
        <v>0.14042276514696425</v>
      </c>
      <c r="AM61" s="6">
        <f t="shared" si="106"/>
        <v>0.10071940569132734</v>
      </c>
      <c r="AO61" s="2">
        <f t="shared" si="107"/>
        <v>529299</v>
      </c>
      <c r="AP61" s="2">
        <f t="shared" si="108"/>
        <v>585394</v>
      </c>
      <c r="AQ61" s="2">
        <f t="shared" si="109"/>
        <v>766605</v>
      </c>
      <c r="AR61" s="2">
        <f t="shared" si="110"/>
        <v>843817</v>
      </c>
      <c r="AS61" s="2"/>
      <c r="AT61" s="6">
        <f t="shared" si="111"/>
        <v>0.10597979591875292</v>
      </c>
      <c r="AU61" s="6">
        <f t="shared" si="112"/>
        <v>0.30955390728295812</v>
      </c>
      <c r="AV61" s="6">
        <f t="shared" si="113"/>
        <v>0.10071940569132734</v>
      </c>
    </row>
    <row r="62" spans="1:48" x14ac:dyDescent="0.25">
      <c r="A62" s="27" t="s">
        <v>29</v>
      </c>
      <c r="B62" s="2">
        <f>Balanço!B11-'Impacto IFRS16'!B60</f>
        <v>180586</v>
      </c>
      <c r="C62" s="2">
        <f>Balanço!C11-'Impacto IFRS16'!C60</f>
        <v>214224</v>
      </c>
      <c r="D62" s="2">
        <f>Balanço!D11-'Impacto IFRS16'!D60</f>
        <v>224323</v>
      </c>
      <c r="E62" s="2">
        <f>Balanço!E11-'Impacto IFRS16'!E60</f>
        <v>318904</v>
      </c>
      <c r="F62" s="2">
        <f>Balanço!F11-'Impacto IFRS16'!F60</f>
        <v>457978</v>
      </c>
      <c r="G62" s="2"/>
      <c r="H62" s="6">
        <f t="shared" si="114"/>
        <v>0.1862713610135891</v>
      </c>
      <c r="I62" s="6">
        <f t="shared" si="114"/>
        <v>4.7142243632832925E-2</v>
      </c>
      <c r="J62" s="6">
        <f t="shared" si="114"/>
        <v>0.42162863371121106</v>
      </c>
      <c r="K62" s="6">
        <f t="shared" si="114"/>
        <v>0.43609989213054712</v>
      </c>
      <c r="M62" s="2">
        <f>Balanço!M11-'Impacto IFRS16'!M60</f>
        <v>205501</v>
      </c>
      <c r="N62" s="2">
        <f>Balanço!N11-'Impacto IFRS16'!N60</f>
        <v>191177</v>
      </c>
      <c r="O62" s="2">
        <f>Balanço!O11-'Impacto IFRS16'!O60</f>
        <v>205849</v>
      </c>
      <c r="P62" s="80">
        <f>Balanço!P11-'Impacto IFRS16'!P60</f>
        <v>224323</v>
      </c>
      <c r="Q62" s="2">
        <f>Balanço!Q11-'Impacto IFRS16'!Q60</f>
        <v>233889</v>
      </c>
      <c r="R62" s="2">
        <f>Balanço!R11-'Impacto IFRS16'!R60</f>
        <v>219744</v>
      </c>
      <c r="S62" s="2">
        <f>Balanço!S11-'Impacto IFRS16'!S60</f>
        <v>263804</v>
      </c>
      <c r="T62" s="80">
        <f>Balanço!T11-'Impacto IFRS16'!T60</f>
        <v>318904</v>
      </c>
      <c r="U62" s="2">
        <f>Balanço!U11-'Impacto IFRS16'!U60</f>
        <v>320450</v>
      </c>
      <c r="V62" s="2">
        <f>Balanço!V11-'Impacto IFRS16'!V60</f>
        <v>352799</v>
      </c>
      <c r="W62" s="2">
        <f>Balanço!W11-'Impacto IFRS16'!W60</f>
        <v>419913</v>
      </c>
      <c r="X62" s="80">
        <f>Balanço!X11-'Impacto IFRS16'!X60</f>
        <v>457978</v>
      </c>
      <c r="Y62" s="2">
        <f>Balanço!Y11-'Impacto IFRS16'!Y60</f>
        <v>499180</v>
      </c>
      <c r="Z62" s="2">
        <f>Balanço!Z11-'Impacto IFRS16'!Z60</f>
        <v>490165</v>
      </c>
      <c r="AA62" s="2">
        <f>Balanço!AA11-'Impacto IFRS16'!AA60</f>
        <v>460969</v>
      </c>
      <c r="AB62" s="2"/>
      <c r="AC62" s="6">
        <f t="shared" si="106"/>
        <v>0.13814044700512407</v>
      </c>
      <c r="AD62" s="6">
        <f t="shared" si="106"/>
        <v>0.14942697081761927</v>
      </c>
      <c r="AE62" s="6">
        <f t="shared" si="106"/>
        <v>0.2815413239801991</v>
      </c>
      <c r="AF62" s="6">
        <f t="shared" si="106"/>
        <v>0.42162863371121106</v>
      </c>
      <c r="AG62" s="6">
        <f t="shared" si="106"/>
        <v>0.37009436100030357</v>
      </c>
      <c r="AH62" s="6">
        <f t="shared" si="106"/>
        <v>0.6055000364059997</v>
      </c>
      <c r="AI62" s="6">
        <f t="shared" si="106"/>
        <v>0.59176130763748847</v>
      </c>
      <c r="AJ62" s="6">
        <f t="shared" si="106"/>
        <v>0.43609989213054712</v>
      </c>
      <c r="AK62" s="6">
        <f t="shared" si="106"/>
        <v>0.55774691839600565</v>
      </c>
      <c r="AL62" s="6">
        <f t="shared" si="106"/>
        <v>0.389360514060414</v>
      </c>
      <c r="AM62" s="6">
        <f t="shared" si="106"/>
        <v>9.7772633855108079E-2</v>
      </c>
      <c r="AO62" s="2">
        <f t="shared" si="107"/>
        <v>205849</v>
      </c>
      <c r="AP62" s="2">
        <f t="shared" si="108"/>
        <v>263804</v>
      </c>
      <c r="AQ62" s="2">
        <f t="shared" si="109"/>
        <v>419913</v>
      </c>
      <c r="AR62" s="2">
        <f t="shared" si="110"/>
        <v>460969</v>
      </c>
      <c r="AS62" s="2"/>
      <c r="AT62" s="6">
        <f t="shared" si="111"/>
        <v>0.2815413239801991</v>
      </c>
      <c r="AU62" s="6">
        <f t="shared" si="112"/>
        <v>0.59176130763748847</v>
      </c>
      <c r="AV62" s="6">
        <f t="shared" si="113"/>
        <v>9.7772633855108079E-2</v>
      </c>
    </row>
    <row r="63" spans="1:48" x14ac:dyDescent="0.25">
      <c r="A63" t="s">
        <v>30</v>
      </c>
      <c r="B63" s="2">
        <f>Balanço!B12-'Impacto IFRS16'!B61</f>
        <v>3416</v>
      </c>
      <c r="C63" s="2">
        <f>Balanço!C12-'Impacto IFRS16'!C61</f>
        <v>18046</v>
      </c>
      <c r="D63" s="2">
        <f>Balanço!D12-'Impacto IFRS16'!D61</f>
        <v>52966</v>
      </c>
      <c r="E63" s="2">
        <f>Balanço!E12-'Impacto IFRS16'!E61</f>
        <v>70323</v>
      </c>
      <c r="F63" s="2">
        <f>Balanço!F12-'Impacto IFRS16'!F61</f>
        <v>143529</v>
      </c>
      <c r="G63" s="2"/>
      <c r="H63" s="150">
        <f t="shared" si="114"/>
        <v>4.2827868852459012</v>
      </c>
      <c r="I63" s="150">
        <f t="shared" si="114"/>
        <v>1.9350548598027264</v>
      </c>
      <c r="J63" s="150">
        <f t="shared" si="114"/>
        <v>0.32770078918551526</v>
      </c>
      <c r="K63" s="150">
        <f t="shared" si="114"/>
        <v>1.040996544516019</v>
      </c>
      <c r="L63" s="147"/>
      <c r="M63" s="144">
        <f>Balanço!M12-'Impacto IFRS16'!M61</f>
        <v>26637</v>
      </c>
      <c r="N63" s="144">
        <f>Balanço!N12-'Impacto IFRS16'!N61</f>
        <v>61636</v>
      </c>
      <c r="O63" s="144">
        <f>Balanço!O12-'Impacto IFRS16'!O61</f>
        <v>52375</v>
      </c>
      <c r="P63" s="156">
        <f>Balanço!P12-'Impacto IFRS16'!P61</f>
        <v>52966</v>
      </c>
      <c r="Q63" s="144">
        <f>Balanço!Q12-'Impacto IFRS16'!Q61</f>
        <v>57596</v>
      </c>
      <c r="R63" s="144">
        <f>Balanço!R12-'Impacto IFRS16'!R61</f>
        <v>52730</v>
      </c>
      <c r="S63" s="144">
        <f>Balanço!S12-'Impacto IFRS16'!S61</f>
        <v>67351</v>
      </c>
      <c r="T63" s="156">
        <f>Balanço!T12-'Impacto IFRS16'!T61</f>
        <v>70323</v>
      </c>
      <c r="U63" s="144">
        <f>Balanço!U12-'Impacto IFRS16'!U61</f>
        <v>83216</v>
      </c>
      <c r="V63" s="144">
        <f>Balanço!V12-'Impacto IFRS16'!V61</f>
        <v>91899</v>
      </c>
      <c r="W63" s="144">
        <f>Balanço!W12-'Impacto IFRS16'!W61</f>
        <v>104987</v>
      </c>
      <c r="X63" s="156">
        <f>Balanço!X12-'Impacto IFRS16'!X61</f>
        <v>143529</v>
      </c>
      <c r="Y63" s="144">
        <f>Balanço!Y12-'Impacto IFRS16'!Y61</f>
        <v>75823</v>
      </c>
      <c r="Z63" s="144">
        <f>Balanço!Z12-'Impacto IFRS16'!Z61</f>
        <v>82634</v>
      </c>
      <c r="AA63" s="144">
        <f>Balanço!AA12-'Impacto IFRS16'!AA61</f>
        <v>108863</v>
      </c>
      <c r="AB63" s="144"/>
      <c r="AC63" s="150">
        <f t="shared" si="106"/>
        <v>1.1622555092540452</v>
      </c>
      <c r="AD63" s="150">
        <f t="shared" si="106"/>
        <v>-0.14449347783762737</v>
      </c>
      <c r="AE63" s="150">
        <f t="shared" si="106"/>
        <v>0.2859379474940334</v>
      </c>
      <c r="AF63" s="150">
        <f t="shared" si="106"/>
        <v>0.32770078918551526</v>
      </c>
      <c r="AG63" s="150">
        <f t="shared" si="106"/>
        <v>0.44482255712202234</v>
      </c>
      <c r="AH63" s="150">
        <f t="shared" si="106"/>
        <v>0.74282192300398253</v>
      </c>
      <c r="AI63" s="150">
        <f t="shared" si="106"/>
        <v>0.5588038781903758</v>
      </c>
      <c r="AJ63" s="150">
        <f t="shared" si="106"/>
        <v>1.040996544516019</v>
      </c>
      <c r="AK63" s="150">
        <f t="shared" si="106"/>
        <v>-8.8841088252259184E-2</v>
      </c>
      <c r="AL63" s="150">
        <f t="shared" si="106"/>
        <v>-0.10081720149294333</v>
      </c>
      <c r="AM63" s="150">
        <f t="shared" si="106"/>
        <v>3.6918856620343471E-2</v>
      </c>
      <c r="AN63" s="34"/>
      <c r="AO63" s="144">
        <f t="shared" si="107"/>
        <v>52375</v>
      </c>
      <c r="AP63" s="144">
        <f t="shared" si="108"/>
        <v>67351</v>
      </c>
      <c r="AQ63" s="144">
        <f t="shared" si="109"/>
        <v>104987</v>
      </c>
      <c r="AR63" s="144">
        <f t="shared" si="110"/>
        <v>108863</v>
      </c>
      <c r="AS63" s="144"/>
      <c r="AT63" s="150">
        <f t="shared" si="111"/>
        <v>0.2859379474940334</v>
      </c>
      <c r="AU63" s="150">
        <f t="shared" si="112"/>
        <v>0.5588038781903758</v>
      </c>
      <c r="AV63" s="150">
        <f t="shared" si="113"/>
        <v>3.6918856620343471E-2</v>
      </c>
    </row>
    <row r="64" spans="1:48" x14ac:dyDescent="0.25">
      <c r="A64" t="s">
        <v>31</v>
      </c>
      <c r="B64" s="2">
        <f>Balanço!B13-'Impacto IFRS16'!B62</f>
        <v>1323</v>
      </c>
      <c r="C64" s="2">
        <f>Balanço!C13-'Impacto IFRS16'!C62</f>
        <v>5699</v>
      </c>
      <c r="D64" s="2">
        <f>Balanço!D13-'Impacto IFRS16'!D62</f>
        <v>6612</v>
      </c>
      <c r="E64" s="2">
        <f>Balanço!E13-'Impacto IFRS16'!E62</f>
        <v>2356</v>
      </c>
      <c r="F64" s="2">
        <f>Balanço!F13-'Impacto IFRS16'!F62</f>
        <v>3446</v>
      </c>
      <c r="G64" s="2"/>
      <c r="H64" s="6">
        <f t="shared" si="114"/>
        <v>3.307634164777022</v>
      </c>
      <c r="I64" s="6">
        <f t="shared" si="114"/>
        <v>0.16020354448148799</v>
      </c>
      <c r="J64" s="6">
        <f t="shared" si="114"/>
        <v>-0.64367816091954022</v>
      </c>
      <c r="K64" s="6">
        <f t="shared" si="114"/>
        <v>0.4626485568760611</v>
      </c>
      <c r="M64" s="2">
        <f>Balanço!M13-'Impacto IFRS16'!M62</f>
        <v>7075</v>
      </c>
      <c r="N64" s="2">
        <f>Balanço!N13-'Impacto IFRS16'!N62</f>
        <v>6751</v>
      </c>
      <c r="O64" s="2">
        <f>Balanço!O13-'Impacto IFRS16'!O62</f>
        <v>6029</v>
      </c>
      <c r="P64" s="80">
        <f>Balanço!P13-'Impacto IFRS16'!P62</f>
        <v>6612</v>
      </c>
      <c r="Q64" s="2">
        <f>Balanço!Q13-'Impacto IFRS16'!Q62</f>
        <v>9030</v>
      </c>
      <c r="R64" s="2">
        <f>Balanço!R13-'Impacto IFRS16'!R62</f>
        <v>11862</v>
      </c>
      <c r="S64" s="2">
        <f>Balanço!S13-'Impacto IFRS16'!S62</f>
        <v>1147</v>
      </c>
      <c r="T64" s="80">
        <f>Balanço!T13-'Impacto IFRS16'!T62</f>
        <v>2356</v>
      </c>
      <c r="U64" s="2">
        <f>Balanço!U13-'Impacto IFRS16'!U62</f>
        <v>2528</v>
      </c>
      <c r="V64" s="2">
        <f>Balanço!V13-'Impacto IFRS16'!V62</f>
        <v>2668</v>
      </c>
      <c r="W64" s="2">
        <f>Balanço!W13-'Impacto IFRS16'!W62</f>
        <v>2000</v>
      </c>
      <c r="X64" s="80">
        <f>Balanço!X13-'Impacto IFRS16'!X62</f>
        <v>3446</v>
      </c>
      <c r="Y64" s="2">
        <f>Balanço!Y13-'Impacto IFRS16'!Y62</f>
        <v>4959</v>
      </c>
      <c r="Z64" s="2">
        <f>Balanço!Z13-'Impacto IFRS16'!Z62</f>
        <v>3877</v>
      </c>
      <c r="AA64" s="2">
        <f>Balanço!AA13-'Impacto IFRS16'!AA62</f>
        <v>3929</v>
      </c>
      <c r="AB64" s="2"/>
      <c r="AC64" s="6">
        <f t="shared" si="106"/>
        <v>0.27632508833922259</v>
      </c>
      <c r="AD64" s="6">
        <f t="shared" si="106"/>
        <v>0.75707302621833805</v>
      </c>
      <c r="AE64" s="6">
        <f t="shared" si="106"/>
        <v>-0.80975286117100675</v>
      </c>
      <c r="AF64" s="6">
        <f t="shared" si="106"/>
        <v>-0.64367816091954022</v>
      </c>
      <c r="AG64" s="6">
        <f t="shared" si="106"/>
        <v>-0.72004429678848281</v>
      </c>
      <c r="AH64" s="6">
        <f t="shared" si="106"/>
        <v>-0.77508008767492831</v>
      </c>
      <c r="AI64" s="6">
        <f t="shared" si="106"/>
        <v>0.74367916303400172</v>
      </c>
      <c r="AJ64" s="6">
        <f t="shared" si="106"/>
        <v>0.4626485568760611</v>
      </c>
      <c r="AK64" s="6">
        <f t="shared" si="106"/>
        <v>0.961629746835443</v>
      </c>
      <c r="AL64" s="6">
        <f t="shared" si="106"/>
        <v>0.45314842578710646</v>
      </c>
      <c r="AM64" s="6">
        <f t="shared" si="106"/>
        <v>0.96450000000000002</v>
      </c>
      <c r="AO64" s="2">
        <f t="shared" si="107"/>
        <v>6029</v>
      </c>
      <c r="AP64" s="2">
        <f t="shared" si="108"/>
        <v>1147</v>
      </c>
      <c r="AQ64" s="2">
        <f t="shared" si="109"/>
        <v>2000</v>
      </c>
      <c r="AR64" s="2">
        <f t="shared" si="110"/>
        <v>3929</v>
      </c>
      <c r="AS64" s="2"/>
      <c r="AT64" s="6">
        <f t="shared" si="111"/>
        <v>-0.80975286117100675</v>
      </c>
      <c r="AU64" s="6">
        <f t="shared" si="112"/>
        <v>0.74367916303400172</v>
      </c>
      <c r="AV64" s="6">
        <f t="shared" si="113"/>
        <v>0.96450000000000002</v>
      </c>
    </row>
    <row r="65" spans="1:48" x14ac:dyDescent="0.25">
      <c r="A65" t="s">
        <v>32</v>
      </c>
      <c r="B65" s="2">
        <f>Balanço!B14-'Impacto IFRS16'!B63</f>
        <v>21340</v>
      </c>
      <c r="C65" s="2">
        <f>Balanço!C14-'Impacto IFRS16'!C63</f>
        <v>21822</v>
      </c>
      <c r="D65" s="2">
        <f>Balanço!D14-'Impacto IFRS16'!D63</f>
        <v>28788</v>
      </c>
      <c r="E65" s="2">
        <f>Balanço!E14-'Impacto IFRS16'!E63</f>
        <v>57487</v>
      </c>
      <c r="F65" s="2">
        <f>Balanço!F14-'Impacto IFRS16'!F63</f>
        <v>43720</v>
      </c>
      <c r="G65" s="2"/>
      <c r="H65" s="6">
        <f t="shared" si="114"/>
        <v>2.2586691658856607E-2</v>
      </c>
      <c r="I65" s="6">
        <f t="shared" si="114"/>
        <v>0.31921913665108603</v>
      </c>
      <c r="J65" s="6">
        <f t="shared" si="114"/>
        <v>0.99690843406975127</v>
      </c>
      <c r="K65" s="6">
        <f t="shared" si="114"/>
        <v>-0.23948023031294033</v>
      </c>
      <c r="M65" s="2">
        <f>Balanço!M14-'Impacto IFRS16'!M63</f>
        <v>24942</v>
      </c>
      <c r="N65" s="2">
        <f>Balanço!N14-'Impacto IFRS16'!N63</f>
        <v>34304</v>
      </c>
      <c r="O65" s="2">
        <f>Balanço!O14-'Impacto IFRS16'!O63</f>
        <v>38484</v>
      </c>
      <c r="P65" s="80">
        <f>Balanço!P14-'Impacto IFRS16'!P63</f>
        <v>28788</v>
      </c>
      <c r="Q65" s="2">
        <f>Balanço!Q14-'Impacto IFRS16'!Q63</f>
        <v>42092</v>
      </c>
      <c r="R65" s="2">
        <f>Balanço!R14-'Impacto IFRS16'!R63</f>
        <v>43752</v>
      </c>
      <c r="S65" s="2">
        <f>Balanço!S14-'Impacto IFRS16'!S63</f>
        <v>53601</v>
      </c>
      <c r="T65" s="80">
        <f>Balanço!T14-'Impacto IFRS16'!T63</f>
        <v>57487</v>
      </c>
      <c r="U65" s="2">
        <f>Balanço!U14-'Impacto IFRS16'!U63</f>
        <v>59061</v>
      </c>
      <c r="V65" s="2">
        <f>Balanço!V14-'Impacto IFRS16'!V63</f>
        <v>27185</v>
      </c>
      <c r="W65" s="2">
        <f>Balanço!W14-'Impacto IFRS16'!W63</f>
        <v>42982</v>
      </c>
      <c r="X65" s="80">
        <f>Balanço!X14-'Impacto IFRS16'!X63</f>
        <v>43720</v>
      </c>
      <c r="Y65" s="2">
        <f>Balanço!Y14-'Impacto IFRS16'!Y63</f>
        <v>37081</v>
      </c>
      <c r="Z65" s="2">
        <f>Balanço!Z14-'Impacto IFRS16'!Z63</f>
        <v>32610</v>
      </c>
      <c r="AA65" s="2">
        <f>Balanço!AA14-'Impacto IFRS16'!AA63</f>
        <v>30177</v>
      </c>
      <c r="AB65" s="2"/>
      <c r="AC65" s="6">
        <f t="shared" si="106"/>
        <v>0.68759522091251701</v>
      </c>
      <c r="AD65" s="6">
        <f t="shared" si="106"/>
        <v>0.27541977611940299</v>
      </c>
      <c r="AE65" s="6">
        <f t="shared" si="106"/>
        <v>0.39281259744309321</v>
      </c>
      <c r="AF65" s="6">
        <f t="shared" si="106"/>
        <v>0.99690843406975127</v>
      </c>
      <c r="AG65" s="6">
        <f t="shared" si="106"/>
        <v>0.40314073933288985</v>
      </c>
      <c r="AH65" s="6">
        <f t="shared" si="106"/>
        <v>-0.37865697568111173</v>
      </c>
      <c r="AI65" s="6">
        <f t="shared" si="106"/>
        <v>-0.19811197552284474</v>
      </c>
      <c r="AJ65" s="6">
        <f t="shared" si="106"/>
        <v>-0.23948023031294033</v>
      </c>
      <c r="AK65" s="6">
        <f t="shared" si="106"/>
        <v>-0.37215759976972962</v>
      </c>
      <c r="AL65" s="6">
        <f t="shared" si="106"/>
        <v>0.19955858009931948</v>
      </c>
      <c r="AM65" s="6">
        <f t="shared" si="106"/>
        <v>-0.29791540644921127</v>
      </c>
      <c r="AO65" s="2">
        <f t="shared" si="107"/>
        <v>38484</v>
      </c>
      <c r="AP65" s="2">
        <f t="shared" si="108"/>
        <v>53601</v>
      </c>
      <c r="AQ65" s="2">
        <f t="shared" si="109"/>
        <v>42982</v>
      </c>
      <c r="AR65" s="2">
        <f t="shared" si="110"/>
        <v>30177</v>
      </c>
      <c r="AS65" s="2"/>
      <c r="AT65" s="6">
        <f t="shared" si="111"/>
        <v>0.39281259744309321</v>
      </c>
      <c r="AU65" s="6">
        <f t="shared" si="112"/>
        <v>-0.19811197552284474</v>
      </c>
      <c r="AV65" s="6">
        <f t="shared" si="113"/>
        <v>-0.29791540644921127</v>
      </c>
    </row>
    <row r="66" spans="1:48" ht="5.25" customHeight="1" x14ac:dyDescent="0.25">
      <c r="B66" s="2"/>
      <c r="C66" s="2"/>
      <c r="D66" s="2"/>
      <c r="E66" s="2"/>
      <c r="F66" s="2"/>
      <c r="H66" s="6"/>
      <c r="I66" s="6"/>
      <c r="J66" s="6"/>
      <c r="K66" s="6"/>
      <c r="M66" s="2"/>
      <c r="N66" s="2"/>
      <c r="O66" s="2"/>
      <c r="P66" s="80"/>
      <c r="Q66" s="2"/>
      <c r="R66" s="2"/>
      <c r="S66" s="2"/>
      <c r="T66" s="80"/>
      <c r="U66" s="2"/>
      <c r="V66" s="2"/>
      <c r="W66" s="2"/>
      <c r="X66" s="80"/>
      <c r="Y66" s="2"/>
      <c r="Z66" s="2"/>
      <c r="AA66" s="2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O66" s="2"/>
      <c r="AP66" s="2"/>
      <c r="AQ66" s="2"/>
      <c r="AR66" s="2"/>
      <c r="AT66" s="6"/>
      <c r="AU66" s="6"/>
      <c r="AV66" s="6"/>
    </row>
    <row r="67" spans="1:48" x14ac:dyDescent="0.25">
      <c r="A67" s="18" t="s">
        <v>329</v>
      </c>
      <c r="B67" s="19">
        <f>SUM(B68:B78)</f>
        <v>219697</v>
      </c>
      <c r="C67" s="19">
        <f>SUM(C68:C78)</f>
        <v>263892</v>
      </c>
      <c r="D67" s="19">
        <f t="shared" ref="D67:F67" si="115">SUM(D68:D78)</f>
        <v>295163</v>
      </c>
      <c r="E67" s="19">
        <f t="shared" si="115"/>
        <v>323360</v>
      </c>
      <c r="F67" s="19">
        <f t="shared" si="115"/>
        <v>436670</v>
      </c>
      <c r="G67" s="20"/>
      <c r="H67" s="21">
        <f>IFERROR((C67-B67)/(ABS(B67)),0)</f>
        <v>0.20116342052918337</v>
      </c>
      <c r="I67" s="21">
        <f>IFERROR((D67-C67)/(ABS(C67)),0)</f>
        <v>0.11849923453534021</v>
      </c>
      <c r="J67" s="21">
        <f>IFERROR((E67-D67)/(ABS(D67)),0)</f>
        <v>9.5530266327419081E-2</v>
      </c>
      <c r="K67" s="21">
        <f>IFERROR((F67-E67)/(ABS(E67)),0)</f>
        <v>0.35041439881246905</v>
      </c>
      <c r="M67" s="19">
        <f t="shared" ref="M67:X67" si="116">SUM(M68:M78)</f>
        <v>269110</v>
      </c>
      <c r="N67" s="19">
        <f t="shared" si="116"/>
        <v>275689</v>
      </c>
      <c r="O67" s="19">
        <f t="shared" si="116"/>
        <v>284276</v>
      </c>
      <c r="P67" s="79">
        <f t="shared" si="116"/>
        <v>295163</v>
      </c>
      <c r="Q67" s="19">
        <f t="shared" si="116"/>
        <v>305366</v>
      </c>
      <c r="R67" s="19">
        <f t="shared" si="116"/>
        <v>310840</v>
      </c>
      <c r="S67" s="19">
        <f t="shared" si="116"/>
        <v>314320</v>
      </c>
      <c r="T67" s="79">
        <f t="shared" si="116"/>
        <v>323360</v>
      </c>
      <c r="U67" s="19">
        <f t="shared" si="116"/>
        <v>327439</v>
      </c>
      <c r="V67" s="19">
        <f t="shared" si="116"/>
        <v>342902</v>
      </c>
      <c r="W67" s="19">
        <f t="shared" si="116"/>
        <v>414924</v>
      </c>
      <c r="X67" s="79">
        <f t="shared" si="116"/>
        <v>436670</v>
      </c>
      <c r="Y67" s="19">
        <f t="shared" ref="Y67" si="117">SUM(Y68:Y78)</f>
        <v>440231</v>
      </c>
      <c r="Z67" s="19">
        <f t="shared" ref="Z67" si="118">SUM(Z68:Z78)</f>
        <v>457942</v>
      </c>
      <c r="AA67" s="19">
        <f t="shared" ref="AA67" si="119">SUM(AA68:AA78)</f>
        <v>479058</v>
      </c>
      <c r="AB67" s="19"/>
      <c r="AC67" s="21">
        <f t="shared" ref="AC67:AC78" si="120">IFERROR((Q67-M67)/(ABS(M67)),0)</f>
        <v>0.13472557690163872</v>
      </c>
      <c r="AD67" s="21">
        <f t="shared" ref="AD67:AD78" si="121">IFERROR((R67-N67)/(ABS(N67)),0)</f>
        <v>0.12750236679736951</v>
      </c>
      <c r="AE67" s="21">
        <f t="shared" ref="AE67:AE78" si="122">IFERROR((S67-O67)/(ABS(O67)),0)</f>
        <v>0.10568602344200706</v>
      </c>
      <c r="AF67" s="21">
        <f t="shared" ref="AF67:AF78" si="123">IFERROR((T67-P67)/(ABS(P67)),0)</f>
        <v>9.5530266327419081E-2</v>
      </c>
      <c r="AG67" s="21">
        <f t="shared" ref="AG67:AG78" si="124">IFERROR((U67-Q67)/(ABS(Q67)),0)</f>
        <v>7.2283751301716631E-2</v>
      </c>
      <c r="AH67" s="21">
        <f t="shared" ref="AH67:AH78" si="125">IFERROR((V67-R67)/(ABS(R67)),0)</f>
        <v>0.10314631321580234</v>
      </c>
      <c r="AI67" s="21">
        <f t="shared" ref="AI67:AI78" si="126">IFERROR((W67-S67)/(ABS(S67)),0)</f>
        <v>0.32006871977602441</v>
      </c>
      <c r="AJ67" s="21">
        <f t="shared" ref="AJ67:AJ78" si="127">IFERROR((X67-T67)/(ABS(T67)),0)</f>
        <v>0.35041439881246905</v>
      </c>
      <c r="AK67" s="21">
        <f t="shared" ref="AK67:AK78" si="128">IFERROR((Y67-U67)/(ABS(U67)),0)</f>
        <v>0.3444672137405746</v>
      </c>
      <c r="AL67" s="21">
        <f t="shared" ref="AL67:AL78" si="129">IFERROR((Z67-V67)/(ABS(V67)),0)</f>
        <v>0.33548944013158277</v>
      </c>
      <c r="AM67" s="21">
        <f t="shared" ref="AM67:AM78" si="130">IFERROR((AA67-W67)/(ABS(W67)),0)</f>
        <v>0.15456806547705121</v>
      </c>
      <c r="AO67" s="19">
        <f t="shared" ref="AO67:AO78" si="131">O67</f>
        <v>284276</v>
      </c>
      <c r="AP67" s="19">
        <f t="shared" ref="AP67:AP78" si="132">S67</f>
        <v>314320</v>
      </c>
      <c r="AQ67" s="19">
        <f t="shared" ref="AQ67:AQ78" si="133">W67</f>
        <v>414924</v>
      </c>
      <c r="AR67" s="19">
        <f t="shared" ref="AR67:AR78" si="134">AA67</f>
        <v>479058</v>
      </c>
      <c r="AS67" s="19"/>
      <c r="AT67" s="21">
        <f t="shared" ref="AT67:AT78" si="135">IFERROR((AP67-AO67)/(ABS(AO67)),0)</f>
        <v>0.10568602344200706</v>
      </c>
      <c r="AU67" s="21">
        <f t="shared" ref="AU67:AU78" si="136">IFERROR((AQ67-AP67)/(ABS(AP67)),0)</f>
        <v>0.32006871977602441</v>
      </c>
      <c r="AV67" s="21">
        <f t="shared" ref="AV67:AV78" si="137">IFERROR((AR67-AQ67)/(ABS(AQ67)),0)</f>
        <v>0.15456806547705121</v>
      </c>
    </row>
    <row r="68" spans="1:48" x14ac:dyDescent="0.25">
      <c r="A68" t="s">
        <v>28</v>
      </c>
      <c r="B68" s="2">
        <f>Balanço!B17-'Impacto IFRS16'!B66</f>
        <v>0</v>
      </c>
      <c r="C68" s="2">
        <f>Balanço!C17-'Impacto IFRS16'!C66</f>
        <v>13896</v>
      </c>
      <c r="D68" s="2">
        <f>Balanço!D17-'Impacto IFRS16'!D66</f>
        <v>16310</v>
      </c>
      <c r="E68" s="2">
        <f>Balanço!E17-'Impacto IFRS16'!E66</f>
        <v>18190</v>
      </c>
      <c r="F68" s="2">
        <f>Balanço!F17-'Impacto IFRS16'!F66</f>
        <v>34665</v>
      </c>
      <c r="G68" s="2"/>
      <c r="H68" s="6">
        <f t="shared" ref="H68:K78" si="138">IFERROR((C68-B68)/(ABS(B68)),0)</f>
        <v>0</v>
      </c>
      <c r="I68" s="6">
        <f t="shared" si="138"/>
        <v>0.17371905584340819</v>
      </c>
      <c r="J68" s="6">
        <f t="shared" si="138"/>
        <v>0.11526670754138565</v>
      </c>
      <c r="K68" s="6">
        <f t="shared" si="138"/>
        <v>0.90571742715777903</v>
      </c>
      <c r="M68" s="2">
        <f>Balanço!M17-'Impacto IFRS16'!M66</f>
        <v>13138</v>
      </c>
      <c r="N68" s="2">
        <f>Balanço!N17-'Impacto IFRS16'!N66</f>
        <v>12491</v>
      </c>
      <c r="O68" s="2">
        <f>Balanço!O17-'Impacto IFRS16'!O66</f>
        <v>14475</v>
      </c>
      <c r="P68" s="80">
        <f>Balanço!P17-'Impacto IFRS16'!P66</f>
        <v>16310</v>
      </c>
      <c r="Q68" s="2">
        <f>Balanço!Q17-'Impacto IFRS16'!Q66</f>
        <v>15524</v>
      </c>
      <c r="R68" s="2">
        <f>Balanço!R17-'Impacto IFRS16'!R66</f>
        <v>16051</v>
      </c>
      <c r="S68" s="2">
        <f>Balanço!S17-'Impacto IFRS16'!S66</f>
        <v>18759</v>
      </c>
      <c r="T68" s="80">
        <f>Balanço!T17-'Impacto IFRS16'!T66</f>
        <v>18190</v>
      </c>
      <c r="U68" s="2">
        <f>Balanço!U17-'Impacto IFRS16'!U66</f>
        <v>18934</v>
      </c>
      <c r="V68" s="2">
        <f>Balanço!V17-'Impacto IFRS16'!V66</f>
        <v>23301</v>
      </c>
      <c r="W68" s="2">
        <f>Balanço!W17-'Impacto IFRS16'!W66</f>
        <v>28401</v>
      </c>
      <c r="X68" s="80">
        <f>Balanço!X17-'Impacto IFRS16'!X66</f>
        <v>34665</v>
      </c>
      <c r="Y68" s="2">
        <f>Balanço!Y17-'Impacto IFRS16'!Y66</f>
        <v>40611</v>
      </c>
      <c r="Z68" s="2">
        <f>Balanço!Z17-'Impacto IFRS16'!Z66</f>
        <v>44204</v>
      </c>
      <c r="AA68" s="2">
        <f>Balanço!AA17-'Impacto IFRS16'!AA66</f>
        <v>60773</v>
      </c>
      <c r="AB68" s="2"/>
      <c r="AC68" s="6">
        <f t="shared" si="120"/>
        <v>0.18161059521997261</v>
      </c>
      <c r="AD68" s="6">
        <f t="shared" si="121"/>
        <v>0.28500520374669763</v>
      </c>
      <c r="AE68" s="6">
        <f t="shared" si="122"/>
        <v>0.29595854922279791</v>
      </c>
      <c r="AF68" s="6">
        <f t="shared" si="123"/>
        <v>0.11526670754138565</v>
      </c>
      <c r="AG68" s="6">
        <f t="shared" si="124"/>
        <v>0.21965988147384694</v>
      </c>
      <c r="AH68" s="6">
        <f t="shared" si="125"/>
        <v>0.45168525325524889</v>
      </c>
      <c r="AI68" s="6">
        <f t="shared" si="126"/>
        <v>0.51399328322405247</v>
      </c>
      <c r="AJ68" s="6">
        <f t="shared" si="127"/>
        <v>0.90571742715777903</v>
      </c>
      <c r="AK68" s="6">
        <f t="shared" si="128"/>
        <v>1.144871659448611</v>
      </c>
      <c r="AL68" s="6">
        <f t="shared" si="129"/>
        <v>0.89708596197588086</v>
      </c>
      <c r="AM68" s="6">
        <f t="shared" si="130"/>
        <v>1.1398190204570262</v>
      </c>
      <c r="AO68" s="2">
        <f t="shared" si="131"/>
        <v>14475</v>
      </c>
      <c r="AP68" s="2">
        <f t="shared" si="132"/>
        <v>18759</v>
      </c>
      <c r="AQ68" s="2">
        <f t="shared" si="133"/>
        <v>28401</v>
      </c>
      <c r="AR68" s="2">
        <f t="shared" si="134"/>
        <v>60773</v>
      </c>
      <c r="AS68" s="2"/>
      <c r="AT68" s="6">
        <f t="shared" si="135"/>
        <v>0.29595854922279791</v>
      </c>
      <c r="AU68" s="6">
        <f t="shared" si="136"/>
        <v>0.51399328322405247</v>
      </c>
      <c r="AV68" s="6">
        <f t="shared" si="137"/>
        <v>1.1398190204570262</v>
      </c>
    </row>
    <row r="69" spans="1:48" x14ac:dyDescent="0.25">
      <c r="A69" t="s">
        <v>33</v>
      </c>
      <c r="B69" s="2">
        <f>Balanço!B18-'Impacto IFRS16'!B67</f>
        <v>0</v>
      </c>
      <c r="C69" s="2">
        <f>Balanço!C18-'Impacto IFRS16'!C67</f>
        <v>10465</v>
      </c>
      <c r="D69" s="2">
        <f>Balanço!D18-'Impacto IFRS16'!D67</f>
        <v>11292</v>
      </c>
      <c r="E69" s="2">
        <f>Balanço!E18-'Impacto IFRS16'!E67</f>
        <v>0</v>
      </c>
      <c r="F69" s="2">
        <f>Balanço!F18-'Impacto IFRS16'!F67</f>
        <v>0</v>
      </c>
      <c r="G69" s="2"/>
      <c r="H69" s="6">
        <f t="shared" si="138"/>
        <v>0</v>
      </c>
      <c r="I69" s="6">
        <f t="shared" si="138"/>
        <v>7.9025322503583378E-2</v>
      </c>
      <c r="J69" s="6">
        <f t="shared" si="138"/>
        <v>-1</v>
      </c>
      <c r="K69" s="6">
        <f t="shared" si="138"/>
        <v>0</v>
      </c>
      <c r="M69" s="2">
        <f>Balanço!M18-'Impacto IFRS16'!M67</f>
        <v>10669</v>
      </c>
      <c r="N69" s="2">
        <f>Balanço!N18-'Impacto IFRS16'!N67</f>
        <v>10881</v>
      </c>
      <c r="O69" s="2">
        <f>Balanço!O18-'Impacto IFRS16'!O67</f>
        <v>11101</v>
      </c>
      <c r="P69" s="80">
        <f>Balanço!P18-'Impacto IFRS16'!P67</f>
        <v>11292</v>
      </c>
      <c r="Q69" s="2">
        <f>Balanço!Q18-'Impacto IFRS16'!Q67</f>
        <v>11489</v>
      </c>
      <c r="R69" s="2">
        <f>Balanço!R18-'Impacto IFRS16'!R67</f>
        <v>11628</v>
      </c>
      <c r="S69" s="2">
        <f>Balanço!S18-'Impacto IFRS16'!S67</f>
        <v>0</v>
      </c>
      <c r="T69" s="80">
        <f>Balanço!T18-'Impacto IFRS16'!T67</f>
        <v>0</v>
      </c>
      <c r="U69" s="2">
        <f>Balanço!U18-'Impacto IFRS16'!U67</f>
        <v>0</v>
      </c>
      <c r="V69" s="2">
        <f>Balanço!V18-'Impacto IFRS16'!V67</f>
        <v>0</v>
      </c>
      <c r="W69" s="2">
        <f>Balanço!W18-'Impacto IFRS16'!W67</f>
        <v>0</v>
      </c>
      <c r="X69" s="80">
        <f>Balanço!X18-'Impacto IFRS16'!X67</f>
        <v>0</v>
      </c>
      <c r="Y69" s="2">
        <f>Balanço!Y18-'Impacto IFRS16'!Y67</f>
        <v>0</v>
      </c>
      <c r="Z69" s="2">
        <f>Balanço!Z18-'Impacto IFRS16'!Z67</f>
        <v>0</v>
      </c>
      <c r="AA69" s="2">
        <f>Balanço!AA18-'Impacto IFRS16'!AA67</f>
        <v>0</v>
      </c>
      <c r="AB69" s="2"/>
      <c r="AC69" s="6">
        <f t="shared" si="120"/>
        <v>7.6858187271534345E-2</v>
      </c>
      <c r="AD69" s="6">
        <f t="shared" si="121"/>
        <v>6.865177832919768E-2</v>
      </c>
      <c r="AE69" s="6">
        <f t="shared" si="122"/>
        <v>-1</v>
      </c>
      <c r="AF69" s="6">
        <f t="shared" si="123"/>
        <v>-1</v>
      </c>
      <c r="AG69" s="6">
        <f t="shared" si="124"/>
        <v>-1</v>
      </c>
      <c r="AH69" s="6">
        <f t="shared" si="125"/>
        <v>-1</v>
      </c>
      <c r="AI69" s="6">
        <f t="shared" si="126"/>
        <v>0</v>
      </c>
      <c r="AJ69" s="6">
        <f t="shared" si="127"/>
        <v>0</v>
      </c>
      <c r="AK69" s="6">
        <f t="shared" si="128"/>
        <v>0</v>
      </c>
      <c r="AL69" s="6">
        <f t="shared" si="129"/>
        <v>0</v>
      </c>
      <c r="AM69" s="6">
        <f t="shared" si="130"/>
        <v>0</v>
      </c>
      <c r="AO69" s="2">
        <f t="shared" si="131"/>
        <v>11101</v>
      </c>
      <c r="AP69" s="2">
        <f t="shared" si="132"/>
        <v>0</v>
      </c>
      <c r="AQ69" s="2">
        <f t="shared" si="133"/>
        <v>0</v>
      </c>
      <c r="AR69" s="2">
        <f t="shared" si="134"/>
        <v>0</v>
      </c>
      <c r="AS69" s="2"/>
      <c r="AT69" s="6">
        <f t="shared" si="135"/>
        <v>-1</v>
      </c>
      <c r="AU69" s="6">
        <f t="shared" si="136"/>
        <v>0</v>
      </c>
      <c r="AV69" s="6">
        <f t="shared" si="137"/>
        <v>0</v>
      </c>
    </row>
    <row r="70" spans="1:48" x14ac:dyDescent="0.25">
      <c r="A70" t="s">
        <v>325</v>
      </c>
      <c r="B70" s="2">
        <f>Balanço!B19-'Impacto IFRS16'!B68</f>
        <v>140700</v>
      </c>
      <c r="C70" s="2">
        <f>Balanço!C19-'Impacto IFRS16'!C68</f>
        <v>139748</v>
      </c>
      <c r="D70" s="2">
        <f>Balanço!D19-'Impacto IFRS16'!D68</f>
        <v>136591</v>
      </c>
      <c r="E70" s="2">
        <f>Balanço!E19-'Impacto IFRS16'!E68</f>
        <v>133766</v>
      </c>
      <c r="F70" s="2">
        <f>Balanço!F19-'Impacto IFRS16'!F68</f>
        <v>123036</v>
      </c>
      <c r="G70" s="147"/>
      <c r="H70" s="150">
        <f t="shared" si="138"/>
        <v>-6.7661691542288561E-3</v>
      </c>
      <c r="I70" s="150">
        <f t="shared" si="138"/>
        <v>-2.2590663193748747E-2</v>
      </c>
      <c r="J70" s="150">
        <f t="shared" si="138"/>
        <v>-2.0682182574254526E-2</v>
      </c>
      <c r="K70" s="150">
        <f t="shared" si="138"/>
        <v>-8.0214703287830993E-2</v>
      </c>
      <c r="L70" s="147"/>
      <c r="M70" s="144">
        <f>Balanço!M19-'Impacto IFRS16'!M68</f>
        <v>139297</v>
      </c>
      <c r="N70" s="144">
        <f>Balanço!N19-'Impacto IFRS16'!N68</f>
        <v>139044</v>
      </c>
      <c r="O70" s="144">
        <f>Balanço!O19-'Impacto IFRS16'!O68</f>
        <v>136528</v>
      </c>
      <c r="P70" s="156">
        <f>Balanço!P19-'Impacto IFRS16'!P68</f>
        <v>136591</v>
      </c>
      <c r="Q70" s="144">
        <f>Balanço!Q19-'Impacto IFRS16'!Q68</f>
        <v>138183</v>
      </c>
      <c r="R70" s="144">
        <f>Balanço!R19-'Impacto IFRS16'!R68</f>
        <v>138579</v>
      </c>
      <c r="S70" s="144">
        <f>Balanço!S19-'Impacto IFRS16'!S68</f>
        <v>135875</v>
      </c>
      <c r="T70" s="156">
        <f>Balanço!T19-'Impacto IFRS16'!T68</f>
        <v>133766</v>
      </c>
      <c r="U70" s="144">
        <f>Balanço!U19-'Impacto IFRS16'!U68</f>
        <v>128219</v>
      </c>
      <c r="V70" s="144">
        <f>Balanço!V19-'Impacto IFRS16'!V68</f>
        <v>124884</v>
      </c>
      <c r="W70" s="144">
        <f>Balanço!W19-'Impacto IFRS16'!W68</f>
        <v>123102</v>
      </c>
      <c r="X70" s="156">
        <f>Balanço!X19-'Impacto IFRS16'!X68</f>
        <v>123036</v>
      </c>
      <c r="Y70" s="144">
        <f>Balanço!Y19-'Impacto IFRS16'!Y68</f>
        <v>125479</v>
      </c>
      <c r="Z70" s="144">
        <f>Balanço!Z19-'Impacto IFRS16'!Z68</f>
        <v>127705</v>
      </c>
      <c r="AA70" s="144">
        <f>Balanço!AA19-'Impacto IFRS16'!AA68</f>
        <v>132003</v>
      </c>
      <c r="AB70" s="2"/>
      <c r="AC70" s="6">
        <f t="shared" si="120"/>
        <v>-7.9973007315304705E-3</v>
      </c>
      <c r="AD70" s="6">
        <f t="shared" si="121"/>
        <v>-3.3442651247087255E-3</v>
      </c>
      <c r="AE70" s="6">
        <f t="shared" si="122"/>
        <v>-4.7829016758467128E-3</v>
      </c>
      <c r="AF70" s="6">
        <f t="shared" si="123"/>
        <v>-2.0682182574254526E-2</v>
      </c>
      <c r="AG70" s="6">
        <f t="shared" si="124"/>
        <v>-7.2107278029858959E-2</v>
      </c>
      <c r="AH70" s="6">
        <f t="shared" si="125"/>
        <v>-9.8824497218193239E-2</v>
      </c>
      <c r="AI70" s="6">
        <f t="shared" si="126"/>
        <v>-9.4005519779208832E-2</v>
      </c>
      <c r="AJ70" s="6">
        <f t="shared" si="127"/>
        <v>-8.0214703287830993E-2</v>
      </c>
      <c r="AK70" s="6">
        <f t="shared" si="128"/>
        <v>-2.1369687799780063E-2</v>
      </c>
      <c r="AL70" s="6">
        <f t="shared" si="129"/>
        <v>2.258896255725313E-2</v>
      </c>
      <c r="AM70" s="6">
        <f t="shared" si="130"/>
        <v>7.23058926743676E-2</v>
      </c>
      <c r="AO70" s="144">
        <f t="shared" si="131"/>
        <v>136528</v>
      </c>
      <c r="AP70" s="144">
        <f t="shared" si="132"/>
        <v>135875</v>
      </c>
      <c r="AQ70" s="144">
        <f t="shared" si="133"/>
        <v>123102</v>
      </c>
      <c r="AR70" s="144">
        <f t="shared" si="134"/>
        <v>132003</v>
      </c>
      <c r="AS70" s="2"/>
      <c r="AT70" s="6">
        <f t="shared" si="135"/>
        <v>-4.7829016758467128E-3</v>
      </c>
      <c r="AU70" s="6">
        <f t="shared" si="136"/>
        <v>-9.4005519779208832E-2</v>
      </c>
      <c r="AV70" s="6">
        <f t="shared" si="137"/>
        <v>7.23058926743676E-2</v>
      </c>
    </row>
    <row r="71" spans="1:48" x14ac:dyDescent="0.25">
      <c r="A71" t="s">
        <v>258</v>
      </c>
      <c r="B71" s="2">
        <f>Balanço!B20-'Impacto IFRS16'!B69</f>
        <v>0</v>
      </c>
      <c r="C71" s="2">
        <f>Balanço!C20-'Impacto IFRS16'!C69</f>
        <v>0</v>
      </c>
      <c r="D71" s="2">
        <f>Balanço!D20-'Impacto IFRS16'!D69</f>
        <v>0</v>
      </c>
      <c r="E71" s="2">
        <f>Balanço!E20-'Impacto IFRS16'!E69</f>
        <v>0</v>
      </c>
      <c r="F71" s="2">
        <f>Balanço!F20-'Impacto IFRS16'!F69</f>
        <v>49427</v>
      </c>
      <c r="G71" s="147"/>
      <c r="H71" s="150">
        <f t="shared" si="138"/>
        <v>0</v>
      </c>
      <c r="I71" s="150">
        <f t="shared" si="138"/>
        <v>0</v>
      </c>
      <c r="J71" s="150">
        <f t="shared" si="138"/>
        <v>0</v>
      </c>
      <c r="K71" s="150">
        <f t="shared" si="138"/>
        <v>0</v>
      </c>
      <c r="L71" s="147"/>
      <c r="M71" s="144">
        <f>Balanço!M20-'Impacto IFRS16'!M69</f>
        <v>0</v>
      </c>
      <c r="N71" s="144">
        <f>Balanço!N20-'Impacto IFRS16'!N69</f>
        <v>0</v>
      </c>
      <c r="O71" s="144">
        <f>Balanço!O20-'Impacto IFRS16'!O69</f>
        <v>0</v>
      </c>
      <c r="P71" s="156">
        <f>Balanço!P20-'Impacto IFRS16'!P69</f>
        <v>0</v>
      </c>
      <c r="Q71" s="144">
        <f>Balanço!Q20-'Impacto IFRS16'!Q69</f>
        <v>0</v>
      </c>
      <c r="R71" s="144">
        <f>Balanço!R20-'Impacto IFRS16'!R69</f>
        <v>0</v>
      </c>
      <c r="S71" s="144">
        <f>Balanço!S20-'Impacto IFRS16'!S69</f>
        <v>0</v>
      </c>
      <c r="T71" s="156">
        <f>Balanço!T20-'Impacto IFRS16'!T69</f>
        <v>0</v>
      </c>
      <c r="U71" s="144">
        <f>Balanço!U20-'Impacto IFRS16'!U69</f>
        <v>0</v>
      </c>
      <c r="V71" s="144">
        <f>Balanço!V20-'Impacto IFRS16'!V69</f>
        <v>0</v>
      </c>
      <c r="W71" s="144">
        <f>Balanço!W20-'Impacto IFRS16'!W69</f>
        <v>49082</v>
      </c>
      <c r="X71" s="156">
        <f>Balanço!X20-'Impacto IFRS16'!X69</f>
        <v>49427</v>
      </c>
      <c r="Y71" s="144">
        <f>Balanço!Y20-'Impacto IFRS16'!Y69</f>
        <v>32092</v>
      </c>
      <c r="Z71" s="144">
        <f>Balanço!Z20-'Impacto IFRS16'!Z69</f>
        <v>32103</v>
      </c>
      <c r="AA71" s="144">
        <f>Balanço!AA20-'Impacto IFRS16'!AA69</f>
        <v>29300</v>
      </c>
      <c r="AB71" s="2"/>
      <c r="AC71" s="6">
        <f t="shared" si="120"/>
        <v>0</v>
      </c>
      <c r="AD71" s="6">
        <f t="shared" si="121"/>
        <v>0</v>
      </c>
      <c r="AE71" s="6">
        <f t="shared" si="122"/>
        <v>0</v>
      </c>
      <c r="AF71" s="6">
        <f t="shared" si="123"/>
        <v>0</v>
      </c>
      <c r="AG71" s="6">
        <f t="shared" si="124"/>
        <v>0</v>
      </c>
      <c r="AH71" s="6">
        <f t="shared" si="125"/>
        <v>0</v>
      </c>
      <c r="AI71" s="6">
        <f t="shared" si="126"/>
        <v>0</v>
      </c>
      <c r="AJ71" s="6">
        <f t="shared" si="127"/>
        <v>0</v>
      </c>
      <c r="AK71" s="6">
        <f t="shared" si="128"/>
        <v>0</v>
      </c>
      <c r="AL71" s="6">
        <f t="shared" si="129"/>
        <v>0</v>
      </c>
      <c r="AM71" s="6">
        <f t="shared" si="130"/>
        <v>-0.40303981092864999</v>
      </c>
      <c r="AO71" s="144">
        <f t="shared" si="131"/>
        <v>0</v>
      </c>
      <c r="AP71" s="144">
        <f t="shared" si="132"/>
        <v>0</v>
      </c>
      <c r="AQ71" s="144">
        <f t="shared" si="133"/>
        <v>49082</v>
      </c>
      <c r="AR71" s="144">
        <f t="shared" si="134"/>
        <v>29300</v>
      </c>
      <c r="AS71" s="2"/>
      <c r="AT71" s="6">
        <f t="shared" si="135"/>
        <v>0</v>
      </c>
      <c r="AU71" s="6">
        <f t="shared" si="136"/>
        <v>0</v>
      </c>
      <c r="AV71" s="6">
        <f t="shared" si="137"/>
        <v>-0.40303981092864999</v>
      </c>
    </row>
    <row r="72" spans="1:48" x14ac:dyDescent="0.25">
      <c r="A72" t="s">
        <v>34</v>
      </c>
      <c r="B72" s="2">
        <f>Balanço!B21-'Impacto IFRS16'!B70</f>
        <v>13138</v>
      </c>
      <c r="C72" s="2">
        <f>Balanço!C21-'Impacto IFRS16'!C70</f>
        <v>15606</v>
      </c>
      <c r="D72" s="2">
        <f>Balanço!D21-'Impacto IFRS16'!D70</f>
        <v>14876</v>
      </c>
      <c r="E72" s="2">
        <f>Balanço!E21-'Impacto IFRS16'!E70</f>
        <v>14222</v>
      </c>
      <c r="F72" s="2">
        <f>Balanço!F21-'Impacto IFRS16'!F70</f>
        <v>13898</v>
      </c>
      <c r="H72" s="6">
        <f t="shared" si="138"/>
        <v>0.18785203227279648</v>
      </c>
      <c r="I72" s="6">
        <f t="shared" si="138"/>
        <v>-4.6776880686915288E-2</v>
      </c>
      <c r="J72" s="6">
        <f t="shared" si="138"/>
        <v>-4.3963431029846733E-2</v>
      </c>
      <c r="K72" s="6">
        <f t="shared" si="138"/>
        <v>-2.2781605962593165E-2</v>
      </c>
      <c r="M72" s="2">
        <f>Balanço!M21-'Impacto IFRS16'!M70</f>
        <v>15316</v>
      </c>
      <c r="N72" s="2">
        <f>Balanço!N21-'Impacto IFRS16'!N70</f>
        <v>15885</v>
      </c>
      <c r="O72" s="2">
        <f>Balanço!O21-'Impacto IFRS16'!O70</f>
        <v>15680</v>
      </c>
      <c r="P72" s="80">
        <f>Balanço!P21-'Impacto IFRS16'!P70</f>
        <v>14876</v>
      </c>
      <c r="Q72" s="2">
        <f>Balanço!Q21-'Impacto IFRS16'!Q70</f>
        <v>14344</v>
      </c>
      <c r="R72" s="2">
        <f>Balanço!R21-'Impacto IFRS16'!R70</f>
        <v>14030</v>
      </c>
      <c r="S72" s="2">
        <f>Balanço!S21-'Impacto IFRS16'!S70</f>
        <v>14286</v>
      </c>
      <c r="T72" s="80">
        <f>Balanço!T21-'Impacto IFRS16'!T70</f>
        <v>14222</v>
      </c>
      <c r="U72" s="2">
        <f>Balanço!U21-'Impacto IFRS16'!U70</f>
        <v>13564</v>
      </c>
      <c r="V72" s="2">
        <f>Balanço!V21-'Impacto IFRS16'!V70</f>
        <v>13439</v>
      </c>
      <c r="W72" s="2">
        <f>Balanço!W21-'Impacto IFRS16'!W70</f>
        <v>13731</v>
      </c>
      <c r="X72" s="80">
        <f>Balanço!X21-'Impacto IFRS16'!X70</f>
        <v>13898</v>
      </c>
      <c r="Y72" s="2">
        <f>Balanço!Y21-'Impacto IFRS16'!Y70</f>
        <v>16943</v>
      </c>
      <c r="Z72" s="2">
        <f>Balanço!Z21-'Impacto IFRS16'!Z70</f>
        <v>18267</v>
      </c>
      <c r="AA72" s="2">
        <f>Balanço!AA21-'Impacto IFRS16'!AA70</f>
        <v>17614</v>
      </c>
      <c r="AB72" s="2"/>
      <c r="AC72" s="6">
        <f t="shared" si="120"/>
        <v>-6.3463045181509539E-2</v>
      </c>
      <c r="AD72" s="6">
        <f t="shared" si="121"/>
        <v>-0.11677683349071451</v>
      </c>
      <c r="AE72" s="6">
        <f t="shared" si="122"/>
        <v>-8.8903061224489793E-2</v>
      </c>
      <c r="AF72" s="6">
        <f t="shared" si="123"/>
        <v>-4.3963431029846733E-2</v>
      </c>
      <c r="AG72" s="6">
        <f t="shared" si="124"/>
        <v>-5.4378137200223088E-2</v>
      </c>
      <c r="AH72" s="6">
        <f t="shared" si="125"/>
        <v>-4.2124019957234499E-2</v>
      </c>
      <c r="AI72" s="6">
        <f t="shared" si="126"/>
        <v>-3.884922301553969E-2</v>
      </c>
      <c r="AJ72" s="6">
        <f t="shared" si="127"/>
        <v>-2.2781605962593165E-2</v>
      </c>
      <c r="AK72" s="6">
        <f t="shared" si="128"/>
        <v>0.24911530521969921</v>
      </c>
      <c r="AL72" s="6">
        <f t="shared" si="129"/>
        <v>0.3592529206042116</v>
      </c>
      <c r="AM72" s="6">
        <f t="shared" si="130"/>
        <v>0.28279076542130943</v>
      </c>
      <c r="AO72" s="2">
        <f t="shared" si="131"/>
        <v>15680</v>
      </c>
      <c r="AP72" s="2">
        <f t="shared" si="132"/>
        <v>14286</v>
      </c>
      <c r="AQ72" s="2">
        <f t="shared" si="133"/>
        <v>13731</v>
      </c>
      <c r="AR72" s="2">
        <f t="shared" si="134"/>
        <v>17614</v>
      </c>
      <c r="AS72" s="2"/>
      <c r="AT72" s="6">
        <f t="shared" si="135"/>
        <v>-8.8903061224489793E-2</v>
      </c>
      <c r="AU72" s="6">
        <f t="shared" si="136"/>
        <v>-3.884922301553969E-2</v>
      </c>
      <c r="AV72" s="6">
        <f t="shared" si="137"/>
        <v>0.28279076542130943</v>
      </c>
    </row>
    <row r="73" spans="1:48" x14ac:dyDescent="0.25">
      <c r="A73" t="s">
        <v>65</v>
      </c>
      <c r="B73" s="2">
        <f>Balanço!B22-'Impacto IFRS16'!B71</f>
        <v>0</v>
      </c>
      <c r="C73" s="2">
        <f>Balanço!C22-'Impacto IFRS16'!C71</f>
        <v>0</v>
      </c>
      <c r="D73" s="2">
        <f>Balanço!D22-'Impacto IFRS16'!D71</f>
        <v>10</v>
      </c>
      <c r="E73" s="2">
        <f>Balanço!E22-'Impacto IFRS16'!E71</f>
        <v>18</v>
      </c>
      <c r="F73" s="2">
        <f>Balanço!F22-'Impacto IFRS16'!F71</f>
        <v>4</v>
      </c>
      <c r="H73" s="6">
        <f t="shared" si="138"/>
        <v>0</v>
      </c>
      <c r="I73" s="6">
        <f t="shared" si="138"/>
        <v>0</v>
      </c>
      <c r="J73" s="6">
        <f t="shared" si="138"/>
        <v>0.8</v>
      </c>
      <c r="K73" s="6">
        <f t="shared" si="138"/>
        <v>-0.77777777777777779</v>
      </c>
      <c r="M73" s="2">
        <f>Balanço!M22-'Impacto IFRS16'!M71</f>
        <v>0</v>
      </c>
      <c r="N73" s="2">
        <f>Balanço!N22-'Impacto IFRS16'!N71</f>
        <v>14</v>
      </c>
      <c r="O73" s="2">
        <f>Balanço!O22-'Impacto IFRS16'!O71</f>
        <v>12</v>
      </c>
      <c r="P73" s="80">
        <f>Balanço!P22-'Impacto IFRS16'!P71</f>
        <v>10</v>
      </c>
      <c r="Q73" s="2">
        <f>Balanço!Q22-'Impacto IFRS16'!Q71</f>
        <v>9</v>
      </c>
      <c r="R73" s="2">
        <f>Balanço!R22-'Impacto IFRS16'!R71</f>
        <v>28</v>
      </c>
      <c r="S73" s="2">
        <f>Balanço!S22-'Impacto IFRS16'!S71</f>
        <v>23</v>
      </c>
      <c r="T73" s="80">
        <f>Balanço!T22-'Impacto IFRS16'!T71</f>
        <v>18</v>
      </c>
      <c r="U73" s="2">
        <f>Balanço!U22-'Impacto IFRS16'!U71</f>
        <v>13</v>
      </c>
      <c r="V73" s="2">
        <f>Balanço!V22-'Impacto IFRS16'!V71</f>
        <v>10</v>
      </c>
      <c r="W73" s="2">
        <f>Balanço!W22-'Impacto IFRS16'!W71</f>
        <v>7</v>
      </c>
      <c r="X73" s="80">
        <f>Balanço!X22-'Impacto IFRS16'!X71</f>
        <v>4</v>
      </c>
      <c r="Y73" s="2">
        <f>Balanço!Y22-'Impacto IFRS16'!Y71</f>
        <v>1</v>
      </c>
      <c r="Z73" s="2">
        <f>Balanço!Z22-'Impacto IFRS16'!Z71</f>
        <v>9</v>
      </c>
      <c r="AA73" s="2">
        <f>Balanço!AA22-'Impacto IFRS16'!AA71</f>
        <v>3</v>
      </c>
      <c r="AB73" s="2"/>
      <c r="AC73" s="6">
        <f t="shared" si="120"/>
        <v>0</v>
      </c>
      <c r="AD73" s="6">
        <f t="shared" si="121"/>
        <v>1</v>
      </c>
      <c r="AE73" s="6">
        <f t="shared" si="122"/>
        <v>0.91666666666666663</v>
      </c>
      <c r="AF73" s="6">
        <f t="shared" si="123"/>
        <v>0.8</v>
      </c>
      <c r="AG73" s="6">
        <f t="shared" si="124"/>
        <v>0.44444444444444442</v>
      </c>
      <c r="AH73" s="6">
        <f t="shared" si="125"/>
        <v>-0.6428571428571429</v>
      </c>
      <c r="AI73" s="6">
        <f t="shared" si="126"/>
        <v>-0.69565217391304346</v>
      </c>
      <c r="AJ73" s="6">
        <f t="shared" si="127"/>
        <v>-0.77777777777777779</v>
      </c>
      <c r="AK73" s="6">
        <f t="shared" si="128"/>
        <v>-0.92307692307692313</v>
      </c>
      <c r="AL73" s="6">
        <f t="shared" si="129"/>
        <v>-0.1</v>
      </c>
      <c r="AM73" s="6">
        <f t="shared" si="130"/>
        <v>-0.5714285714285714</v>
      </c>
      <c r="AO73" s="2">
        <f t="shared" si="131"/>
        <v>12</v>
      </c>
      <c r="AP73" s="2">
        <f t="shared" si="132"/>
        <v>23</v>
      </c>
      <c r="AQ73" s="2">
        <f t="shared" si="133"/>
        <v>7</v>
      </c>
      <c r="AR73" s="2">
        <f t="shared" si="134"/>
        <v>3</v>
      </c>
      <c r="AS73" s="2"/>
      <c r="AT73" s="6">
        <f t="shared" si="135"/>
        <v>0.91666666666666663</v>
      </c>
      <c r="AU73" s="6">
        <f t="shared" si="136"/>
        <v>-0.69565217391304346</v>
      </c>
      <c r="AV73" s="6">
        <f t="shared" si="137"/>
        <v>-0.5714285714285714</v>
      </c>
    </row>
    <row r="74" spans="1:48" x14ac:dyDescent="0.25">
      <c r="A74" t="s">
        <v>32</v>
      </c>
      <c r="B74" s="2">
        <f>Balanço!B23-'Impacto IFRS16'!B72</f>
        <v>312</v>
      </c>
      <c r="C74" s="2">
        <f>Balanço!C23-'Impacto IFRS16'!C72</f>
        <v>394</v>
      </c>
      <c r="D74" s="2">
        <f>Balanço!D23-'Impacto IFRS16'!D72</f>
        <v>167</v>
      </c>
      <c r="E74" s="2">
        <f>Balanço!E23-'Impacto IFRS16'!E72</f>
        <v>213</v>
      </c>
      <c r="F74" s="2">
        <f>Balanço!F23-'Impacto IFRS16'!F72</f>
        <v>490</v>
      </c>
      <c r="H74" s="6">
        <f t="shared" si="138"/>
        <v>0.26282051282051283</v>
      </c>
      <c r="I74" s="6">
        <f t="shared" si="138"/>
        <v>-0.57614213197969544</v>
      </c>
      <c r="J74" s="6">
        <f t="shared" si="138"/>
        <v>0.27544910179640719</v>
      </c>
      <c r="K74" s="6">
        <f t="shared" si="138"/>
        <v>1.300469483568075</v>
      </c>
      <c r="M74" s="2">
        <f>Balanço!M23-'Impacto IFRS16'!M72</f>
        <v>383</v>
      </c>
      <c r="N74" s="2">
        <f>Balanço!N23-'Impacto IFRS16'!N72</f>
        <v>294</v>
      </c>
      <c r="O74" s="2">
        <f>Balanço!O23-'Impacto IFRS16'!O72</f>
        <v>152</v>
      </c>
      <c r="P74" s="80">
        <f>Balanço!P23-'Impacto IFRS16'!P72</f>
        <v>167</v>
      </c>
      <c r="Q74" s="2">
        <f>Balanço!Q23-'Impacto IFRS16'!Q72</f>
        <v>199</v>
      </c>
      <c r="R74" s="2">
        <f>Balanço!R23-'Impacto IFRS16'!R72</f>
        <v>175</v>
      </c>
      <c r="S74" s="2">
        <f>Balanço!S23-'Impacto IFRS16'!S72</f>
        <v>176</v>
      </c>
      <c r="T74" s="80">
        <f>Balanço!T23-'Impacto IFRS16'!T72</f>
        <v>213</v>
      </c>
      <c r="U74" s="2">
        <f>Balanço!U23-'Impacto IFRS16'!U72</f>
        <v>209</v>
      </c>
      <c r="V74" s="2">
        <f>Balanço!V23-'Impacto IFRS16'!V72</f>
        <v>442</v>
      </c>
      <c r="W74" s="2">
        <f>Balanço!W23-'Impacto IFRS16'!W72</f>
        <v>561</v>
      </c>
      <c r="X74" s="80">
        <f>Balanço!X23-'Impacto IFRS16'!X72</f>
        <v>490</v>
      </c>
      <c r="Y74" s="2">
        <f>Balanço!Y23-'Impacto IFRS16'!Y72</f>
        <v>490</v>
      </c>
      <c r="Z74" s="2">
        <f>Balanço!Z23-'Impacto IFRS16'!Z72</f>
        <v>94</v>
      </c>
      <c r="AA74" s="2">
        <f>Balanço!AA23-'Impacto IFRS16'!AA72</f>
        <v>158</v>
      </c>
      <c r="AB74" s="2"/>
      <c r="AC74" s="6">
        <f t="shared" si="120"/>
        <v>-0.48041775456919061</v>
      </c>
      <c r="AD74" s="6">
        <f t="shared" si="121"/>
        <v>-0.40476190476190477</v>
      </c>
      <c r="AE74" s="6">
        <f t="shared" si="122"/>
        <v>0.15789473684210525</v>
      </c>
      <c r="AF74" s="6">
        <f t="shared" si="123"/>
        <v>0.27544910179640719</v>
      </c>
      <c r="AG74" s="6">
        <f t="shared" si="124"/>
        <v>5.0251256281407038E-2</v>
      </c>
      <c r="AH74" s="6">
        <f t="shared" si="125"/>
        <v>1.5257142857142858</v>
      </c>
      <c r="AI74" s="6">
        <f t="shared" si="126"/>
        <v>2.1875</v>
      </c>
      <c r="AJ74" s="6">
        <f t="shared" si="127"/>
        <v>1.300469483568075</v>
      </c>
      <c r="AK74" s="6">
        <f t="shared" si="128"/>
        <v>1.3444976076555024</v>
      </c>
      <c r="AL74" s="6">
        <f t="shared" si="129"/>
        <v>-0.78733031674208143</v>
      </c>
      <c r="AM74" s="6">
        <f t="shared" si="130"/>
        <v>-0.71836007130124779</v>
      </c>
      <c r="AO74" s="2">
        <f t="shared" si="131"/>
        <v>152</v>
      </c>
      <c r="AP74" s="2">
        <f t="shared" si="132"/>
        <v>176</v>
      </c>
      <c r="AQ74" s="2">
        <f t="shared" si="133"/>
        <v>561</v>
      </c>
      <c r="AR74" s="2">
        <f t="shared" si="134"/>
        <v>158</v>
      </c>
      <c r="AS74" s="2"/>
      <c r="AT74" s="6">
        <f t="shared" si="135"/>
        <v>0.15789473684210525</v>
      </c>
      <c r="AU74" s="6">
        <f t="shared" si="136"/>
        <v>2.1875</v>
      </c>
      <c r="AV74" s="6">
        <f t="shared" si="137"/>
        <v>-0.71836007130124779</v>
      </c>
    </row>
    <row r="75" spans="1:48" x14ac:dyDescent="0.25">
      <c r="A75" t="s">
        <v>35</v>
      </c>
      <c r="B75" s="2">
        <f>Balanço!B24-'Impacto IFRS16'!B73</f>
        <v>0</v>
      </c>
      <c r="C75" s="2">
        <f>Balanço!C24-'Impacto IFRS16'!C73</f>
        <v>0</v>
      </c>
      <c r="D75" s="2">
        <f>Balanço!D24-'Impacto IFRS16'!D73</f>
        <v>0</v>
      </c>
      <c r="E75" s="2">
        <f>Balanço!E24-'Impacto IFRS16'!E73</f>
        <v>0</v>
      </c>
      <c r="F75" s="2">
        <f>Balanço!F24-'Impacto IFRS16'!F73</f>
        <v>0</v>
      </c>
      <c r="H75" s="6">
        <f t="shared" si="138"/>
        <v>0</v>
      </c>
      <c r="I75" s="6">
        <f t="shared" si="138"/>
        <v>0</v>
      </c>
      <c r="J75" s="6">
        <f t="shared" si="138"/>
        <v>0</v>
      </c>
      <c r="K75" s="6">
        <f t="shared" si="138"/>
        <v>0</v>
      </c>
      <c r="M75" s="2">
        <f>Balanço!M24-'Impacto IFRS16'!M73</f>
        <v>0</v>
      </c>
      <c r="N75" s="2">
        <f>Balanço!N24-'Impacto IFRS16'!N73</f>
        <v>0</v>
      </c>
      <c r="O75" s="2">
        <f>Balanço!O24-'Impacto IFRS16'!O73</f>
        <v>0</v>
      </c>
      <c r="P75" s="80">
        <f>Balanço!P24-'Impacto IFRS16'!P73</f>
        <v>0</v>
      </c>
      <c r="Q75" s="2">
        <f>Balanço!Q24-'Impacto IFRS16'!Q73</f>
        <v>0</v>
      </c>
      <c r="R75" s="2">
        <f>Balanço!R24-'Impacto IFRS16'!R73</f>
        <v>0</v>
      </c>
      <c r="S75" s="2">
        <f>Balanço!S24-'Impacto IFRS16'!S73</f>
        <v>0</v>
      </c>
      <c r="T75" s="80">
        <f>Balanço!T24-'Impacto IFRS16'!T73</f>
        <v>0</v>
      </c>
      <c r="U75" s="2">
        <f>Balanço!U24-'Impacto IFRS16'!U73</f>
        <v>0</v>
      </c>
      <c r="V75" s="2">
        <f>Balanço!V24-'Impacto IFRS16'!V73</f>
        <v>0</v>
      </c>
      <c r="W75" s="2">
        <f>Balanço!W24-'Impacto IFRS16'!W73</f>
        <v>0</v>
      </c>
      <c r="X75" s="80">
        <f>Balanço!X24-'Impacto IFRS16'!X73</f>
        <v>0</v>
      </c>
      <c r="Y75" s="2">
        <f>Balanço!Y24-'Impacto IFRS16'!Y73</f>
        <v>0</v>
      </c>
      <c r="Z75" s="2">
        <f>Balanço!Z24-'Impacto IFRS16'!Z73</f>
        <v>0</v>
      </c>
      <c r="AA75" s="2">
        <f>Balanço!AA24-'Impacto IFRS16'!AA73</f>
        <v>0</v>
      </c>
      <c r="AB75" s="2"/>
      <c r="AC75" s="6">
        <f t="shared" si="120"/>
        <v>0</v>
      </c>
      <c r="AD75" s="6">
        <f t="shared" si="121"/>
        <v>0</v>
      </c>
      <c r="AE75" s="6">
        <f t="shared" si="122"/>
        <v>0</v>
      </c>
      <c r="AF75" s="6">
        <f t="shared" si="123"/>
        <v>0</v>
      </c>
      <c r="AG75" s="6">
        <f t="shared" si="124"/>
        <v>0</v>
      </c>
      <c r="AH75" s="6">
        <f t="shared" si="125"/>
        <v>0</v>
      </c>
      <c r="AI75" s="6">
        <f t="shared" si="126"/>
        <v>0</v>
      </c>
      <c r="AJ75" s="6">
        <f t="shared" si="127"/>
        <v>0</v>
      </c>
      <c r="AK75" s="6">
        <f t="shared" si="128"/>
        <v>0</v>
      </c>
      <c r="AL75" s="6">
        <f t="shared" si="129"/>
        <v>0</v>
      </c>
      <c r="AM75" s="6">
        <f t="shared" si="130"/>
        <v>0</v>
      </c>
      <c r="AO75" s="2">
        <f t="shared" si="131"/>
        <v>0</v>
      </c>
      <c r="AP75" s="2">
        <f t="shared" si="132"/>
        <v>0</v>
      </c>
      <c r="AQ75" s="2">
        <f t="shared" si="133"/>
        <v>0</v>
      </c>
      <c r="AR75" s="2">
        <f t="shared" si="134"/>
        <v>0</v>
      </c>
      <c r="AS75" s="2"/>
      <c r="AT75" s="6">
        <f t="shared" si="135"/>
        <v>0</v>
      </c>
      <c r="AU75" s="6">
        <f t="shared" si="136"/>
        <v>0</v>
      </c>
      <c r="AV75" s="6">
        <f t="shared" si="137"/>
        <v>0</v>
      </c>
    </row>
    <row r="76" spans="1:48" x14ac:dyDescent="0.25">
      <c r="A76" t="s">
        <v>36</v>
      </c>
      <c r="B76" s="2">
        <f>Balanço!B25-'Impacto IFRS16'!B74</f>
        <v>0</v>
      </c>
      <c r="C76" s="2">
        <f>Balanço!C25-'Impacto IFRS16'!C74</f>
        <v>0</v>
      </c>
      <c r="D76" s="2">
        <f>Balanço!D25-'Impacto IFRS16'!D74</f>
        <v>0</v>
      </c>
      <c r="E76" s="2">
        <f>Balanço!E25-'Impacto IFRS16'!E74</f>
        <v>0</v>
      </c>
      <c r="F76" s="2">
        <f>Balanço!F25-'Impacto IFRS16'!F74</f>
        <v>0</v>
      </c>
      <c r="H76" s="6">
        <f t="shared" si="138"/>
        <v>0</v>
      </c>
      <c r="I76" s="6">
        <f t="shared" si="138"/>
        <v>0</v>
      </c>
      <c r="J76" s="6">
        <f t="shared" si="138"/>
        <v>0</v>
      </c>
      <c r="K76" s="6">
        <f t="shared" si="138"/>
        <v>0</v>
      </c>
      <c r="M76" s="2">
        <f>Balanço!M25-'Impacto IFRS16'!M74</f>
        <v>0</v>
      </c>
      <c r="N76" s="2">
        <f>Balanço!N25-'Impacto IFRS16'!N74</f>
        <v>0</v>
      </c>
      <c r="O76" s="2">
        <f>Balanço!O25-'Impacto IFRS16'!O74</f>
        <v>0</v>
      </c>
      <c r="P76" s="80">
        <f>Balanço!P25-'Impacto IFRS16'!P74</f>
        <v>0</v>
      </c>
      <c r="Q76" s="2">
        <f>Balanço!Q25-'Impacto IFRS16'!Q74</f>
        <v>0</v>
      </c>
      <c r="R76" s="2">
        <f>Balanço!R25-'Impacto IFRS16'!R74</f>
        <v>0</v>
      </c>
      <c r="S76" s="2">
        <f>Balanço!S25-'Impacto IFRS16'!S74</f>
        <v>0</v>
      </c>
      <c r="T76" s="80">
        <f>Balanço!T25-'Impacto IFRS16'!T74</f>
        <v>0</v>
      </c>
      <c r="U76" s="2">
        <f>Balanço!U25-'Impacto IFRS16'!U74</f>
        <v>0</v>
      </c>
      <c r="V76" s="2">
        <f>Balanço!V25-'Impacto IFRS16'!V74</f>
        <v>0</v>
      </c>
      <c r="W76" s="2">
        <f>Balanço!W25-'Impacto IFRS16'!W74</f>
        <v>0</v>
      </c>
      <c r="X76" s="80">
        <f>Balanço!X25-'Impacto IFRS16'!X74</f>
        <v>0</v>
      </c>
      <c r="Y76" s="2">
        <f>Balanço!Y25-'Impacto IFRS16'!Y74</f>
        <v>0</v>
      </c>
      <c r="Z76" s="2">
        <f>Balanço!Z25-'Impacto IFRS16'!Z74</f>
        <v>0</v>
      </c>
      <c r="AA76" s="2">
        <f>Balanço!AA25-'Impacto IFRS16'!AA74</f>
        <v>0</v>
      </c>
      <c r="AB76" s="2"/>
      <c r="AC76" s="6">
        <f t="shared" si="120"/>
        <v>0</v>
      </c>
      <c r="AD76" s="6">
        <f t="shared" si="121"/>
        <v>0</v>
      </c>
      <c r="AE76" s="6">
        <f t="shared" si="122"/>
        <v>0</v>
      </c>
      <c r="AF76" s="6">
        <f t="shared" si="123"/>
        <v>0</v>
      </c>
      <c r="AG76" s="6">
        <f t="shared" si="124"/>
        <v>0</v>
      </c>
      <c r="AH76" s="6">
        <f t="shared" si="125"/>
        <v>0</v>
      </c>
      <c r="AI76" s="6">
        <f t="shared" si="126"/>
        <v>0</v>
      </c>
      <c r="AJ76" s="6">
        <f t="shared" si="127"/>
        <v>0</v>
      </c>
      <c r="AK76" s="6">
        <f t="shared" si="128"/>
        <v>0</v>
      </c>
      <c r="AL76" s="6">
        <f t="shared" si="129"/>
        <v>0</v>
      </c>
      <c r="AM76" s="6">
        <f t="shared" si="130"/>
        <v>0</v>
      </c>
      <c r="AO76" s="2">
        <f t="shared" si="131"/>
        <v>0</v>
      </c>
      <c r="AP76" s="2">
        <f t="shared" si="132"/>
        <v>0</v>
      </c>
      <c r="AQ76" s="2">
        <f t="shared" si="133"/>
        <v>0</v>
      </c>
      <c r="AR76" s="2">
        <f t="shared" si="134"/>
        <v>0</v>
      </c>
      <c r="AS76" s="2"/>
      <c r="AT76" s="6">
        <f t="shared" si="135"/>
        <v>0</v>
      </c>
      <c r="AU76" s="6">
        <f t="shared" si="136"/>
        <v>0</v>
      </c>
      <c r="AV76" s="6">
        <f t="shared" si="137"/>
        <v>0</v>
      </c>
    </row>
    <row r="77" spans="1:48" x14ac:dyDescent="0.25">
      <c r="A77" t="s">
        <v>330</v>
      </c>
      <c r="B77" s="2">
        <f>Balanço!B26-'Impacto IFRS16'!B75</f>
        <v>39592</v>
      </c>
      <c r="C77" s="2">
        <f>Balanço!C26-'Impacto IFRS16'!C75</f>
        <v>53842</v>
      </c>
      <c r="D77" s="2">
        <f>Balanço!D26-'Impacto IFRS16'!D75</f>
        <v>77508</v>
      </c>
      <c r="E77" s="2">
        <f>Balanço!E26-'Impacto IFRS16'!E75</f>
        <v>113437</v>
      </c>
      <c r="F77" s="2">
        <f>Balanço!F26-'Impacto IFRS16'!F75</f>
        <v>165707</v>
      </c>
      <c r="H77" s="6">
        <f t="shared" si="138"/>
        <v>0.35992119620125279</v>
      </c>
      <c r="I77" s="6">
        <f t="shared" si="138"/>
        <v>0.43954533635451876</v>
      </c>
      <c r="J77" s="6">
        <f t="shared" si="138"/>
        <v>0.46355214945554007</v>
      </c>
      <c r="K77" s="6">
        <f t="shared" si="138"/>
        <v>0.46078440015162603</v>
      </c>
      <c r="M77" s="2">
        <f>Balanço!M26-'Impacto IFRS16'!M75</f>
        <v>58312</v>
      </c>
      <c r="N77" s="2">
        <f>Balanço!N26-'Impacto IFRS16'!N75</f>
        <v>62963</v>
      </c>
      <c r="O77" s="2">
        <f>Balanço!O26-'Impacto IFRS16'!O75</f>
        <v>69916</v>
      </c>
      <c r="P77" s="80">
        <f>Balanço!P26-'Impacto IFRS16'!P75</f>
        <v>77508</v>
      </c>
      <c r="Q77" s="2">
        <f>Balanço!Q26-'Impacto IFRS16'!Q75</f>
        <v>86340</v>
      </c>
      <c r="R77" s="2">
        <f>Balanço!R26-'Impacto IFRS16'!R75</f>
        <v>89935</v>
      </c>
      <c r="S77" s="2">
        <f>Balanço!S26-'Impacto IFRS16'!S75</f>
        <v>101954</v>
      </c>
      <c r="T77" s="80">
        <f>Balanço!T26-'Impacto IFRS16'!T75</f>
        <v>113437</v>
      </c>
      <c r="U77" s="2">
        <f>Balanço!U26-'Impacto IFRS16'!U75</f>
        <v>121835</v>
      </c>
      <c r="V77" s="2">
        <f>Balanço!V26-'Impacto IFRS16'!V75</f>
        <v>134099</v>
      </c>
      <c r="W77" s="2">
        <f>Balanço!W26-'Impacto IFRS16'!W75</f>
        <v>151933</v>
      </c>
      <c r="X77" s="80">
        <f>Balanço!X26-'Impacto IFRS16'!X75</f>
        <v>165707</v>
      </c>
      <c r="Y77" s="2">
        <f>Balanço!Y26-'Impacto IFRS16'!Y75</f>
        <v>171984</v>
      </c>
      <c r="Z77" s="2">
        <f>Balanço!Z26-'Impacto IFRS16'!Z75</f>
        <v>181179</v>
      </c>
      <c r="AA77" s="2">
        <f>Balanço!AA26-'Impacto IFRS16'!AA75</f>
        <v>184834</v>
      </c>
      <c r="AB77" s="2"/>
      <c r="AC77" s="6">
        <f t="shared" si="120"/>
        <v>0.48065578268623954</v>
      </c>
      <c r="AD77" s="6">
        <f t="shared" si="121"/>
        <v>0.42837857154201675</v>
      </c>
      <c r="AE77" s="6">
        <f t="shared" si="122"/>
        <v>0.4582355970021168</v>
      </c>
      <c r="AF77" s="6">
        <f t="shared" si="123"/>
        <v>0.46355214945554007</v>
      </c>
      <c r="AG77" s="6">
        <f t="shared" si="124"/>
        <v>0.4111072504053741</v>
      </c>
      <c r="AH77" s="6">
        <f t="shared" si="125"/>
        <v>0.49106576972257743</v>
      </c>
      <c r="AI77" s="6">
        <f t="shared" si="126"/>
        <v>0.4902112717500049</v>
      </c>
      <c r="AJ77" s="6">
        <f t="shared" si="127"/>
        <v>0.46078440015162603</v>
      </c>
      <c r="AK77" s="6">
        <f t="shared" si="128"/>
        <v>0.41161406820700125</v>
      </c>
      <c r="AL77" s="6">
        <f t="shared" si="129"/>
        <v>0.35108390070022893</v>
      </c>
      <c r="AM77" s="6">
        <f t="shared" si="130"/>
        <v>0.21654940006450213</v>
      </c>
      <c r="AO77" s="2">
        <f t="shared" si="131"/>
        <v>69916</v>
      </c>
      <c r="AP77" s="2">
        <f t="shared" si="132"/>
        <v>101954</v>
      </c>
      <c r="AQ77" s="2">
        <f t="shared" si="133"/>
        <v>151933</v>
      </c>
      <c r="AR77" s="2">
        <f t="shared" si="134"/>
        <v>184834</v>
      </c>
      <c r="AS77" s="2"/>
      <c r="AT77" s="6">
        <f t="shared" si="135"/>
        <v>0.4582355970021168</v>
      </c>
      <c r="AU77" s="6">
        <f t="shared" si="136"/>
        <v>0.4902112717500049</v>
      </c>
      <c r="AV77" s="6">
        <f t="shared" si="137"/>
        <v>0.21654940006450213</v>
      </c>
    </row>
    <row r="78" spans="1:48" x14ac:dyDescent="0.25">
      <c r="A78" t="s">
        <v>38</v>
      </c>
      <c r="B78" s="2">
        <f>Balanço!B27-'Impacto IFRS16'!B76</f>
        <v>25955</v>
      </c>
      <c r="C78" s="2">
        <f>Balanço!C27-'Impacto IFRS16'!C76</f>
        <v>29941</v>
      </c>
      <c r="D78" s="2">
        <f>Balanço!D27-'Impacto IFRS16'!D76</f>
        <v>38409</v>
      </c>
      <c r="E78" s="2">
        <f>Balanço!E27-'Impacto IFRS16'!E76</f>
        <v>43514</v>
      </c>
      <c r="F78" s="2">
        <f>Balanço!F27-'Impacto IFRS16'!F76</f>
        <v>49443</v>
      </c>
      <c r="H78" s="6">
        <f t="shared" si="138"/>
        <v>0.15357349258331729</v>
      </c>
      <c r="I78" s="6">
        <f t="shared" si="138"/>
        <v>0.28282288500718078</v>
      </c>
      <c r="J78" s="6">
        <f t="shared" si="138"/>
        <v>0.13291155718711761</v>
      </c>
      <c r="K78" s="6">
        <f t="shared" si="138"/>
        <v>0.13625499839132232</v>
      </c>
      <c r="M78" s="2">
        <f>Balanço!M27-'Impacto IFRS16'!M76</f>
        <v>31995</v>
      </c>
      <c r="N78" s="2">
        <f>Balanço!N27-'Impacto IFRS16'!N76</f>
        <v>34117</v>
      </c>
      <c r="O78" s="2">
        <f>Balanço!O27-'Impacto IFRS16'!O76</f>
        <v>36412</v>
      </c>
      <c r="P78" s="80">
        <f>Balanço!P27-'Impacto IFRS16'!P76</f>
        <v>38409</v>
      </c>
      <c r="Q78" s="2">
        <f>Balanço!Q27-'Impacto IFRS16'!Q76</f>
        <v>39278</v>
      </c>
      <c r="R78" s="2">
        <f>Balanço!R27-'Impacto IFRS16'!R76</f>
        <v>40414</v>
      </c>
      <c r="S78" s="2">
        <f>Balanço!S27-'Impacto IFRS16'!S76</f>
        <v>43247</v>
      </c>
      <c r="T78" s="80">
        <f>Balanço!T27-'Impacto IFRS16'!T76</f>
        <v>43514</v>
      </c>
      <c r="U78" s="2">
        <f>Balanço!U27-'Impacto IFRS16'!U76</f>
        <v>44665</v>
      </c>
      <c r="V78" s="2">
        <f>Balanço!V27-'Impacto IFRS16'!V76</f>
        <v>46727</v>
      </c>
      <c r="W78" s="2">
        <f>Balanço!W27-'Impacto IFRS16'!W76</f>
        <v>48107</v>
      </c>
      <c r="X78" s="80">
        <f>Balanço!X27-'Impacto IFRS16'!X76</f>
        <v>49443</v>
      </c>
      <c r="Y78" s="2">
        <f>Balanço!Y27-'Impacto IFRS16'!Y76</f>
        <v>52631</v>
      </c>
      <c r="Z78" s="2">
        <f>Balanço!Z27-'Impacto IFRS16'!Z76</f>
        <v>54381</v>
      </c>
      <c r="AA78" s="2">
        <f>Balanço!AA27-'Impacto IFRS16'!AA76</f>
        <v>54373</v>
      </c>
      <c r="AB78" s="2"/>
      <c r="AC78" s="6">
        <f t="shared" si="120"/>
        <v>0.22762931708079387</v>
      </c>
      <c r="AD78" s="6">
        <f t="shared" si="121"/>
        <v>0.18457074185889732</v>
      </c>
      <c r="AE78" s="6">
        <f t="shared" si="122"/>
        <v>0.18771284192024607</v>
      </c>
      <c r="AF78" s="6">
        <f t="shared" si="123"/>
        <v>0.13291155718711761</v>
      </c>
      <c r="AG78" s="6">
        <f t="shared" si="124"/>
        <v>0.13715056774784867</v>
      </c>
      <c r="AH78" s="6">
        <f t="shared" si="125"/>
        <v>0.15620824466768943</v>
      </c>
      <c r="AI78" s="6">
        <f t="shared" si="126"/>
        <v>0.11237773718408213</v>
      </c>
      <c r="AJ78" s="6">
        <f t="shared" si="127"/>
        <v>0.13625499839132232</v>
      </c>
      <c r="AK78" s="6">
        <f t="shared" si="128"/>
        <v>0.17834993843053845</v>
      </c>
      <c r="AL78" s="6">
        <f t="shared" si="129"/>
        <v>0.16380251246602606</v>
      </c>
      <c r="AM78" s="6">
        <f t="shared" si="130"/>
        <v>0.1302513147774752</v>
      </c>
      <c r="AO78" s="2">
        <f t="shared" si="131"/>
        <v>36412</v>
      </c>
      <c r="AP78" s="2">
        <f t="shared" si="132"/>
        <v>43247</v>
      </c>
      <c r="AQ78" s="2">
        <f t="shared" si="133"/>
        <v>48107</v>
      </c>
      <c r="AR78" s="2">
        <f t="shared" si="134"/>
        <v>54373</v>
      </c>
      <c r="AS78" s="2"/>
      <c r="AT78" s="6">
        <f t="shared" si="135"/>
        <v>0.18771284192024607</v>
      </c>
      <c r="AU78" s="6">
        <f t="shared" si="136"/>
        <v>0.11237773718408213</v>
      </c>
      <c r="AV78" s="6">
        <f t="shared" si="137"/>
        <v>0.1302513147774752</v>
      </c>
    </row>
    <row r="79" spans="1:48" x14ac:dyDescent="0.25">
      <c r="B79" s="2"/>
      <c r="C79" s="2"/>
      <c r="D79" s="2"/>
      <c r="E79" s="2"/>
      <c r="F79" s="2"/>
      <c r="H79" s="6"/>
      <c r="I79" s="6"/>
      <c r="J79" s="6"/>
      <c r="K79" s="6"/>
      <c r="M79" s="2"/>
      <c r="N79" s="2"/>
      <c r="O79" s="2"/>
      <c r="P79" s="80"/>
      <c r="Q79" s="2"/>
      <c r="R79" s="2"/>
      <c r="S79" s="2"/>
      <c r="T79" s="80"/>
      <c r="U79" s="2"/>
      <c r="V79" s="2"/>
      <c r="W79" s="2"/>
      <c r="X79" s="80"/>
      <c r="Y79" s="2"/>
      <c r="Z79" s="2"/>
      <c r="AA79" s="2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O79" s="2"/>
      <c r="AP79" s="2"/>
      <c r="AQ79" s="2"/>
      <c r="AR79" s="2"/>
      <c r="AT79" s="6"/>
      <c r="AU79" s="6"/>
      <c r="AV79" s="6"/>
    </row>
    <row r="80" spans="1:48" x14ac:dyDescent="0.25">
      <c r="A80" s="28" t="s">
        <v>331</v>
      </c>
      <c r="B80" s="29">
        <f>B97+B106+B82</f>
        <v>681557</v>
      </c>
      <c r="C80" s="29">
        <f>C97+C106+C82</f>
        <v>1166710</v>
      </c>
      <c r="D80" s="29">
        <f t="shared" ref="D80:F80" si="139">D97+D106+D82</f>
        <v>1449032</v>
      </c>
      <c r="E80" s="29">
        <f t="shared" si="139"/>
        <v>1925739</v>
      </c>
      <c r="F80" s="29">
        <f t="shared" si="139"/>
        <v>2259727</v>
      </c>
      <c r="G80" s="10"/>
      <c r="H80" s="30">
        <f>IFERROR((C80-B80)/(ABS(B80)),0)</f>
        <v>0.71183041183642748</v>
      </c>
      <c r="I80" s="31">
        <f>IFERROR((D80-C80)/(ABS(C80)),0)</f>
        <v>0.24198129783750888</v>
      </c>
      <c r="J80" s="31">
        <f>IFERROR((E80-D80)/(ABS(D80)),0)</f>
        <v>0.32898307283759087</v>
      </c>
      <c r="K80" s="31">
        <f>IFERROR((F80-E80)/(ABS(E80)),0)</f>
        <v>0.17343367922652031</v>
      </c>
      <c r="L80" s="34"/>
      <c r="M80" s="29">
        <f t="shared" ref="M80:X80" si="140">M97+M106+M82</f>
        <v>1091180</v>
      </c>
      <c r="N80" s="29">
        <f t="shared" si="140"/>
        <v>1170312</v>
      </c>
      <c r="O80" s="29">
        <f t="shared" si="140"/>
        <v>1303751</v>
      </c>
      <c r="P80" s="85">
        <f t="shared" si="140"/>
        <v>1449032</v>
      </c>
      <c r="Q80" s="29">
        <f t="shared" si="140"/>
        <v>1391095</v>
      </c>
      <c r="R80" s="29">
        <f t="shared" si="140"/>
        <v>1448961</v>
      </c>
      <c r="S80" s="29">
        <f t="shared" si="140"/>
        <v>1915319</v>
      </c>
      <c r="T80" s="85">
        <f t="shared" si="140"/>
        <v>1925739</v>
      </c>
      <c r="U80" s="29">
        <f t="shared" si="140"/>
        <v>1751755</v>
      </c>
      <c r="V80" s="29">
        <f t="shared" si="140"/>
        <v>2071242</v>
      </c>
      <c r="W80" s="29">
        <f t="shared" si="140"/>
        <v>2199988</v>
      </c>
      <c r="X80" s="85">
        <f t="shared" si="140"/>
        <v>2259727</v>
      </c>
      <c r="Y80" s="29">
        <f t="shared" ref="Y80:AA80" si="141">Y97+Y106+Y82</f>
        <v>2114340</v>
      </c>
      <c r="Z80" s="29">
        <f t="shared" si="141"/>
        <v>2086622</v>
      </c>
      <c r="AA80" s="29">
        <f t="shared" si="141"/>
        <v>2345590</v>
      </c>
      <c r="AB80" s="29"/>
      <c r="AC80" s="30">
        <f t="shared" ref="AC80:AM80" si="142">IFERROR((Q80-M80)/(ABS(M80)),0)</f>
        <v>0.27485382796605512</v>
      </c>
      <c r="AD80" s="31">
        <f t="shared" si="142"/>
        <v>0.23809804564936529</v>
      </c>
      <c r="AE80" s="31">
        <f t="shared" si="142"/>
        <v>0.46908343694463128</v>
      </c>
      <c r="AF80" s="31">
        <f t="shared" si="142"/>
        <v>0.32898307283759087</v>
      </c>
      <c r="AG80" s="31">
        <f t="shared" si="142"/>
        <v>0.25926338603761784</v>
      </c>
      <c r="AH80" s="31">
        <f t="shared" si="142"/>
        <v>0.4294670456968821</v>
      </c>
      <c r="AI80" s="31">
        <f t="shared" si="142"/>
        <v>0.14862746101302185</v>
      </c>
      <c r="AJ80" s="31">
        <f t="shared" si="142"/>
        <v>0.17343367922652031</v>
      </c>
      <c r="AK80" s="31">
        <f t="shared" si="142"/>
        <v>0.2069838533356548</v>
      </c>
      <c r="AL80" s="31">
        <f t="shared" si="142"/>
        <v>7.4254963929854647E-3</v>
      </c>
      <c r="AM80" s="31">
        <f t="shared" si="142"/>
        <v>6.6183088271390578E-2</v>
      </c>
      <c r="AO80" s="29">
        <f t="shared" ref="AO80" si="143">O80</f>
        <v>1303751</v>
      </c>
      <c r="AP80" s="29">
        <f t="shared" ref="AP80" si="144">S80</f>
        <v>1915319</v>
      </c>
      <c r="AQ80" s="29">
        <f t="shared" ref="AQ80" si="145">W80</f>
        <v>2199988</v>
      </c>
      <c r="AR80" s="29">
        <f t="shared" ref="AR80" si="146">AA80</f>
        <v>2345590</v>
      </c>
      <c r="AS80" s="29"/>
      <c r="AT80" s="31">
        <f>IFERROR((AP80-AO80)/(ABS(AO80)),0)</f>
        <v>0.46908343694463128</v>
      </c>
      <c r="AU80" s="31">
        <f t="shared" ref="AU80" si="147">IFERROR((AQ80-AP80)/(ABS(AP80)),0)</f>
        <v>0.14862746101302185</v>
      </c>
      <c r="AV80" s="31">
        <f t="shared" ref="AV80" si="148">IFERROR((AR80-AQ80)/(ABS(AQ80)),0)</f>
        <v>6.6183088271390578E-2</v>
      </c>
    </row>
    <row r="81" spans="1:48" x14ac:dyDescent="0.25">
      <c r="B81" s="2"/>
      <c r="C81" s="2"/>
      <c r="D81" s="2"/>
      <c r="E81" s="2"/>
      <c r="F81" s="2"/>
      <c r="H81" s="6"/>
      <c r="I81" s="6"/>
      <c r="J81" s="6"/>
      <c r="K81" s="6"/>
      <c r="M81" s="2"/>
      <c r="N81" s="2"/>
      <c r="O81" s="2"/>
      <c r="P81" s="80"/>
      <c r="Q81" s="2"/>
      <c r="R81" s="2"/>
      <c r="S81" s="2"/>
      <c r="T81" s="80"/>
      <c r="U81" s="2"/>
      <c r="V81" s="2"/>
      <c r="W81" s="2"/>
      <c r="X81" s="80"/>
      <c r="Y81" s="2"/>
      <c r="Z81" s="2"/>
      <c r="AA81" s="2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O81" s="2"/>
      <c r="AP81" s="2"/>
      <c r="AQ81" s="2"/>
      <c r="AR81" s="2"/>
      <c r="AT81" s="6"/>
      <c r="AU81" s="6"/>
      <c r="AV81" s="6"/>
    </row>
    <row r="82" spans="1:48" x14ac:dyDescent="0.25">
      <c r="A82" s="18" t="s">
        <v>332</v>
      </c>
      <c r="B82" s="19">
        <f>SUM(B83:B95)</f>
        <v>423501</v>
      </c>
      <c r="C82" s="19">
        <f>SUM(C83:C95)</f>
        <v>569045</v>
      </c>
      <c r="D82" s="19">
        <f t="shared" ref="D82:F82" si="149">SUM(D83:D95)</f>
        <v>671082</v>
      </c>
      <c r="E82" s="19">
        <f t="shared" si="149"/>
        <v>932233</v>
      </c>
      <c r="F82" s="19">
        <f t="shared" si="149"/>
        <v>1069515</v>
      </c>
      <c r="G82" s="20"/>
      <c r="H82" s="21">
        <f>IFERROR((C82-B82)/(ABS(B82)),0)</f>
        <v>0.3436686099914758</v>
      </c>
      <c r="I82" s="21">
        <f>IFERROR((D82-C82)/(ABS(C82)),0)</f>
        <v>0.17931270813380312</v>
      </c>
      <c r="J82" s="21">
        <f>IFERROR((E82-D82)/(ABS(D82)),0)</f>
        <v>0.38914916507967728</v>
      </c>
      <c r="K82" s="21">
        <f>IFERROR((F82-E82)/(ABS(E82)),0)</f>
        <v>0.14726146789482886</v>
      </c>
      <c r="M82" s="19">
        <f t="shared" ref="M82:X82" si="150">SUM(M83:M95)</f>
        <v>504169</v>
      </c>
      <c r="N82" s="19">
        <f t="shared" si="150"/>
        <v>531756</v>
      </c>
      <c r="O82" s="19">
        <f t="shared" si="150"/>
        <v>600688</v>
      </c>
      <c r="P82" s="79">
        <f t="shared" si="150"/>
        <v>671082</v>
      </c>
      <c r="Q82" s="19">
        <f t="shared" si="150"/>
        <v>624861</v>
      </c>
      <c r="R82" s="19">
        <f t="shared" si="150"/>
        <v>703271</v>
      </c>
      <c r="S82" s="19">
        <f t="shared" si="150"/>
        <v>889061</v>
      </c>
      <c r="T82" s="79">
        <f t="shared" si="150"/>
        <v>932233</v>
      </c>
      <c r="U82" s="19">
        <f t="shared" si="150"/>
        <v>795574</v>
      </c>
      <c r="V82" s="19">
        <f t="shared" si="150"/>
        <v>830829</v>
      </c>
      <c r="W82" s="19">
        <f t="shared" si="150"/>
        <v>961372</v>
      </c>
      <c r="X82" s="79">
        <f t="shared" si="150"/>
        <v>1069515</v>
      </c>
      <c r="Y82" s="19">
        <f t="shared" ref="Y82" si="151">SUM(Y83:Y95)</f>
        <v>844247</v>
      </c>
      <c r="Z82" s="19">
        <f t="shared" ref="Z82" si="152">SUM(Z83:Z95)</f>
        <v>875954</v>
      </c>
      <c r="AA82" s="19">
        <f t="shared" ref="AA82" si="153">SUM(AA83:AA95)</f>
        <v>915974</v>
      </c>
      <c r="AB82" s="19"/>
      <c r="AC82" s="21">
        <f t="shared" ref="AC82:AC95" si="154">IFERROR((Q82-M82)/(ABS(M82)),0)</f>
        <v>0.23938798299776465</v>
      </c>
      <c r="AD82" s="21">
        <f t="shared" ref="AD82:AD95" si="155">IFERROR((R82-N82)/(ABS(N82)),0)</f>
        <v>0.3225445505081278</v>
      </c>
      <c r="AE82" s="21">
        <f t="shared" ref="AE82:AE95" si="156">IFERROR((S82-O82)/(ABS(O82)),0)</f>
        <v>0.48007118504115281</v>
      </c>
      <c r="AF82" s="21">
        <f t="shared" ref="AF82:AF95" si="157">IFERROR((T82-P82)/(ABS(P82)),0)</f>
        <v>0.38914916507967728</v>
      </c>
      <c r="AG82" s="21">
        <f t="shared" ref="AG82:AG95" si="158">IFERROR((U82-Q82)/(ABS(Q82)),0)</f>
        <v>0.27320156002695001</v>
      </c>
      <c r="AH82" s="21">
        <f t="shared" ref="AH82:AH95" si="159">IFERROR((V82-R82)/(ABS(R82)),0)</f>
        <v>0.18137816005494325</v>
      </c>
      <c r="AI82" s="21">
        <f t="shared" ref="AI82:AI95" si="160">IFERROR((W82-S82)/(ABS(S82)),0)</f>
        <v>8.1334126679721633E-2</v>
      </c>
      <c r="AJ82" s="21">
        <f t="shared" ref="AJ82:AJ95" si="161">IFERROR((X82-T82)/(ABS(T82)),0)</f>
        <v>0.14726146789482886</v>
      </c>
      <c r="AK82" s="21">
        <f t="shared" ref="AK82:AK95" si="162">IFERROR((Y82-U82)/(ABS(U82)),0)</f>
        <v>6.11797268387353E-2</v>
      </c>
      <c r="AL82" s="21">
        <f t="shared" ref="AL82:AL95" si="163">IFERROR((Z82-V82)/(ABS(V82)),0)</f>
        <v>5.4313222095040012E-2</v>
      </c>
      <c r="AM82" s="21">
        <f t="shared" ref="AM82:AM95" si="164">IFERROR((AA82-W82)/(ABS(W82)),0)</f>
        <v>-4.7222095089101829E-2</v>
      </c>
      <c r="AO82" s="19">
        <f>O82</f>
        <v>600688</v>
      </c>
      <c r="AP82" s="19">
        <f>S82</f>
        <v>889061</v>
      </c>
      <c r="AQ82" s="19">
        <f t="shared" ref="AQ82:AQ95" si="165">W82</f>
        <v>961372</v>
      </c>
      <c r="AR82" s="19">
        <f>AA82</f>
        <v>915974</v>
      </c>
      <c r="AS82" s="19"/>
      <c r="AT82" s="21">
        <f t="shared" ref="AT82:AT95" si="166">IFERROR((AP82-AO82)/(ABS(AO82)),0)</f>
        <v>0.48007118504115281</v>
      </c>
      <c r="AU82" s="21">
        <f t="shared" ref="AU82:AU95" si="167">IFERROR((AQ82-AP82)/(ABS(AP82)),0)</f>
        <v>8.1334126679721633E-2</v>
      </c>
      <c r="AV82" s="21">
        <f t="shared" ref="AV82:AV95" si="168">IFERROR((AR82-AQ82)/(ABS(AQ82)),0)</f>
        <v>-4.7222095089101829E-2</v>
      </c>
    </row>
    <row r="83" spans="1:48" x14ac:dyDescent="0.25">
      <c r="A83" t="s">
        <v>39</v>
      </c>
      <c r="B83" s="2">
        <f>Balanço!B32-'Impacto IFRS16'!B81</f>
        <v>191677</v>
      </c>
      <c r="C83" s="2">
        <f>Balanço!C32-'Impacto IFRS16'!C81</f>
        <v>208483</v>
      </c>
      <c r="D83" s="2">
        <f>Balanço!D32-'Impacto IFRS16'!D81</f>
        <v>267461</v>
      </c>
      <c r="E83" s="2">
        <f>Balanço!E32-'Impacto IFRS16'!E81</f>
        <v>357261</v>
      </c>
      <c r="F83" s="2">
        <f>Balanço!F32-'Impacto IFRS16'!F81</f>
        <v>434477</v>
      </c>
      <c r="G83" s="2"/>
      <c r="H83" s="6">
        <f t="shared" ref="H83:K95" si="169">IFERROR((C83-B83)/(ABS(B83)),0)</f>
        <v>8.7678751232542249E-2</v>
      </c>
      <c r="I83" s="6">
        <f t="shared" si="169"/>
        <v>0.282891170982766</v>
      </c>
      <c r="J83" s="6">
        <f t="shared" si="169"/>
        <v>0.335749885029967</v>
      </c>
      <c r="K83" s="6">
        <f t="shared" si="169"/>
        <v>0.21613330310333342</v>
      </c>
      <c r="M83" s="2">
        <f>Balanço!M32-'Impacto IFRS16'!M81</f>
        <v>161672</v>
      </c>
      <c r="N83" s="2">
        <f>Balanço!N32-'Impacto IFRS16'!N81</f>
        <v>185566</v>
      </c>
      <c r="O83" s="2">
        <f>Balanço!O32-'Impacto IFRS16'!O81</f>
        <v>181259</v>
      </c>
      <c r="P83" s="80">
        <f>Balanço!P32-'Impacto IFRS16'!P81</f>
        <v>267461</v>
      </c>
      <c r="Q83" s="2">
        <f>Balanço!Q32-'Impacto IFRS16'!Q81</f>
        <v>183390</v>
      </c>
      <c r="R83" s="2">
        <f>Balanço!R32-'Impacto IFRS16'!R81</f>
        <v>196057</v>
      </c>
      <c r="S83" s="2">
        <f>Balanço!S32-'Impacto IFRS16'!S81</f>
        <v>343319</v>
      </c>
      <c r="T83" s="80">
        <f>Balanço!T32-'Impacto IFRS16'!T81</f>
        <v>357261</v>
      </c>
      <c r="U83" s="2">
        <f>Balanço!U32-'Impacto IFRS16'!U81</f>
        <v>256850</v>
      </c>
      <c r="V83" s="2">
        <f>Balanço!V32-'Impacto IFRS16'!V81</f>
        <v>302695</v>
      </c>
      <c r="W83" s="2">
        <f>Balanço!W32-'Impacto IFRS16'!W81</f>
        <v>380603</v>
      </c>
      <c r="X83" s="80">
        <f>Balanço!X32-'Impacto IFRS16'!X81</f>
        <v>434477</v>
      </c>
      <c r="Y83" s="2">
        <f>Balanço!Y32-'Impacto IFRS16'!Y81</f>
        <v>248072</v>
      </c>
      <c r="Z83" s="2">
        <f>Balanço!Z32-'Impacto IFRS16'!Z81</f>
        <v>286262</v>
      </c>
      <c r="AA83" s="2">
        <f>Balanço!AA32-'Impacto IFRS16'!AA81</f>
        <v>300217</v>
      </c>
      <c r="AB83" s="2"/>
      <c r="AC83" s="6">
        <f t="shared" si="154"/>
        <v>0.13433371270226138</v>
      </c>
      <c r="AD83" s="6">
        <f t="shared" si="155"/>
        <v>5.6535141135768407E-2</v>
      </c>
      <c r="AE83" s="6">
        <f t="shared" si="156"/>
        <v>0.89407974224728148</v>
      </c>
      <c r="AF83" s="6">
        <f t="shared" si="157"/>
        <v>0.335749885029967</v>
      </c>
      <c r="AG83" s="6">
        <f t="shared" si="158"/>
        <v>0.40056709744260866</v>
      </c>
      <c r="AH83" s="6">
        <f t="shared" si="159"/>
        <v>0.54391324971819421</v>
      </c>
      <c r="AI83" s="6">
        <f t="shared" si="160"/>
        <v>0.10859870848977191</v>
      </c>
      <c r="AJ83" s="6">
        <f t="shared" si="161"/>
        <v>0.21613330310333342</v>
      </c>
      <c r="AK83" s="6">
        <f t="shared" si="162"/>
        <v>-3.4175588865096362E-2</v>
      </c>
      <c r="AL83" s="6">
        <f t="shared" si="163"/>
        <v>-5.4288970746130594E-2</v>
      </c>
      <c r="AM83" s="6">
        <f t="shared" si="164"/>
        <v>-0.21120695317693239</v>
      </c>
      <c r="AO83" s="2">
        <f t="shared" ref="AO83:AO95" si="170">O83</f>
        <v>181259</v>
      </c>
      <c r="AP83" s="2">
        <f t="shared" ref="AP83:AP95" si="171">S83</f>
        <v>343319</v>
      </c>
      <c r="AQ83" s="2">
        <f t="shared" si="165"/>
        <v>380603</v>
      </c>
      <c r="AR83" s="2">
        <f t="shared" ref="AR83:AR95" si="172">AA83</f>
        <v>300217</v>
      </c>
      <c r="AS83" s="2"/>
      <c r="AT83" s="6">
        <f t="shared" si="166"/>
        <v>0.89407974224728148</v>
      </c>
      <c r="AU83" s="6">
        <f t="shared" si="167"/>
        <v>0.10859870848977191</v>
      </c>
      <c r="AV83" s="6">
        <f t="shared" si="168"/>
        <v>-0.21120695317693239</v>
      </c>
    </row>
    <row r="84" spans="1:48" x14ac:dyDescent="0.25">
      <c r="A84" t="s">
        <v>40</v>
      </c>
      <c r="B84" s="2">
        <f>Balanço!B33-'Impacto IFRS16'!B82</f>
        <v>20861</v>
      </c>
      <c r="C84" s="2">
        <f>Balanço!C33-'Impacto IFRS16'!C82</f>
        <v>37320</v>
      </c>
      <c r="D84" s="2">
        <f>Balanço!D33-'Impacto IFRS16'!D82</f>
        <v>46590</v>
      </c>
      <c r="E84" s="2">
        <f>Balanço!E33-'Impacto IFRS16'!E82</f>
        <v>12105</v>
      </c>
      <c r="F84" s="2">
        <f>Balanço!F33-'Impacto IFRS16'!F82</f>
        <v>41324</v>
      </c>
      <c r="G84" s="2"/>
      <c r="H84" s="6">
        <f t="shared" si="169"/>
        <v>0.78898422894396236</v>
      </c>
      <c r="I84" s="6">
        <f t="shared" si="169"/>
        <v>0.24839228295819935</v>
      </c>
      <c r="J84" s="6">
        <f t="shared" si="169"/>
        <v>-0.74018029620090153</v>
      </c>
      <c r="K84" s="6">
        <f t="shared" si="169"/>
        <v>2.4137959520859149</v>
      </c>
      <c r="M84" s="2">
        <f>Balanço!M33-'Impacto IFRS16'!M82</f>
        <v>0</v>
      </c>
      <c r="N84" s="2">
        <f>Balanço!N33-'Impacto IFRS16'!N82</f>
        <v>14681</v>
      </c>
      <c r="O84" s="2">
        <f>Balanço!O33-'Impacto IFRS16'!O82</f>
        <v>58088</v>
      </c>
      <c r="P84" s="80">
        <f>Balanço!P33-'Impacto IFRS16'!P82</f>
        <v>46590</v>
      </c>
      <c r="Q84" s="2">
        <f>Balanço!Q33-'Impacto IFRS16'!Q82</f>
        <v>39119</v>
      </c>
      <c r="R84" s="2">
        <f>Balanço!R33-'Impacto IFRS16'!R82</f>
        <v>35947</v>
      </c>
      <c r="S84" s="2">
        <f>Balanço!S33-'Impacto IFRS16'!S82</f>
        <v>10158</v>
      </c>
      <c r="T84" s="80">
        <f>Balanço!T33-'Impacto IFRS16'!T82</f>
        <v>12105</v>
      </c>
      <c r="U84" s="2">
        <f>Balanço!U33-'Impacto IFRS16'!U82</f>
        <v>0</v>
      </c>
      <c r="V84" s="2">
        <f>Balanço!V33-'Impacto IFRS16'!V82</f>
        <v>3658</v>
      </c>
      <c r="W84" s="2">
        <f>Balanço!W33-'Impacto IFRS16'!W82</f>
        <v>5011</v>
      </c>
      <c r="X84" s="80">
        <f>Balanço!X33-'Impacto IFRS16'!X82</f>
        <v>41324</v>
      </c>
      <c r="Y84" s="2">
        <f>Balanço!Y33-'Impacto IFRS16'!Y82</f>
        <v>0</v>
      </c>
      <c r="Z84" s="2">
        <f>Balanço!Z33-'Impacto IFRS16'!Z82</f>
        <v>0</v>
      </c>
      <c r="AA84" s="2">
        <f>Balanço!AA33-'Impacto IFRS16'!AA82</f>
        <v>0</v>
      </c>
      <c r="AB84" s="2"/>
      <c r="AC84" s="6">
        <f t="shared" si="154"/>
        <v>0</v>
      </c>
      <c r="AD84" s="6">
        <f t="shared" si="155"/>
        <v>1.4485389278659493</v>
      </c>
      <c r="AE84" s="6">
        <f t="shared" si="156"/>
        <v>-0.82512739292108528</v>
      </c>
      <c r="AF84" s="6">
        <f t="shared" si="157"/>
        <v>-0.74018029620090153</v>
      </c>
      <c r="AG84" s="6">
        <f t="shared" si="158"/>
        <v>-1</v>
      </c>
      <c r="AH84" s="6">
        <f t="shared" si="159"/>
        <v>-0.89823907419256122</v>
      </c>
      <c r="AI84" s="6">
        <f t="shared" si="160"/>
        <v>-0.50669423114786372</v>
      </c>
      <c r="AJ84" s="6">
        <f t="shared" si="161"/>
        <v>2.4137959520859149</v>
      </c>
      <c r="AK84" s="6">
        <f t="shared" si="162"/>
        <v>0</v>
      </c>
      <c r="AL84" s="6">
        <f t="shared" si="163"/>
        <v>-1</v>
      </c>
      <c r="AM84" s="6">
        <f t="shared" si="164"/>
        <v>-1</v>
      </c>
      <c r="AO84" s="2">
        <f t="shared" si="170"/>
        <v>58088</v>
      </c>
      <c r="AP84" s="2">
        <f t="shared" si="171"/>
        <v>10158</v>
      </c>
      <c r="AQ84" s="2">
        <f t="shared" si="165"/>
        <v>5011</v>
      </c>
      <c r="AR84" s="2">
        <f t="shared" si="172"/>
        <v>0</v>
      </c>
      <c r="AS84" s="2"/>
      <c r="AT84" s="6">
        <f t="shared" si="166"/>
        <v>-0.82512739292108528</v>
      </c>
      <c r="AU84" s="6">
        <f t="shared" si="167"/>
        <v>-0.50669423114786372</v>
      </c>
      <c r="AV84" s="6">
        <f t="shared" si="168"/>
        <v>-1</v>
      </c>
    </row>
    <row r="85" spans="1:48" x14ac:dyDescent="0.25">
      <c r="A85" t="s">
        <v>41</v>
      </c>
      <c r="B85" s="2">
        <f>Balanço!B34-'Impacto IFRS16'!B83</f>
        <v>44078</v>
      </c>
      <c r="C85" s="2">
        <f>Balanço!C34-'Impacto IFRS16'!C83</f>
        <v>106659</v>
      </c>
      <c r="D85" s="2">
        <f>Balanço!D34-'Impacto IFRS16'!D83</f>
        <v>69235</v>
      </c>
      <c r="E85" s="2">
        <f>Balanço!E34-'Impacto IFRS16'!E83</f>
        <v>167908</v>
      </c>
      <c r="F85" s="2">
        <f>Balanço!F34-'Impacto IFRS16'!F83</f>
        <v>109494</v>
      </c>
      <c r="G85" s="2"/>
      <c r="H85" s="6">
        <f t="shared" si="169"/>
        <v>1.4197785743454785</v>
      </c>
      <c r="I85" s="6">
        <f t="shared" si="169"/>
        <v>-0.35087521915637687</v>
      </c>
      <c r="J85" s="6">
        <f t="shared" si="169"/>
        <v>1.4251895717483931</v>
      </c>
      <c r="K85" s="6">
        <f t="shared" si="169"/>
        <v>-0.34789289372751747</v>
      </c>
      <c r="M85" s="2">
        <f>Balanço!M34-'Impacto IFRS16'!M83</f>
        <v>118768</v>
      </c>
      <c r="N85" s="2">
        <f>Balanço!N34-'Impacto IFRS16'!N83</f>
        <v>95144</v>
      </c>
      <c r="O85" s="2">
        <f>Balanço!O34-'Impacto IFRS16'!O83</f>
        <v>96740</v>
      </c>
      <c r="P85" s="80">
        <f>Balanço!P34-'Impacto IFRS16'!P83</f>
        <v>69235</v>
      </c>
      <c r="Q85" s="2">
        <f>Balanço!Q34-'Impacto IFRS16'!Q83</f>
        <v>121055</v>
      </c>
      <c r="R85" s="2">
        <f>Balanço!R34-'Impacto IFRS16'!R83</f>
        <v>156371</v>
      </c>
      <c r="S85" s="2">
        <f>Balanço!S34-'Impacto IFRS16'!S83</f>
        <v>167840</v>
      </c>
      <c r="T85" s="80">
        <f>Balanço!T34-'Impacto IFRS16'!T83</f>
        <v>167908</v>
      </c>
      <c r="U85" s="2">
        <f>Balanço!U34-'Impacto IFRS16'!U83</f>
        <v>139330</v>
      </c>
      <c r="V85" s="2">
        <f>Balanço!V34-'Impacto IFRS16'!V83</f>
        <v>124877</v>
      </c>
      <c r="W85" s="2">
        <f>Balanço!W34-'Impacto IFRS16'!W83</f>
        <v>118659</v>
      </c>
      <c r="X85" s="80">
        <f>Balanço!X34-'Impacto IFRS16'!X83</f>
        <v>109494</v>
      </c>
      <c r="Y85" s="2">
        <f>Balanço!Y34-'Impacto IFRS16'!Y83</f>
        <v>111836</v>
      </c>
      <c r="Z85" s="2">
        <f>Balanço!Z34-'Impacto IFRS16'!Z83</f>
        <v>102076</v>
      </c>
      <c r="AA85" s="2">
        <f>Balanço!AA34-'Impacto IFRS16'!AA83</f>
        <v>99891</v>
      </c>
      <c r="AB85" s="2"/>
      <c r="AC85" s="6">
        <f t="shared" si="154"/>
        <v>1.9256028559881448E-2</v>
      </c>
      <c r="AD85" s="6">
        <f t="shared" si="155"/>
        <v>0.64351929706550071</v>
      </c>
      <c r="AE85" s="6">
        <f t="shared" si="156"/>
        <v>0.73495968575563364</v>
      </c>
      <c r="AF85" s="6">
        <f t="shared" si="157"/>
        <v>1.4251895717483931</v>
      </c>
      <c r="AG85" s="6">
        <f t="shared" si="158"/>
        <v>0.1509644376523068</v>
      </c>
      <c r="AH85" s="6">
        <f t="shared" si="159"/>
        <v>-0.20140563147898269</v>
      </c>
      <c r="AI85" s="6">
        <f t="shared" si="160"/>
        <v>-0.29302311725452812</v>
      </c>
      <c r="AJ85" s="6">
        <f t="shared" si="161"/>
        <v>-0.34789289372751747</v>
      </c>
      <c r="AK85" s="6">
        <f t="shared" si="162"/>
        <v>-0.19733007966697769</v>
      </c>
      <c r="AL85" s="6">
        <f t="shared" si="163"/>
        <v>-0.1825876662636034</v>
      </c>
      <c r="AM85" s="6">
        <f t="shared" si="164"/>
        <v>-0.15816752205900944</v>
      </c>
      <c r="AO85" s="2">
        <f t="shared" si="170"/>
        <v>96740</v>
      </c>
      <c r="AP85" s="2">
        <f t="shared" si="171"/>
        <v>167840</v>
      </c>
      <c r="AQ85" s="2">
        <f t="shared" si="165"/>
        <v>118659</v>
      </c>
      <c r="AR85" s="2">
        <f t="shared" si="172"/>
        <v>99891</v>
      </c>
      <c r="AS85" s="2"/>
      <c r="AT85" s="6">
        <f t="shared" si="166"/>
        <v>0.73495968575563364</v>
      </c>
      <c r="AU85" s="6">
        <f t="shared" si="167"/>
        <v>-0.29302311725452812</v>
      </c>
      <c r="AV85" s="6">
        <f t="shared" si="168"/>
        <v>-0.15816752205900944</v>
      </c>
    </row>
    <row r="86" spans="1:48" x14ac:dyDescent="0.25">
      <c r="A86" t="s">
        <v>60</v>
      </c>
      <c r="B86" s="2">
        <f>Balanço!B35-'Impacto IFRS16'!B84</f>
        <v>0</v>
      </c>
      <c r="C86" s="2">
        <f>Balanço!C35-'Impacto IFRS16'!C84</f>
        <v>29081</v>
      </c>
      <c r="D86" s="2">
        <f>Balanço!D35-'Impacto IFRS16'!D84</f>
        <v>63275</v>
      </c>
      <c r="E86" s="2">
        <f>Balanço!E35-'Impacto IFRS16'!E84</f>
        <v>81406</v>
      </c>
      <c r="F86" s="2">
        <f>Balanço!F35-'Impacto IFRS16'!F84</f>
        <v>132122</v>
      </c>
      <c r="G86" s="2"/>
      <c r="H86" s="6">
        <f t="shared" si="169"/>
        <v>0</v>
      </c>
      <c r="I86" s="6">
        <f t="shared" si="169"/>
        <v>1.175819263436608</v>
      </c>
      <c r="J86" s="6">
        <f t="shared" si="169"/>
        <v>0.28654286843144999</v>
      </c>
      <c r="K86" s="6">
        <f t="shared" si="169"/>
        <v>0.62300076161462303</v>
      </c>
      <c r="M86" s="2">
        <f>Balanço!M35-'Impacto IFRS16'!M84</f>
        <v>39706</v>
      </c>
      <c r="N86" s="2">
        <f>Balanço!N35-'Impacto IFRS16'!N84</f>
        <v>47623</v>
      </c>
      <c r="O86" s="2">
        <f>Balanço!O35-'Impacto IFRS16'!O84</f>
        <v>55237</v>
      </c>
      <c r="P86" s="80">
        <f>Balanço!P35-'Impacto IFRS16'!P84</f>
        <v>63275</v>
      </c>
      <c r="Q86" s="2">
        <f>Balanço!Q35-'Impacto IFRS16'!Q84</f>
        <v>71165</v>
      </c>
      <c r="R86" s="2">
        <f>Balanço!R35-'Impacto IFRS16'!R84</f>
        <v>70780</v>
      </c>
      <c r="S86" s="2">
        <f>Balanço!S35-'Impacto IFRS16'!S84</f>
        <v>73259</v>
      </c>
      <c r="T86" s="80">
        <f>Balanço!T35-'Impacto IFRS16'!T84</f>
        <v>81406</v>
      </c>
      <c r="U86" s="2">
        <f>Balanço!U35-'Impacto IFRS16'!U84</f>
        <v>89409</v>
      </c>
      <c r="V86" s="2">
        <f>Balanço!V35-'Impacto IFRS16'!V84</f>
        <v>97098</v>
      </c>
      <c r="W86" s="2">
        <f>Balanço!W35-'Impacto IFRS16'!W84</f>
        <v>119346</v>
      </c>
      <c r="X86" s="80">
        <f>Balanço!X35-'Impacto IFRS16'!X84</f>
        <v>132122</v>
      </c>
      <c r="Y86" s="2">
        <f>Balanço!Y35-'Impacto IFRS16'!Y84</f>
        <v>144680</v>
      </c>
      <c r="Z86" s="2">
        <f>Balanço!Z35-'Impacto IFRS16'!Z84</f>
        <v>150563</v>
      </c>
      <c r="AA86" s="2">
        <f>Balanço!AA35-'Impacto IFRS16'!AA84</f>
        <v>165962</v>
      </c>
      <c r="AB86" s="2"/>
      <c r="AC86" s="6">
        <f t="shared" si="154"/>
        <v>0.7922983931899461</v>
      </c>
      <c r="AD86" s="6">
        <f t="shared" si="155"/>
        <v>0.48625664069882202</v>
      </c>
      <c r="AE86" s="6">
        <f t="shared" si="156"/>
        <v>0.32626681391096546</v>
      </c>
      <c r="AF86" s="6">
        <f t="shared" si="157"/>
        <v>0.28654286843144999</v>
      </c>
      <c r="AG86" s="6">
        <f t="shared" si="158"/>
        <v>0.25636197569029717</v>
      </c>
      <c r="AH86" s="6">
        <f t="shared" si="159"/>
        <v>0.37182820005651313</v>
      </c>
      <c r="AI86" s="6">
        <f t="shared" si="160"/>
        <v>0.62909676626762578</v>
      </c>
      <c r="AJ86" s="6">
        <f t="shared" si="161"/>
        <v>0.62300076161462303</v>
      </c>
      <c r="AK86" s="6">
        <f t="shared" si="162"/>
        <v>0.61818161482624789</v>
      </c>
      <c r="AL86" s="6">
        <f t="shared" si="163"/>
        <v>0.55062926115882926</v>
      </c>
      <c r="AM86" s="6">
        <f t="shared" si="164"/>
        <v>0.39059541166021483</v>
      </c>
      <c r="AO86" s="2">
        <f t="shared" si="170"/>
        <v>55237</v>
      </c>
      <c r="AP86" s="2">
        <f t="shared" si="171"/>
        <v>73259</v>
      </c>
      <c r="AQ86" s="2">
        <f t="shared" si="165"/>
        <v>119346</v>
      </c>
      <c r="AR86" s="2">
        <f t="shared" si="172"/>
        <v>165962</v>
      </c>
      <c r="AS86" s="2"/>
      <c r="AT86" s="6">
        <f t="shared" si="166"/>
        <v>0.32626681391096546</v>
      </c>
      <c r="AU86" s="6">
        <f t="shared" si="167"/>
        <v>0.62909676626762578</v>
      </c>
      <c r="AV86" s="6">
        <f t="shared" si="168"/>
        <v>0.39059541166021483</v>
      </c>
    </row>
    <row r="87" spans="1:48" x14ac:dyDescent="0.25">
      <c r="A87" t="s">
        <v>333</v>
      </c>
      <c r="B87" s="2">
        <f>Balanço!B36-'Impacto IFRS16'!B85</f>
        <v>0</v>
      </c>
      <c r="C87" s="2">
        <f>Balanço!C36-'Impacto IFRS16'!C85</f>
        <v>0</v>
      </c>
      <c r="D87" s="2">
        <f>Balanço!D36-'Impacto IFRS16'!D85</f>
        <v>898</v>
      </c>
      <c r="E87" s="2">
        <f>Balanço!E36-'Impacto IFRS16'!E85</f>
        <v>990</v>
      </c>
      <c r="F87" s="2">
        <f>Balanço!F36-'Impacto IFRS16'!F85</f>
        <v>900</v>
      </c>
      <c r="G87" s="2"/>
      <c r="H87" s="6">
        <f t="shared" si="169"/>
        <v>0</v>
      </c>
      <c r="I87" s="6">
        <f t="shared" si="169"/>
        <v>0</v>
      </c>
      <c r="J87" s="6">
        <f t="shared" si="169"/>
        <v>0.10244988864142539</v>
      </c>
      <c r="K87" s="6">
        <f t="shared" si="169"/>
        <v>-9.0909090909090912E-2</v>
      </c>
      <c r="M87" s="2">
        <f>Balanço!M36-'Impacto IFRS16'!M85</f>
        <v>833</v>
      </c>
      <c r="N87" s="2">
        <f>Balanço!N36-'Impacto IFRS16'!N85</f>
        <v>854</v>
      </c>
      <c r="O87" s="2">
        <f>Balanço!O36-'Impacto IFRS16'!O85</f>
        <v>875</v>
      </c>
      <c r="P87" s="80">
        <f>Balanço!P36-'Impacto IFRS16'!P85</f>
        <v>898</v>
      </c>
      <c r="Q87" s="2">
        <f>Balanço!Q36-'Impacto IFRS16'!Q85</f>
        <v>920</v>
      </c>
      <c r="R87" s="2">
        <f>Balanço!R36-'Impacto IFRS16'!R85</f>
        <v>943</v>
      </c>
      <c r="S87" s="2">
        <f>Balanço!S36-'Impacto IFRS16'!S85</f>
        <v>967</v>
      </c>
      <c r="T87" s="80">
        <f>Balanço!T36-'Impacto IFRS16'!T85</f>
        <v>990</v>
      </c>
      <c r="U87" s="2">
        <f>Balanço!U36-'Impacto IFRS16'!U85</f>
        <v>1014</v>
      </c>
      <c r="V87" s="2">
        <f>Balanço!V36-'Impacto IFRS16'!V85</f>
        <v>1039</v>
      </c>
      <c r="W87" s="2">
        <f>Balanço!W36-'Impacto IFRS16'!W85</f>
        <v>1088</v>
      </c>
      <c r="X87" s="80">
        <f>Balanço!X36-'Impacto IFRS16'!X85</f>
        <v>900</v>
      </c>
      <c r="Y87" s="2">
        <f>Balanço!Y36-'Impacto IFRS16'!Y85</f>
        <v>638</v>
      </c>
      <c r="Z87" s="2">
        <f>Balanço!Z36-'Impacto IFRS16'!Z85</f>
        <v>924</v>
      </c>
      <c r="AA87" s="2">
        <f>Balanço!AA36-'Impacto IFRS16'!AA85</f>
        <v>649</v>
      </c>
      <c r="AB87" s="2"/>
      <c r="AC87" s="6">
        <f t="shared" si="154"/>
        <v>0.10444177671068428</v>
      </c>
      <c r="AD87" s="6">
        <f t="shared" si="155"/>
        <v>0.10421545667447307</v>
      </c>
      <c r="AE87" s="6">
        <f t="shared" si="156"/>
        <v>0.10514285714285715</v>
      </c>
      <c r="AF87" s="6">
        <f t="shared" si="157"/>
        <v>0.10244988864142539</v>
      </c>
      <c r="AG87" s="6">
        <f t="shared" si="158"/>
        <v>0.10217391304347827</v>
      </c>
      <c r="AH87" s="6">
        <f t="shared" si="159"/>
        <v>0.10180275715800637</v>
      </c>
      <c r="AI87" s="6">
        <f t="shared" si="160"/>
        <v>0.12512926577042399</v>
      </c>
      <c r="AJ87" s="6">
        <f t="shared" si="161"/>
        <v>-9.0909090909090912E-2</v>
      </c>
      <c r="AK87" s="6">
        <f t="shared" si="162"/>
        <v>-0.3708086785009862</v>
      </c>
      <c r="AL87" s="6">
        <f t="shared" si="163"/>
        <v>-0.11068334937439846</v>
      </c>
      <c r="AM87" s="6">
        <f t="shared" si="164"/>
        <v>-0.40349264705882354</v>
      </c>
      <c r="AO87" s="2">
        <f t="shared" si="170"/>
        <v>875</v>
      </c>
      <c r="AP87" s="2">
        <f t="shared" si="171"/>
        <v>967</v>
      </c>
      <c r="AQ87" s="2">
        <f t="shared" si="165"/>
        <v>1088</v>
      </c>
      <c r="AR87" s="2">
        <f t="shared" si="172"/>
        <v>649</v>
      </c>
      <c r="AS87" s="2"/>
      <c r="AT87" s="6">
        <f t="shared" si="166"/>
        <v>0.10514285714285715</v>
      </c>
      <c r="AU87" s="6">
        <f t="shared" si="167"/>
        <v>0.12512926577042399</v>
      </c>
      <c r="AV87" s="6">
        <f t="shared" si="168"/>
        <v>-0.40349264705882354</v>
      </c>
    </row>
    <row r="88" spans="1:48" x14ac:dyDescent="0.25">
      <c r="A88" t="s">
        <v>42</v>
      </c>
      <c r="B88" s="2">
        <f>Balanço!B37-'Impacto IFRS16'!B86</f>
        <v>92587</v>
      </c>
      <c r="C88" s="2">
        <f>Balanço!C37-'Impacto IFRS16'!C86</f>
        <v>101816</v>
      </c>
      <c r="D88" s="2">
        <f>Balanço!D37-'Impacto IFRS16'!D86</f>
        <v>105908</v>
      </c>
      <c r="E88" s="2">
        <f>Balanço!E37-'Impacto IFRS16'!E86</f>
        <v>120682</v>
      </c>
      <c r="F88" s="2">
        <f>Balanço!F37-'Impacto IFRS16'!F86</f>
        <v>147685</v>
      </c>
      <c r="G88" s="2"/>
      <c r="H88" s="6">
        <f t="shared" si="169"/>
        <v>9.9679220624925749E-2</v>
      </c>
      <c r="I88" s="6">
        <f t="shared" si="169"/>
        <v>4.0190146931719968E-2</v>
      </c>
      <c r="J88" s="6">
        <f t="shared" si="169"/>
        <v>0.13949843260188088</v>
      </c>
      <c r="K88" s="6">
        <f t="shared" si="169"/>
        <v>0.22375333521154769</v>
      </c>
      <c r="M88" s="2">
        <f>Balanço!M37-'Impacto IFRS16'!M86</f>
        <v>91800</v>
      </c>
      <c r="N88" s="2">
        <f>Balanço!N37-'Impacto IFRS16'!N86</f>
        <v>93585</v>
      </c>
      <c r="O88" s="2">
        <f>Balanço!O37-'Impacto IFRS16'!O86</f>
        <v>98103</v>
      </c>
      <c r="P88" s="80">
        <f>Balanço!P37-'Impacto IFRS16'!P86</f>
        <v>105908</v>
      </c>
      <c r="Q88" s="2">
        <f>Balanço!Q37-'Impacto IFRS16'!Q86</f>
        <v>97573</v>
      </c>
      <c r="R88" s="2">
        <f>Balanço!R37-'Impacto IFRS16'!R86</f>
        <v>90406</v>
      </c>
      <c r="S88" s="2">
        <f>Balanço!S37-'Impacto IFRS16'!S86</f>
        <v>102106</v>
      </c>
      <c r="T88" s="80">
        <f>Balanço!T37-'Impacto IFRS16'!T86</f>
        <v>120682</v>
      </c>
      <c r="U88" s="2">
        <f>Balanço!U37-'Impacto IFRS16'!U86</f>
        <v>113397</v>
      </c>
      <c r="V88" s="2">
        <f>Balanço!V37-'Impacto IFRS16'!V86</f>
        <v>117715</v>
      </c>
      <c r="W88" s="2">
        <f>Balanço!W37-'Impacto IFRS16'!W86</f>
        <v>130051</v>
      </c>
      <c r="X88" s="80">
        <f>Balanço!X37-'Impacto IFRS16'!X86</f>
        <v>147685</v>
      </c>
      <c r="Y88" s="2">
        <f>Balanço!Y37-'Impacto IFRS16'!Y86</f>
        <v>144223</v>
      </c>
      <c r="Z88" s="2">
        <f>Balanço!Z37-'Impacto IFRS16'!Z86</f>
        <v>149626</v>
      </c>
      <c r="AA88" s="2">
        <f>Balanço!AA37-'Impacto IFRS16'!AA86</f>
        <v>155542</v>
      </c>
      <c r="AB88" s="2"/>
      <c r="AC88" s="6">
        <f t="shared" si="154"/>
        <v>6.2886710239651422E-2</v>
      </c>
      <c r="AD88" s="6">
        <f t="shared" si="155"/>
        <v>-3.3969118982742963E-2</v>
      </c>
      <c r="AE88" s="6">
        <f t="shared" si="156"/>
        <v>4.0804052883194192E-2</v>
      </c>
      <c r="AF88" s="6">
        <f t="shared" si="157"/>
        <v>0.13949843260188088</v>
      </c>
      <c r="AG88" s="6">
        <f t="shared" si="158"/>
        <v>0.16217601180654484</v>
      </c>
      <c r="AH88" s="6">
        <f t="shared" si="159"/>
        <v>0.30207065902705571</v>
      </c>
      <c r="AI88" s="6">
        <f t="shared" si="160"/>
        <v>0.27368616927506706</v>
      </c>
      <c r="AJ88" s="6">
        <f t="shared" si="161"/>
        <v>0.22375333521154769</v>
      </c>
      <c r="AK88" s="6">
        <f t="shared" si="162"/>
        <v>0.27184140673915536</v>
      </c>
      <c r="AL88" s="6">
        <f t="shared" si="163"/>
        <v>0.27108694728794119</v>
      </c>
      <c r="AM88" s="6">
        <f t="shared" si="164"/>
        <v>0.19600772004828876</v>
      </c>
      <c r="AO88" s="2">
        <f t="shared" si="170"/>
        <v>98103</v>
      </c>
      <c r="AP88" s="2">
        <f t="shared" si="171"/>
        <v>102106</v>
      </c>
      <c r="AQ88" s="2">
        <f t="shared" si="165"/>
        <v>130051</v>
      </c>
      <c r="AR88" s="2">
        <f t="shared" si="172"/>
        <v>155542</v>
      </c>
      <c r="AS88" s="2"/>
      <c r="AT88" s="6">
        <f t="shared" si="166"/>
        <v>4.0804052883194192E-2</v>
      </c>
      <c r="AU88" s="6">
        <f t="shared" si="167"/>
        <v>0.27368616927506706</v>
      </c>
      <c r="AV88" s="6">
        <f t="shared" si="168"/>
        <v>0.19600772004828876</v>
      </c>
    </row>
    <row r="89" spans="1:48" x14ac:dyDescent="0.25">
      <c r="A89" t="s">
        <v>43</v>
      </c>
      <c r="B89" s="2">
        <f>Balanço!B38-'Impacto IFRS16'!B87</f>
        <v>11679</v>
      </c>
      <c r="C89" s="2">
        <f>Balanço!C38-'Impacto IFRS16'!C87</f>
        <v>11846</v>
      </c>
      <c r="D89" s="2">
        <f>Balanço!D38-'Impacto IFRS16'!D87</f>
        <v>13103</v>
      </c>
      <c r="E89" s="2">
        <f>Balanço!E38-'Impacto IFRS16'!E87</f>
        <v>17579</v>
      </c>
      <c r="F89" s="2">
        <f>Balanço!F38-'Impacto IFRS16'!F87</f>
        <v>20176</v>
      </c>
      <c r="G89" s="2"/>
      <c r="H89" s="6">
        <f t="shared" si="169"/>
        <v>1.4299169449439165E-2</v>
      </c>
      <c r="I89" s="6">
        <f t="shared" si="169"/>
        <v>0.10611176768529461</v>
      </c>
      <c r="J89" s="6">
        <f t="shared" si="169"/>
        <v>0.34160116003968555</v>
      </c>
      <c r="K89" s="6">
        <f t="shared" si="169"/>
        <v>0.14773309061948917</v>
      </c>
      <c r="M89" s="2">
        <f>Balanço!M38-'Impacto IFRS16'!M87</f>
        <v>8971</v>
      </c>
      <c r="N89" s="2">
        <f>Balanço!N38-'Impacto IFRS16'!N87</f>
        <v>6195</v>
      </c>
      <c r="O89" s="2">
        <f>Balanço!O38-'Impacto IFRS16'!O87</f>
        <v>6769</v>
      </c>
      <c r="P89" s="80">
        <f>Balanço!P38-'Impacto IFRS16'!P87</f>
        <v>13103</v>
      </c>
      <c r="Q89" s="2">
        <f>Balanço!Q38-'Impacto IFRS16'!Q87</f>
        <v>9725</v>
      </c>
      <c r="R89" s="2">
        <f>Balanço!R38-'Impacto IFRS16'!R87</f>
        <v>22998</v>
      </c>
      <c r="S89" s="2">
        <f>Balanço!S38-'Impacto IFRS16'!S87</f>
        <v>24028</v>
      </c>
      <c r="T89" s="80">
        <f>Balanço!T38-'Impacto IFRS16'!T87</f>
        <v>17579</v>
      </c>
      <c r="U89" s="2">
        <f>Balanço!U38-'Impacto IFRS16'!U87</f>
        <v>30807</v>
      </c>
      <c r="V89" s="2">
        <f>Balanço!V38-'Impacto IFRS16'!V87</f>
        <v>13791</v>
      </c>
      <c r="W89" s="2">
        <f>Balanço!W38-'Impacto IFRS16'!W87</f>
        <v>14970</v>
      </c>
      <c r="X89" s="80">
        <f>Balanço!X38-'Impacto IFRS16'!X87</f>
        <v>20176</v>
      </c>
      <c r="Y89" s="2">
        <f>Balanço!Y38-'Impacto IFRS16'!Y87</f>
        <v>17237</v>
      </c>
      <c r="Z89" s="2">
        <f>Balanço!Z38-'Impacto IFRS16'!Z87</f>
        <v>16040</v>
      </c>
      <c r="AA89" s="2">
        <f>Balanço!AA38-'Impacto IFRS16'!AA87</f>
        <v>12686</v>
      </c>
      <c r="AB89" s="2"/>
      <c r="AC89" s="6">
        <f t="shared" si="154"/>
        <v>8.4048601047820762E-2</v>
      </c>
      <c r="AD89" s="6">
        <f t="shared" si="155"/>
        <v>2.7123486682808715</v>
      </c>
      <c r="AE89" s="6">
        <f t="shared" si="156"/>
        <v>2.549711921997341</v>
      </c>
      <c r="AF89" s="6">
        <f t="shared" si="157"/>
        <v>0.34160116003968555</v>
      </c>
      <c r="AG89" s="6">
        <f t="shared" si="158"/>
        <v>2.1678149100257071</v>
      </c>
      <c r="AH89" s="6">
        <f t="shared" si="159"/>
        <v>-0.40033915992695018</v>
      </c>
      <c r="AI89" s="6">
        <f t="shared" si="160"/>
        <v>-0.37697686032961547</v>
      </c>
      <c r="AJ89" s="6">
        <f t="shared" si="161"/>
        <v>0.14773309061948917</v>
      </c>
      <c r="AK89" s="6">
        <f t="shared" si="162"/>
        <v>-0.44048430551498036</v>
      </c>
      <c r="AL89" s="6">
        <f t="shared" si="163"/>
        <v>0.16307736929881808</v>
      </c>
      <c r="AM89" s="6">
        <f t="shared" si="164"/>
        <v>-0.15257181028724115</v>
      </c>
      <c r="AO89" s="2">
        <f t="shared" si="170"/>
        <v>6769</v>
      </c>
      <c r="AP89" s="2">
        <f t="shared" si="171"/>
        <v>24028</v>
      </c>
      <c r="AQ89" s="2">
        <f t="shared" si="165"/>
        <v>14970</v>
      </c>
      <c r="AR89" s="2">
        <f t="shared" si="172"/>
        <v>12686</v>
      </c>
      <c r="AS89" s="2"/>
      <c r="AT89" s="6">
        <f t="shared" si="166"/>
        <v>2.549711921997341</v>
      </c>
      <c r="AU89" s="6">
        <f t="shared" si="167"/>
        <v>-0.37697686032961547</v>
      </c>
      <c r="AV89" s="6">
        <f t="shared" si="168"/>
        <v>-0.15257181028724115</v>
      </c>
    </row>
    <row r="90" spans="1:48" x14ac:dyDescent="0.25">
      <c r="A90" t="s">
        <v>44</v>
      </c>
      <c r="B90" s="2">
        <f>Balanço!B39-'Impacto IFRS16'!B88</f>
        <v>31569</v>
      </c>
      <c r="C90" s="2">
        <f>Balanço!C39-'Impacto IFRS16'!C88</f>
        <v>37172</v>
      </c>
      <c r="D90" s="2">
        <f>Balanço!D39-'Impacto IFRS16'!D88</f>
        <v>54085</v>
      </c>
      <c r="E90" s="2">
        <f>Balanço!E39-'Impacto IFRS16'!E88</f>
        <v>70767</v>
      </c>
      <c r="F90" s="2">
        <f>Balanço!F39-'Impacto IFRS16'!F88</f>
        <v>75491</v>
      </c>
      <c r="G90" s="2"/>
      <c r="H90" s="6">
        <f t="shared" si="169"/>
        <v>0.17748424086920714</v>
      </c>
      <c r="I90" s="6">
        <f t="shared" si="169"/>
        <v>0.4549930054880017</v>
      </c>
      <c r="J90" s="6">
        <f t="shared" si="169"/>
        <v>0.3084404178607747</v>
      </c>
      <c r="K90" s="6">
        <f t="shared" si="169"/>
        <v>6.6754278123984337E-2</v>
      </c>
      <c r="M90" s="2">
        <f>Balanço!M39-'Impacto IFRS16'!M88</f>
        <v>39703</v>
      </c>
      <c r="N90" s="2">
        <f>Balanço!N39-'Impacto IFRS16'!N88</f>
        <v>45588</v>
      </c>
      <c r="O90" s="2">
        <f>Balanço!O39-'Impacto IFRS16'!O88</f>
        <v>51365</v>
      </c>
      <c r="P90" s="80">
        <f>Balanço!P39-'Impacto IFRS16'!P88</f>
        <v>54085</v>
      </c>
      <c r="Q90" s="2">
        <f>Balanço!Q39-'Impacto IFRS16'!Q88</f>
        <v>50596</v>
      </c>
      <c r="R90" s="2">
        <f>Balanço!R39-'Impacto IFRS16'!R88</f>
        <v>75893</v>
      </c>
      <c r="S90" s="2">
        <f>Balanço!S39-'Impacto IFRS16'!S88</f>
        <v>78785</v>
      </c>
      <c r="T90" s="80">
        <f>Balanço!T39-'Impacto IFRS16'!T88</f>
        <v>70767</v>
      </c>
      <c r="U90" s="2">
        <f>Balanço!U39-'Impacto IFRS16'!U88</f>
        <v>58742</v>
      </c>
      <c r="V90" s="2">
        <f>Balanço!V39-'Impacto IFRS16'!V88</f>
        <v>73024</v>
      </c>
      <c r="W90" s="2">
        <f>Balanço!W39-'Impacto IFRS16'!W88</f>
        <v>87081</v>
      </c>
      <c r="X90" s="80">
        <f>Balanço!X39-'Impacto IFRS16'!X88</f>
        <v>75491</v>
      </c>
      <c r="Y90" s="2">
        <f>Balanço!Y39-'Impacto IFRS16'!Y88</f>
        <v>64839</v>
      </c>
      <c r="Z90" s="2">
        <f>Balanço!Z39-'Impacto IFRS16'!Z88</f>
        <v>74129</v>
      </c>
      <c r="AA90" s="2">
        <f>Balanço!AA39-'Impacto IFRS16'!AA88</f>
        <v>83077</v>
      </c>
      <c r="AB90" s="2"/>
      <c r="AC90" s="6">
        <f t="shared" si="154"/>
        <v>0.27436213888119287</v>
      </c>
      <c r="AD90" s="6">
        <f t="shared" si="155"/>
        <v>0.66475826972010177</v>
      </c>
      <c r="AE90" s="6">
        <f t="shared" si="156"/>
        <v>0.53382653557870141</v>
      </c>
      <c r="AF90" s="6">
        <f t="shared" si="157"/>
        <v>0.3084404178607747</v>
      </c>
      <c r="AG90" s="6">
        <f t="shared" si="158"/>
        <v>0.16100086963396315</v>
      </c>
      <c r="AH90" s="6">
        <f t="shared" si="159"/>
        <v>-3.7803222958639138E-2</v>
      </c>
      <c r="AI90" s="6">
        <f t="shared" si="160"/>
        <v>0.10529923208732626</v>
      </c>
      <c r="AJ90" s="6">
        <f t="shared" si="161"/>
        <v>6.6754278123984337E-2</v>
      </c>
      <c r="AK90" s="6">
        <f t="shared" si="162"/>
        <v>0.10379285689966293</v>
      </c>
      <c r="AL90" s="6">
        <f t="shared" si="163"/>
        <v>1.5132011393514461E-2</v>
      </c>
      <c r="AM90" s="6">
        <f t="shared" si="164"/>
        <v>-4.5980179373227223E-2</v>
      </c>
      <c r="AO90" s="2">
        <f t="shared" si="170"/>
        <v>51365</v>
      </c>
      <c r="AP90" s="2">
        <f t="shared" si="171"/>
        <v>78785</v>
      </c>
      <c r="AQ90" s="2">
        <f t="shared" si="165"/>
        <v>87081</v>
      </c>
      <c r="AR90" s="2">
        <f t="shared" si="172"/>
        <v>83077</v>
      </c>
      <c r="AS90" s="2"/>
      <c r="AT90" s="6">
        <f t="shared" si="166"/>
        <v>0.53382653557870141</v>
      </c>
      <c r="AU90" s="6">
        <f t="shared" si="167"/>
        <v>0.10529923208732626</v>
      </c>
      <c r="AV90" s="6">
        <f t="shared" si="168"/>
        <v>-4.5980179373227223E-2</v>
      </c>
    </row>
    <row r="91" spans="1:48" x14ac:dyDescent="0.25">
      <c r="A91" t="s">
        <v>62</v>
      </c>
      <c r="B91" s="2">
        <f>Balanço!B40-'Impacto IFRS16'!B89</f>
        <v>0</v>
      </c>
      <c r="C91" s="2">
        <f>Balanço!C40-'Impacto IFRS16'!C89</f>
        <v>0</v>
      </c>
      <c r="D91" s="2">
        <f>Balanço!D40-'Impacto IFRS16'!D89</f>
        <v>0</v>
      </c>
      <c r="E91" s="2">
        <f>Balanço!E40-'Impacto IFRS16'!E89</f>
        <v>0</v>
      </c>
      <c r="F91" s="2">
        <f>Balanço!F40-'Impacto IFRS16'!F89</f>
        <v>0</v>
      </c>
      <c r="G91" s="2"/>
      <c r="H91" s="6">
        <f t="shared" si="169"/>
        <v>0</v>
      </c>
      <c r="I91" s="6">
        <f t="shared" si="169"/>
        <v>0</v>
      </c>
      <c r="J91" s="6">
        <f t="shared" si="169"/>
        <v>0</v>
      </c>
      <c r="K91" s="6">
        <f t="shared" si="169"/>
        <v>0</v>
      </c>
      <c r="M91" s="2">
        <f>Balanço!M40-'Impacto IFRS16'!M89</f>
        <v>0</v>
      </c>
      <c r="N91" s="2">
        <f>Balanço!N40-'Impacto IFRS16'!N89</f>
        <v>0</v>
      </c>
      <c r="O91" s="2">
        <f>Balanço!O40-'Impacto IFRS16'!O89</f>
        <v>0</v>
      </c>
      <c r="P91" s="80">
        <f>Balanço!P40-'Impacto IFRS16'!P89</f>
        <v>0</v>
      </c>
      <c r="Q91" s="2">
        <f>Balanço!Q40-'Impacto IFRS16'!Q89</f>
        <v>0</v>
      </c>
      <c r="R91" s="2">
        <f>Balanço!R40-'Impacto IFRS16'!R89</f>
        <v>0</v>
      </c>
      <c r="S91" s="2">
        <f>Balanço!S40-'Impacto IFRS16'!S89</f>
        <v>0</v>
      </c>
      <c r="T91" s="80">
        <f>Balanço!T40-'Impacto IFRS16'!T89</f>
        <v>0</v>
      </c>
      <c r="U91" s="2">
        <f>Balanço!U40-'Impacto IFRS16'!U89</f>
        <v>0</v>
      </c>
      <c r="V91" s="2">
        <f>Balanço!V40-'Impacto IFRS16'!V89</f>
        <v>0</v>
      </c>
      <c r="W91" s="2">
        <f>Balanço!W40-'Impacto IFRS16'!W89</f>
        <v>0</v>
      </c>
      <c r="X91" s="80">
        <f>Balanço!X40-'Impacto IFRS16'!X89</f>
        <v>0</v>
      </c>
      <c r="Y91" s="2">
        <f>Balanço!Y40-'Impacto IFRS16'!Y89</f>
        <v>0</v>
      </c>
      <c r="Z91" s="2">
        <f>Balanço!Z40-'Impacto IFRS16'!Z89</f>
        <v>0</v>
      </c>
      <c r="AA91" s="2">
        <f>Balanço!AA40-'Impacto IFRS16'!AA89</f>
        <v>0</v>
      </c>
      <c r="AB91" s="2"/>
      <c r="AC91" s="6">
        <f t="shared" si="154"/>
        <v>0</v>
      </c>
      <c r="AD91" s="6">
        <f t="shared" si="155"/>
        <v>0</v>
      </c>
      <c r="AE91" s="6">
        <f t="shared" si="156"/>
        <v>0</v>
      </c>
      <c r="AF91" s="6">
        <f t="shared" si="157"/>
        <v>0</v>
      </c>
      <c r="AG91" s="6">
        <f t="shared" si="158"/>
        <v>0</v>
      </c>
      <c r="AH91" s="6">
        <f t="shared" si="159"/>
        <v>0</v>
      </c>
      <c r="AI91" s="6">
        <f t="shared" si="160"/>
        <v>0</v>
      </c>
      <c r="AJ91" s="6">
        <f t="shared" si="161"/>
        <v>0</v>
      </c>
      <c r="AK91" s="6">
        <f t="shared" si="162"/>
        <v>0</v>
      </c>
      <c r="AL91" s="6">
        <f t="shared" si="163"/>
        <v>0</v>
      </c>
      <c r="AM91" s="6">
        <f t="shared" si="164"/>
        <v>0</v>
      </c>
      <c r="AO91" s="2">
        <f t="shared" si="170"/>
        <v>0</v>
      </c>
      <c r="AP91" s="2">
        <f t="shared" si="171"/>
        <v>0</v>
      </c>
      <c r="AQ91" s="2">
        <f t="shared" si="165"/>
        <v>0</v>
      </c>
      <c r="AR91" s="2">
        <f t="shared" si="172"/>
        <v>0</v>
      </c>
      <c r="AS91" s="2"/>
      <c r="AT91" s="6">
        <f t="shared" si="166"/>
        <v>0</v>
      </c>
      <c r="AU91" s="6">
        <f t="shared" si="167"/>
        <v>0</v>
      </c>
      <c r="AV91" s="6">
        <f t="shared" si="168"/>
        <v>0</v>
      </c>
    </row>
    <row r="92" spans="1:48" x14ac:dyDescent="0.25">
      <c r="A92" t="s">
        <v>63</v>
      </c>
      <c r="B92" s="2">
        <f>Balanço!B41-'Impacto IFRS16'!B90</f>
        <v>2564</v>
      </c>
      <c r="C92" s="2">
        <f>Balanço!C41-'Impacto IFRS16'!C90</f>
        <v>2431</v>
      </c>
      <c r="D92" s="2">
        <f>Balanço!D41-'Impacto IFRS16'!D90</f>
        <v>1593</v>
      </c>
      <c r="E92" s="2">
        <f>Balanço!E41-'Impacto IFRS16'!E90</f>
        <v>1460</v>
      </c>
      <c r="F92" s="2">
        <f>Balanço!F41-'Impacto IFRS16'!F90</f>
        <v>78</v>
      </c>
      <c r="G92" s="2"/>
      <c r="H92" s="6">
        <f t="shared" si="169"/>
        <v>-5.187207488299532E-2</v>
      </c>
      <c r="I92" s="6">
        <f t="shared" si="169"/>
        <v>-0.34471410941999175</v>
      </c>
      <c r="J92" s="6">
        <f t="shared" si="169"/>
        <v>-8.3490269930947894E-2</v>
      </c>
      <c r="K92" s="6">
        <f t="shared" si="169"/>
        <v>-0.94657534246575348</v>
      </c>
      <c r="M92" s="2">
        <f>Balanço!M41-'Impacto IFRS16'!M90</f>
        <v>2064</v>
      </c>
      <c r="N92" s="2">
        <f>Balanço!N41-'Impacto IFRS16'!N90</f>
        <v>2034</v>
      </c>
      <c r="O92" s="2">
        <f>Balanço!O41-'Impacto IFRS16'!O90</f>
        <v>2034</v>
      </c>
      <c r="P92" s="80">
        <f>Balanço!P41-'Impacto IFRS16'!P90</f>
        <v>1593</v>
      </c>
      <c r="Q92" s="2">
        <f>Balanço!Q41-'Impacto IFRS16'!Q90</f>
        <v>1593</v>
      </c>
      <c r="R92" s="2">
        <f>Balanço!R41-'Impacto IFRS16'!R90</f>
        <v>1593</v>
      </c>
      <c r="S92" s="2">
        <f>Balanço!S41-'Impacto IFRS16'!S90</f>
        <v>1593</v>
      </c>
      <c r="T92" s="80">
        <f>Balanço!T41-'Impacto IFRS16'!T90</f>
        <v>1460</v>
      </c>
      <c r="U92" s="2">
        <f>Balanço!U41-'Impacto IFRS16'!U90</f>
        <v>1062</v>
      </c>
      <c r="V92" s="2">
        <f>Balanço!V41-'Impacto IFRS16'!V90</f>
        <v>664</v>
      </c>
      <c r="W92" s="2">
        <f>Balanço!W41-'Impacto IFRS16'!W90</f>
        <v>265</v>
      </c>
      <c r="X92" s="80">
        <f>Balanço!X41-'Impacto IFRS16'!X90</f>
        <v>78</v>
      </c>
      <c r="Y92" s="2">
        <f>Balanço!Y41-'Impacto IFRS16'!Y90</f>
        <v>78</v>
      </c>
      <c r="Z92" s="2">
        <f>Balanço!Z41-'Impacto IFRS16'!Z90</f>
        <v>78</v>
      </c>
      <c r="AA92" s="2">
        <f>Balanço!AA41-'Impacto IFRS16'!AA90</f>
        <v>78</v>
      </c>
      <c r="AB92" s="2"/>
      <c r="AC92" s="6">
        <f t="shared" si="154"/>
        <v>-0.22819767441860464</v>
      </c>
      <c r="AD92" s="6">
        <f t="shared" si="155"/>
        <v>-0.2168141592920354</v>
      </c>
      <c r="AE92" s="6">
        <f t="shared" si="156"/>
        <v>-0.2168141592920354</v>
      </c>
      <c r="AF92" s="6">
        <f t="shared" si="157"/>
        <v>-8.3490269930947894E-2</v>
      </c>
      <c r="AG92" s="6">
        <f t="shared" si="158"/>
        <v>-0.33333333333333331</v>
      </c>
      <c r="AH92" s="6">
        <f t="shared" si="159"/>
        <v>-0.58317639673571875</v>
      </c>
      <c r="AI92" s="6">
        <f t="shared" si="160"/>
        <v>-0.8336472065285625</v>
      </c>
      <c r="AJ92" s="6">
        <f t="shared" si="161"/>
        <v>-0.94657534246575348</v>
      </c>
      <c r="AK92" s="6">
        <f t="shared" si="162"/>
        <v>-0.92655367231638419</v>
      </c>
      <c r="AL92" s="6">
        <f t="shared" si="163"/>
        <v>-0.88253012048192769</v>
      </c>
      <c r="AM92" s="6">
        <f t="shared" si="164"/>
        <v>-0.70566037735849052</v>
      </c>
      <c r="AO92" s="2">
        <f t="shared" si="170"/>
        <v>2034</v>
      </c>
      <c r="AP92" s="2">
        <f t="shared" si="171"/>
        <v>1593</v>
      </c>
      <c r="AQ92" s="2">
        <f t="shared" si="165"/>
        <v>265</v>
      </c>
      <c r="AR92" s="2">
        <f t="shared" si="172"/>
        <v>78</v>
      </c>
      <c r="AS92" s="2"/>
      <c r="AT92" s="6">
        <f t="shared" si="166"/>
        <v>-0.2168141592920354</v>
      </c>
      <c r="AU92" s="6">
        <f t="shared" si="167"/>
        <v>-0.8336472065285625</v>
      </c>
      <c r="AV92" s="6">
        <f t="shared" si="168"/>
        <v>-0.70566037735849052</v>
      </c>
    </row>
    <row r="93" spans="1:48" x14ac:dyDescent="0.25">
      <c r="A93" t="s">
        <v>45</v>
      </c>
      <c r="B93" s="2">
        <f>Balanço!B42-'Impacto IFRS16'!B91</f>
        <v>0</v>
      </c>
      <c r="C93" s="2">
        <f>Balanço!C42-'Impacto IFRS16'!C91</f>
        <v>0</v>
      </c>
      <c r="D93" s="2">
        <f>Balanço!D42-'Impacto IFRS16'!D91</f>
        <v>5081</v>
      </c>
      <c r="E93" s="2">
        <f>Balanço!E42-'Impacto IFRS16'!E91</f>
        <v>15123</v>
      </c>
      <c r="F93" s="2">
        <f>Balanço!F42-'Impacto IFRS16'!F91</f>
        <v>15122</v>
      </c>
      <c r="G93" s="2"/>
      <c r="H93" s="6">
        <f t="shared" si="169"/>
        <v>0</v>
      </c>
      <c r="I93" s="6">
        <f t="shared" si="169"/>
        <v>0</v>
      </c>
      <c r="J93" s="6">
        <f t="shared" si="169"/>
        <v>1.9763826018500295</v>
      </c>
      <c r="K93" s="6">
        <f t="shared" si="169"/>
        <v>-6.6124446207763005E-5</v>
      </c>
      <c r="M93" s="2">
        <f>Balanço!M42-'Impacto IFRS16'!M91</f>
        <v>0</v>
      </c>
      <c r="N93" s="2">
        <f>Balanço!N42-'Impacto IFRS16'!N91</f>
        <v>0</v>
      </c>
      <c r="O93" s="2">
        <f>Balanço!O42-'Impacto IFRS16'!O91</f>
        <v>0</v>
      </c>
      <c r="P93" s="80">
        <f>Balanço!P42-'Impacto IFRS16'!P91</f>
        <v>5081</v>
      </c>
      <c r="Q93" s="2">
        <f>Balanço!Q42-'Impacto IFRS16'!Q91</f>
        <v>5081</v>
      </c>
      <c r="R93" s="2">
        <f>Balanço!R42-'Impacto IFRS16'!R91</f>
        <v>5081</v>
      </c>
      <c r="S93" s="2">
        <f>Balanço!S42-'Impacto IFRS16'!S91</f>
        <v>0</v>
      </c>
      <c r="T93" s="80">
        <f>Balanço!T42-'Impacto IFRS16'!T91</f>
        <v>15123</v>
      </c>
      <c r="U93" s="2">
        <f>Balanço!U42-'Impacto IFRS16'!U91</f>
        <v>15123</v>
      </c>
      <c r="V93" s="2">
        <f>Balanço!V42-'Impacto IFRS16'!V91</f>
        <v>0</v>
      </c>
      <c r="W93" s="2">
        <f>Balanço!W42-'Impacto IFRS16'!W91</f>
        <v>0</v>
      </c>
      <c r="X93" s="80">
        <f>Balanço!X42-'Impacto IFRS16'!X91</f>
        <v>15122</v>
      </c>
      <c r="Y93" s="2">
        <f>Balanço!Y42-'Impacto IFRS16'!Y91</f>
        <v>15122</v>
      </c>
      <c r="Z93" s="2">
        <f>Balanço!Z42-'Impacto IFRS16'!Z91</f>
        <v>0</v>
      </c>
      <c r="AA93" s="2">
        <f>Balanço!AA42-'Impacto IFRS16'!AA91</f>
        <v>0</v>
      </c>
      <c r="AB93" s="2"/>
      <c r="AC93" s="6">
        <f t="shared" si="154"/>
        <v>0</v>
      </c>
      <c r="AD93" s="6">
        <f t="shared" si="155"/>
        <v>0</v>
      </c>
      <c r="AE93" s="6">
        <f t="shared" si="156"/>
        <v>0</v>
      </c>
      <c r="AF93" s="6">
        <f t="shared" si="157"/>
        <v>1.9763826018500295</v>
      </c>
      <c r="AG93" s="6">
        <f t="shared" si="158"/>
        <v>1.9763826018500295</v>
      </c>
      <c r="AH93" s="6">
        <f t="shared" si="159"/>
        <v>-1</v>
      </c>
      <c r="AI93" s="6">
        <f t="shared" si="160"/>
        <v>0</v>
      </c>
      <c r="AJ93" s="6">
        <f t="shared" si="161"/>
        <v>-6.6124446207763005E-5</v>
      </c>
      <c r="AK93" s="6">
        <f t="shared" si="162"/>
        <v>-6.6124446207763005E-5</v>
      </c>
      <c r="AL93" s="6">
        <f t="shared" si="163"/>
        <v>0</v>
      </c>
      <c r="AM93" s="6">
        <f t="shared" si="164"/>
        <v>0</v>
      </c>
      <c r="AO93" s="2">
        <f t="shared" si="170"/>
        <v>0</v>
      </c>
      <c r="AP93" s="2">
        <f t="shared" si="171"/>
        <v>0</v>
      </c>
      <c r="AQ93" s="2">
        <f t="shared" si="165"/>
        <v>0</v>
      </c>
      <c r="AR93" s="2">
        <f t="shared" si="172"/>
        <v>0</v>
      </c>
      <c r="AS93" s="2"/>
      <c r="AT93" s="6">
        <f t="shared" si="166"/>
        <v>0</v>
      </c>
      <c r="AU93" s="6">
        <f t="shared" si="167"/>
        <v>0</v>
      </c>
      <c r="AV93" s="6">
        <f t="shared" si="168"/>
        <v>0</v>
      </c>
    </row>
    <row r="94" spans="1:48" x14ac:dyDescent="0.25">
      <c r="A94" t="s">
        <v>46</v>
      </c>
      <c r="B94" s="2">
        <f>Balanço!B43-'Impacto IFRS16'!B92</f>
        <v>5729</v>
      </c>
      <c r="C94" s="2">
        <f>Balanço!C43-'Impacto IFRS16'!C92</f>
        <v>16213</v>
      </c>
      <c r="D94" s="2">
        <f>Balanço!D43-'Impacto IFRS16'!D92</f>
        <v>18099</v>
      </c>
      <c r="E94" s="2">
        <f>Balanço!E43-'Impacto IFRS16'!E92</f>
        <v>16690</v>
      </c>
      <c r="F94" s="2">
        <f>Balanço!F43-'Impacto IFRS16'!F92</f>
        <v>16548</v>
      </c>
      <c r="G94" s="2"/>
      <c r="H94" s="6">
        <f t="shared" si="169"/>
        <v>1.8299877814627334</v>
      </c>
      <c r="I94" s="6">
        <f t="shared" si="169"/>
        <v>0.11632640473693949</v>
      </c>
      <c r="J94" s="6">
        <f t="shared" si="169"/>
        <v>-7.7849604950549753E-2</v>
      </c>
      <c r="K94" s="6">
        <f t="shared" si="169"/>
        <v>-8.5080886758538039E-3</v>
      </c>
      <c r="M94" s="2">
        <f>Balanço!M43-'Impacto IFRS16'!M92</f>
        <v>12342</v>
      </c>
      <c r="N94" s="2">
        <f>Balanço!N43-'Impacto IFRS16'!N92</f>
        <v>13811</v>
      </c>
      <c r="O94" s="2">
        <f>Balanço!O43-'Impacto IFRS16'!O92</f>
        <v>15403</v>
      </c>
      <c r="P94" s="80">
        <f>Balanço!P43-'Impacto IFRS16'!P92</f>
        <v>18099</v>
      </c>
      <c r="Q94" s="2">
        <f>Balanço!Q43-'Impacto IFRS16'!Q92</f>
        <v>8293</v>
      </c>
      <c r="R94" s="2">
        <f>Balanço!R43-'Impacto IFRS16'!R92</f>
        <v>9517</v>
      </c>
      <c r="S94" s="2">
        <f>Balanço!S43-'Impacto IFRS16'!S92</f>
        <v>11402</v>
      </c>
      <c r="T94" s="80">
        <f>Balanço!T43-'Impacto IFRS16'!T92</f>
        <v>16690</v>
      </c>
      <c r="U94" s="2">
        <f>Balanço!U43-'Impacto IFRS16'!U92</f>
        <v>11497</v>
      </c>
      <c r="V94" s="2">
        <f>Balanço!V43-'Impacto IFRS16'!V92</f>
        <v>12825</v>
      </c>
      <c r="W94" s="2">
        <f>Balanço!W43-'Impacto IFRS16'!W92</f>
        <v>12111</v>
      </c>
      <c r="X94" s="80">
        <f>Balanço!X43-'Impacto IFRS16'!X92</f>
        <v>16548</v>
      </c>
      <c r="Y94" s="2">
        <f>Balanço!Y43-'Impacto IFRS16'!Y92</f>
        <v>12588</v>
      </c>
      <c r="Z94" s="2">
        <f>Balanço!Z43-'Impacto IFRS16'!Z92</f>
        <v>12762</v>
      </c>
      <c r="AA94" s="2">
        <f>Balanço!AA43-'Impacto IFRS16'!AA92</f>
        <v>14563</v>
      </c>
      <c r="AB94" s="2"/>
      <c r="AC94" s="6">
        <f t="shared" si="154"/>
        <v>-0.32806676389564088</v>
      </c>
      <c r="AD94" s="6">
        <f t="shared" si="155"/>
        <v>-0.31091159220910869</v>
      </c>
      <c r="AE94" s="6">
        <f t="shared" si="156"/>
        <v>-0.25975459326105305</v>
      </c>
      <c r="AF94" s="6">
        <f t="shared" si="157"/>
        <v>-7.7849604950549753E-2</v>
      </c>
      <c r="AG94" s="6">
        <f t="shared" si="158"/>
        <v>0.38634993367900639</v>
      </c>
      <c r="AH94" s="6">
        <f t="shared" si="159"/>
        <v>0.34758852579594413</v>
      </c>
      <c r="AI94" s="6">
        <f t="shared" si="160"/>
        <v>6.2182073320470092E-2</v>
      </c>
      <c r="AJ94" s="6">
        <f t="shared" si="161"/>
        <v>-8.5080886758538039E-3</v>
      </c>
      <c r="AK94" s="6">
        <f t="shared" si="162"/>
        <v>9.4894320257458462E-2</v>
      </c>
      <c r="AL94" s="6">
        <f t="shared" si="163"/>
        <v>-4.9122807017543861E-3</v>
      </c>
      <c r="AM94" s="6">
        <f t="shared" si="164"/>
        <v>0.20246057303278012</v>
      </c>
      <c r="AO94" s="2">
        <f t="shared" si="170"/>
        <v>15403</v>
      </c>
      <c r="AP94" s="2">
        <f t="shared" si="171"/>
        <v>11402</v>
      </c>
      <c r="AQ94" s="2">
        <f t="shared" si="165"/>
        <v>12111</v>
      </c>
      <c r="AR94" s="2">
        <f t="shared" si="172"/>
        <v>14563</v>
      </c>
      <c r="AS94" s="2"/>
      <c r="AT94" s="6">
        <f t="shared" si="166"/>
        <v>-0.25975459326105305</v>
      </c>
      <c r="AU94" s="6">
        <f t="shared" si="167"/>
        <v>6.2182073320470092E-2</v>
      </c>
      <c r="AV94" s="6">
        <f t="shared" si="168"/>
        <v>0.20246057303278012</v>
      </c>
    </row>
    <row r="95" spans="1:48" x14ac:dyDescent="0.25">
      <c r="A95" t="s">
        <v>47</v>
      </c>
      <c r="B95" s="2">
        <f>Balanço!B44-'Impacto IFRS16'!B93</f>
        <v>22757</v>
      </c>
      <c r="C95" s="2">
        <f>Balanço!C44-'Impacto IFRS16'!C93</f>
        <v>18024</v>
      </c>
      <c r="D95" s="2">
        <f>Balanço!D44-'Impacto IFRS16'!D93</f>
        <v>25754</v>
      </c>
      <c r="E95" s="2">
        <f>Balanço!E44-'Impacto IFRS16'!E93</f>
        <v>70262</v>
      </c>
      <c r="F95" s="2">
        <f>Balanço!F44-'Impacto IFRS16'!F93</f>
        <v>76098</v>
      </c>
      <c r="G95" s="2"/>
      <c r="H95" s="6">
        <f t="shared" si="169"/>
        <v>-0.20797996220943007</v>
      </c>
      <c r="I95" s="6">
        <f t="shared" si="169"/>
        <v>0.42887261429205503</v>
      </c>
      <c r="J95" s="6">
        <f t="shared" si="169"/>
        <v>1.7281975615438379</v>
      </c>
      <c r="K95" s="6">
        <f t="shared" si="169"/>
        <v>8.3060544817967041E-2</v>
      </c>
      <c r="M95" s="2">
        <f>Balanço!M44-'Impacto IFRS16'!M93</f>
        <v>28310</v>
      </c>
      <c r="N95" s="2">
        <f>Balanço!N44-'Impacto IFRS16'!N93</f>
        <v>26675</v>
      </c>
      <c r="O95" s="2">
        <f>Balanço!O44-'Impacto IFRS16'!O93</f>
        <v>34815</v>
      </c>
      <c r="P95" s="80">
        <f>Balanço!P44-'Impacto IFRS16'!P93</f>
        <v>25754</v>
      </c>
      <c r="Q95" s="2">
        <f>Balanço!Q44-'Impacto IFRS16'!Q93</f>
        <v>36351</v>
      </c>
      <c r="R95" s="2">
        <f>Balanço!R44-'Impacto IFRS16'!R93</f>
        <v>37685</v>
      </c>
      <c r="S95" s="2">
        <f>Balanço!S44-'Impacto IFRS16'!S93</f>
        <v>75604</v>
      </c>
      <c r="T95" s="80">
        <f>Balanço!T44-'Impacto IFRS16'!T93</f>
        <v>70262</v>
      </c>
      <c r="U95" s="2">
        <f>Balanço!U44-'Impacto IFRS16'!U93</f>
        <v>78343</v>
      </c>
      <c r="V95" s="2">
        <f>Balanço!V44-'Impacto IFRS16'!V93</f>
        <v>83443</v>
      </c>
      <c r="W95" s="2">
        <f>Balanço!W44-'Impacto IFRS16'!W93</f>
        <v>92187</v>
      </c>
      <c r="X95" s="80">
        <f>Balanço!X44-'Impacto IFRS16'!X93</f>
        <v>76098</v>
      </c>
      <c r="Y95" s="2">
        <f>Balanço!Y44-'Impacto IFRS16'!Y93</f>
        <v>84934</v>
      </c>
      <c r="Z95" s="2">
        <f>Balanço!Z44-'Impacto IFRS16'!Z93</f>
        <v>83494</v>
      </c>
      <c r="AA95" s="2">
        <f>Balanço!AA44-'Impacto IFRS16'!AA93</f>
        <v>83309</v>
      </c>
      <c r="AB95" s="2"/>
      <c r="AC95" s="6">
        <f t="shared" si="154"/>
        <v>0.28403391027905334</v>
      </c>
      <c r="AD95" s="6">
        <f t="shared" si="155"/>
        <v>0.41274601686972823</v>
      </c>
      <c r="AE95" s="6">
        <f t="shared" si="156"/>
        <v>1.1715927042941261</v>
      </c>
      <c r="AF95" s="6">
        <f t="shared" si="157"/>
        <v>1.7281975615438379</v>
      </c>
      <c r="AG95" s="6">
        <f t="shared" si="158"/>
        <v>1.1551814255453769</v>
      </c>
      <c r="AH95" s="6">
        <f t="shared" si="159"/>
        <v>1.214223165715802</v>
      </c>
      <c r="AI95" s="6">
        <f t="shared" si="160"/>
        <v>0.21934024654780171</v>
      </c>
      <c r="AJ95" s="6">
        <f t="shared" si="161"/>
        <v>8.3060544817967041E-2</v>
      </c>
      <c r="AK95" s="6">
        <f t="shared" si="162"/>
        <v>8.4130043526543533E-2</v>
      </c>
      <c r="AL95" s="6">
        <f t="shared" si="163"/>
        <v>6.1119566650288221E-4</v>
      </c>
      <c r="AM95" s="6">
        <f t="shared" si="164"/>
        <v>-9.6304251141701103E-2</v>
      </c>
      <c r="AO95" s="2">
        <f t="shared" si="170"/>
        <v>34815</v>
      </c>
      <c r="AP95" s="2">
        <f t="shared" si="171"/>
        <v>75604</v>
      </c>
      <c r="AQ95" s="2">
        <f t="shared" si="165"/>
        <v>92187</v>
      </c>
      <c r="AR95" s="2">
        <f t="shared" si="172"/>
        <v>83309</v>
      </c>
      <c r="AS95" s="2"/>
      <c r="AT95" s="6">
        <f t="shared" si="166"/>
        <v>1.1715927042941261</v>
      </c>
      <c r="AU95" s="6">
        <f t="shared" si="167"/>
        <v>0.21934024654780171</v>
      </c>
      <c r="AV95" s="6">
        <f t="shared" si="168"/>
        <v>-9.6304251141701103E-2</v>
      </c>
    </row>
    <row r="96" spans="1:48" x14ac:dyDescent="0.25">
      <c r="B96" s="2"/>
      <c r="C96" s="2"/>
      <c r="D96" s="2"/>
      <c r="E96" s="2"/>
      <c r="F96" s="2"/>
      <c r="H96" s="6"/>
      <c r="I96" s="6"/>
      <c r="J96" s="6"/>
      <c r="K96" s="6"/>
      <c r="M96" s="2"/>
      <c r="N96" s="2"/>
      <c r="O96" s="2"/>
      <c r="P96" s="80"/>
      <c r="Q96" s="2"/>
      <c r="R96" s="2"/>
      <c r="S96" s="2"/>
      <c r="T96" s="80"/>
      <c r="U96" s="2"/>
      <c r="V96" s="2"/>
      <c r="W96" s="2"/>
      <c r="X96" s="80"/>
      <c r="Y96" s="2"/>
      <c r="Z96" s="2"/>
      <c r="AA96" s="2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O96" s="2"/>
      <c r="AP96" s="2"/>
      <c r="AQ96" s="2"/>
      <c r="AR96" s="2"/>
      <c r="AT96" s="6"/>
      <c r="AU96" s="6"/>
      <c r="AV96" s="6"/>
    </row>
    <row r="97" spans="1:48" x14ac:dyDescent="0.25">
      <c r="A97" s="18" t="s">
        <v>334</v>
      </c>
      <c r="B97" s="19">
        <f>SUM(B98:B104)</f>
        <v>140044</v>
      </c>
      <c r="C97" s="19">
        <f>SUM(C98:C104)</f>
        <v>459009</v>
      </c>
      <c r="D97" s="19">
        <f t="shared" ref="D97:F97" si="173">SUM(D98:D104)</f>
        <v>623212</v>
      </c>
      <c r="E97" s="19">
        <f t="shared" si="173"/>
        <v>501009</v>
      </c>
      <c r="F97" s="19">
        <f t="shared" si="173"/>
        <v>628476</v>
      </c>
      <c r="G97" s="19"/>
      <c r="H97" s="21">
        <f>IFERROR((C97-B97)/(ABS(B97)),0)</f>
        <v>2.2776056096655335</v>
      </c>
      <c r="I97" s="21">
        <f>IFERROR((D97-C97)/(ABS(C97)),0)</f>
        <v>0.35773372635394951</v>
      </c>
      <c r="J97" s="21">
        <f>IFERROR((E97-D97)/(ABS(D97)),0)</f>
        <v>-0.19608576214835402</v>
      </c>
      <c r="K97" s="21">
        <f>IFERROR((F97-E97)/(ABS(E97)),0)</f>
        <v>0.25442057927103107</v>
      </c>
      <c r="M97" s="19">
        <f t="shared" ref="M97:X97" si="174">SUM(M98:M104)</f>
        <v>448315</v>
      </c>
      <c r="N97" s="19">
        <f t="shared" si="174"/>
        <v>497897</v>
      </c>
      <c r="O97" s="19">
        <f t="shared" si="174"/>
        <v>548643</v>
      </c>
      <c r="P97" s="79">
        <f t="shared" si="174"/>
        <v>623212</v>
      </c>
      <c r="Q97" s="19">
        <f t="shared" si="174"/>
        <v>612199</v>
      </c>
      <c r="R97" s="19">
        <f t="shared" si="174"/>
        <v>586048</v>
      </c>
      <c r="S97" s="19">
        <f t="shared" si="174"/>
        <v>552662</v>
      </c>
      <c r="T97" s="79">
        <f t="shared" si="174"/>
        <v>501009</v>
      </c>
      <c r="U97" s="19">
        <f t="shared" si="174"/>
        <v>448293</v>
      </c>
      <c r="V97" s="19">
        <f t="shared" si="174"/>
        <v>711860</v>
      </c>
      <c r="W97" s="19">
        <f t="shared" si="174"/>
        <v>689339</v>
      </c>
      <c r="X97" s="79">
        <f t="shared" si="174"/>
        <v>628476</v>
      </c>
      <c r="Y97" s="19">
        <f t="shared" ref="Y97" si="175">SUM(Y98:Y104)</f>
        <v>714545</v>
      </c>
      <c r="Z97" s="19">
        <f t="shared" ref="Z97" si="176">SUM(Z98:Z104)</f>
        <v>660955</v>
      </c>
      <c r="AA97" s="19">
        <f t="shared" ref="AA97" si="177">SUM(AA98:AA104)</f>
        <v>883085</v>
      </c>
      <c r="AB97" s="19"/>
      <c r="AC97" s="21">
        <f t="shared" ref="AC97:AM104" si="178">IFERROR((Q97-M97)/(ABS(M97)),0)</f>
        <v>0.36555546881099227</v>
      </c>
      <c r="AD97" s="21">
        <f t="shared" si="178"/>
        <v>0.17704665824457669</v>
      </c>
      <c r="AE97" s="21">
        <f t="shared" si="178"/>
        <v>7.3253463545511384E-3</v>
      </c>
      <c r="AF97" s="21">
        <f t="shared" si="178"/>
        <v>-0.19608576214835402</v>
      </c>
      <c r="AG97" s="21">
        <f t="shared" si="178"/>
        <v>-0.2677332043992231</v>
      </c>
      <c r="AH97" s="21">
        <f t="shared" si="178"/>
        <v>0.21467866113355902</v>
      </c>
      <c r="AI97" s="21">
        <f t="shared" si="178"/>
        <v>0.24730667207081364</v>
      </c>
      <c r="AJ97" s="21">
        <f t="shared" si="178"/>
        <v>0.25442057927103107</v>
      </c>
      <c r="AK97" s="21">
        <f t="shared" si="178"/>
        <v>0.59392406305697387</v>
      </c>
      <c r="AL97" s="21">
        <f t="shared" si="178"/>
        <v>-7.150984744191273E-2</v>
      </c>
      <c r="AM97" s="21">
        <f t="shared" si="178"/>
        <v>0.28106055221016074</v>
      </c>
      <c r="AO97" s="19">
        <f t="shared" ref="AO97:AO104" si="179">O97</f>
        <v>548643</v>
      </c>
      <c r="AP97" s="19">
        <f t="shared" ref="AP97:AP104" si="180">S97</f>
        <v>552662</v>
      </c>
      <c r="AQ97" s="19">
        <f t="shared" ref="AQ97:AQ104" si="181">W97</f>
        <v>689339</v>
      </c>
      <c r="AR97" s="19">
        <f t="shared" ref="AR97:AR104" si="182">AA97</f>
        <v>883085</v>
      </c>
      <c r="AS97" s="19"/>
      <c r="AT97" s="21">
        <f t="shared" ref="AT97:AT104" si="183">IFERROR((AP97-AO97)/(ABS(AO97)),0)</f>
        <v>7.3253463545511384E-3</v>
      </c>
      <c r="AU97" s="21">
        <f t="shared" ref="AU97:AU104" si="184">IFERROR((AQ97-AP97)/(ABS(AP97)),0)</f>
        <v>0.24730667207081364</v>
      </c>
      <c r="AV97" s="21">
        <f t="shared" ref="AV97:AV104" si="185">IFERROR((AR97-AQ97)/(ABS(AQ97)),0)</f>
        <v>0.28106055221016074</v>
      </c>
    </row>
    <row r="98" spans="1:48" x14ac:dyDescent="0.25">
      <c r="A98" t="s">
        <v>41</v>
      </c>
      <c r="B98" s="2">
        <f>Balanço!B47-'Impacto IFRS16'!B96</f>
        <v>79524</v>
      </c>
      <c r="C98" s="2">
        <f>Balanço!C47-'Impacto IFRS16'!C96</f>
        <v>138830</v>
      </c>
      <c r="D98" s="2">
        <f>Balanço!D47-'Impacto IFRS16'!D96</f>
        <v>266764</v>
      </c>
      <c r="E98" s="2">
        <f>Balanço!E47-'Impacto IFRS16'!E96</f>
        <v>207835</v>
      </c>
      <c r="F98" s="2">
        <f>Balanço!F47-'Impacto IFRS16'!F96</f>
        <v>158314</v>
      </c>
      <c r="H98" s="6">
        <f t="shared" ref="H98:K104" si="186">IFERROR((C98-B98)/(ABS(B98)),0)</f>
        <v>0.7457622855993159</v>
      </c>
      <c r="I98" s="6">
        <f t="shared" si="186"/>
        <v>0.92151552258157454</v>
      </c>
      <c r="J98" s="6">
        <f t="shared" si="186"/>
        <v>-0.22090312036106821</v>
      </c>
      <c r="K98" s="6">
        <f t="shared" si="186"/>
        <v>-0.23827074361873601</v>
      </c>
      <c r="M98" s="2">
        <f>Balanço!M47-'Impacto IFRS16'!M96</f>
        <v>132900</v>
      </c>
      <c r="N98" s="2">
        <f>Balanço!N47-'Impacto IFRS16'!N96</f>
        <v>199174</v>
      </c>
      <c r="O98" s="2">
        <f>Balanço!O47-'Impacto IFRS16'!O96</f>
        <v>171345</v>
      </c>
      <c r="P98" s="80">
        <f>Balanço!P47-'Impacto IFRS16'!P96</f>
        <v>266764</v>
      </c>
      <c r="Q98" s="2">
        <f>Balanço!Q47-'Impacto IFRS16'!Q96</f>
        <v>272237</v>
      </c>
      <c r="R98" s="2">
        <f>Balanço!R47-'Impacto IFRS16'!R96</f>
        <v>259847</v>
      </c>
      <c r="S98" s="2">
        <f>Balanço!S47-'Impacto IFRS16'!S96</f>
        <v>235024</v>
      </c>
      <c r="T98" s="80">
        <f>Balanço!T47-'Impacto IFRS16'!T96</f>
        <v>207835</v>
      </c>
      <c r="U98" s="2">
        <f>Balanço!U47-'Impacto IFRS16'!U96</f>
        <v>180566</v>
      </c>
      <c r="V98" s="2">
        <f>Balanço!V47-'Impacto IFRS16'!V96</f>
        <v>208260</v>
      </c>
      <c r="W98" s="2">
        <f>Balanço!W47-'Impacto IFRS16'!W96</f>
        <v>180944</v>
      </c>
      <c r="X98" s="80">
        <f>Balanço!X47-'Impacto IFRS16'!X96</f>
        <v>158314</v>
      </c>
      <c r="Y98" s="2">
        <f>Balanço!Y47-'Impacto IFRS16'!Y96</f>
        <v>281959</v>
      </c>
      <c r="Z98" s="2">
        <f>Balanço!Z47-'Impacto IFRS16'!Z96</f>
        <v>261943</v>
      </c>
      <c r="AA98" s="2">
        <f>Balanço!AA47-'Impacto IFRS16'!AA96</f>
        <v>238749</v>
      </c>
      <c r="AB98" s="2"/>
      <c r="AC98" s="6">
        <f t="shared" si="178"/>
        <v>1.0484349134687736</v>
      </c>
      <c r="AD98" s="6">
        <f t="shared" si="178"/>
        <v>0.30462309337564142</v>
      </c>
      <c r="AE98" s="6">
        <f t="shared" si="178"/>
        <v>0.37164200881262949</v>
      </c>
      <c r="AF98" s="6">
        <f t="shared" si="178"/>
        <v>-0.22090312036106821</v>
      </c>
      <c r="AG98" s="6">
        <f t="shared" si="178"/>
        <v>-0.33673233248970569</v>
      </c>
      <c r="AH98" s="6">
        <f t="shared" si="178"/>
        <v>-0.19852836476849839</v>
      </c>
      <c r="AI98" s="6">
        <f t="shared" si="178"/>
        <v>-0.23010415957519231</v>
      </c>
      <c r="AJ98" s="6">
        <f t="shared" si="178"/>
        <v>-0.23827074361873601</v>
      </c>
      <c r="AK98" s="6">
        <f t="shared" si="178"/>
        <v>0.56152874849085654</v>
      </c>
      <c r="AL98" s="6">
        <f t="shared" si="178"/>
        <v>0.2577691347354269</v>
      </c>
      <c r="AM98" s="6">
        <f t="shared" si="178"/>
        <v>0.31946348041382971</v>
      </c>
      <c r="AO98" s="2">
        <f t="shared" si="179"/>
        <v>171345</v>
      </c>
      <c r="AP98" s="2">
        <f t="shared" si="180"/>
        <v>235024</v>
      </c>
      <c r="AQ98" s="2">
        <f t="shared" si="181"/>
        <v>180944</v>
      </c>
      <c r="AR98" s="2">
        <f t="shared" si="182"/>
        <v>238749</v>
      </c>
      <c r="AS98" s="2"/>
      <c r="AT98" s="6">
        <f t="shared" si="183"/>
        <v>0.37164200881262949</v>
      </c>
      <c r="AU98" s="6">
        <f t="shared" si="184"/>
        <v>-0.23010415957519231</v>
      </c>
      <c r="AV98" s="6">
        <f t="shared" si="185"/>
        <v>0.31946348041382971</v>
      </c>
    </row>
    <row r="99" spans="1:48" x14ac:dyDescent="0.25">
      <c r="A99" t="s">
        <v>60</v>
      </c>
      <c r="B99" s="2">
        <f>Balanço!B48-'Impacto IFRS16'!B97</f>
        <v>0</v>
      </c>
      <c r="C99" s="2">
        <f>Balanço!C48-'Impacto IFRS16'!C97</f>
        <v>260566</v>
      </c>
      <c r="D99" s="2">
        <f>Balanço!D48-'Impacto IFRS16'!D97</f>
        <v>296050</v>
      </c>
      <c r="E99" s="2">
        <f>Balanço!E48-'Impacto IFRS16'!E97</f>
        <v>214862</v>
      </c>
      <c r="F99" s="2">
        <f>Balanço!F48-'Impacto IFRS16'!F97</f>
        <v>378320</v>
      </c>
      <c r="H99" s="6">
        <f t="shared" si="186"/>
        <v>0</v>
      </c>
      <c r="I99" s="6">
        <f t="shared" si="186"/>
        <v>0.1361804686720447</v>
      </c>
      <c r="J99" s="6">
        <f t="shared" si="186"/>
        <v>-0.27423745988853232</v>
      </c>
      <c r="K99" s="6">
        <f t="shared" si="186"/>
        <v>0.7607580679692082</v>
      </c>
      <c r="M99" s="2">
        <f>Balanço!M48-'Impacto IFRS16'!M97</f>
        <v>250640</v>
      </c>
      <c r="N99" s="2">
        <f>Balanço!N48-'Impacto IFRS16'!N97</f>
        <v>235468</v>
      </c>
      <c r="O99" s="2">
        <f>Balanço!O48-'Impacto IFRS16'!O97</f>
        <v>313818</v>
      </c>
      <c r="P99" s="80">
        <f>Balanço!P48-'Impacto IFRS16'!P97</f>
        <v>296050</v>
      </c>
      <c r="Q99" s="2">
        <f>Balanço!Q48-'Impacto IFRS16'!Q97</f>
        <v>278283</v>
      </c>
      <c r="R99" s="2">
        <f>Balanço!R48-'Impacto IFRS16'!R97</f>
        <v>260846</v>
      </c>
      <c r="S99" s="2">
        <f>Balanço!S48-'Impacto IFRS16'!S97</f>
        <v>240632</v>
      </c>
      <c r="T99" s="80">
        <f>Balanço!T48-'Impacto IFRS16'!T97</f>
        <v>214862</v>
      </c>
      <c r="U99" s="2">
        <f>Balanço!U48-'Impacto IFRS16'!U97</f>
        <v>189093</v>
      </c>
      <c r="V99" s="2">
        <f>Balanço!V48-'Impacto IFRS16'!V97</f>
        <v>461501</v>
      </c>
      <c r="W99" s="2">
        <f>Balanço!W48-'Impacto IFRS16'!W97</f>
        <v>416438</v>
      </c>
      <c r="X99" s="80">
        <f>Balanço!X48-'Impacto IFRS16'!X97</f>
        <v>378320</v>
      </c>
      <c r="Y99" s="2">
        <f>Balanço!Y48-'Impacto IFRS16'!Y97</f>
        <v>340201</v>
      </c>
      <c r="Z99" s="2">
        <f>Balanço!Z48-'Impacto IFRS16'!Z97</f>
        <v>304247</v>
      </c>
      <c r="AA99" s="2">
        <f>Balanço!AA48-'Impacto IFRS16'!AA97</f>
        <v>548674</v>
      </c>
      <c r="AB99" s="2"/>
      <c r="AC99" s="6">
        <f t="shared" si="178"/>
        <v>0.11028965847430577</v>
      </c>
      <c r="AD99" s="6">
        <f t="shared" si="178"/>
        <v>0.10777685290570269</v>
      </c>
      <c r="AE99" s="6">
        <f t="shared" si="178"/>
        <v>-0.23321160672746624</v>
      </c>
      <c r="AF99" s="6">
        <f t="shared" si="178"/>
        <v>-0.27423745988853232</v>
      </c>
      <c r="AG99" s="6">
        <f t="shared" si="178"/>
        <v>-0.32050107264906585</v>
      </c>
      <c r="AH99" s="6">
        <f t="shared" si="178"/>
        <v>0.76924698864464092</v>
      </c>
      <c r="AI99" s="6">
        <f t="shared" si="178"/>
        <v>0.73060108381262678</v>
      </c>
      <c r="AJ99" s="6">
        <f t="shared" si="178"/>
        <v>0.7607580679692082</v>
      </c>
      <c r="AK99" s="6">
        <f t="shared" si="178"/>
        <v>0.79912000973066166</v>
      </c>
      <c r="AL99" s="6">
        <f t="shared" si="178"/>
        <v>-0.34074465710800195</v>
      </c>
      <c r="AM99" s="6">
        <f t="shared" si="178"/>
        <v>0.31754066631767514</v>
      </c>
      <c r="AO99" s="2">
        <f t="shared" si="179"/>
        <v>313818</v>
      </c>
      <c r="AP99" s="2">
        <f t="shared" si="180"/>
        <v>240632</v>
      </c>
      <c r="AQ99" s="2">
        <f t="shared" si="181"/>
        <v>416438</v>
      </c>
      <c r="AR99" s="2">
        <f t="shared" si="182"/>
        <v>548674</v>
      </c>
      <c r="AS99" s="2"/>
      <c r="AT99" s="6">
        <f t="shared" si="183"/>
        <v>-0.23321160672746624</v>
      </c>
      <c r="AU99" s="6">
        <f t="shared" si="184"/>
        <v>0.73060108381262678</v>
      </c>
      <c r="AV99" s="6">
        <f t="shared" si="185"/>
        <v>0.31754066631767514</v>
      </c>
    </row>
    <row r="100" spans="1:48" x14ac:dyDescent="0.25">
      <c r="A100" t="s">
        <v>64</v>
      </c>
      <c r="B100" s="2">
        <f>Balanço!B49-'Impacto IFRS16'!B98</f>
        <v>44969</v>
      </c>
      <c r="C100" s="2">
        <f>Balanço!C49-'Impacto IFRS16'!C98</f>
        <v>46346</v>
      </c>
      <c r="D100" s="2">
        <f>Balanço!D49-'Impacto IFRS16'!D98</f>
        <v>46488</v>
      </c>
      <c r="E100" s="2">
        <f>Balanço!E49-'Impacto IFRS16'!E98</f>
        <v>47775</v>
      </c>
      <c r="F100" s="2">
        <f>Balanço!F49-'Impacto IFRS16'!F98</f>
        <v>18476</v>
      </c>
      <c r="H100" s="6">
        <f t="shared" si="186"/>
        <v>3.0621094531788566E-2</v>
      </c>
      <c r="I100" s="6">
        <f t="shared" si="186"/>
        <v>3.0639105855953049E-3</v>
      </c>
      <c r="J100" s="6">
        <f t="shared" si="186"/>
        <v>2.7684563758389263E-2</v>
      </c>
      <c r="K100" s="6">
        <f t="shared" si="186"/>
        <v>-0.61327053898482475</v>
      </c>
      <c r="M100" s="2">
        <f>Balanço!M49-'Impacto IFRS16'!M98</f>
        <v>47059</v>
      </c>
      <c r="N100" s="2">
        <f>Balanço!N49-'Impacto IFRS16'!N98</f>
        <v>47783</v>
      </c>
      <c r="O100" s="2">
        <f>Balanço!O49-'Impacto IFRS16'!O98</f>
        <v>48509</v>
      </c>
      <c r="P100" s="80">
        <f>Balanço!P49-'Impacto IFRS16'!P98</f>
        <v>46488</v>
      </c>
      <c r="Q100" s="2">
        <f>Balanço!Q49-'Impacto IFRS16'!Q98</f>
        <v>46960</v>
      </c>
      <c r="R100" s="2">
        <f>Balanço!R49-'Impacto IFRS16'!R98</f>
        <v>47308</v>
      </c>
      <c r="S100" s="2">
        <f>Balanço!S49-'Impacto IFRS16'!S98</f>
        <v>47551</v>
      </c>
      <c r="T100" s="80">
        <f>Balanço!T49-'Impacto IFRS16'!T98</f>
        <v>47775</v>
      </c>
      <c r="U100" s="2">
        <f>Balanço!U49-'Impacto IFRS16'!U98</f>
        <v>48006</v>
      </c>
      <c r="V100" s="2">
        <f>Balanço!V49-'Impacto IFRS16'!V98</f>
        <v>17923</v>
      </c>
      <c r="W100" s="2">
        <f>Balanço!W49-'Impacto IFRS16'!W98</f>
        <v>18142</v>
      </c>
      <c r="X100" s="80">
        <f>Balanço!X49-'Impacto IFRS16'!X98</f>
        <v>18476</v>
      </c>
      <c r="Y100" s="2">
        <f>Balanço!Y49-'Impacto IFRS16'!Y98</f>
        <v>18924</v>
      </c>
      <c r="Z100" s="2">
        <f>Balanço!Z49-'Impacto IFRS16'!Z98</f>
        <v>19474</v>
      </c>
      <c r="AA100" s="2">
        <f>Balanço!AA49-'Impacto IFRS16'!AA98</f>
        <v>20119</v>
      </c>
      <c r="AB100" s="2"/>
      <c r="AC100" s="6">
        <f t="shared" si="178"/>
        <v>-2.1037421109670841E-3</v>
      </c>
      <c r="AD100" s="6">
        <f t="shared" si="178"/>
        <v>-9.9407739154092466E-3</v>
      </c>
      <c r="AE100" s="6">
        <f t="shared" si="178"/>
        <v>-1.9748912572924611E-2</v>
      </c>
      <c r="AF100" s="6">
        <f t="shared" si="178"/>
        <v>2.7684563758389263E-2</v>
      </c>
      <c r="AG100" s="6">
        <f t="shared" si="178"/>
        <v>2.2274275979557071E-2</v>
      </c>
      <c r="AH100" s="6">
        <f t="shared" si="178"/>
        <v>-0.62114230151348604</v>
      </c>
      <c r="AI100" s="6">
        <f t="shared" si="178"/>
        <v>-0.61847279762781016</v>
      </c>
      <c r="AJ100" s="6">
        <f t="shared" si="178"/>
        <v>-0.61327053898482475</v>
      </c>
      <c r="AK100" s="6">
        <f t="shared" si="178"/>
        <v>-0.60579927509061371</v>
      </c>
      <c r="AL100" s="6">
        <f t="shared" si="178"/>
        <v>8.6536852089493951E-2</v>
      </c>
      <c r="AM100" s="6">
        <f t="shared" si="178"/>
        <v>0.10897365229853379</v>
      </c>
      <c r="AO100" s="2">
        <f t="shared" si="179"/>
        <v>48509</v>
      </c>
      <c r="AP100" s="2">
        <f t="shared" si="180"/>
        <v>47551</v>
      </c>
      <c r="AQ100" s="2">
        <f t="shared" si="181"/>
        <v>18142</v>
      </c>
      <c r="AR100" s="2">
        <f t="shared" si="182"/>
        <v>20119</v>
      </c>
      <c r="AS100" s="2"/>
      <c r="AT100" s="6">
        <f t="shared" si="183"/>
        <v>-1.9748912572924611E-2</v>
      </c>
      <c r="AU100" s="6">
        <f t="shared" si="184"/>
        <v>-0.61847279762781016</v>
      </c>
      <c r="AV100" s="6">
        <f t="shared" si="185"/>
        <v>0.10897365229853379</v>
      </c>
    </row>
    <row r="101" spans="1:48" x14ac:dyDescent="0.25">
      <c r="A101" t="s">
        <v>63</v>
      </c>
      <c r="B101" s="2">
        <f>Balanço!B50-'Impacto IFRS16'!B99</f>
        <v>5889</v>
      </c>
      <c r="C101" s="2">
        <f>Balanço!C50-'Impacto IFRS16'!C99</f>
        <v>3458</v>
      </c>
      <c r="D101" s="2">
        <f>Balanço!D50-'Impacto IFRS16'!D99</f>
        <v>1460</v>
      </c>
      <c r="E101" s="2">
        <f>Balanço!E50-'Impacto IFRS16'!E99</f>
        <v>235</v>
      </c>
      <c r="F101" s="2">
        <f>Balanço!F50-'Impacto IFRS16'!F99</f>
        <v>157</v>
      </c>
      <c r="H101" s="6">
        <f t="shared" si="186"/>
        <v>-0.41280353200883002</v>
      </c>
      <c r="I101" s="6">
        <f t="shared" si="186"/>
        <v>-0.57779063042220935</v>
      </c>
      <c r="J101" s="6">
        <f t="shared" si="186"/>
        <v>-0.83904109589041098</v>
      </c>
      <c r="K101" s="6">
        <f t="shared" si="186"/>
        <v>-0.33191489361702126</v>
      </c>
      <c r="M101" s="2">
        <f>Balanço!M50-'Impacto IFRS16'!M99</f>
        <v>2949</v>
      </c>
      <c r="N101" s="2">
        <f>Balanço!N50-'Impacto IFRS16'!N99</f>
        <v>2440</v>
      </c>
      <c r="O101" s="2">
        <f>Balanço!O50-'Impacto IFRS16'!O99</f>
        <v>1932</v>
      </c>
      <c r="P101" s="80">
        <f>Balanço!P50-'Impacto IFRS16'!P99</f>
        <v>1460</v>
      </c>
      <c r="Q101" s="2">
        <f>Balanço!Q50-'Impacto IFRS16'!Q99</f>
        <v>1062</v>
      </c>
      <c r="R101" s="2">
        <f>Balanço!R50-'Impacto IFRS16'!R99</f>
        <v>664</v>
      </c>
      <c r="S101" s="2">
        <f>Balanço!S50-'Impacto IFRS16'!S99</f>
        <v>265</v>
      </c>
      <c r="T101" s="80">
        <f>Balanço!T50-'Impacto IFRS16'!T99</f>
        <v>235</v>
      </c>
      <c r="U101" s="2">
        <f>Balanço!U50-'Impacto IFRS16'!U99</f>
        <v>235</v>
      </c>
      <c r="V101" s="2">
        <f>Balanço!V50-'Impacto IFRS16'!V99</f>
        <v>235</v>
      </c>
      <c r="W101" s="2">
        <f>Balanço!W50-'Impacto IFRS16'!W99</f>
        <v>235</v>
      </c>
      <c r="X101" s="80">
        <f>Balanço!X50-'Impacto IFRS16'!X99</f>
        <v>157</v>
      </c>
      <c r="Y101" s="2">
        <f>Balanço!Y50-'Impacto IFRS16'!Y99</f>
        <v>137</v>
      </c>
      <c r="Z101" s="2">
        <f>Balanço!Z50-'Impacto IFRS16'!Z99</f>
        <v>117</v>
      </c>
      <c r="AA101" s="2">
        <f>Balanço!AA50-'Impacto IFRS16'!AA99</f>
        <v>98</v>
      </c>
      <c r="AB101" s="2"/>
      <c r="AC101" s="6">
        <f t="shared" si="178"/>
        <v>-0.63987792472024418</v>
      </c>
      <c r="AD101" s="6">
        <f t="shared" si="178"/>
        <v>-0.72786885245901645</v>
      </c>
      <c r="AE101" s="6">
        <f t="shared" si="178"/>
        <v>-0.86283643892339545</v>
      </c>
      <c r="AF101" s="6">
        <f t="shared" si="178"/>
        <v>-0.83904109589041098</v>
      </c>
      <c r="AG101" s="6">
        <f t="shared" si="178"/>
        <v>-0.77871939736346518</v>
      </c>
      <c r="AH101" s="6">
        <f t="shared" si="178"/>
        <v>-0.64608433734939763</v>
      </c>
      <c r="AI101" s="6">
        <f t="shared" si="178"/>
        <v>-0.11320754716981132</v>
      </c>
      <c r="AJ101" s="6">
        <f t="shared" si="178"/>
        <v>-0.33191489361702126</v>
      </c>
      <c r="AK101" s="6">
        <f t="shared" si="178"/>
        <v>-0.41702127659574467</v>
      </c>
      <c r="AL101" s="6">
        <f t="shared" si="178"/>
        <v>-0.50212765957446803</v>
      </c>
      <c r="AM101" s="6">
        <f t="shared" si="178"/>
        <v>-0.58297872340425527</v>
      </c>
      <c r="AO101" s="2">
        <f t="shared" si="179"/>
        <v>1932</v>
      </c>
      <c r="AP101" s="2">
        <f t="shared" si="180"/>
        <v>265</v>
      </c>
      <c r="AQ101" s="2">
        <f t="shared" si="181"/>
        <v>235</v>
      </c>
      <c r="AR101" s="2">
        <f t="shared" si="182"/>
        <v>98</v>
      </c>
      <c r="AS101" s="2"/>
      <c r="AT101" s="6">
        <f t="shared" si="183"/>
        <v>-0.86283643892339545</v>
      </c>
      <c r="AU101" s="6">
        <f t="shared" si="184"/>
        <v>-0.11320754716981132</v>
      </c>
      <c r="AV101" s="6">
        <f t="shared" si="185"/>
        <v>-0.58297872340425527</v>
      </c>
    </row>
    <row r="102" spans="1:48" x14ac:dyDescent="0.25">
      <c r="A102" t="s">
        <v>333</v>
      </c>
      <c r="B102" s="2">
        <f>Balanço!B51-'Impacto IFRS16'!B100</f>
        <v>0</v>
      </c>
      <c r="C102" s="2">
        <f>Balanço!C51-'Impacto IFRS16'!C100</f>
        <v>0</v>
      </c>
      <c r="D102" s="2">
        <f>Balanço!D51-'Impacto IFRS16'!D100</f>
        <v>1890</v>
      </c>
      <c r="E102" s="2">
        <f>Balanço!E51-'Impacto IFRS16'!E100</f>
        <v>900</v>
      </c>
      <c r="F102" s="2">
        <f>Balanço!F51-'Impacto IFRS16'!F100</f>
        <v>0</v>
      </c>
      <c r="H102" s="6">
        <f t="shared" si="186"/>
        <v>0</v>
      </c>
      <c r="I102" s="6">
        <f t="shared" si="186"/>
        <v>0</v>
      </c>
      <c r="J102" s="6">
        <f t="shared" si="186"/>
        <v>-0.52380952380952384</v>
      </c>
      <c r="K102" s="6">
        <f t="shared" si="186"/>
        <v>-1</v>
      </c>
      <c r="M102" s="2">
        <f>Balanço!M51-'Impacto IFRS16'!M100</f>
        <v>2572</v>
      </c>
      <c r="N102" s="2">
        <f>Balanço!N51-'Impacto IFRS16'!N100</f>
        <v>2351</v>
      </c>
      <c r="O102" s="2">
        <f>Balanço!O51-'Impacto IFRS16'!O100</f>
        <v>2123</v>
      </c>
      <c r="P102" s="80">
        <f>Balanço!P51-'Impacto IFRS16'!P100</f>
        <v>1890</v>
      </c>
      <c r="Q102" s="2">
        <f>Balanço!Q51-'Impacto IFRS16'!Q100</f>
        <v>1651</v>
      </c>
      <c r="R102" s="2">
        <f>Balanço!R51-'Impacto IFRS16'!R100</f>
        <v>1407</v>
      </c>
      <c r="S102" s="2">
        <f>Balanço!S51-'Impacto IFRS16'!S100</f>
        <v>1157</v>
      </c>
      <c r="T102" s="80">
        <f>Balanço!T51-'Impacto IFRS16'!T100</f>
        <v>900</v>
      </c>
      <c r="U102" s="2">
        <f>Balanço!U51-'Impacto IFRS16'!U100</f>
        <v>638</v>
      </c>
      <c r="V102" s="2">
        <f>Balanço!V51-'Impacto IFRS16'!V100</f>
        <v>369</v>
      </c>
      <c r="W102" s="2">
        <f>Balanço!W51-'Impacto IFRS16'!W100</f>
        <v>1266</v>
      </c>
      <c r="X102" s="80">
        <f>Balanço!X51-'Impacto IFRS16'!X100</f>
        <v>0</v>
      </c>
      <c r="Y102" s="2">
        <f>Balanço!Y51-'Impacto IFRS16'!Y100</f>
        <v>0</v>
      </c>
      <c r="Z102" s="2">
        <f>Balanço!Z51-'Impacto IFRS16'!Z100</f>
        <v>2083</v>
      </c>
      <c r="AA102" s="2">
        <f>Balanço!AA51-'Impacto IFRS16'!AA100</f>
        <v>1943</v>
      </c>
      <c r="AB102" s="2"/>
      <c r="AC102" s="6">
        <f t="shared" si="178"/>
        <v>-0.35808709175738723</v>
      </c>
      <c r="AD102" s="6">
        <f t="shared" si="178"/>
        <v>-0.40153126329221606</v>
      </c>
      <c r="AE102" s="6">
        <f t="shared" si="178"/>
        <v>-0.45501648610456902</v>
      </c>
      <c r="AF102" s="6">
        <f t="shared" si="178"/>
        <v>-0.52380952380952384</v>
      </c>
      <c r="AG102" s="6">
        <f t="shared" si="178"/>
        <v>-0.61356753482737736</v>
      </c>
      <c r="AH102" s="6">
        <f t="shared" si="178"/>
        <v>-0.73773987206823033</v>
      </c>
      <c r="AI102" s="6">
        <f t="shared" si="178"/>
        <v>9.4209161624891957E-2</v>
      </c>
      <c r="AJ102" s="6">
        <f t="shared" si="178"/>
        <v>-1</v>
      </c>
      <c r="AK102" s="6">
        <f t="shared" si="178"/>
        <v>-1</v>
      </c>
      <c r="AL102" s="6">
        <f t="shared" si="178"/>
        <v>4.6449864498644988</v>
      </c>
      <c r="AM102" s="6">
        <f t="shared" si="178"/>
        <v>0.53475513428120058</v>
      </c>
      <c r="AO102" s="2">
        <f t="shared" si="179"/>
        <v>2123</v>
      </c>
      <c r="AP102" s="2">
        <f t="shared" si="180"/>
        <v>1157</v>
      </c>
      <c r="AQ102" s="2">
        <f t="shared" si="181"/>
        <v>1266</v>
      </c>
      <c r="AR102" s="2">
        <f t="shared" si="182"/>
        <v>1943</v>
      </c>
      <c r="AS102" s="2"/>
      <c r="AT102" s="6">
        <f t="shared" si="183"/>
        <v>-0.45501648610456902</v>
      </c>
      <c r="AU102" s="6">
        <f t="shared" si="184"/>
        <v>9.4209161624891957E-2</v>
      </c>
      <c r="AV102" s="6">
        <f t="shared" si="185"/>
        <v>0.53475513428120058</v>
      </c>
    </row>
    <row r="103" spans="1:48" x14ac:dyDescent="0.25">
      <c r="A103" t="s">
        <v>47</v>
      </c>
      <c r="B103" s="2">
        <f>Balanço!B52-'Impacto IFRS16'!B101</f>
        <v>0</v>
      </c>
      <c r="C103" s="2">
        <f>Balanço!C52-'Impacto IFRS16'!C101</f>
        <v>0</v>
      </c>
      <c r="D103" s="2">
        <f>Balanço!D52-'Impacto IFRS16'!D101</f>
        <v>0</v>
      </c>
      <c r="E103" s="2">
        <f>Balanço!E52-'Impacto IFRS16'!E101</f>
        <v>0</v>
      </c>
      <c r="F103" s="2">
        <f>Balanço!F52-'Impacto IFRS16'!F101</f>
        <v>48153</v>
      </c>
      <c r="H103" s="6">
        <f t="shared" si="186"/>
        <v>0</v>
      </c>
      <c r="I103" s="6">
        <f t="shared" si="186"/>
        <v>0</v>
      </c>
      <c r="J103" s="6">
        <f t="shared" si="186"/>
        <v>0</v>
      </c>
      <c r="K103" s="6">
        <f t="shared" si="186"/>
        <v>0</v>
      </c>
      <c r="M103" s="2">
        <f>Balanço!M52-'Impacto IFRS16'!M101</f>
        <v>0</v>
      </c>
      <c r="N103" s="2">
        <f>Balanço!N52-'Impacto IFRS16'!N101</f>
        <v>0</v>
      </c>
      <c r="O103" s="2">
        <f>Balanço!O52-'Impacto IFRS16'!O101</f>
        <v>0</v>
      </c>
      <c r="P103" s="80">
        <f>Balanço!P52-'Impacto IFRS16'!P101</f>
        <v>0</v>
      </c>
      <c r="Q103" s="2">
        <f>Balanço!Q52-'Impacto IFRS16'!Q101</f>
        <v>0</v>
      </c>
      <c r="R103" s="2">
        <f>Balanço!R52-'Impacto IFRS16'!R101</f>
        <v>0</v>
      </c>
      <c r="S103" s="2">
        <f>Balanço!S52-'Impacto IFRS16'!S101</f>
        <v>0</v>
      </c>
      <c r="T103" s="80">
        <f>Balanço!T52-'Impacto IFRS16'!T101</f>
        <v>0</v>
      </c>
      <c r="U103" s="2">
        <f>Balanço!U52-'Impacto IFRS16'!U101</f>
        <v>0</v>
      </c>
      <c r="V103" s="2">
        <f>Balanço!V52-'Impacto IFRS16'!V101</f>
        <v>0</v>
      </c>
      <c r="W103" s="2">
        <f>Balanço!W52-'Impacto IFRS16'!W101</f>
        <v>47824</v>
      </c>
      <c r="X103" s="80">
        <f>Balanço!X52-'Impacto IFRS16'!X101</f>
        <v>48153</v>
      </c>
      <c r="Y103" s="2">
        <f>Balanço!Y52-'Impacto IFRS16'!Y101</f>
        <v>48537</v>
      </c>
      <c r="Z103" s="2">
        <f>Balanço!Z52-'Impacto IFRS16'!Z101</f>
        <v>48809</v>
      </c>
      <c r="AA103" s="2">
        <f>Balanço!AA52-'Impacto IFRS16'!AA101</f>
        <v>48957</v>
      </c>
      <c r="AB103" s="2"/>
      <c r="AC103" s="6">
        <f t="shared" si="178"/>
        <v>0</v>
      </c>
      <c r="AD103" s="6">
        <f t="shared" si="178"/>
        <v>0</v>
      </c>
      <c r="AE103" s="6">
        <f t="shared" si="178"/>
        <v>0</v>
      </c>
      <c r="AF103" s="6">
        <f t="shared" si="178"/>
        <v>0</v>
      </c>
      <c r="AG103" s="6">
        <f t="shared" si="178"/>
        <v>0</v>
      </c>
      <c r="AH103" s="6">
        <f t="shared" si="178"/>
        <v>0</v>
      </c>
      <c r="AI103" s="6">
        <f t="shared" si="178"/>
        <v>0</v>
      </c>
      <c r="AJ103" s="6">
        <f t="shared" si="178"/>
        <v>0</v>
      </c>
      <c r="AK103" s="6">
        <f t="shared" si="178"/>
        <v>0</v>
      </c>
      <c r="AL103" s="6">
        <f t="shared" si="178"/>
        <v>0</v>
      </c>
      <c r="AM103" s="6">
        <f t="shared" si="178"/>
        <v>2.3691033790565405E-2</v>
      </c>
      <c r="AO103" s="2">
        <f t="shared" si="179"/>
        <v>0</v>
      </c>
      <c r="AP103" s="2">
        <f t="shared" si="180"/>
        <v>0</v>
      </c>
      <c r="AQ103" s="2">
        <f t="shared" si="181"/>
        <v>47824</v>
      </c>
      <c r="AR103" s="2">
        <f t="shared" si="182"/>
        <v>48957</v>
      </c>
      <c r="AS103" s="2"/>
      <c r="AT103" s="6">
        <f t="shared" si="183"/>
        <v>0</v>
      </c>
      <c r="AU103" s="6">
        <f t="shared" si="184"/>
        <v>0</v>
      </c>
      <c r="AV103" s="6">
        <f t="shared" si="185"/>
        <v>2.3691033790565405E-2</v>
      </c>
    </row>
    <row r="104" spans="1:48" x14ac:dyDescent="0.25">
      <c r="A104" t="s">
        <v>48</v>
      </c>
      <c r="B104" s="2">
        <f>Balanço!B53-'Impacto IFRS16'!B102</f>
        <v>9662</v>
      </c>
      <c r="C104" s="2">
        <f>Balanço!C53-'Impacto IFRS16'!C102</f>
        <v>9809</v>
      </c>
      <c r="D104" s="2">
        <f>Balanço!D53-'Impacto IFRS16'!D102</f>
        <v>10560</v>
      </c>
      <c r="E104" s="2">
        <f>Balanço!E53-'Impacto IFRS16'!E102</f>
        <v>29402</v>
      </c>
      <c r="F104" s="2">
        <f>Balanço!F53-'Impacto IFRS16'!F102</f>
        <v>25056</v>
      </c>
      <c r="H104" s="6">
        <f t="shared" si="186"/>
        <v>1.5214241357896915E-2</v>
      </c>
      <c r="I104" s="6">
        <f t="shared" si="186"/>
        <v>7.6562340707513513E-2</v>
      </c>
      <c r="J104" s="6">
        <f t="shared" si="186"/>
        <v>1.7842803030303029</v>
      </c>
      <c r="K104" s="6">
        <f t="shared" si="186"/>
        <v>-0.14781307394054827</v>
      </c>
      <c r="M104" s="2">
        <f>Balanço!M53-'Impacto IFRS16'!M102</f>
        <v>12195</v>
      </c>
      <c r="N104" s="2">
        <f>Balanço!N53-'Impacto IFRS16'!N102</f>
        <v>10681</v>
      </c>
      <c r="O104" s="2">
        <f>Balanço!O53-'Impacto IFRS16'!O102</f>
        <v>10916</v>
      </c>
      <c r="P104" s="80">
        <f>Balanço!P53-'Impacto IFRS16'!P102</f>
        <v>10560</v>
      </c>
      <c r="Q104" s="2">
        <f>Balanço!Q53-'Impacto IFRS16'!Q102</f>
        <v>12006</v>
      </c>
      <c r="R104" s="2">
        <f>Balanço!R53-'Impacto IFRS16'!R102</f>
        <v>15976</v>
      </c>
      <c r="S104" s="2">
        <f>Balanço!S53-'Impacto IFRS16'!S102</f>
        <v>28033</v>
      </c>
      <c r="T104" s="80">
        <f>Balanço!T53-'Impacto IFRS16'!T102</f>
        <v>29402</v>
      </c>
      <c r="U104" s="2">
        <f>Balanço!U53-'Impacto IFRS16'!U102</f>
        <v>29755</v>
      </c>
      <c r="V104" s="2">
        <f>Balanço!V53-'Impacto IFRS16'!V102</f>
        <v>23572</v>
      </c>
      <c r="W104" s="2">
        <f>Balanço!W53-'Impacto IFRS16'!W102</f>
        <v>24490</v>
      </c>
      <c r="X104" s="80">
        <f>Balanço!X53-'Impacto IFRS16'!X102</f>
        <v>25056</v>
      </c>
      <c r="Y104" s="2">
        <f>Balanço!Y53-'Impacto IFRS16'!Y102</f>
        <v>24787</v>
      </c>
      <c r="Z104" s="2">
        <f>Balanço!Z53-'Impacto IFRS16'!Z102</f>
        <v>24282</v>
      </c>
      <c r="AA104" s="2">
        <f>Balanço!AA53-'Impacto IFRS16'!AA102</f>
        <v>24545</v>
      </c>
      <c r="AB104" s="2"/>
      <c r="AC104" s="6">
        <f t="shared" si="178"/>
        <v>-1.5498154981549815E-2</v>
      </c>
      <c r="AD104" s="6">
        <f t="shared" si="178"/>
        <v>0.49574009924164403</v>
      </c>
      <c r="AE104" s="6">
        <f t="shared" si="178"/>
        <v>1.5680652253572738</v>
      </c>
      <c r="AF104" s="6">
        <f t="shared" si="178"/>
        <v>1.7842803030303029</v>
      </c>
      <c r="AG104" s="6">
        <f t="shared" si="178"/>
        <v>1.4783441612527071</v>
      </c>
      <c r="AH104" s="6">
        <f t="shared" si="178"/>
        <v>0.47546319479218829</v>
      </c>
      <c r="AI104" s="6">
        <f t="shared" si="178"/>
        <v>-0.12638675846323974</v>
      </c>
      <c r="AJ104" s="6">
        <f t="shared" si="178"/>
        <v>-0.14781307394054827</v>
      </c>
      <c r="AK104" s="6">
        <f t="shared" si="178"/>
        <v>-0.16696353554024534</v>
      </c>
      <c r="AL104" s="6">
        <f t="shared" si="178"/>
        <v>3.0120481927710843E-2</v>
      </c>
      <c r="AM104" s="6">
        <f t="shared" si="178"/>
        <v>2.245814618211515E-3</v>
      </c>
      <c r="AO104" s="2">
        <f t="shared" si="179"/>
        <v>10916</v>
      </c>
      <c r="AP104" s="2">
        <f t="shared" si="180"/>
        <v>28033</v>
      </c>
      <c r="AQ104" s="2">
        <f t="shared" si="181"/>
        <v>24490</v>
      </c>
      <c r="AR104" s="2">
        <f t="shared" si="182"/>
        <v>24545</v>
      </c>
      <c r="AS104" s="2"/>
      <c r="AT104" s="6">
        <f t="shared" si="183"/>
        <v>1.5680652253572738</v>
      </c>
      <c r="AU104" s="6">
        <f t="shared" si="184"/>
        <v>-0.12638675846323974</v>
      </c>
      <c r="AV104" s="6">
        <f t="shared" si="185"/>
        <v>2.245814618211515E-3</v>
      </c>
    </row>
    <row r="105" spans="1:48" x14ac:dyDescent="0.25">
      <c r="B105" s="2"/>
      <c r="C105" s="2"/>
      <c r="D105" s="2"/>
      <c r="E105" s="2"/>
      <c r="F105" s="2"/>
      <c r="H105" s="6"/>
      <c r="I105" s="6"/>
      <c r="J105" s="6"/>
      <c r="K105" s="6"/>
      <c r="M105" s="2"/>
      <c r="N105" s="2"/>
      <c r="O105" s="2"/>
      <c r="P105" s="80"/>
      <c r="Q105" s="2"/>
      <c r="R105" s="2"/>
      <c r="S105" s="2"/>
      <c r="T105" s="80"/>
      <c r="U105" s="2"/>
      <c r="V105" s="2"/>
      <c r="W105" s="2"/>
      <c r="X105" s="80"/>
      <c r="Y105" s="2"/>
      <c r="Z105" s="2"/>
      <c r="AA105" s="2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O105" s="2"/>
      <c r="AP105" s="2"/>
      <c r="AQ105" s="2"/>
      <c r="AR105" s="2"/>
      <c r="AT105" s="6"/>
      <c r="AU105" s="6"/>
      <c r="AV105" s="6"/>
    </row>
    <row r="106" spans="1:48" x14ac:dyDescent="0.25">
      <c r="A106" s="18" t="s">
        <v>335</v>
      </c>
      <c r="B106" s="19">
        <f>SUM(B107:B112)</f>
        <v>118012</v>
      </c>
      <c r="C106" s="19">
        <f>SUM(C107:C112)</f>
        <v>138656</v>
      </c>
      <c r="D106" s="19">
        <f t="shared" ref="D106:F106" si="187">SUM(D107:D112)</f>
        <v>154738</v>
      </c>
      <c r="E106" s="19">
        <f t="shared" si="187"/>
        <v>492497</v>
      </c>
      <c r="F106" s="19">
        <f t="shared" si="187"/>
        <v>561736</v>
      </c>
      <c r="G106" s="20"/>
      <c r="H106" s="21">
        <f>IFERROR((C106-B106)/(ABS(B106)),0)</f>
        <v>0.1749313629122462</v>
      </c>
      <c r="I106" s="21">
        <f>IFERROR((D106-C106)/(ABS(C106)),0)</f>
        <v>0.11598488345257328</v>
      </c>
      <c r="J106" s="21">
        <f>IFERROR((E106-D106)/(ABS(D106)),0)</f>
        <v>2.1827799247760731</v>
      </c>
      <c r="K106" s="21">
        <f>IFERROR((F106-E106)/(ABS(E106)),0)</f>
        <v>0.14058765840198012</v>
      </c>
      <c r="M106" s="19">
        <f t="shared" ref="M106:X106" si="188">SUM(M107:M112)</f>
        <v>138696</v>
      </c>
      <c r="N106" s="19">
        <f t="shared" si="188"/>
        <v>140659</v>
      </c>
      <c r="O106" s="19">
        <f t="shared" si="188"/>
        <v>154420</v>
      </c>
      <c r="P106" s="79">
        <f t="shared" si="188"/>
        <v>154738</v>
      </c>
      <c r="Q106" s="19">
        <f t="shared" si="188"/>
        <v>154035</v>
      </c>
      <c r="R106" s="19">
        <f t="shared" si="188"/>
        <v>159642</v>
      </c>
      <c r="S106" s="19">
        <f t="shared" si="188"/>
        <v>473596</v>
      </c>
      <c r="T106" s="79">
        <f t="shared" si="188"/>
        <v>492497</v>
      </c>
      <c r="U106" s="19">
        <f t="shared" si="188"/>
        <v>507888</v>
      </c>
      <c r="V106" s="19">
        <f t="shared" si="188"/>
        <v>528553</v>
      </c>
      <c r="W106" s="19">
        <f t="shared" si="188"/>
        <v>549277</v>
      </c>
      <c r="X106" s="79">
        <f t="shared" si="188"/>
        <v>561736</v>
      </c>
      <c r="Y106" s="19">
        <f t="shared" ref="Y106" si="189">SUM(Y107:Y112)</f>
        <v>555548</v>
      </c>
      <c r="Z106" s="19">
        <f t="shared" ref="Z106" si="190">SUM(Z107:Z112)</f>
        <v>549713</v>
      </c>
      <c r="AA106" s="19">
        <f t="shared" ref="AA106" si="191">SUM(AA107:AA112)</f>
        <v>546531</v>
      </c>
      <c r="AB106" s="19"/>
      <c r="AC106" s="21">
        <f t="shared" ref="AC106:AM112" si="192">IFERROR((Q106-M106)/(ABS(M106)),0)</f>
        <v>0.11059439349368402</v>
      </c>
      <c r="AD106" s="21">
        <f t="shared" si="192"/>
        <v>0.13495759247541927</v>
      </c>
      <c r="AE106" s="21">
        <f t="shared" si="192"/>
        <v>2.0669343349307083</v>
      </c>
      <c r="AF106" s="21">
        <f t="shared" si="192"/>
        <v>2.1827799247760731</v>
      </c>
      <c r="AG106" s="21">
        <f t="shared" si="192"/>
        <v>2.2972246567338592</v>
      </c>
      <c r="AH106" s="21">
        <f t="shared" si="192"/>
        <v>2.3108643088911438</v>
      </c>
      <c r="AI106" s="21">
        <f t="shared" si="192"/>
        <v>0.15980075845235178</v>
      </c>
      <c r="AJ106" s="21">
        <f t="shared" si="192"/>
        <v>0.14058765840198012</v>
      </c>
      <c r="AK106" s="21">
        <f t="shared" si="192"/>
        <v>9.3839586680527984E-2</v>
      </c>
      <c r="AL106" s="21">
        <f t="shared" si="192"/>
        <v>4.003382820644287E-2</v>
      </c>
      <c r="AM106" s="21">
        <f t="shared" si="192"/>
        <v>-4.9992990786069686E-3</v>
      </c>
      <c r="AO106" s="19">
        <f t="shared" ref="AO106:AO112" si="193">O106</f>
        <v>154420</v>
      </c>
      <c r="AP106" s="19">
        <f t="shared" ref="AP106:AP112" si="194">S106</f>
        <v>473596</v>
      </c>
      <c r="AQ106" s="19">
        <f t="shared" ref="AQ106:AQ112" si="195">W106</f>
        <v>549277</v>
      </c>
      <c r="AR106" s="19">
        <f t="shared" ref="AR106:AR112" si="196">AA106</f>
        <v>546531</v>
      </c>
      <c r="AS106" s="19"/>
      <c r="AT106" s="21">
        <f t="shared" ref="AT106:AT112" si="197">IFERROR((AP106-AO106)/(ABS(AO106)),0)</f>
        <v>2.0669343349307083</v>
      </c>
      <c r="AU106" s="21">
        <f t="shared" ref="AU106:AU112" si="198">IFERROR((AQ106-AP106)/(ABS(AP106)),0)</f>
        <v>0.15980075845235178</v>
      </c>
      <c r="AV106" s="21">
        <f>IFERROR((AR106-AQ106)/(ABS(AQ106)),0)</f>
        <v>-4.9992990786069686E-3</v>
      </c>
    </row>
    <row r="107" spans="1:48" x14ac:dyDescent="0.25">
      <c r="A107" t="s">
        <v>49</v>
      </c>
      <c r="B107" s="2">
        <f>Balanço!B56-'Impacto IFRS16'!B105</f>
        <v>139827</v>
      </c>
      <c r="C107" s="2">
        <f>Balanço!C56-'Impacto IFRS16'!C105</f>
        <v>139827</v>
      </c>
      <c r="D107" s="2">
        <f>Balanço!D56-'Impacto IFRS16'!D105</f>
        <v>139827</v>
      </c>
      <c r="E107" s="2">
        <f>Balanço!E56-'Impacto IFRS16'!E105</f>
        <v>450563</v>
      </c>
      <c r="F107" s="2">
        <f>Balanço!F56-'Impacto IFRS16'!F105</f>
        <v>450563</v>
      </c>
      <c r="H107" s="6">
        <f t="shared" ref="H107:K112" si="199">IFERROR((C107-B107)/(ABS(B107)),0)</f>
        <v>0</v>
      </c>
      <c r="I107" s="6">
        <f t="shared" si="199"/>
        <v>0</v>
      </c>
      <c r="J107" s="6">
        <f t="shared" si="199"/>
        <v>2.2222889713717664</v>
      </c>
      <c r="K107" s="6">
        <f t="shared" si="199"/>
        <v>0</v>
      </c>
      <c r="M107" s="2">
        <f>Balanço!M56-'Impacto IFRS16'!M105</f>
        <v>139827</v>
      </c>
      <c r="N107" s="2">
        <f>Balanço!N56-'Impacto IFRS16'!N105</f>
        <v>139827</v>
      </c>
      <c r="O107" s="2">
        <f>Balanço!O56-'Impacto IFRS16'!O105</f>
        <v>139827</v>
      </c>
      <c r="P107" s="80">
        <f>Balanço!P56-'Impacto IFRS16'!P105</f>
        <v>139827</v>
      </c>
      <c r="Q107" s="2">
        <f>Balanço!Q56-'Impacto IFRS16'!Q105</f>
        <v>139827</v>
      </c>
      <c r="R107" s="2">
        <f>Balanço!R56-'Impacto IFRS16'!R105</f>
        <v>139827</v>
      </c>
      <c r="S107" s="2">
        <f>Balanço!S56-'Impacto IFRS16'!S105</f>
        <v>450563</v>
      </c>
      <c r="T107" s="80">
        <f>Balanço!T56-'Impacto IFRS16'!T105</f>
        <v>450563</v>
      </c>
      <c r="U107" s="2">
        <f>Balanço!U56-'Impacto IFRS16'!U105</f>
        <v>450563</v>
      </c>
      <c r="V107" s="2">
        <f>Balanço!V56-'Impacto IFRS16'!V105</f>
        <v>450563</v>
      </c>
      <c r="W107" s="2">
        <f>Balanço!W56-'Impacto IFRS16'!W105</f>
        <v>450563</v>
      </c>
      <c r="X107" s="80">
        <f>Balanço!X56-'Impacto IFRS16'!X105</f>
        <v>450563</v>
      </c>
      <c r="Y107" s="2">
        <f>Balanço!Y56-'Impacto IFRS16'!Y105</f>
        <v>450563</v>
      </c>
      <c r="Z107" s="2">
        <f>Balanço!Z56-'Impacto IFRS16'!Z105</f>
        <v>450563</v>
      </c>
      <c r="AA107" s="2">
        <f>Balanço!AA56-'Impacto IFRS16'!AA105</f>
        <v>450563</v>
      </c>
      <c r="AB107" s="2"/>
      <c r="AC107" s="6">
        <f t="shared" si="192"/>
        <v>0</v>
      </c>
      <c r="AD107" s="6">
        <f t="shared" si="192"/>
        <v>0</v>
      </c>
      <c r="AE107" s="6">
        <f t="shared" si="192"/>
        <v>2.2222889713717664</v>
      </c>
      <c r="AF107" s="6">
        <f t="shared" si="192"/>
        <v>2.2222889713717664</v>
      </c>
      <c r="AG107" s="6">
        <f t="shared" si="192"/>
        <v>2.2222889713717664</v>
      </c>
      <c r="AH107" s="6">
        <f t="shared" si="192"/>
        <v>2.2222889713717664</v>
      </c>
      <c r="AI107" s="6">
        <f t="shared" si="192"/>
        <v>0</v>
      </c>
      <c r="AJ107" s="6">
        <f t="shared" si="192"/>
        <v>0</v>
      </c>
      <c r="AK107" s="6">
        <f t="shared" si="192"/>
        <v>0</v>
      </c>
      <c r="AL107" s="6">
        <f t="shared" si="192"/>
        <v>0</v>
      </c>
      <c r="AM107" s="6">
        <f t="shared" si="192"/>
        <v>0</v>
      </c>
      <c r="AO107" s="2">
        <f t="shared" si="193"/>
        <v>139827</v>
      </c>
      <c r="AP107" s="2">
        <f t="shared" si="194"/>
        <v>450563</v>
      </c>
      <c r="AQ107" s="2">
        <f t="shared" si="195"/>
        <v>450563</v>
      </c>
      <c r="AR107" s="2">
        <f t="shared" si="196"/>
        <v>450563</v>
      </c>
      <c r="AS107" s="2"/>
      <c r="AT107" s="6">
        <f t="shared" si="197"/>
        <v>2.2222889713717664</v>
      </c>
      <c r="AU107" s="6">
        <f t="shared" si="198"/>
        <v>0</v>
      </c>
      <c r="AV107" s="6">
        <f t="shared" ref="AV107:AV112" si="200">IFERROR((AR107-AQ107)/(ABS(AQ107)),0)</f>
        <v>0</v>
      </c>
    </row>
    <row r="108" spans="1:48" x14ac:dyDescent="0.25">
      <c r="A108" t="s">
        <v>50</v>
      </c>
      <c r="B108" s="2">
        <f>Balanço!B57-'Impacto IFRS16'!B106</f>
        <v>91094</v>
      </c>
      <c r="C108" s="2">
        <f>Balanço!C57-'Impacto IFRS16'!C106</f>
        <v>92982</v>
      </c>
      <c r="D108" s="2">
        <f>Balanço!D57-'Impacto IFRS16'!D106</f>
        <v>2480</v>
      </c>
      <c r="E108" s="2">
        <f>Balanço!E57-'Impacto IFRS16'!E106</f>
        <v>-26375</v>
      </c>
      <c r="F108" s="2">
        <f>Balanço!F57-'Impacto IFRS16'!F106</f>
        <v>-15548</v>
      </c>
      <c r="H108" s="6">
        <f t="shared" si="199"/>
        <v>2.0725843634048346E-2</v>
      </c>
      <c r="I108" s="6">
        <f t="shared" si="199"/>
        <v>-0.97332817104385794</v>
      </c>
      <c r="J108" s="6">
        <f t="shared" si="199"/>
        <v>-11.63508064516129</v>
      </c>
      <c r="K108" s="6">
        <f t="shared" si="199"/>
        <v>0.41050236966824644</v>
      </c>
      <c r="M108" s="2">
        <f>Balanço!M57-'Impacto IFRS16'!M106</f>
        <v>92982</v>
      </c>
      <c r="N108" s="2">
        <f>Balanço!N57-'Impacto IFRS16'!N106</f>
        <v>92982</v>
      </c>
      <c r="O108" s="2">
        <f>Balanço!O57-'Impacto IFRS16'!O106</f>
        <v>92982</v>
      </c>
      <c r="P108" s="80">
        <f>Balanço!P57-'Impacto IFRS16'!P106</f>
        <v>2480</v>
      </c>
      <c r="Q108" s="2">
        <f>Balanço!Q57-'Impacto IFRS16'!Q106</f>
        <v>2480</v>
      </c>
      <c r="R108" s="2">
        <f>Balanço!R57-'Impacto IFRS16'!R106</f>
        <v>2480</v>
      </c>
      <c r="S108" s="2">
        <f>Balanço!S57-'Impacto IFRS16'!S106</f>
        <v>-25086</v>
      </c>
      <c r="T108" s="80">
        <f>Balanço!T57-'Impacto IFRS16'!T106</f>
        <v>-26375</v>
      </c>
      <c r="U108" s="2">
        <f>Balanço!U57-'Impacto IFRS16'!U106</f>
        <v>-23938</v>
      </c>
      <c r="V108" s="2">
        <f>Balanço!V57-'Impacto IFRS16'!V106</f>
        <v>-20846</v>
      </c>
      <c r="W108" s="2">
        <f>Balanço!W57-'Impacto IFRS16'!W106</f>
        <v>-17879</v>
      </c>
      <c r="X108" s="80">
        <f>Balanço!X57-'Impacto IFRS16'!X106</f>
        <v>-15548</v>
      </c>
      <c r="Y108" s="2">
        <f>Balanço!Y57-'Impacto IFRS16'!Y106</f>
        <v>-13052</v>
      </c>
      <c r="Z108" s="2">
        <f>Balanço!Z57-'Impacto IFRS16'!Z106</f>
        <v>-10469</v>
      </c>
      <c r="AA108" s="2">
        <f>Balanço!AA57-'Impacto IFRS16'!AA106</f>
        <v>-8288</v>
      </c>
      <c r="AB108" s="2"/>
      <c r="AC108" s="6">
        <f t="shared" si="192"/>
        <v>-0.97332817104385794</v>
      </c>
      <c r="AD108" s="6">
        <f t="shared" si="192"/>
        <v>-0.97332817104385794</v>
      </c>
      <c r="AE108" s="6">
        <f t="shared" si="192"/>
        <v>-1.2697941537071691</v>
      </c>
      <c r="AF108" s="6">
        <f t="shared" si="192"/>
        <v>-11.63508064516129</v>
      </c>
      <c r="AG108" s="6">
        <f t="shared" si="192"/>
        <v>-10.65241935483871</v>
      </c>
      <c r="AH108" s="6">
        <f t="shared" si="192"/>
        <v>-9.4056451612903231</v>
      </c>
      <c r="AI108" s="6">
        <f t="shared" si="192"/>
        <v>0.28729171649525631</v>
      </c>
      <c r="AJ108" s="6">
        <f t="shared" si="192"/>
        <v>0.41050236966824644</v>
      </c>
      <c r="AK108" s="6">
        <f t="shared" si="192"/>
        <v>0.4547581251566547</v>
      </c>
      <c r="AL108" s="6">
        <f t="shared" si="192"/>
        <v>0.49779334164827782</v>
      </c>
      <c r="AM108" s="6">
        <f t="shared" si="192"/>
        <v>0.53643939817663178</v>
      </c>
      <c r="AO108" s="2">
        <f t="shared" si="193"/>
        <v>92982</v>
      </c>
      <c r="AP108" s="2">
        <f t="shared" si="194"/>
        <v>-25086</v>
      </c>
      <c r="AQ108" s="2">
        <f t="shared" si="195"/>
        <v>-17879</v>
      </c>
      <c r="AR108" s="2">
        <f t="shared" si="196"/>
        <v>-8288</v>
      </c>
      <c r="AS108" s="2"/>
      <c r="AT108" s="6">
        <f t="shared" si="197"/>
        <v>-1.2697941537071691</v>
      </c>
      <c r="AU108" s="6">
        <f t="shared" si="198"/>
        <v>0.28729171649525631</v>
      </c>
      <c r="AV108" s="6">
        <f t="shared" si="200"/>
        <v>0.53643939817663178</v>
      </c>
    </row>
    <row r="109" spans="1:48" x14ac:dyDescent="0.25">
      <c r="A109" t="s">
        <v>51</v>
      </c>
      <c r="B109" s="2">
        <f>Balanço!B58-'Impacto IFRS16'!B107</f>
        <v>0</v>
      </c>
      <c r="C109" s="2">
        <f>Balanço!C58-'Impacto IFRS16'!C107</f>
        <v>0</v>
      </c>
      <c r="D109" s="2">
        <f>Balanço!D58-'Impacto IFRS16'!D107</f>
        <v>423</v>
      </c>
      <c r="E109" s="2">
        <f>Balanço!E58-'Impacto IFRS16'!E107</f>
        <v>3816</v>
      </c>
      <c r="F109" s="2">
        <f>Balanço!F58-'Impacto IFRS16'!F107</f>
        <v>7227</v>
      </c>
      <c r="H109" s="6">
        <f t="shared" si="199"/>
        <v>0</v>
      </c>
      <c r="I109" s="6">
        <f t="shared" si="199"/>
        <v>0</v>
      </c>
      <c r="J109" s="6">
        <f t="shared" si="199"/>
        <v>8.0212765957446805</v>
      </c>
      <c r="K109" s="6">
        <f t="shared" si="199"/>
        <v>0.89386792452830188</v>
      </c>
      <c r="M109" s="2">
        <f>Balanço!M58-'Impacto IFRS16'!M107</f>
        <v>0</v>
      </c>
      <c r="N109" s="2">
        <f>Balanço!N58-'Impacto IFRS16'!N107</f>
        <v>0</v>
      </c>
      <c r="O109" s="2">
        <f>Balanço!O58-'Impacto IFRS16'!O107</f>
        <v>0</v>
      </c>
      <c r="P109" s="80">
        <f>Balanço!P58-'Impacto IFRS16'!P107</f>
        <v>423</v>
      </c>
      <c r="Q109" s="2">
        <f>Balanço!Q58-'Impacto IFRS16'!Q107</f>
        <v>423</v>
      </c>
      <c r="R109" s="2">
        <f>Balanço!R58-'Impacto IFRS16'!R107</f>
        <v>423</v>
      </c>
      <c r="S109" s="2">
        <f>Balanço!S58-'Impacto IFRS16'!S107</f>
        <v>423</v>
      </c>
      <c r="T109" s="80">
        <f>Balanço!T58-'Impacto IFRS16'!T107</f>
        <v>3816</v>
      </c>
      <c r="U109" s="2">
        <f>Balanço!U58-'Impacto IFRS16'!U107</f>
        <v>3816</v>
      </c>
      <c r="V109" s="2">
        <f>Balanço!V58-'Impacto IFRS16'!V107</f>
        <v>3816</v>
      </c>
      <c r="W109" s="2">
        <f>Balanço!W58-'Impacto IFRS16'!W107</f>
        <v>3816</v>
      </c>
      <c r="X109" s="80">
        <f>Balanço!X58-'Impacto IFRS16'!X107</f>
        <v>7227</v>
      </c>
      <c r="Y109" s="2">
        <f>Balanço!Y58-'Impacto IFRS16'!Y107</f>
        <v>7227</v>
      </c>
      <c r="Z109" s="2">
        <f>Balanço!Z58-'Impacto IFRS16'!Z107</f>
        <v>7227</v>
      </c>
      <c r="AA109" s="2">
        <f>Balanço!AA58-'Impacto IFRS16'!AA107</f>
        <v>7227</v>
      </c>
      <c r="AB109" s="2"/>
      <c r="AC109" s="6">
        <f t="shared" si="192"/>
        <v>0</v>
      </c>
      <c r="AD109" s="6">
        <f t="shared" si="192"/>
        <v>0</v>
      </c>
      <c r="AE109" s="6">
        <f t="shared" si="192"/>
        <v>0</v>
      </c>
      <c r="AF109" s="6">
        <f t="shared" si="192"/>
        <v>8.0212765957446805</v>
      </c>
      <c r="AG109" s="6">
        <f t="shared" si="192"/>
        <v>8.0212765957446805</v>
      </c>
      <c r="AH109" s="6">
        <f t="shared" si="192"/>
        <v>8.0212765957446805</v>
      </c>
      <c r="AI109" s="6">
        <f t="shared" si="192"/>
        <v>8.0212765957446805</v>
      </c>
      <c r="AJ109" s="6">
        <f t="shared" si="192"/>
        <v>0.89386792452830188</v>
      </c>
      <c r="AK109" s="6">
        <f t="shared" si="192"/>
        <v>0.89386792452830188</v>
      </c>
      <c r="AL109" s="6">
        <f t="shared" si="192"/>
        <v>0.89386792452830188</v>
      </c>
      <c r="AM109" s="6">
        <f t="shared" si="192"/>
        <v>0.89386792452830188</v>
      </c>
      <c r="AO109" s="2">
        <f t="shared" si="193"/>
        <v>0</v>
      </c>
      <c r="AP109" s="2">
        <f t="shared" si="194"/>
        <v>423</v>
      </c>
      <c r="AQ109" s="2">
        <f t="shared" si="195"/>
        <v>3816</v>
      </c>
      <c r="AR109" s="2">
        <f t="shared" si="196"/>
        <v>7227</v>
      </c>
      <c r="AS109" s="2"/>
      <c r="AT109" s="6">
        <f t="shared" si="197"/>
        <v>0</v>
      </c>
      <c r="AU109" s="6">
        <f t="shared" si="198"/>
        <v>8.0212765957446805</v>
      </c>
      <c r="AV109" s="6">
        <f t="shared" si="200"/>
        <v>0.89386792452830188</v>
      </c>
    </row>
    <row r="110" spans="1:48" x14ac:dyDescent="0.25">
      <c r="A110" t="s">
        <v>52</v>
      </c>
      <c r="B110" s="2">
        <f>Balanço!B59-'Impacto IFRS16'!B108</f>
        <v>0</v>
      </c>
      <c r="C110" s="2">
        <f>Balanço!C59-'Impacto IFRS16'!C108</f>
        <v>0</v>
      </c>
      <c r="D110" s="2">
        <f>Balanço!D59-'Impacto IFRS16'!D108</f>
        <v>2936</v>
      </c>
      <c r="E110" s="2">
        <f>Balanço!E59-'Impacto IFRS16'!E108</f>
        <v>6916</v>
      </c>
      <c r="F110" s="2">
        <f>Balanço!F59-'Impacto IFRS16'!F108</f>
        <v>11243</v>
      </c>
      <c r="H110" s="6">
        <f t="shared" si="199"/>
        <v>0</v>
      </c>
      <c r="I110" s="6">
        <f t="shared" si="199"/>
        <v>0</v>
      </c>
      <c r="J110" s="6">
        <f t="shared" si="199"/>
        <v>1.3555858310626703</v>
      </c>
      <c r="K110" s="6">
        <f t="shared" si="199"/>
        <v>0.6256506651243493</v>
      </c>
      <c r="M110" s="2">
        <f>Balanço!M59-'Impacto IFRS16'!M108</f>
        <v>0</v>
      </c>
      <c r="N110" s="2">
        <f>Balanço!N59-'Impacto IFRS16'!N108</f>
        <v>0</v>
      </c>
      <c r="O110" s="2">
        <f>Balanço!O59-'Impacto IFRS16'!O108</f>
        <v>0</v>
      </c>
      <c r="P110" s="80">
        <f>Balanço!P59-'Impacto IFRS16'!P108</f>
        <v>2936</v>
      </c>
      <c r="Q110" s="2">
        <f>Balanço!Q59-'Impacto IFRS16'!Q108</f>
        <v>2936</v>
      </c>
      <c r="R110" s="2">
        <f>Balanço!R59-'Impacto IFRS16'!R108</f>
        <v>2936</v>
      </c>
      <c r="S110" s="2">
        <f>Balanço!S59-'Impacto IFRS16'!S108</f>
        <v>2936</v>
      </c>
      <c r="T110" s="80">
        <f>Balanço!T59-'Impacto IFRS16'!T108</f>
        <v>6916</v>
      </c>
      <c r="U110" s="2">
        <f>Balanço!U59-'Impacto IFRS16'!U108</f>
        <v>6916</v>
      </c>
      <c r="V110" s="2">
        <f>Balanço!V59-'Impacto IFRS16'!V108</f>
        <v>6916</v>
      </c>
      <c r="W110" s="2">
        <f>Balanço!W59-'Impacto IFRS16'!W108</f>
        <v>6916</v>
      </c>
      <c r="X110" s="80">
        <f>Balanço!X59-'Impacto IFRS16'!X108</f>
        <v>11243</v>
      </c>
      <c r="Y110" s="2">
        <f>Balanço!Y59-'Impacto IFRS16'!Y108</f>
        <v>11243</v>
      </c>
      <c r="Z110" s="2">
        <f>Balanço!Z59-'Impacto IFRS16'!Z108</f>
        <v>11243</v>
      </c>
      <c r="AA110" s="2">
        <f>Balanço!AA59-'Impacto IFRS16'!AA108</f>
        <v>11243</v>
      </c>
      <c r="AB110" s="2"/>
      <c r="AC110" s="6">
        <f t="shared" si="192"/>
        <v>0</v>
      </c>
      <c r="AD110" s="6">
        <f t="shared" si="192"/>
        <v>0</v>
      </c>
      <c r="AE110" s="6">
        <f t="shared" si="192"/>
        <v>0</v>
      </c>
      <c r="AF110" s="6">
        <f t="shared" si="192"/>
        <v>1.3555858310626703</v>
      </c>
      <c r="AG110" s="6">
        <f t="shared" si="192"/>
        <v>1.3555858310626703</v>
      </c>
      <c r="AH110" s="6">
        <f t="shared" si="192"/>
        <v>1.3555858310626703</v>
      </c>
      <c r="AI110" s="6">
        <f t="shared" si="192"/>
        <v>1.3555858310626703</v>
      </c>
      <c r="AJ110" s="6">
        <f t="shared" si="192"/>
        <v>0.6256506651243493</v>
      </c>
      <c r="AK110" s="6">
        <f t="shared" si="192"/>
        <v>0.6256506651243493</v>
      </c>
      <c r="AL110" s="6">
        <f t="shared" si="192"/>
        <v>0.6256506651243493</v>
      </c>
      <c r="AM110" s="6">
        <f t="shared" si="192"/>
        <v>0.6256506651243493</v>
      </c>
      <c r="AO110" s="2">
        <f t="shared" si="193"/>
        <v>0</v>
      </c>
      <c r="AP110" s="2">
        <f t="shared" si="194"/>
        <v>2936</v>
      </c>
      <c r="AQ110" s="2">
        <f t="shared" si="195"/>
        <v>6916</v>
      </c>
      <c r="AR110" s="2">
        <f t="shared" si="196"/>
        <v>11243</v>
      </c>
      <c r="AS110" s="2"/>
      <c r="AT110" s="6">
        <f t="shared" si="197"/>
        <v>0</v>
      </c>
      <c r="AU110" s="6">
        <f t="shared" si="198"/>
        <v>1.3555858310626703</v>
      </c>
      <c r="AV110" s="6">
        <f t="shared" si="200"/>
        <v>0.6256506651243493</v>
      </c>
    </row>
    <row r="111" spans="1:48" x14ac:dyDescent="0.25">
      <c r="A111" t="s">
        <v>250</v>
      </c>
      <c r="B111" s="2">
        <f>Balanço!B60-'Impacto IFRS16'!B109</f>
        <v>0</v>
      </c>
      <c r="C111" s="2">
        <f>Balanço!C60-'Impacto IFRS16'!C109</f>
        <v>0</v>
      </c>
      <c r="D111" s="2">
        <f>Balanço!D60-'Impacto IFRS16'!D109</f>
        <v>0</v>
      </c>
      <c r="E111" s="2">
        <f>Balanço!E60-'Impacto IFRS16'!E109</f>
        <v>44407</v>
      </c>
      <c r="F111" s="2">
        <f>Balanço!F60-'Impacto IFRS16'!F109</f>
        <v>88024</v>
      </c>
      <c r="H111" s="6">
        <f t="shared" si="199"/>
        <v>0</v>
      </c>
      <c r="I111" s="6">
        <f t="shared" si="199"/>
        <v>0</v>
      </c>
      <c r="J111" s="6">
        <f t="shared" si="199"/>
        <v>0</v>
      </c>
      <c r="K111" s="6">
        <f t="shared" si="199"/>
        <v>0.9822100119350553</v>
      </c>
      <c r="M111" s="2">
        <f>Balanço!M60-'Impacto IFRS16'!M109</f>
        <v>0</v>
      </c>
      <c r="N111" s="2">
        <f>Balanço!N60-'Impacto IFRS16'!N109</f>
        <v>0</v>
      </c>
      <c r="O111" s="2">
        <f>Balanço!O60-'Impacto IFRS16'!O109</f>
        <v>0</v>
      </c>
      <c r="P111" s="80">
        <f>Balanço!P60-'Impacto IFRS16'!P109</f>
        <v>0</v>
      </c>
      <c r="Q111" s="2">
        <f>Balanço!Q60-'Impacto IFRS16'!Q109</f>
        <v>0</v>
      </c>
      <c r="R111" s="2">
        <f>Balanço!R60-'Impacto IFRS16'!R109</f>
        <v>0</v>
      </c>
      <c r="S111" s="2">
        <f>Balanço!S60-'Impacto IFRS16'!S109</f>
        <v>0</v>
      </c>
      <c r="T111" s="80">
        <f>Balanço!T60-'Impacto IFRS16'!T109</f>
        <v>44407</v>
      </c>
      <c r="U111" s="2">
        <f>Balanço!U60-'Impacto IFRS16'!U109</f>
        <v>44407</v>
      </c>
      <c r="V111" s="2">
        <f>Balanço!V60-'Impacto IFRS16'!V109</f>
        <v>44407</v>
      </c>
      <c r="W111" s="2">
        <f>Balanço!W60-'Impacto IFRS16'!W109</f>
        <v>44407</v>
      </c>
      <c r="X111" s="80">
        <f>Balanço!X60-'Impacto IFRS16'!X109</f>
        <v>88024</v>
      </c>
      <c r="Y111" s="2">
        <f>Balanço!Y60-'Impacto IFRS16'!Y109</f>
        <v>88024</v>
      </c>
      <c r="Z111" s="2">
        <f>Balanço!Z60-'Impacto IFRS16'!Z109</f>
        <v>81896</v>
      </c>
      <c r="AA111" s="2">
        <f>Balanço!AA60-'Impacto IFRS16'!AA109</f>
        <v>81896</v>
      </c>
      <c r="AB111" s="2"/>
      <c r="AC111" s="6">
        <f t="shared" si="192"/>
        <v>0</v>
      </c>
      <c r="AD111" s="6">
        <f t="shared" si="192"/>
        <v>0</v>
      </c>
      <c r="AE111" s="6">
        <f t="shared" si="192"/>
        <v>0</v>
      </c>
      <c r="AF111" s="6">
        <f t="shared" si="192"/>
        <v>0</v>
      </c>
      <c r="AG111" s="6">
        <f t="shared" si="192"/>
        <v>0</v>
      </c>
      <c r="AH111" s="6">
        <f t="shared" si="192"/>
        <v>0</v>
      </c>
      <c r="AI111" s="6">
        <f t="shared" si="192"/>
        <v>0</v>
      </c>
      <c r="AJ111" s="6">
        <f t="shared" si="192"/>
        <v>0.9822100119350553</v>
      </c>
      <c r="AK111" s="6">
        <f t="shared" si="192"/>
        <v>0.9822100119350553</v>
      </c>
      <c r="AL111" s="6">
        <f t="shared" si="192"/>
        <v>0.8442137500844461</v>
      </c>
      <c r="AM111" s="6">
        <f t="shared" si="192"/>
        <v>0.8442137500844461</v>
      </c>
      <c r="AO111" s="2">
        <f t="shared" si="193"/>
        <v>0</v>
      </c>
      <c r="AP111" s="2">
        <f t="shared" si="194"/>
        <v>0</v>
      </c>
      <c r="AQ111" s="2">
        <f t="shared" si="195"/>
        <v>44407</v>
      </c>
      <c r="AR111" s="2">
        <f t="shared" si="196"/>
        <v>81896</v>
      </c>
      <c r="AS111" s="2"/>
      <c r="AT111" s="6">
        <f t="shared" si="197"/>
        <v>0</v>
      </c>
      <c r="AU111" s="6">
        <f t="shared" si="198"/>
        <v>0</v>
      </c>
      <c r="AV111" s="6">
        <f t="shared" si="200"/>
        <v>0.8442137500844461</v>
      </c>
    </row>
    <row r="112" spans="1:48" x14ac:dyDescent="0.25">
      <c r="A112" t="s">
        <v>336</v>
      </c>
      <c r="B112" s="2">
        <f>Balanço!B61-'Impacto IFRS16'!B110</f>
        <v>-112909</v>
      </c>
      <c r="C112" s="2">
        <f>Balanço!C61-'Impacto IFRS16'!C110</f>
        <v>-94153</v>
      </c>
      <c r="D112" s="2">
        <f>Balanço!D61-'Impacto IFRS16'!D110</f>
        <v>9072</v>
      </c>
      <c r="E112" s="2">
        <f>Balanço!E61-'Impacto IFRS16'!E110</f>
        <v>13170</v>
      </c>
      <c r="F112" s="2">
        <f>Balanço!F61-'Impacto IFRS16'!F110</f>
        <v>20227</v>
      </c>
      <c r="H112" s="6">
        <f t="shared" si="199"/>
        <v>0.1661160757778388</v>
      </c>
      <c r="I112" s="6">
        <f t="shared" si="199"/>
        <v>1.0963538071012076</v>
      </c>
      <c r="J112" s="6">
        <f t="shared" si="199"/>
        <v>0.45171957671957674</v>
      </c>
      <c r="K112" s="6">
        <f t="shared" si="199"/>
        <v>0.5358390280941534</v>
      </c>
      <c r="M112" s="2">
        <f>Balanço!M61-'Impacto IFRS16'!M110</f>
        <v>-94113</v>
      </c>
      <c r="N112" s="2">
        <f>Balanço!N61-'Impacto IFRS16'!N110</f>
        <v>-92150</v>
      </c>
      <c r="O112" s="2">
        <f>Balanço!O61-'Impacto IFRS16'!O110</f>
        <v>-78389</v>
      </c>
      <c r="P112" s="80">
        <f>Balanço!P61-'Impacto IFRS16'!P110</f>
        <v>9072</v>
      </c>
      <c r="Q112" s="2">
        <f>Balanço!Q61-'Impacto IFRS16'!Q110</f>
        <v>8369</v>
      </c>
      <c r="R112" s="2">
        <f>Balanço!R61-'Impacto IFRS16'!R110</f>
        <v>13976</v>
      </c>
      <c r="S112" s="2">
        <f>Balanço!S61-'Impacto IFRS16'!S110</f>
        <v>44760</v>
      </c>
      <c r="T112" s="80">
        <f>Balanço!T61-'Impacto IFRS16'!T110</f>
        <v>13170</v>
      </c>
      <c r="U112" s="2">
        <f>Balanço!U61-'Impacto IFRS16'!U110</f>
        <v>26124</v>
      </c>
      <c r="V112" s="2">
        <f>Balanço!V61-'Impacto IFRS16'!V110</f>
        <v>43697</v>
      </c>
      <c r="W112" s="2">
        <f>Balanço!W61-'Impacto IFRS16'!W110</f>
        <v>61454</v>
      </c>
      <c r="X112" s="80">
        <f>Balanço!X61-'Impacto IFRS16'!X110</f>
        <v>20227</v>
      </c>
      <c r="Y112" s="2">
        <f>Balanço!Y61-'Impacto IFRS16'!Y110</f>
        <v>11543</v>
      </c>
      <c r="Z112" s="2">
        <f>Balanço!Z61-'Impacto IFRS16'!Z110</f>
        <v>9253</v>
      </c>
      <c r="AA112" s="2">
        <f>Balanço!AA61-'Impacto IFRS16'!AA110</f>
        <v>3890</v>
      </c>
      <c r="AB112" s="2"/>
      <c r="AC112" s="6">
        <f t="shared" si="192"/>
        <v>1.0889250156726489</v>
      </c>
      <c r="AD112" s="6">
        <f t="shared" si="192"/>
        <v>1.1516657623440043</v>
      </c>
      <c r="AE112" s="6">
        <f t="shared" si="192"/>
        <v>1.5709984819298626</v>
      </c>
      <c r="AF112" s="6">
        <f t="shared" si="192"/>
        <v>0.45171957671957674</v>
      </c>
      <c r="AG112" s="6">
        <f t="shared" si="192"/>
        <v>2.1215198948500418</v>
      </c>
      <c r="AH112" s="6">
        <f t="shared" si="192"/>
        <v>2.1265741270749858</v>
      </c>
      <c r="AI112" s="6">
        <f t="shared" si="192"/>
        <v>0.37296693476318143</v>
      </c>
      <c r="AJ112" s="6">
        <f t="shared" si="192"/>
        <v>0.5358390280941534</v>
      </c>
      <c r="AK112" s="6">
        <f t="shared" si="192"/>
        <v>-0.55814576634512325</v>
      </c>
      <c r="AL112" s="6">
        <f t="shared" si="192"/>
        <v>-0.7882463327001854</v>
      </c>
      <c r="AM112" s="6">
        <f t="shared" si="192"/>
        <v>-0.93670062160315037</v>
      </c>
      <c r="AO112" s="2">
        <f t="shared" si="193"/>
        <v>-78389</v>
      </c>
      <c r="AP112" s="2">
        <f t="shared" si="194"/>
        <v>44760</v>
      </c>
      <c r="AQ112" s="2">
        <f t="shared" si="195"/>
        <v>61454</v>
      </c>
      <c r="AR112" s="2">
        <f t="shared" si="196"/>
        <v>3890</v>
      </c>
      <c r="AS112" s="2"/>
      <c r="AT112" s="6">
        <f t="shared" si="197"/>
        <v>1.5709984819298626</v>
      </c>
      <c r="AU112" s="6">
        <f t="shared" si="198"/>
        <v>0.37296693476318143</v>
      </c>
      <c r="AV112" s="6">
        <f t="shared" si="200"/>
        <v>-0.93670062160315037</v>
      </c>
    </row>
  </sheetData>
  <phoneticPr fontId="18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7947E-279F-41C5-9023-DFFCE882D5B2}">
  <dimension ref="A1:AV112"/>
  <sheetViews>
    <sheetView showGridLines="0" zoomScale="85" zoomScaleNormal="85" workbookViewId="0">
      <pane xSplit="1" ySplit="3" topLeftCell="B4" activePane="bottomRight" state="frozen"/>
      <selection activeCell="G49" sqref="G49"/>
      <selection pane="topRight" activeCell="G49" sqref="G49"/>
      <selection pane="bottomLeft" activeCell="G49" sqref="G49"/>
      <selection pane="bottomRight" activeCell="B3" sqref="B3"/>
    </sheetView>
  </sheetViews>
  <sheetFormatPr defaultRowHeight="15" x14ac:dyDescent="0.25"/>
  <cols>
    <col min="1" max="1" width="51" bestFit="1" customWidth="1"/>
    <col min="2" max="4" width="10.85546875" bestFit="1" customWidth="1"/>
    <col min="5" max="6" width="10.85546875" customWidth="1"/>
    <col min="7" max="7" width="2.5703125" customWidth="1"/>
    <col min="8" max="9" width="10.85546875" bestFit="1" customWidth="1"/>
    <col min="10" max="11" width="10.85546875" customWidth="1"/>
    <col min="13" max="13" width="10.85546875" bestFit="1" customWidth="1"/>
    <col min="14" max="16" width="10.85546875" customWidth="1"/>
    <col min="17" max="18" width="10.85546875" bestFit="1" customWidth="1"/>
    <col min="19" max="27" width="10.85546875" customWidth="1"/>
    <col min="28" max="28" width="2.5703125" customWidth="1"/>
    <col min="29" max="34" width="10.85546875" customWidth="1"/>
    <col min="35" max="36" width="11" customWidth="1"/>
    <col min="37" max="39" width="10.85546875" customWidth="1"/>
    <col min="40" max="40" width="9.140625" customWidth="1"/>
    <col min="41" max="44" width="10.85546875" customWidth="1"/>
    <col min="45" max="45" width="2.5703125" customWidth="1"/>
    <col min="46" max="48" width="10.85546875" customWidth="1"/>
  </cols>
  <sheetData>
    <row r="1" spans="1:48" ht="5.0999999999999996" customHeight="1" x14ac:dyDescent="0.25">
      <c r="AO1" s="147"/>
      <c r="AP1" s="147"/>
      <c r="AQ1" s="147"/>
      <c r="AR1" s="147"/>
    </row>
    <row r="2" spans="1:48" x14ac:dyDescent="0.25">
      <c r="A2" s="1" t="s">
        <v>168</v>
      </c>
      <c r="C2" s="2"/>
      <c r="D2" s="2"/>
      <c r="E2" s="2"/>
      <c r="F2" s="2"/>
      <c r="H2" s="7" t="s">
        <v>170</v>
      </c>
      <c r="I2" s="7" t="s">
        <v>170</v>
      </c>
      <c r="J2" s="7" t="s">
        <v>170</v>
      </c>
      <c r="K2" s="7" t="s">
        <v>170</v>
      </c>
      <c r="M2" s="2"/>
      <c r="Q2" s="2"/>
      <c r="AC2" s="7" t="s">
        <v>170</v>
      </c>
      <c r="AD2" s="7" t="s">
        <v>170</v>
      </c>
      <c r="AE2" s="7" t="s">
        <v>170</v>
      </c>
      <c r="AF2" s="7" t="s">
        <v>170</v>
      </c>
      <c r="AG2" s="7" t="s">
        <v>170</v>
      </c>
      <c r="AH2" s="7" t="s">
        <v>170</v>
      </c>
      <c r="AI2" s="7" t="s">
        <v>170</v>
      </c>
      <c r="AJ2" s="7" t="s">
        <v>170</v>
      </c>
      <c r="AK2" s="7" t="s">
        <v>170</v>
      </c>
      <c r="AL2" s="7" t="s">
        <v>170</v>
      </c>
      <c r="AM2" s="7" t="s">
        <v>170</v>
      </c>
      <c r="AO2" s="147"/>
      <c r="AP2" s="147"/>
      <c r="AQ2" s="147"/>
      <c r="AR2" s="147"/>
      <c r="AT2" s="7" t="s">
        <v>170</v>
      </c>
      <c r="AU2" s="7" t="s">
        <v>170</v>
      </c>
      <c r="AV2" s="7" t="s">
        <v>170</v>
      </c>
    </row>
    <row r="3" spans="1:48" x14ac:dyDescent="0.25">
      <c r="A3" s="8" t="s">
        <v>17</v>
      </c>
      <c r="B3" s="9">
        <v>2017</v>
      </c>
      <c r="C3" s="9">
        <v>2018</v>
      </c>
      <c r="D3" s="9">
        <v>2019</v>
      </c>
      <c r="E3" s="9">
        <v>2020</v>
      </c>
      <c r="F3" s="9">
        <v>2021</v>
      </c>
      <c r="G3" s="10"/>
      <c r="H3" s="9">
        <v>2018</v>
      </c>
      <c r="I3" s="9">
        <v>2019</v>
      </c>
      <c r="J3" s="9">
        <v>2020</v>
      </c>
      <c r="K3" s="9">
        <v>2021</v>
      </c>
      <c r="L3" s="34"/>
      <c r="M3" s="11" t="s">
        <v>22</v>
      </c>
      <c r="N3" s="11" t="s">
        <v>106</v>
      </c>
      <c r="O3" s="11" t="s">
        <v>166</v>
      </c>
      <c r="P3" s="77" t="s">
        <v>167</v>
      </c>
      <c r="Q3" s="11" t="s">
        <v>23</v>
      </c>
      <c r="R3" s="11" t="s">
        <v>105</v>
      </c>
      <c r="S3" s="11" t="s">
        <v>196</v>
      </c>
      <c r="T3" s="77" t="s">
        <v>214</v>
      </c>
      <c r="U3" s="112" t="s">
        <v>248</v>
      </c>
      <c r="V3" s="11" t="s">
        <v>254</v>
      </c>
      <c r="W3" s="11" t="s">
        <v>256</v>
      </c>
      <c r="X3" s="77" t="s">
        <v>308</v>
      </c>
      <c r="Y3" s="112" t="s">
        <v>352</v>
      </c>
      <c r="Z3" s="11" t="s">
        <v>356</v>
      </c>
      <c r="AA3" s="11" t="s">
        <v>368</v>
      </c>
      <c r="AB3" s="11"/>
      <c r="AC3" s="11" t="s">
        <v>23</v>
      </c>
      <c r="AD3" s="11" t="s">
        <v>105</v>
      </c>
      <c r="AE3" s="11" t="s">
        <v>196</v>
      </c>
      <c r="AF3" s="11" t="s">
        <v>214</v>
      </c>
      <c r="AG3" s="11" t="s">
        <v>248</v>
      </c>
      <c r="AH3" s="11" t="s">
        <v>254</v>
      </c>
      <c r="AI3" s="11" t="s">
        <v>256</v>
      </c>
      <c r="AJ3" s="11" t="s">
        <v>308</v>
      </c>
      <c r="AK3" s="11" t="s">
        <v>352</v>
      </c>
      <c r="AL3" s="11" t="s">
        <v>356</v>
      </c>
      <c r="AM3" s="11" t="s">
        <v>368</v>
      </c>
      <c r="AN3" s="34"/>
      <c r="AO3" s="11" t="s">
        <v>364</v>
      </c>
      <c r="AP3" s="11" t="s">
        <v>365</v>
      </c>
      <c r="AQ3" s="11" t="s">
        <v>366</v>
      </c>
      <c r="AR3" s="11" t="s">
        <v>367</v>
      </c>
      <c r="AS3" s="11"/>
      <c r="AT3" s="11" t="s">
        <v>365</v>
      </c>
      <c r="AU3" s="11" t="s">
        <v>366</v>
      </c>
      <c r="AV3" s="11" t="s">
        <v>367</v>
      </c>
    </row>
    <row r="4" spans="1:48" ht="5.0999999999999996" customHeight="1" x14ac:dyDescent="0.25">
      <c r="P4" s="78"/>
      <c r="T4" s="78"/>
      <c r="U4" s="113"/>
      <c r="X4" s="78"/>
      <c r="Y4" s="113"/>
    </row>
    <row r="5" spans="1:48" x14ac:dyDescent="0.25">
      <c r="A5" s="18" t="s">
        <v>16</v>
      </c>
      <c r="B5" s="19">
        <v>0</v>
      </c>
      <c r="C5" s="19">
        <v>0</v>
      </c>
      <c r="D5" s="19">
        <f>SUM(M5:P5)</f>
        <v>0</v>
      </c>
      <c r="E5" s="19">
        <f>SUM(Q5:T5)</f>
        <v>0</v>
      </c>
      <c r="F5" s="19">
        <f>SUM(U5:X5)</f>
        <v>0</v>
      </c>
      <c r="G5" s="20"/>
      <c r="H5" s="26">
        <f>IFERROR((C5-B5)/(ABS(B5)),0)</f>
        <v>0</v>
      </c>
      <c r="I5" s="21">
        <f>IFERROR((D5-C5)/(ABS(C5)),0)</f>
        <v>0</v>
      </c>
      <c r="J5" s="21">
        <f>IFERROR((E5-D5)/(ABS(D5)),0)</f>
        <v>0</v>
      </c>
      <c r="K5" s="21">
        <f>IFERROR((F5-E5)/(ABS(E5)),0)</f>
        <v>0</v>
      </c>
      <c r="M5" s="19">
        <v>0</v>
      </c>
      <c r="N5" s="19">
        <v>0</v>
      </c>
      <c r="O5" s="19">
        <v>0</v>
      </c>
      <c r="P5" s="79">
        <v>0</v>
      </c>
      <c r="Q5" s="19">
        <v>0</v>
      </c>
      <c r="R5" s="19">
        <v>0</v>
      </c>
      <c r="S5" s="19">
        <v>0</v>
      </c>
      <c r="T5" s="79">
        <v>0</v>
      </c>
      <c r="U5" s="114">
        <v>0</v>
      </c>
      <c r="V5" s="19">
        <v>0</v>
      </c>
      <c r="W5" s="19">
        <v>0</v>
      </c>
      <c r="X5" s="79">
        <v>0</v>
      </c>
      <c r="Y5" s="114">
        <v>0</v>
      </c>
      <c r="Z5" s="19">
        <v>0</v>
      </c>
      <c r="AA5" s="19">
        <v>0</v>
      </c>
      <c r="AB5" s="20"/>
      <c r="AC5" s="21">
        <f t="shared" ref="AC5:AM5" si="0">IFERROR((Q5-M5)/(ABS(M5)),0)</f>
        <v>0</v>
      </c>
      <c r="AD5" s="21">
        <f t="shared" si="0"/>
        <v>0</v>
      </c>
      <c r="AE5" s="21">
        <f t="shared" si="0"/>
        <v>0</v>
      </c>
      <c r="AF5" s="21">
        <f t="shared" si="0"/>
        <v>0</v>
      </c>
      <c r="AG5" s="21">
        <f t="shared" si="0"/>
        <v>0</v>
      </c>
      <c r="AH5" s="21">
        <f t="shared" si="0"/>
        <v>0</v>
      </c>
      <c r="AI5" s="21">
        <f t="shared" si="0"/>
        <v>0</v>
      </c>
      <c r="AJ5" s="21">
        <f t="shared" si="0"/>
        <v>0</v>
      </c>
      <c r="AK5" s="21">
        <f t="shared" si="0"/>
        <v>0</v>
      </c>
      <c r="AL5" s="21">
        <f t="shared" si="0"/>
        <v>0</v>
      </c>
      <c r="AM5" s="21">
        <f t="shared" si="0"/>
        <v>0</v>
      </c>
      <c r="AO5" s="19">
        <f>SUM(M5:O5)</f>
        <v>0</v>
      </c>
      <c r="AP5" s="19">
        <f>SUM(Q5:S5)</f>
        <v>0</v>
      </c>
      <c r="AQ5" s="19">
        <f>SUM(U5:W5)</f>
        <v>0</v>
      </c>
      <c r="AR5" s="19">
        <f>SUM(Y5:AA5)</f>
        <v>0</v>
      </c>
      <c r="AS5" s="20"/>
      <c r="AT5" s="137">
        <f>IFERROR((AP5-AO5)/(ABS(AO5)),0)</f>
        <v>0</v>
      </c>
      <c r="AU5" s="137">
        <f t="shared" ref="AU5:AV5" si="1">IFERROR((AQ5-AP5)/(ABS(AP5)),0)</f>
        <v>0</v>
      </c>
      <c r="AV5" s="137">
        <f t="shared" si="1"/>
        <v>0</v>
      </c>
    </row>
    <row r="6" spans="1:48" ht="5.0999999999999996" customHeight="1" x14ac:dyDescent="0.25">
      <c r="B6" s="2"/>
      <c r="C6" s="2"/>
      <c r="D6" s="2"/>
      <c r="E6" s="2"/>
      <c r="F6" s="2"/>
      <c r="H6" s="6"/>
      <c r="I6" s="6"/>
      <c r="J6" s="6"/>
      <c r="K6" s="6"/>
      <c r="M6" s="2"/>
      <c r="N6" s="2"/>
      <c r="O6" s="2"/>
      <c r="P6" s="80"/>
      <c r="Q6" s="2"/>
      <c r="R6" s="2"/>
      <c r="S6" s="2"/>
      <c r="T6" s="80"/>
      <c r="U6" s="115"/>
      <c r="V6" s="2"/>
      <c r="W6" s="2"/>
      <c r="X6" s="80"/>
      <c r="Y6" s="115"/>
      <c r="Z6" s="2"/>
      <c r="AA6" s="2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O6" s="2"/>
      <c r="AP6" s="2"/>
      <c r="AQ6" s="2"/>
      <c r="AR6" s="2"/>
      <c r="AT6" s="134"/>
      <c r="AU6" s="134"/>
      <c r="AV6" s="134"/>
    </row>
    <row r="7" spans="1:48" x14ac:dyDescent="0.25">
      <c r="A7" s="1" t="s">
        <v>15</v>
      </c>
      <c r="B7" s="3">
        <v>0</v>
      </c>
      <c r="C7" s="3">
        <v>0</v>
      </c>
      <c r="D7" s="3">
        <f t="shared" ref="D7:D37" si="2">SUM(M7:P7)</f>
        <v>0</v>
      </c>
      <c r="E7" s="3">
        <f t="shared" ref="E7:F37" si="3">SUM(Q7:T7)</f>
        <v>0</v>
      </c>
      <c r="F7" s="3">
        <f>SUM(U7:X7)</f>
        <v>0</v>
      </c>
      <c r="H7" s="5">
        <f>IFERROR((C7-B7)/(ABS(B7)),0)</f>
        <v>0</v>
      </c>
      <c r="I7" s="5">
        <f>IFERROR((D7-C7)/(ABS(C7)),0)</f>
        <v>0</v>
      </c>
      <c r="J7" s="5">
        <f>IFERROR((E7-D7)/(ABS(D7)),0)</f>
        <v>0</v>
      </c>
      <c r="K7" s="5">
        <f>IFERROR((F7-E7)/(ABS(E7)),0)</f>
        <v>0</v>
      </c>
      <c r="M7" s="3">
        <v>0</v>
      </c>
      <c r="N7" s="3">
        <v>0</v>
      </c>
      <c r="O7" s="3">
        <v>0</v>
      </c>
      <c r="P7" s="81">
        <v>0</v>
      </c>
      <c r="Q7" s="3">
        <v>0</v>
      </c>
      <c r="R7" s="3">
        <v>0</v>
      </c>
      <c r="S7" s="3">
        <v>0</v>
      </c>
      <c r="T7" s="81">
        <v>0</v>
      </c>
      <c r="U7" s="116">
        <v>0</v>
      </c>
      <c r="V7" s="3">
        <v>0</v>
      </c>
      <c r="W7" s="3">
        <v>0</v>
      </c>
      <c r="X7" s="81">
        <v>0</v>
      </c>
      <c r="Y7" s="116">
        <v>0</v>
      </c>
      <c r="Z7" s="3">
        <v>0</v>
      </c>
      <c r="AA7" s="3">
        <v>0</v>
      </c>
      <c r="AC7" s="5">
        <f t="shared" ref="AC7:AM7" si="4">IFERROR((Q7-M7)/(ABS(M7)),0)</f>
        <v>0</v>
      </c>
      <c r="AD7" s="5">
        <f t="shared" si="4"/>
        <v>0</v>
      </c>
      <c r="AE7" s="5">
        <f t="shared" si="4"/>
        <v>0</v>
      </c>
      <c r="AF7" s="5">
        <f t="shared" si="4"/>
        <v>0</v>
      </c>
      <c r="AG7" s="5">
        <f t="shared" si="4"/>
        <v>0</v>
      </c>
      <c r="AH7" s="5">
        <f t="shared" si="4"/>
        <v>0</v>
      </c>
      <c r="AI7" s="5">
        <f t="shared" si="4"/>
        <v>0</v>
      </c>
      <c r="AJ7" s="5">
        <f t="shared" si="4"/>
        <v>0</v>
      </c>
      <c r="AK7" s="5">
        <f t="shared" si="4"/>
        <v>0</v>
      </c>
      <c r="AL7" s="5">
        <f t="shared" si="4"/>
        <v>0</v>
      </c>
      <c r="AM7" s="5">
        <f t="shared" si="4"/>
        <v>0</v>
      </c>
      <c r="AO7" s="3">
        <f>SUM(M7:O7)</f>
        <v>0</v>
      </c>
      <c r="AP7" s="3">
        <f>SUM(Q7:S7)</f>
        <v>0</v>
      </c>
      <c r="AQ7" s="3">
        <f>SUM(U7:W7)</f>
        <v>0</v>
      </c>
      <c r="AR7" s="3">
        <f>SUM(Y7:AA7)</f>
        <v>0</v>
      </c>
      <c r="AT7" s="136">
        <f t="shared" ref="AT7:AV31" si="5">IFERROR((AP7-AO7)/(ABS(AO7)),0)</f>
        <v>0</v>
      </c>
      <c r="AU7" s="136">
        <f t="shared" si="5"/>
        <v>0</v>
      </c>
      <c r="AV7" s="136">
        <f t="shared" si="5"/>
        <v>0</v>
      </c>
    </row>
    <row r="8" spans="1:48" ht="5.0999999999999996" customHeight="1" x14ac:dyDescent="0.25">
      <c r="B8" s="2"/>
      <c r="C8" s="2"/>
      <c r="D8" s="2">
        <f t="shared" si="2"/>
        <v>0</v>
      </c>
      <c r="E8" s="2">
        <f t="shared" si="3"/>
        <v>0</v>
      </c>
      <c r="F8" s="2">
        <f>SUM(R8:U8)</f>
        <v>0</v>
      </c>
      <c r="H8" s="6"/>
      <c r="I8" s="6"/>
      <c r="J8" s="6"/>
      <c r="K8" s="6"/>
      <c r="M8" s="2"/>
      <c r="N8" s="2"/>
      <c r="O8" s="2"/>
      <c r="P8" s="80"/>
      <c r="Q8" s="2"/>
      <c r="R8" s="2"/>
      <c r="S8" s="2"/>
      <c r="T8" s="80"/>
      <c r="U8" s="115"/>
      <c r="V8" s="2"/>
      <c r="W8" s="2"/>
      <c r="X8" s="80"/>
      <c r="Y8" s="115"/>
      <c r="Z8" s="2"/>
      <c r="AA8" s="2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O8" s="2"/>
      <c r="AP8" s="2"/>
      <c r="AQ8" s="2"/>
      <c r="AR8" s="2"/>
      <c r="AT8" s="134">
        <f t="shared" si="5"/>
        <v>0</v>
      </c>
      <c r="AU8" s="134">
        <f t="shared" si="5"/>
        <v>0</v>
      </c>
      <c r="AV8" s="134">
        <f t="shared" si="5"/>
        <v>0</v>
      </c>
    </row>
    <row r="9" spans="1:48" x14ac:dyDescent="0.25">
      <c r="A9" s="1" t="s">
        <v>0</v>
      </c>
      <c r="B9" s="3">
        <f>SUM(B10:B11)</f>
        <v>0</v>
      </c>
      <c r="C9" s="3">
        <f>SUM(C10:C11)</f>
        <v>0</v>
      </c>
      <c r="D9" s="3">
        <f t="shared" si="2"/>
        <v>0</v>
      </c>
      <c r="E9" s="3">
        <f t="shared" si="3"/>
        <v>0</v>
      </c>
      <c r="F9" s="3">
        <f>SUM(U9:X9)</f>
        <v>0</v>
      </c>
      <c r="H9" s="5">
        <f>IFERROR((C9-B9)/(ABS(B9)),0)</f>
        <v>0</v>
      </c>
      <c r="I9" s="5">
        <f t="shared" ref="I9:K11" si="6">IFERROR((D9-C9)/(ABS(C9)),0)</f>
        <v>0</v>
      </c>
      <c r="J9" s="5">
        <f t="shared" si="6"/>
        <v>0</v>
      </c>
      <c r="K9" s="5">
        <f t="shared" si="6"/>
        <v>0</v>
      </c>
      <c r="M9" s="3">
        <f t="shared" ref="M9:X9" si="7">SUM(M10:M11)</f>
        <v>0</v>
      </c>
      <c r="N9" s="3">
        <f t="shared" si="7"/>
        <v>0</v>
      </c>
      <c r="O9" s="3">
        <f t="shared" si="7"/>
        <v>0</v>
      </c>
      <c r="P9" s="81">
        <f t="shared" si="7"/>
        <v>0</v>
      </c>
      <c r="Q9" s="3">
        <f t="shared" si="7"/>
        <v>0</v>
      </c>
      <c r="R9" s="3">
        <f t="shared" si="7"/>
        <v>0</v>
      </c>
      <c r="S9" s="3">
        <f t="shared" si="7"/>
        <v>0</v>
      </c>
      <c r="T9" s="81">
        <f t="shared" si="7"/>
        <v>0</v>
      </c>
      <c r="U9" s="116">
        <f t="shared" si="7"/>
        <v>0</v>
      </c>
      <c r="V9" s="3">
        <f t="shared" si="7"/>
        <v>0</v>
      </c>
      <c r="W9" s="3">
        <f t="shared" si="7"/>
        <v>0</v>
      </c>
      <c r="X9" s="81">
        <f t="shared" si="7"/>
        <v>0</v>
      </c>
      <c r="Y9" s="116">
        <f t="shared" ref="Y9" si="8">SUM(Y10:Y11)</f>
        <v>0</v>
      </c>
      <c r="Z9" s="3">
        <f t="shared" ref="Z9" si="9">SUM(Z10:Z11)</f>
        <v>0</v>
      </c>
      <c r="AA9" s="3">
        <f t="shared" ref="AA9" si="10">SUM(AA10:AA11)</f>
        <v>0</v>
      </c>
      <c r="AC9" s="5">
        <f t="shared" ref="AC9:AM11" si="11">IFERROR((Q9-M9)/(ABS(M9)),0)</f>
        <v>0</v>
      </c>
      <c r="AD9" s="5">
        <f t="shared" si="11"/>
        <v>0</v>
      </c>
      <c r="AE9" s="5">
        <f t="shared" si="11"/>
        <v>0</v>
      </c>
      <c r="AF9" s="5">
        <f t="shared" si="11"/>
        <v>0</v>
      </c>
      <c r="AG9" s="5">
        <f t="shared" si="11"/>
        <v>0</v>
      </c>
      <c r="AH9" s="5">
        <f t="shared" si="11"/>
        <v>0</v>
      </c>
      <c r="AI9" s="5">
        <f t="shared" si="11"/>
        <v>0</v>
      </c>
      <c r="AJ9" s="5">
        <f t="shared" si="11"/>
        <v>0</v>
      </c>
      <c r="AK9" s="5">
        <f t="shared" si="11"/>
        <v>0</v>
      </c>
      <c r="AL9" s="5">
        <f t="shared" si="11"/>
        <v>0</v>
      </c>
      <c r="AM9" s="5">
        <f t="shared" si="11"/>
        <v>0</v>
      </c>
      <c r="AO9" s="3">
        <f t="shared" ref="AO9:AO11" si="12">SUM(M9:O9)</f>
        <v>0</v>
      </c>
      <c r="AP9" s="3">
        <f t="shared" ref="AP9:AP11" si="13">SUM(Q9:S9)</f>
        <v>0</v>
      </c>
      <c r="AQ9" s="3">
        <f t="shared" ref="AQ9:AQ11" si="14">SUM(U9:W9)</f>
        <v>0</v>
      </c>
      <c r="AR9" s="3">
        <f t="shared" ref="AR9:AR11" si="15">SUM(Y9:AA9)</f>
        <v>0</v>
      </c>
      <c r="AT9" s="136">
        <f t="shared" si="5"/>
        <v>0</v>
      </c>
      <c r="AU9" s="136">
        <f t="shared" si="5"/>
        <v>0</v>
      </c>
      <c r="AV9" s="136">
        <f t="shared" si="5"/>
        <v>0</v>
      </c>
    </row>
    <row r="10" spans="1:48" x14ac:dyDescent="0.25">
      <c r="A10" s="13" t="s">
        <v>1</v>
      </c>
      <c r="B10" s="2">
        <v>0</v>
      </c>
      <c r="C10" s="2">
        <v>0</v>
      </c>
      <c r="D10" s="2">
        <f t="shared" si="2"/>
        <v>0</v>
      </c>
      <c r="E10" s="2">
        <f t="shared" si="3"/>
        <v>0</v>
      </c>
      <c r="F10" s="2">
        <f t="shared" ref="F10:F38" si="16">SUM(U10:X10)</f>
        <v>0</v>
      </c>
      <c r="H10" s="6">
        <f>IFERROR((C10-B10)/(ABS(B10)),0)</f>
        <v>0</v>
      </c>
      <c r="I10" s="6">
        <f t="shared" si="6"/>
        <v>0</v>
      </c>
      <c r="J10" s="6">
        <f t="shared" si="6"/>
        <v>0</v>
      </c>
      <c r="K10" s="6">
        <f t="shared" si="6"/>
        <v>0</v>
      </c>
      <c r="M10" s="2">
        <v>0</v>
      </c>
      <c r="N10" s="2">
        <v>0</v>
      </c>
      <c r="O10" s="2">
        <v>0</v>
      </c>
      <c r="P10" s="80">
        <v>0</v>
      </c>
      <c r="Q10" s="2">
        <v>0</v>
      </c>
      <c r="R10" s="2">
        <v>0</v>
      </c>
      <c r="S10" s="2">
        <v>0</v>
      </c>
      <c r="T10" s="80">
        <v>0</v>
      </c>
      <c r="U10" s="115">
        <v>0</v>
      </c>
      <c r="V10" s="2">
        <v>0</v>
      </c>
      <c r="W10" s="2">
        <v>0</v>
      </c>
      <c r="X10" s="80">
        <v>0</v>
      </c>
      <c r="Y10" s="115">
        <v>0</v>
      </c>
      <c r="Z10" s="2">
        <v>0</v>
      </c>
      <c r="AA10" s="2">
        <v>0</v>
      </c>
      <c r="AC10" s="6">
        <f t="shared" si="11"/>
        <v>0</v>
      </c>
      <c r="AD10" s="6">
        <f t="shared" si="11"/>
        <v>0</v>
      </c>
      <c r="AE10" s="6">
        <f t="shared" si="11"/>
        <v>0</v>
      </c>
      <c r="AF10" s="6">
        <f t="shared" si="11"/>
        <v>0</v>
      </c>
      <c r="AG10" s="6">
        <f t="shared" si="11"/>
        <v>0</v>
      </c>
      <c r="AH10" s="6">
        <f t="shared" si="11"/>
        <v>0</v>
      </c>
      <c r="AI10" s="6">
        <f t="shared" si="11"/>
        <v>0</v>
      </c>
      <c r="AJ10" s="6">
        <f t="shared" si="11"/>
        <v>0</v>
      </c>
      <c r="AK10" s="6">
        <f t="shared" si="11"/>
        <v>0</v>
      </c>
      <c r="AL10" s="6">
        <f t="shared" si="11"/>
        <v>0</v>
      </c>
      <c r="AM10" s="6">
        <f t="shared" si="11"/>
        <v>0</v>
      </c>
      <c r="AO10" s="2">
        <f t="shared" si="12"/>
        <v>0</v>
      </c>
      <c r="AP10" s="2">
        <f t="shared" si="13"/>
        <v>0</v>
      </c>
      <c r="AQ10" s="2">
        <f t="shared" si="14"/>
        <v>0</v>
      </c>
      <c r="AR10" s="2">
        <f t="shared" si="15"/>
        <v>0</v>
      </c>
      <c r="AT10" s="134">
        <f t="shared" si="5"/>
        <v>0</v>
      </c>
      <c r="AU10" s="134">
        <f t="shared" si="5"/>
        <v>0</v>
      </c>
      <c r="AV10" s="134">
        <f t="shared" si="5"/>
        <v>0</v>
      </c>
    </row>
    <row r="11" spans="1:48" x14ac:dyDescent="0.25">
      <c r="A11" s="13" t="s">
        <v>2</v>
      </c>
      <c r="B11" s="2">
        <v>0</v>
      </c>
      <c r="C11" s="2">
        <v>0</v>
      </c>
      <c r="D11" s="2">
        <f t="shared" si="2"/>
        <v>0</v>
      </c>
      <c r="E11" s="2">
        <f t="shared" si="3"/>
        <v>0</v>
      </c>
      <c r="F11" s="2">
        <f t="shared" si="16"/>
        <v>0</v>
      </c>
      <c r="H11" s="6">
        <f>IFERROR((C11-B11)/(ABS(B11)),0)</f>
        <v>0</v>
      </c>
      <c r="I11" s="6">
        <f t="shared" si="6"/>
        <v>0</v>
      </c>
      <c r="J11" s="6">
        <f t="shared" si="6"/>
        <v>0</v>
      </c>
      <c r="K11" s="6">
        <f t="shared" si="6"/>
        <v>0</v>
      </c>
      <c r="M11" s="2">
        <v>0</v>
      </c>
      <c r="N11" s="2">
        <v>0</v>
      </c>
      <c r="O11" s="2">
        <v>0</v>
      </c>
      <c r="P11" s="80">
        <v>0</v>
      </c>
      <c r="Q11" s="2">
        <v>0</v>
      </c>
      <c r="R11" s="2">
        <v>0</v>
      </c>
      <c r="S11" s="2">
        <v>0</v>
      </c>
      <c r="T11" s="80">
        <v>0</v>
      </c>
      <c r="U11" s="115">
        <v>0</v>
      </c>
      <c r="V11" s="2">
        <v>0</v>
      </c>
      <c r="W11" s="2">
        <v>0</v>
      </c>
      <c r="X11" s="80">
        <v>0</v>
      </c>
      <c r="Y11" s="115">
        <v>0</v>
      </c>
      <c r="Z11" s="2">
        <v>0</v>
      </c>
      <c r="AA11" s="2">
        <v>0</v>
      </c>
      <c r="AC11" s="6">
        <f t="shared" si="11"/>
        <v>0</v>
      </c>
      <c r="AD11" s="6">
        <f t="shared" si="11"/>
        <v>0</v>
      </c>
      <c r="AE11" s="6">
        <f t="shared" si="11"/>
        <v>0</v>
      </c>
      <c r="AF11" s="6">
        <f t="shared" si="11"/>
        <v>0</v>
      </c>
      <c r="AG11" s="6">
        <f t="shared" si="11"/>
        <v>0</v>
      </c>
      <c r="AH11" s="6">
        <f t="shared" si="11"/>
        <v>0</v>
      </c>
      <c r="AI11" s="6">
        <f t="shared" si="11"/>
        <v>0</v>
      </c>
      <c r="AJ11" s="6">
        <f t="shared" si="11"/>
        <v>0</v>
      </c>
      <c r="AK11" s="6">
        <f t="shared" si="11"/>
        <v>0</v>
      </c>
      <c r="AL11" s="6">
        <f t="shared" si="11"/>
        <v>0</v>
      </c>
      <c r="AM11" s="6">
        <f t="shared" si="11"/>
        <v>0</v>
      </c>
      <c r="AO11" s="2">
        <f t="shared" si="12"/>
        <v>0</v>
      </c>
      <c r="AP11" s="2">
        <f t="shared" si="13"/>
        <v>0</v>
      </c>
      <c r="AQ11" s="2">
        <f t="shared" si="14"/>
        <v>0</v>
      </c>
      <c r="AR11" s="2">
        <f t="shared" si="15"/>
        <v>0</v>
      </c>
      <c r="AT11" s="134">
        <f t="shared" si="5"/>
        <v>0</v>
      </c>
      <c r="AU11" s="134">
        <f t="shared" si="5"/>
        <v>0</v>
      </c>
      <c r="AV11" s="134">
        <f t="shared" si="5"/>
        <v>0</v>
      </c>
    </row>
    <row r="12" spans="1:48" ht="5.0999999999999996" customHeight="1" x14ac:dyDescent="0.25">
      <c r="B12" s="2"/>
      <c r="C12" s="2"/>
      <c r="D12" s="2">
        <f t="shared" si="2"/>
        <v>0</v>
      </c>
      <c r="E12" s="2">
        <f t="shared" si="3"/>
        <v>0</v>
      </c>
      <c r="F12" s="2">
        <f t="shared" si="16"/>
        <v>0</v>
      </c>
      <c r="H12" s="6"/>
      <c r="I12" s="6"/>
      <c r="J12" s="6"/>
      <c r="K12" s="6"/>
      <c r="M12" s="2"/>
      <c r="N12" s="2"/>
      <c r="O12" s="2"/>
      <c r="P12" s="80"/>
      <c r="Q12" s="2"/>
      <c r="R12" s="2"/>
      <c r="S12" s="2"/>
      <c r="T12" s="80"/>
      <c r="U12" s="115"/>
      <c r="V12" s="2"/>
      <c r="W12" s="2"/>
      <c r="X12" s="80"/>
      <c r="Y12" s="115"/>
      <c r="Z12" s="2"/>
      <c r="AA12" s="2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O12" s="2"/>
      <c r="AP12" s="2"/>
      <c r="AQ12" s="2"/>
      <c r="AR12" s="2"/>
      <c r="AT12" s="134">
        <f t="shared" si="5"/>
        <v>0</v>
      </c>
      <c r="AU12" s="134">
        <f t="shared" si="5"/>
        <v>0</v>
      </c>
      <c r="AV12" s="134">
        <f t="shared" si="5"/>
        <v>0</v>
      </c>
    </row>
    <row r="13" spans="1:48" x14ac:dyDescent="0.25">
      <c r="A13" s="1" t="s">
        <v>3</v>
      </c>
      <c r="B13" s="3">
        <v>0</v>
      </c>
      <c r="C13" s="3">
        <v>0</v>
      </c>
      <c r="D13" s="3">
        <f t="shared" si="2"/>
        <v>0</v>
      </c>
      <c r="E13" s="3">
        <f t="shared" si="3"/>
        <v>0</v>
      </c>
      <c r="F13" s="3">
        <f t="shared" si="16"/>
        <v>0</v>
      </c>
      <c r="H13" s="5">
        <f>IFERROR((C13-B13)/(ABS(B13)),0)</f>
        <v>0</v>
      </c>
      <c r="I13" s="5">
        <f>IFERROR((D13-C13)/(ABS(C13)),0)</f>
        <v>0</v>
      </c>
      <c r="J13" s="5">
        <f>IFERROR((E13-D13)/(ABS(D13)),0)</f>
        <v>0</v>
      </c>
      <c r="K13" s="5">
        <f>IFERROR((F13-E13)/(ABS(E13)),0)</f>
        <v>0</v>
      </c>
      <c r="M13" s="3">
        <v>0</v>
      </c>
      <c r="N13" s="3">
        <v>0</v>
      </c>
      <c r="O13" s="3">
        <v>0</v>
      </c>
      <c r="P13" s="81">
        <v>0</v>
      </c>
      <c r="Q13" s="3">
        <v>0</v>
      </c>
      <c r="R13" s="3">
        <v>0</v>
      </c>
      <c r="S13" s="3">
        <v>0</v>
      </c>
      <c r="T13" s="81">
        <v>0</v>
      </c>
      <c r="U13" s="116">
        <v>0</v>
      </c>
      <c r="V13" s="3">
        <v>0</v>
      </c>
      <c r="W13" s="3">
        <v>0</v>
      </c>
      <c r="X13" s="81">
        <v>0</v>
      </c>
      <c r="Y13" s="116">
        <v>0</v>
      </c>
      <c r="Z13" s="3">
        <v>0</v>
      </c>
      <c r="AA13" s="3">
        <v>0</v>
      </c>
      <c r="AC13" s="5">
        <f t="shared" ref="AC13:AM15" si="17">IFERROR((Q13-M13)/(ABS(M13)),0)</f>
        <v>0</v>
      </c>
      <c r="AD13" s="5">
        <f t="shared" si="17"/>
        <v>0</v>
      </c>
      <c r="AE13" s="5">
        <f t="shared" si="17"/>
        <v>0</v>
      </c>
      <c r="AF13" s="5">
        <f t="shared" si="17"/>
        <v>0</v>
      </c>
      <c r="AG13" s="5">
        <f t="shared" si="17"/>
        <v>0</v>
      </c>
      <c r="AH13" s="5">
        <f t="shared" si="17"/>
        <v>0</v>
      </c>
      <c r="AI13" s="5">
        <f t="shared" si="17"/>
        <v>0</v>
      </c>
      <c r="AJ13" s="5">
        <f t="shared" si="17"/>
        <v>0</v>
      </c>
      <c r="AK13" s="5">
        <f t="shared" si="17"/>
        <v>0</v>
      </c>
      <c r="AL13" s="5">
        <f t="shared" si="17"/>
        <v>0</v>
      </c>
      <c r="AM13" s="5">
        <f t="shared" si="17"/>
        <v>0</v>
      </c>
      <c r="AO13" s="3">
        <f t="shared" ref="AO13:AO15" si="18">SUM(M13:O13)</f>
        <v>0</v>
      </c>
      <c r="AP13" s="3">
        <f t="shared" ref="AP13:AP15" si="19">SUM(Q13:S13)</f>
        <v>0</v>
      </c>
      <c r="AQ13" s="3">
        <f t="shared" ref="AQ13:AQ15" si="20">SUM(U13:W13)</f>
        <v>0</v>
      </c>
      <c r="AR13" s="3">
        <f t="shared" ref="AR13:AR15" si="21">SUM(Y13:AA13)</f>
        <v>0</v>
      </c>
      <c r="AT13" s="136">
        <f t="shared" si="5"/>
        <v>0</v>
      </c>
      <c r="AU13" s="136">
        <f t="shared" si="5"/>
        <v>0</v>
      </c>
      <c r="AV13" s="136">
        <f t="shared" si="5"/>
        <v>0</v>
      </c>
    </row>
    <row r="14" spans="1:48" x14ac:dyDescent="0.25">
      <c r="A14" s="13" t="s">
        <v>1</v>
      </c>
      <c r="B14" s="2">
        <v>0</v>
      </c>
      <c r="C14" s="2">
        <v>0</v>
      </c>
      <c r="D14" s="2">
        <f t="shared" si="2"/>
        <v>0</v>
      </c>
      <c r="E14" s="2">
        <f t="shared" si="3"/>
        <v>0</v>
      </c>
      <c r="F14" s="2">
        <f t="shared" si="16"/>
        <v>0</v>
      </c>
      <c r="H14" s="6">
        <f>IFERROR((C14-B14)/(ABS(B14)),0)</f>
        <v>0</v>
      </c>
      <c r="I14" s="6">
        <f t="shared" ref="I14:K15" si="22">IFERROR((D14-C14)/(ABS(C14)),0)</f>
        <v>0</v>
      </c>
      <c r="J14" s="6">
        <f t="shared" si="22"/>
        <v>0</v>
      </c>
      <c r="K14" s="6">
        <f t="shared" si="22"/>
        <v>0</v>
      </c>
      <c r="M14" s="2">
        <v>0</v>
      </c>
      <c r="N14" s="2">
        <v>0</v>
      </c>
      <c r="O14" s="2">
        <v>0</v>
      </c>
      <c r="P14" s="80">
        <v>0</v>
      </c>
      <c r="Q14" s="2">
        <v>0</v>
      </c>
      <c r="R14" s="2">
        <v>0</v>
      </c>
      <c r="S14" s="2">
        <v>0</v>
      </c>
      <c r="T14" s="80">
        <v>0</v>
      </c>
      <c r="U14" s="115">
        <v>0</v>
      </c>
      <c r="V14" s="2">
        <v>0</v>
      </c>
      <c r="W14" s="2">
        <v>0</v>
      </c>
      <c r="X14" s="80">
        <v>0</v>
      </c>
      <c r="Y14" s="115">
        <v>0</v>
      </c>
      <c r="Z14" s="2">
        <v>0</v>
      </c>
      <c r="AA14" s="2">
        <v>0</v>
      </c>
      <c r="AC14" s="6">
        <f t="shared" si="17"/>
        <v>0</v>
      </c>
      <c r="AD14" s="6">
        <f t="shared" si="17"/>
        <v>0</v>
      </c>
      <c r="AE14" s="6">
        <f t="shared" si="17"/>
        <v>0</v>
      </c>
      <c r="AF14" s="6">
        <f t="shared" si="17"/>
        <v>0</v>
      </c>
      <c r="AG14" s="6">
        <f t="shared" si="17"/>
        <v>0</v>
      </c>
      <c r="AH14" s="6">
        <f t="shared" si="17"/>
        <v>0</v>
      </c>
      <c r="AI14" s="6">
        <f t="shared" si="17"/>
        <v>0</v>
      </c>
      <c r="AJ14" s="6">
        <f t="shared" si="17"/>
        <v>0</v>
      </c>
      <c r="AK14" s="6">
        <f t="shared" si="17"/>
        <v>0</v>
      </c>
      <c r="AL14" s="6">
        <f t="shared" si="17"/>
        <v>0</v>
      </c>
      <c r="AM14" s="6">
        <f t="shared" si="17"/>
        <v>0</v>
      </c>
      <c r="AO14" s="2">
        <f t="shared" si="18"/>
        <v>0</v>
      </c>
      <c r="AP14" s="2">
        <f t="shared" si="19"/>
        <v>0</v>
      </c>
      <c r="AQ14" s="2">
        <f t="shared" si="20"/>
        <v>0</v>
      </c>
      <c r="AR14" s="2">
        <f t="shared" si="21"/>
        <v>0</v>
      </c>
      <c r="AT14" s="134">
        <f t="shared" si="5"/>
        <v>0</v>
      </c>
      <c r="AU14" s="134">
        <f t="shared" si="5"/>
        <v>0</v>
      </c>
      <c r="AV14" s="134">
        <f t="shared" si="5"/>
        <v>0</v>
      </c>
    </row>
    <row r="15" spans="1:48" x14ac:dyDescent="0.25">
      <c r="A15" s="13" t="s">
        <v>2</v>
      </c>
      <c r="B15" s="2">
        <v>0</v>
      </c>
      <c r="C15" s="2">
        <v>0</v>
      </c>
      <c r="D15" s="2">
        <f t="shared" si="2"/>
        <v>0</v>
      </c>
      <c r="E15" s="2">
        <f t="shared" si="3"/>
        <v>0</v>
      </c>
      <c r="F15" s="2">
        <f t="shared" si="16"/>
        <v>0</v>
      </c>
      <c r="H15" s="6">
        <f>IFERROR((C15-B15)/(ABS(B15)),0)</f>
        <v>0</v>
      </c>
      <c r="I15" s="6">
        <f t="shared" si="22"/>
        <v>0</v>
      </c>
      <c r="J15" s="6">
        <f t="shared" si="22"/>
        <v>0</v>
      </c>
      <c r="K15" s="6">
        <f t="shared" si="22"/>
        <v>0</v>
      </c>
      <c r="M15" s="2">
        <v>0</v>
      </c>
      <c r="N15" s="2">
        <v>0</v>
      </c>
      <c r="O15" s="2">
        <v>0</v>
      </c>
      <c r="P15" s="80">
        <v>0</v>
      </c>
      <c r="Q15" s="2">
        <v>0</v>
      </c>
      <c r="R15" s="2">
        <v>0</v>
      </c>
      <c r="S15" s="2">
        <v>0</v>
      </c>
      <c r="T15" s="80">
        <v>0</v>
      </c>
      <c r="U15" s="115">
        <v>0</v>
      </c>
      <c r="V15" s="2">
        <v>0</v>
      </c>
      <c r="W15" s="2">
        <v>0</v>
      </c>
      <c r="X15" s="80">
        <v>0</v>
      </c>
      <c r="Y15" s="115">
        <v>0</v>
      </c>
      <c r="Z15" s="2">
        <v>0</v>
      </c>
      <c r="AA15" s="2">
        <v>0</v>
      </c>
      <c r="AC15" s="6">
        <f t="shared" si="17"/>
        <v>0</v>
      </c>
      <c r="AD15" s="6">
        <f t="shared" si="17"/>
        <v>0</v>
      </c>
      <c r="AE15" s="6">
        <f t="shared" si="17"/>
        <v>0</v>
      </c>
      <c r="AF15" s="6">
        <f t="shared" si="17"/>
        <v>0</v>
      </c>
      <c r="AG15" s="6">
        <f t="shared" si="17"/>
        <v>0</v>
      </c>
      <c r="AH15" s="6">
        <f t="shared" si="17"/>
        <v>0</v>
      </c>
      <c r="AI15" s="6">
        <f t="shared" si="17"/>
        <v>0</v>
      </c>
      <c r="AJ15" s="6">
        <f t="shared" si="17"/>
        <v>0</v>
      </c>
      <c r="AK15" s="6">
        <f t="shared" si="17"/>
        <v>0</v>
      </c>
      <c r="AL15" s="6">
        <f t="shared" si="17"/>
        <v>0</v>
      </c>
      <c r="AM15" s="6">
        <f t="shared" si="17"/>
        <v>0</v>
      </c>
      <c r="AO15" s="2">
        <f t="shared" si="18"/>
        <v>0</v>
      </c>
      <c r="AP15" s="2">
        <f t="shared" si="19"/>
        <v>0</v>
      </c>
      <c r="AQ15" s="2">
        <f t="shared" si="20"/>
        <v>0</v>
      </c>
      <c r="AR15" s="2">
        <f t="shared" si="21"/>
        <v>0</v>
      </c>
      <c r="AT15" s="134">
        <f t="shared" si="5"/>
        <v>0</v>
      </c>
      <c r="AU15" s="134">
        <f t="shared" si="5"/>
        <v>0</v>
      </c>
      <c r="AV15" s="134">
        <f t="shared" si="5"/>
        <v>0</v>
      </c>
    </row>
    <row r="16" spans="1:48" ht="5.0999999999999996" customHeight="1" x14ac:dyDescent="0.25">
      <c r="B16" s="2"/>
      <c r="C16" s="2"/>
      <c r="D16" s="2">
        <f t="shared" si="2"/>
        <v>0</v>
      </c>
      <c r="E16" s="2">
        <f t="shared" si="3"/>
        <v>0</v>
      </c>
      <c r="F16" s="2">
        <f t="shared" si="3"/>
        <v>0</v>
      </c>
      <c r="H16" s="6"/>
      <c r="I16" s="6"/>
      <c r="J16" s="6"/>
      <c r="K16" s="6"/>
      <c r="M16" s="2"/>
      <c r="N16" s="2"/>
      <c r="O16" s="2"/>
      <c r="P16" s="80"/>
      <c r="Q16" s="2"/>
      <c r="R16" s="2"/>
      <c r="S16" s="2"/>
      <c r="T16" s="80"/>
      <c r="U16" s="115"/>
      <c r="V16" s="2"/>
      <c r="W16" s="2"/>
      <c r="X16" s="80"/>
      <c r="Y16" s="115"/>
      <c r="Z16" s="2"/>
      <c r="AA16" s="2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O16" s="2"/>
      <c r="AP16" s="2"/>
      <c r="AQ16" s="2"/>
      <c r="AR16" s="2"/>
      <c r="AT16" s="134">
        <f t="shared" si="5"/>
        <v>0</v>
      </c>
      <c r="AU16" s="134">
        <f t="shared" si="5"/>
        <v>0</v>
      </c>
      <c r="AV16" s="134">
        <f t="shared" si="5"/>
        <v>0</v>
      </c>
    </row>
    <row r="17" spans="1:48" x14ac:dyDescent="0.25">
      <c r="A17" s="18" t="s">
        <v>4</v>
      </c>
      <c r="B17" s="19">
        <f>B9+B13</f>
        <v>0</v>
      </c>
      <c r="C17" s="19">
        <f>C9+C13</f>
        <v>0</v>
      </c>
      <c r="D17" s="19">
        <f t="shared" si="2"/>
        <v>0</v>
      </c>
      <c r="E17" s="19">
        <f t="shared" si="3"/>
        <v>0</v>
      </c>
      <c r="F17" s="19">
        <f t="shared" si="16"/>
        <v>0</v>
      </c>
      <c r="G17" s="20"/>
      <c r="H17" s="21">
        <f>IFERROR((C17-B17)/(ABS(B17)),0)</f>
        <v>0</v>
      </c>
      <c r="I17" s="21">
        <f>IFERROR((D17-C17)/(ABS(C17)),0)</f>
        <v>0</v>
      </c>
      <c r="J17" s="21">
        <f>IFERROR((E17-D17)/(ABS(D17)),0)</f>
        <v>0</v>
      </c>
      <c r="K17" s="21">
        <f>IFERROR((F17-E17)/(ABS(E17)),0)</f>
        <v>0</v>
      </c>
      <c r="M17" s="19">
        <f t="shared" ref="M17:R17" si="23">M9+M13</f>
        <v>0</v>
      </c>
      <c r="N17" s="19">
        <f t="shared" si="23"/>
        <v>0</v>
      </c>
      <c r="O17" s="19">
        <f t="shared" si="23"/>
        <v>0</v>
      </c>
      <c r="P17" s="79">
        <f t="shared" si="23"/>
        <v>0</v>
      </c>
      <c r="Q17" s="19">
        <f t="shared" si="23"/>
        <v>0</v>
      </c>
      <c r="R17" s="19">
        <f t="shared" si="23"/>
        <v>0</v>
      </c>
      <c r="S17" s="19">
        <f t="shared" ref="S17:X17" si="24">S9+S13</f>
        <v>0</v>
      </c>
      <c r="T17" s="79">
        <f t="shared" si="24"/>
        <v>0</v>
      </c>
      <c r="U17" s="114">
        <f t="shared" si="24"/>
        <v>0</v>
      </c>
      <c r="V17" s="19">
        <f t="shared" si="24"/>
        <v>0</v>
      </c>
      <c r="W17" s="19">
        <f t="shared" si="24"/>
        <v>0</v>
      </c>
      <c r="X17" s="79">
        <f t="shared" si="24"/>
        <v>0</v>
      </c>
      <c r="Y17" s="114">
        <f t="shared" ref="Y17:AA17" si="25">Y9+Y13</f>
        <v>0</v>
      </c>
      <c r="Z17" s="19">
        <f t="shared" si="25"/>
        <v>0</v>
      </c>
      <c r="AA17" s="19">
        <f t="shared" si="25"/>
        <v>0</v>
      </c>
      <c r="AB17" s="20"/>
      <c r="AC17" s="21">
        <f t="shared" ref="AC17:AM19" si="26">IFERROR((Q17-M17)/(ABS(M17)),0)</f>
        <v>0</v>
      </c>
      <c r="AD17" s="21">
        <f t="shared" si="26"/>
        <v>0</v>
      </c>
      <c r="AE17" s="21">
        <f t="shared" si="26"/>
        <v>0</v>
      </c>
      <c r="AF17" s="21">
        <f t="shared" si="26"/>
        <v>0</v>
      </c>
      <c r="AG17" s="21">
        <f t="shared" si="26"/>
        <v>0</v>
      </c>
      <c r="AH17" s="21">
        <f t="shared" si="26"/>
        <v>0</v>
      </c>
      <c r="AI17" s="21">
        <f t="shared" si="26"/>
        <v>0</v>
      </c>
      <c r="AJ17" s="21">
        <f t="shared" si="26"/>
        <v>0</v>
      </c>
      <c r="AK17" s="21">
        <f t="shared" si="26"/>
        <v>0</v>
      </c>
      <c r="AL17" s="21">
        <f t="shared" si="26"/>
        <v>0</v>
      </c>
      <c r="AM17" s="21">
        <f t="shared" si="26"/>
        <v>0</v>
      </c>
      <c r="AO17" s="19">
        <f t="shared" ref="AO17:AO19" si="27">SUM(M17:O17)</f>
        <v>0</v>
      </c>
      <c r="AP17" s="19">
        <f>SUM(Q17:S17)</f>
        <v>0</v>
      </c>
      <c r="AQ17" s="19">
        <f t="shared" ref="AQ17:AQ19" si="28">SUM(U17:W17)</f>
        <v>0</v>
      </c>
      <c r="AR17" s="19">
        <f t="shared" ref="AR17:AR19" si="29">SUM(Y17:AA17)</f>
        <v>0</v>
      </c>
      <c r="AS17" s="20"/>
      <c r="AT17" s="135">
        <f t="shared" si="5"/>
        <v>0</v>
      </c>
      <c r="AU17" s="135">
        <f t="shared" si="5"/>
        <v>0</v>
      </c>
      <c r="AV17" s="135">
        <f t="shared" si="5"/>
        <v>0</v>
      </c>
    </row>
    <row r="18" spans="1:48" x14ac:dyDescent="0.25">
      <c r="A18" s="13" t="s">
        <v>1</v>
      </c>
      <c r="B18" s="2">
        <v>0</v>
      </c>
      <c r="C18" s="2">
        <v>0</v>
      </c>
      <c r="D18" s="2">
        <f t="shared" si="2"/>
        <v>0</v>
      </c>
      <c r="E18" s="2">
        <f t="shared" si="3"/>
        <v>0</v>
      </c>
      <c r="F18" s="2">
        <f t="shared" si="16"/>
        <v>0</v>
      </c>
      <c r="H18" s="6">
        <f>IFERROR((C18-B18)/(ABS(B18)),0)</f>
        <v>0</v>
      </c>
      <c r="I18" s="6">
        <f t="shared" ref="I18:K19" si="30">IFERROR((D18-C18)/(ABS(C18)),0)</f>
        <v>0</v>
      </c>
      <c r="J18" s="6">
        <f t="shared" si="30"/>
        <v>0</v>
      </c>
      <c r="K18" s="6">
        <f t="shared" si="30"/>
        <v>0</v>
      </c>
      <c r="M18" s="2">
        <v>0</v>
      </c>
      <c r="N18" s="2">
        <v>0</v>
      </c>
      <c r="O18" s="2">
        <v>0</v>
      </c>
      <c r="P18" s="80">
        <v>0</v>
      </c>
      <c r="Q18" s="2">
        <v>0</v>
      </c>
      <c r="R18" s="2">
        <v>0</v>
      </c>
      <c r="S18" s="2">
        <v>0</v>
      </c>
      <c r="T18" s="80">
        <v>0</v>
      </c>
      <c r="U18" s="115">
        <v>0</v>
      </c>
      <c r="V18" s="2">
        <v>0</v>
      </c>
      <c r="W18" s="2">
        <v>0</v>
      </c>
      <c r="X18" s="80">
        <v>0</v>
      </c>
      <c r="Y18" s="115">
        <v>0</v>
      </c>
      <c r="Z18" s="2">
        <v>0</v>
      </c>
      <c r="AA18" s="2">
        <v>0</v>
      </c>
      <c r="AC18" s="6">
        <f t="shared" si="26"/>
        <v>0</v>
      </c>
      <c r="AD18" s="6">
        <f t="shared" si="26"/>
        <v>0</v>
      </c>
      <c r="AE18" s="6">
        <f t="shared" si="26"/>
        <v>0</v>
      </c>
      <c r="AF18" s="6">
        <f t="shared" si="26"/>
        <v>0</v>
      </c>
      <c r="AG18" s="6">
        <f t="shared" si="26"/>
        <v>0</v>
      </c>
      <c r="AH18" s="6">
        <f t="shared" si="26"/>
        <v>0</v>
      </c>
      <c r="AI18" s="6">
        <f t="shared" si="26"/>
        <v>0</v>
      </c>
      <c r="AJ18" s="6">
        <f t="shared" si="26"/>
        <v>0</v>
      </c>
      <c r="AK18" s="6">
        <f t="shared" si="26"/>
        <v>0</v>
      </c>
      <c r="AL18" s="6">
        <f t="shared" si="26"/>
        <v>0</v>
      </c>
      <c r="AM18" s="6">
        <f t="shared" si="26"/>
        <v>0</v>
      </c>
      <c r="AO18" s="2">
        <f t="shared" si="27"/>
        <v>0</v>
      </c>
      <c r="AP18" s="2">
        <f t="shared" ref="AP18:AP19" si="31">SUM(Q18:S18)</f>
        <v>0</v>
      </c>
      <c r="AQ18" s="2">
        <f t="shared" si="28"/>
        <v>0</v>
      </c>
      <c r="AR18" s="2">
        <f t="shared" si="29"/>
        <v>0</v>
      </c>
      <c r="AT18" s="134">
        <f t="shared" si="5"/>
        <v>0</v>
      </c>
      <c r="AU18" s="134">
        <f t="shared" si="5"/>
        <v>0</v>
      </c>
      <c r="AV18" s="134">
        <f t="shared" si="5"/>
        <v>0</v>
      </c>
    </row>
    <row r="19" spans="1:48" x14ac:dyDescent="0.25">
      <c r="A19" s="13" t="s">
        <v>2</v>
      </c>
      <c r="B19" s="2">
        <v>0</v>
      </c>
      <c r="C19" s="2">
        <v>0</v>
      </c>
      <c r="D19" s="2">
        <f t="shared" si="2"/>
        <v>0</v>
      </c>
      <c r="E19" s="2">
        <f t="shared" si="3"/>
        <v>0</v>
      </c>
      <c r="F19" s="2">
        <f t="shared" si="16"/>
        <v>0</v>
      </c>
      <c r="H19" s="6">
        <f>IFERROR((C19-B19)/(ABS(B19)),0)</f>
        <v>0</v>
      </c>
      <c r="I19" s="6">
        <f t="shared" si="30"/>
        <v>0</v>
      </c>
      <c r="J19" s="6">
        <f t="shared" si="30"/>
        <v>0</v>
      </c>
      <c r="K19" s="6">
        <f t="shared" si="30"/>
        <v>0</v>
      </c>
      <c r="M19" s="2">
        <v>0</v>
      </c>
      <c r="N19" s="2">
        <v>0</v>
      </c>
      <c r="O19" s="2">
        <v>0</v>
      </c>
      <c r="P19" s="80">
        <v>0</v>
      </c>
      <c r="Q19" s="2">
        <v>0</v>
      </c>
      <c r="R19" s="2">
        <v>0</v>
      </c>
      <c r="S19" s="2">
        <v>0</v>
      </c>
      <c r="T19" s="80">
        <v>0</v>
      </c>
      <c r="U19" s="115">
        <v>0</v>
      </c>
      <c r="V19" s="2">
        <v>0</v>
      </c>
      <c r="W19" s="2">
        <v>0</v>
      </c>
      <c r="X19" s="80">
        <v>0</v>
      </c>
      <c r="Y19" s="115">
        <v>0</v>
      </c>
      <c r="Z19" s="2">
        <v>0</v>
      </c>
      <c r="AA19" s="2">
        <v>0</v>
      </c>
      <c r="AC19" s="6">
        <f t="shared" si="26"/>
        <v>0</v>
      </c>
      <c r="AD19" s="6">
        <f t="shared" si="26"/>
        <v>0</v>
      </c>
      <c r="AE19" s="6">
        <f t="shared" si="26"/>
        <v>0</v>
      </c>
      <c r="AF19" s="6">
        <f t="shared" si="26"/>
        <v>0</v>
      </c>
      <c r="AG19" s="6">
        <f t="shared" si="26"/>
        <v>0</v>
      </c>
      <c r="AH19" s="6">
        <f t="shared" si="26"/>
        <v>0</v>
      </c>
      <c r="AI19" s="6">
        <f t="shared" si="26"/>
        <v>0</v>
      </c>
      <c r="AJ19" s="6">
        <f t="shared" si="26"/>
        <v>0</v>
      </c>
      <c r="AK19" s="6">
        <f t="shared" si="26"/>
        <v>0</v>
      </c>
      <c r="AL19" s="6">
        <f t="shared" si="26"/>
        <v>0</v>
      </c>
      <c r="AM19" s="6">
        <f t="shared" si="26"/>
        <v>0</v>
      </c>
      <c r="AO19" s="2">
        <f t="shared" si="27"/>
        <v>0</v>
      </c>
      <c r="AP19" s="2">
        <f t="shared" si="31"/>
        <v>0</v>
      </c>
      <c r="AQ19" s="2">
        <f t="shared" si="28"/>
        <v>0</v>
      </c>
      <c r="AR19" s="2">
        <f t="shared" si="29"/>
        <v>0</v>
      </c>
      <c r="AT19" s="134">
        <f t="shared" si="5"/>
        <v>0</v>
      </c>
      <c r="AU19" s="134">
        <f t="shared" si="5"/>
        <v>0</v>
      </c>
      <c r="AV19" s="134">
        <f t="shared" si="5"/>
        <v>0</v>
      </c>
    </row>
    <row r="20" spans="1:48" ht="5.0999999999999996" customHeight="1" x14ac:dyDescent="0.25">
      <c r="B20" s="2"/>
      <c r="C20" s="2"/>
      <c r="D20" s="2">
        <f t="shared" si="2"/>
        <v>0</v>
      </c>
      <c r="E20" s="2">
        <f t="shared" si="3"/>
        <v>0</v>
      </c>
      <c r="F20" s="2">
        <f t="shared" si="3"/>
        <v>0</v>
      </c>
      <c r="H20" s="6"/>
      <c r="I20" s="6"/>
      <c r="J20" s="6"/>
      <c r="K20" s="6"/>
      <c r="M20" s="2"/>
      <c r="N20" s="2"/>
      <c r="O20" s="2"/>
      <c r="P20" s="80"/>
      <c r="Q20" s="2"/>
      <c r="R20" s="2"/>
      <c r="S20" s="2"/>
      <c r="T20" s="80"/>
      <c r="U20" s="2"/>
      <c r="V20" s="2"/>
      <c r="W20" s="2"/>
      <c r="X20" s="80"/>
      <c r="Y20" s="2"/>
      <c r="Z20" s="2"/>
      <c r="AA20" s="2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O20" s="2"/>
      <c r="AP20" s="2"/>
      <c r="AQ20" s="2"/>
      <c r="AR20" s="2"/>
      <c r="AT20" s="134">
        <f t="shared" si="5"/>
        <v>0</v>
      </c>
      <c r="AU20" s="134">
        <f t="shared" si="5"/>
        <v>0</v>
      </c>
      <c r="AV20" s="134">
        <f t="shared" si="5"/>
        <v>0</v>
      </c>
    </row>
    <row r="21" spans="1:48" x14ac:dyDescent="0.25">
      <c r="A21" s="22" t="s">
        <v>5</v>
      </c>
      <c r="B21" s="23">
        <f>SUM(B22:B25)</f>
        <v>0</v>
      </c>
      <c r="C21" s="23">
        <f>SUM(C22:C25)</f>
        <v>0</v>
      </c>
      <c r="D21" s="23">
        <f t="shared" si="2"/>
        <v>11634</v>
      </c>
      <c r="E21" s="23">
        <f t="shared" si="3"/>
        <v>12878</v>
      </c>
      <c r="F21" s="23">
        <f t="shared" si="16"/>
        <v>19733</v>
      </c>
      <c r="G21" s="24"/>
      <c r="H21" s="25">
        <f>IFERROR((C21-B21)/(ABS(B21)),0)</f>
        <v>0</v>
      </c>
      <c r="I21" s="25">
        <f t="shared" ref="I21:K25" si="32">IFERROR((D21-C21)/(ABS(C21)),0)</f>
        <v>0</v>
      </c>
      <c r="J21" s="25">
        <f t="shared" si="32"/>
        <v>0.10692796974385423</v>
      </c>
      <c r="K21" s="25">
        <f t="shared" si="32"/>
        <v>0.53230315266345707</v>
      </c>
      <c r="M21" s="23">
        <f t="shared" ref="M21:X21" si="33">SUM(M22:M25)</f>
        <v>2686</v>
      </c>
      <c r="N21" s="23">
        <f t="shared" si="33"/>
        <v>2901</v>
      </c>
      <c r="O21" s="23">
        <f t="shared" si="33"/>
        <v>2979</v>
      </c>
      <c r="P21" s="82">
        <f t="shared" si="33"/>
        <v>3068</v>
      </c>
      <c r="Q21" s="23">
        <f t="shared" si="33"/>
        <v>2405</v>
      </c>
      <c r="R21" s="23">
        <f t="shared" si="33"/>
        <v>2674</v>
      </c>
      <c r="S21" s="23">
        <f t="shared" si="33"/>
        <v>3924</v>
      </c>
      <c r="T21" s="82">
        <f t="shared" si="33"/>
        <v>3875</v>
      </c>
      <c r="U21" s="23">
        <f t="shared" si="33"/>
        <v>4103</v>
      </c>
      <c r="V21" s="23">
        <f t="shared" si="33"/>
        <v>4496</v>
      </c>
      <c r="W21" s="23">
        <f t="shared" si="33"/>
        <v>5235</v>
      </c>
      <c r="X21" s="82">
        <f t="shared" si="33"/>
        <v>5899</v>
      </c>
      <c r="Y21" s="23">
        <f t="shared" ref="Y21" si="34">SUM(Y22:Y25)</f>
        <v>6833</v>
      </c>
      <c r="Z21" s="23">
        <f t="shared" ref="Z21" si="35">SUM(Z22:Z25)</f>
        <v>6952</v>
      </c>
      <c r="AA21" s="23">
        <f t="shared" ref="AA21" si="36">SUM(AA22:AA25)</f>
        <v>7407</v>
      </c>
      <c r="AB21" s="24"/>
      <c r="AC21" s="25">
        <f t="shared" ref="AC21:AM25" si="37">IFERROR((Q21-M21)/(ABS(M21)),0)</f>
        <v>-0.10461653015636635</v>
      </c>
      <c r="AD21" s="25">
        <f t="shared" si="37"/>
        <v>-7.8248879696656323E-2</v>
      </c>
      <c r="AE21" s="25">
        <f t="shared" si="37"/>
        <v>0.31722054380664655</v>
      </c>
      <c r="AF21" s="25">
        <f t="shared" si="37"/>
        <v>0.26303780964797913</v>
      </c>
      <c r="AG21" s="25">
        <f t="shared" si="37"/>
        <v>0.70602910602910607</v>
      </c>
      <c r="AH21" s="25">
        <f t="shared" si="37"/>
        <v>0.68137621540762905</v>
      </c>
      <c r="AI21" s="25">
        <f t="shared" si="37"/>
        <v>0.33409785932721714</v>
      </c>
      <c r="AJ21" s="25">
        <f t="shared" si="37"/>
        <v>0.52232258064516124</v>
      </c>
      <c r="AK21" s="25">
        <f t="shared" si="37"/>
        <v>0.66536680477699239</v>
      </c>
      <c r="AL21" s="25">
        <f t="shared" si="37"/>
        <v>0.5462633451957295</v>
      </c>
      <c r="AM21" s="25">
        <f t="shared" si="37"/>
        <v>0.41489971346704874</v>
      </c>
      <c r="AO21" s="23">
        <f>SUM(M21:O21)</f>
        <v>8566</v>
      </c>
      <c r="AP21" s="23">
        <f t="shared" ref="AP21:AP25" si="38">SUM(Q21:S21)</f>
        <v>9003</v>
      </c>
      <c r="AQ21" s="23">
        <f t="shared" ref="AQ21:AQ25" si="39">SUM(U21:W21)</f>
        <v>13834</v>
      </c>
      <c r="AR21" s="23">
        <f t="shared" ref="AR21:AR25" si="40">SUM(Y21:AA21)</f>
        <v>21192</v>
      </c>
      <c r="AS21" s="24"/>
      <c r="AT21" s="139">
        <f t="shared" si="5"/>
        <v>5.1015643240719125E-2</v>
      </c>
      <c r="AU21" s="139">
        <f t="shared" si="5"/>
        <v>0.53659891147395311</v>
      </c>
      <c r="AV21" s="139">
        <f t="shared" si="5"/>
        <v>0.53187798178401036</v>
      </c>
    </row>
    <row r="22" spans="1:48" x14ac:dyDescent="0.25">
      <c r="A22" s="13" t="s">
        <v>6</v>
      </c>
      <c r="B22" s="2">
        <v>0</v>
      </c>
      <c r="C22" s="2">
        <v>0</v>
      </c>
      <c r="D22" s="2">
        <f t="shared" si="2"/>
        <v>10823</v>
      </c>
      <c r="E22" s="2">
        <f t="shared" si="3"/>
        <v>11628</v>
      </c>
      <c r="F22" s="2">
        <f t="shared" si="16"/>
        <v>16404</v>
      </c>
      <c r="H22" s="6">
        <f>IFERROR((C22-B22)/(ABS(B22)),0)</f>
        <v>0</v>
      </c>
      <c r="I22" s="6">
        <f t="shared" si="32"/>
        <v>0</v>
      </c>
      <c r="J22" s="6">
        <f t="shared" si="32"/>
        <v>7.4378638085558529E-2</v>
      </c>
      <c r="K22" s="6">
        <f t="shared" si="32"/>
        <v>0.41073271413828688</v>
      </c>
      <c r="M22" s="2">
        <v>2528</v>
      </c>
      <c r="N22" s="2">
        <v>2663</v>
      </c>
      <c r="O22" s="2">
        <v>2834</v>
      </c>
      <c r="P22" s="80">
        <v>2798</v>
      </c>
      <c r="Q22" s="2">
        <v>2178</v>
      </c>
      <c r="R22" s="2">
        <v>2332</v>
      </c>
      <c r="S22" s="2">
        <v>3627</v>
      </c>
      <c r="T22" s="80">
        <v>3491</v>
      </c>
      <c r="U22" s="2">
        <v>3675</v>
      </c>
      <c r="V22" s="2">
        <v>3773</v>
      </c>
      <c r="W22" s="2">
        <v>4167</v>
      </c>
      <c r="X22" s="80">
        <v>4789</v>
      </c>
      <c r="Y22" s="2">
        <v>5614</v>
      </c>
      <c r="Z22" s="2">
        <v>5616</v>
      </c>
      <c r="AA22" s="2">
        <v>6041</v>
      </c>
      <c r="AC22" s="6">
        <f t="shared" si="37"/>
        <v>-0.13844936708860758</v>
      </c>
      <c r="AD22" s="6">
        <f t="shared" si="37"/>
        <v>-0.12429590687194893</v>
      </c>
      <c r="AE22" s="6">
        <f t="shared" si="37"/>
        <v>0.27981651376146788</v>
      </c>
      <c r="AF22" s="6">
        <f t="shared" si="37"/>
        <v>0.24767691208005718</v>
      </c>
      <c r="AG22" s="6">
        <f t="shared" si="37"/>
        <v>0.68732782369146006</v>
      </c>
      <c r="AH22" s="6">
        <f t="shared" si="37"/>
        <v>0.61792452830188682</v>
      </c>
      <c r="AI22" s="6">
        <f t="shared" si="37"/>
        <v>0.14888337468982629</v>
      </c>
      <c r="AJ22" s="6">
        <f t="shared" si="37"/>
        <v>0.37181323403036382</v>
      </c>
      <c r="AK22" s="6">
        <f t="shared" si="37"/>
        <v>0.52761904761904765</v>
      </c>
      <c r="AL22" s="6">
        <f t="shared" si="37"/>
        <v>0.48847071296050887</v>
      </c>
      <c r="AM22" s="6">
        <f t="shared" si="37"/>
        <v>0.44972402207823375</v>
      </c>
      <c r="AO22" s="2">
        <f t="shared" ref="AO22:AO25" si="41">SUM(M22:O22)</f>
        <v>8025</v>
      </c>
      <c r="AP22" s="2">
        <f t="shared" si="38"/>
        <v>8137</v>
      </c>
      <c r="AQ22" s="2">
        <f t="shared" si="39"/>
        <v>11615</v>
      </c>
      <c r="AR22" s="2">
        <f t="shared" si="40"/>
        <v>17271</v>
      </c>
      <c r="AT22" s="134">
        <f t="shared" si="5"/>
        <v>1.3956386292834891E-2</v>
      </c>
      <c r="AU22" s="134">
        <f t="shared" si="5"/>
        <v>0.42743025685141944</v>
      </c>
      <c r="AV22" s="134">
        <f t="shared" si="5"/>
        <v>0.48695652173913045</v>
      </c>
    </row>
    <row r="23" spans="1:48" x14ac:dyDescent="0.25">
      <c r="A23" s="13" t="s">
        <v>7</v>
      </c>
      <c r="B23" s="2">
        <v>0</v>
      </c>
      <c r="C23" s="2">
        <v>0</v>
      </c>
      <c r="D23" s="2">
        <f t="shared" si="2"/>
        <v>811</v>
      </c>
      <c r="E23" s="2">
        <f t="shared" si="3"/>
        <v>1250</v>
      </c>
      <c r="F23" s="2">
        <f t="shared" si="16"/>
        <v>3329</v>
      </c>
      <c r="H23" s="6">
        <f>IFERROR((C23-B23)/(ABS(B23)),0)</f>
        <v>0</v>
      </c>
      <c r="I23" s="6">
        <f t="shared" si="32"/>
        <v>0</v>
      </c>
      <c r="J23" s="6">
        <f t="shared" si="32"/>
        <v>0.54130702836004929</v>
      </c>
      <c r="K23" s="6">
        <f t="shared" si="32"/>
        <v>1.6632</v>
      </c>
      <c r="M23" s="2">
        <v>158</v>
      </c>
      <c r="N23" s="2">
        <v>238</v>
      </c>
      <c r="O23" s="2">
        <v>145</v>
      </c>
      <c r="P23" s="80">
        <v>270</v>
      </c>
      <c r="Q23" s="2">
        <v>227</v>
      </c>
      <c r="R23" s="2">
        <v>342</v>
      </c>
      <c r="S23" s="2">
        <v>297</v>
      </c>
      <c r="T23" s="80">
        <v>384</v>
      </c>
      <c r="U23" s="2">
        <v>428</v>
      </c>
      <c r="V23" s="2">
        <v>723</v>
      </c>
      <c r="W23" s="2">
        <v>1068</v>
      </c>
      <c r="X23" s="80">
        <v>1110</v>
      </c>
      <c r="Y23" s="2">
        <v>1219</v>
      </c>
      <c r="Z23" s="2">
        <v>1336</v>
      </c>
      <c r="AA23" s="2">
        <v>1366</v>
      </c>
      <c r="AC23" s="6">
        <f t="shared" si="37"/>
        <v>0.43670886075949367</v>
      </c>
      <c r="AD23" s="6">
        <f t="shared" si="37"/>
        <v>0.43697478991596639</v>
      </c>
      <c r="AE23" s="6">
        <f t="shared" si="37"/>
        <v>1.0482758620689656</v>
      </c>
      <c r="AF23" s="6">
        <f t="shared" si="37"/>
        <v>0.42222222222222222</v>
      </c>
      <c r="AG23" s="6">
        <f t="shared" si="37"/>
        <v>0.88546255506607929</v>
      </c>
      <c r="AH23" s="6">
        <f t="shared" si="37"/>
        <v>1.1140350877192982</v>
      </c>
      <c r="AI23" s="6">
        <f t="shared" si="37"/>
        <v>2.595959595959596</v>
      </c>
      <c r="AJ23" s="6">
        <f t="shared" si="37"/>
        <v>1.890625</v>
      </c>
      <c r="AK23" s="6">
        <f t="shared" si="37"/>
        <v>1.8481308411214954</v>
      </c>
      <c r="AL23" s="6">
        <f t="shared" si="37"/>
        <v>0.8478561549100968</v>
      </c>
      <c r="AM23" s="6">
        <f t="shared" si="37"/>
        <v>0.27902621722846443</v>
      </c>
      <c r="AO23" s="2">
        <f t="shared" si="41"/>
        <v>541</v>
      </c>
      <c r="AP23" s="2">
        <f t="shared" si="38"/>
        <v>866</v>
      </c>
      <c r="AQ23" s="2">
        <f t="shared" si="39"/>
        <v>2219</v>
      </c>
      <c r="AR23" s="2">
        <f t="shared" si="40"/>
        <v>3921</v>
      </c>
      <c r="AT23" s="134">
        <f t="shared" si="5"/>
        <v>0.60073937153419599</v>
      </c>
      <c r="AU23" s="134">
        <f t="shared" si="5"/>
        <v>1.5623556581986142</v>
      </c>
      <c r="AV23" s="134">
        <f t="shared" si="5"/>
        <v>0.76701216764308244</v>
      </c>
    </row>
    <row r="24" spans="1:48" x14ac:dyDescent="0.25">
      <c r="A24" s="13" t="s">
        <v>8</v>
      </c>
      <c r="B24" s="2">
        <v>0</v>
      </c>
      <c r="C24" s="2">
        <v>0</v>
      </c>
      <c r="D24" s="2">
        <f t="shared" si="2"/>
        <v>0</v>
      </c>
      <c r="E24" s="2">
        <f t="shared" si="3"/>
        <v>0</v>
      </c>
      <c r="F24" s="2">
        <f t="shared" si="16"/>
        <v>0</v>
      </c>
      <c r="H24" s="6">
        <f>IFERROR((C24-B24)/(ABS(B24)),0)</f>
        <v>0</v>
      </c>
      <c r="I24" s="6">
        <f t="shared" si="32"/>
        <v>0</v>
      </c>
      <c r="J24" s="6">
        <f t="shared" si="32"/>
        <v>0</v>
      </c>
      <c r="K24" s="6">
        <f t="shared" si="32"/>
        <v>0</v>
      </c>
      <c r="M24" s="2">
        <v>0</v>
      </c>
      <c r="N24" s="2">
        <v>0</v>
      </c>
      <c r="O24" s="2">
        <v>0</v>
      </c>
      <c r="P24" s="80">
        <v>0</v>
      </c>
      <c r="Q24" s="2">
        <v>0</v>
      </c>
      <c r="R24" s="2">
        <v>0</v>
      </c>
      <c r="S24" s="2">
        <v>0</v>
      </c>
      <c r="T24" s="80">
        <v>0</v>
      </c>
      <c r="U24" s="2">
        <v>0</v>
      </c>
      <c r="V24" s="2">
        <v>0</v>
      </c>
      <c r="W24" s="2">
        <v>0</v>
      </c>
      <c r="X24" s="80">
        <v>0</v>
      </c>
      <c r="Y24" s="2">
        <v>0</v>
      </c>
      <c r="Z24" s="2">
        <v>0</v>
      </c>
      <c r="AA24" s="2">
        <v>0</v>
      </c>
      <c r="AC24" s="6">
        <f t="shared" si="37"/>
        <v>0</v>
      </c>
      <c r="AD24" s="6">
        <f t="shared" si="37"/>
        <v>0</v>
      </c>
      <c r="AE24" s="6">
        <f t="shared" si="37"/>
        <v>0</v>
      </c>
      <c r="AF24" s="6">
        <f t="shared" si="37"/>
        <v>0</v>
      </c>
      <c r="AG24" s="6">
        <f t="shared" si="37"/>
        <v>0</v>
      </c>
      <c r="AH24" s="6">
        <f t="shared" si="37"/>
        <v>0</v>
      </c>
      <c r="AI24" s="6">
        <f t="shared" si="37"/>
        <v>0</v>
      </c>
      <c r="AJ24" s="6">
        <f t="shared" si="37"/>
        <v>0</v>
      </c>
      <c r="AK24" s="6">
        <f t="shared" si="37"/>
        <v>0</v>
      </c>
      <c r="AL24" s="6">
        <f t="shared" si="37"/>
        <v>0</v>
      </c>
      <c r="AM24" s="6">
        <f t="shared" si="37"/>
        <v>0</v>
      </c>
      <c r="AO24" s="2">
        <f t="shared" si="41"/>
        <v>0</v>
      </c>
      <c r="AP24" s="2">
        <f t="shared" si="38"/>
        <v>0</v>
      </c>
      <c r="AQ24" s="2">
        <f t="shared" si="39"/>
        <v>0</v>
      </c>
      <c r="AR24" s="2">
        <f t="shared" si="40"/>
        <v>0</v>
      </c>
      <c r="AT24" s="134">
        <f t="shared" si="5"/>
        <v>0</v>
      </c>
      <c r="AU24" s="134">
        <f t="shared" si="5"/>
        <v>0</v>
      </c>
      <c r="AV24" s="134">
        <f t="shared" si="5"/>
        <v>0</v>
      </c>
    </row>
    <row r="25" spans="1:48" x14ac:dyDescent="0.25">
      <c r="A25" s="13" t="s">
        <v>9</v>
      </c>
      <c r="B25" s="2">
        <v>0</v>
      </c>
      <c r="C25" s="2">
        <v>0</v>
      </c>
      <c r="D25" s="2">
        <f t="shared" si="2"/>
        <v>0</v>
      </c>
      <c r="E25" s="2">
        <f t="shared" si="3"/>
        <v>0</v>
      </c>
      <c r="F25" s="2">
        <f t="shared" si="16"/>
        <v>0</v>
      </c>
      <c r="H25" s="6">
        <f>IFERROR((C25-B25)/(ABS(B25)),0)</f>
        <v>0</v>
      </c>
      <c r="I25" s="6">
        <f t="shared" si="32"/>
        <v>0</v>
      </c>
      <c r="J25" s="6">
        <f t="shared" si="32"/>
        <v>0</v>
      </c>
      <c r="K25" s="6">
        <f t="shared" si="32"/>
        <v>0</v>
      </c>
      <c r="M25" s="2">
        <v>0</v>
      </c>
      <c r="N25" s="2">
        <v>0</v>
      </c>
      <c r="O25" s="2">
        <v>0</v>
      </c>
      <c r="P25" s="80">
        <v>0</v>
      </c>
      <c r="Q25" s="2">
        <v>0</v>
      </c>
      <c r="R25" s="2">
        <v>0</v>
      </c>
      <c r="S25" s="2">
        <v>0</v>
      </c>
      <c r="T25" s="80">
        <v>0</v>
      </c>
      <c r="U25" s="2">
        <v>0</v>
      </c>
      <c r="V25" s="2">
        <v>0</v>
      </c>
      <c r="W25" s="2">
        <v>0</v>
      </c>
      <c r="X25" s="80">
        <v>0</v>
      </c>
      <c r="Y25" s="2">
        <v>0</v>
      </c>
      <c r="Z25" s="2">
        <v>0</v>
      </c>
      <c r="AA25" s="2">
        <v>0</v>
      </c>
      <c r="AC25" s="6">
        <f t="shared" si="37"/>
        <v>0</v>
      </c>
      <c r="AD25" s="6">
        <f t="shared" si="37"/>
        <v>0</v>
      </c>
      <c r="AE25" s="6">
        <f t="shared" si="37"/>
        <v>0</v>
      </c>
      <c r="AF25" s="6">
        <f t="shared" si="37"/>
        <v>0</v>
      </c>
      <c r="AG25" s="6">
        <f t="shared" si="37"/>
        <v>0</v>
      </c>
      <c r="AH25" s="6">
        <f t="shared" si="37"/>
        <v>0</v>
      </c>
      <c r="AI25" s="6">
        <f t="shared" si="37"/>
        <v>0</v>
      </c>
      <c r="AJ25" s="6">
        <f t="shared" si="37"/>
        <v>0</v>
      </c>
      <c r="AK25" s="6">
        <f t="shared" si="37"/>
        <v>0</v>
      </c>
      <c r="AL25" s="6">
        <f t="shared" si="37"/>
        <v>0</v>
      </c>
      <c r="AM25" s="6">
        <f t="shared" si="37"/>
        <v>0</v>
      </c>
      <c r="AO25" s="2">
        <f t="shared" si="41"/>
        <v>0</v>
      </c>
      <c r="AP25" s="2">
        <f t="shared" si="38"/>
        <v>0</v>
      </c>
      <c r="AQ25" s="2">
        <f t="shared" si="39"/>
        <v>0</v>
      </c>
      <c r="AR25" s="2">
        <f t="shared" si="40"/>
        <v>0</v>
      </c>
      <c r="AT25" s="134">
        <f t="shared" si="5"/>
        <v>0</v>
      </c>
      <c r="AU25" s="134">
        <f t="shared" si="5"/>
        <v>0</v>
      </c>
      <c r="AV25" s="134">
        <f t="shared" si="5"/>
        <v>0</v>
      </c>
    </row>
    <row r="26" spans="1:48" ht="5.0999999999999996" customHeight="1" x14ac:dyDescent="0.25">
      <c r="B26" s="2"/>
      <c r="C26" s="2"/>
      <c r="D26" s="2">
        <f t="shared" si="2"/>
        <v>0</v>
      </c>
      <c r="E26" s="2">
        <f t="shared" si="3"/>
        <v>0</v>
      </c>
      <c r="F26" s="2">
        <f t="shared" si="16"/>
        <v>0</v>
      </c>
      <c r="H26" s="6"/>
      <c r="I26" s="6"/>
      <c r="J26" s="6"/>
      <c r="K26" s="6"/>
      <c r="M26" s="2"/>
      <c r="N26" s="2"/>
      <c r="O26" s="2"/>
      <c r="P26" s="80"/>
      <c r="Q26" s="2"/>
      <c r="R26" s="2"/>
      <c r="S26" s="2"/>
      <c r="T26" s="80"/>
      <c r="U26" s="2"/>
      <c r="V26" s="2"/>
      <c r="W26" s="2"/>
      <c r="X26" s="80"/>
      <c r="Y26" s="2"/>
      <c r="Z26" s="2"/>
      <c r="AA26" s="2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O26" s="2"/>
      <c r="AP26" s="2"/>
      <c r="AQ26" s="2"/>
      <c r="AR26" s="2"/>
      <c r="AT26" s="134">
        <f t="shared" si="5"/>
        <v>0</v>
      </c>
      <c r="AU26" s="134">
        <f t="shared" si="5"/>
        <v>0</v>
      </c>
      <c r="AV26" s="134">
        <f t="shared" si="5"/>
        <v>0</v>
      </c>
    </row>
    <row r="27" spans="1:48" x14ac:dyDescent="0.25">
      <c r="A27" s="18" t="s">
        <v>10</v>
      </c>
      <c r="B27" s="19">
        <f>B17+B21</f>
        <v>0</v>
      </c>
      <c r="C27" s="19">
        <f>C17+C21</f>
        <v>0</v>
      </c>
      <c r="D27" s="19">
        <f t="shared" si="2"/>
        <v>11634</v>
      </c>
      <c r="E27" s="19">
        <f t="shared" si="3"/>
        <v>12878</v>
      </c>
      <c r="F27" s="19">
        <f t="shared" si="16"/>
        <v>19733</v>
      </c>
      <c r="G27" s="20"/>
      <c r="H27" s="21">
        <f>IFERROR((C27-B27)/(ABS(B27)),0)</f>
        <v>0</v>
      </c>
      <c r="I27" s="21">
        <f>IFERROR((D27-C27)/(ABS(C27)),0)</f>
        <v>0</v>
      </c>
      <c r="J27" s="21">
        <f>IFERROR((E27-D27)/(ABS(D27)),0)</f>
        <v>0.10692796974385423</v>
      </c>
      <c r="K27" s="21">
        <f>IFERROR((F27-E27)/(ABS(E27)),0)</f>
        <v>0.53230315266345707</v>
      </c>
      <c r="M27" s="19">
        <f>M17+M21</f>
        <v>2686</v>
      </c>
      <c r="N27" s="19">
        <f t="shared" ref="N27:U27" si="42">N17+N21</f>
        <v>2901</v>
      </c>
      <c r="O27" s="19">
        <f t="shared" si="42"/>
        <v>2979</v>
      </c>
      <c r="P27" s="79">
        <f t="shared" si="42"/>
        <v>3068</v>
      </c>
      <c r="Q27" s="19">
        <f t="shared" si="42"/>
        <v>2405</v>
      </c>
      <c r="R27" s="19">
        <f t="shared" si="42"/>
        <v>2674</v>
      </c>
      <c r="S27" s="19">
        <f t="shared" si="42"/>
        <v>3924</v>
      </c>
      <c r="T27" s="79">
        <f t="shared" si="42"/>
        <v>3875</v>
      </c>
      <c r="U27" s="114">
        <f t="shared" si="42"/>
        <v>4103</v>
      </c>
      <c r="V27" s="19">
        <f>V17+V21</f>
        <v>4496</v>
      </c>
      <c r="W27" s="19">
        <f>W17+W21</f>
        <v>5235</v>
      </c>
      <c r="X27" s="79">
        <f>X17+X21</f>
        <v>5899</v>
      </c>
      <c r="Y27" s="114">
        <f t="shared" ref="Y27" si="43">Y17+Y21</f>
        <v>6833</v>
      </c>
      <c r="Z27" s="19">
        <f>Z17+Z21</f>
        <v>6952</v>
      </c>
      <c r="AA27" s="19">
        <f>AA17+AA21</f>
        <v>7407</v>
      </c>
      <c r="AB27" s="20"/>
      <c r="AC27" s="21">
        <f t="shared" ref="AC27:AM27" si="44">IFERROR((Q27-M27)/(ABS(M27)),0)</f>
        <v>-0.10461653015636635</v>
      </c>
      <c r="AD27" s="21">
        <f t="shared" si="44"/>
        <v>-7.8248879696656323E-2</v>
      </c>
      <c r="AE27" s="21">
        <f t="shared" si="44"/>
        <v>0.31722054380664655</v>
      </c>
      <c r="AF27" s="21">
        <f t="shared" si="44"/>
        <v>0.26303780964797913</v>
      </c>
      <c r="AG27" s="21">
        <f t="shared" si="44"/>
        <v>0.70602910602910607</v>
      </c>
      <c r="AH27" s="21">
        <f t="shared" si="44"/>
        <v>0.68137621540762905</v>
      </c>
      <c r="AI27" s="21">
        <f t="shared" si="44"/>
        <v>0.33409785932721714</v>
      </c>
      <c r="AJ27" s="21">
        <f t="shared" si="44"/>
        <v>0.52232258064516124</v>
      </c>
      <c r="AK27" s="21">
        <f t="shared" si="44"/>
        <v>0.66536680477699239</v>
      </c>
      <c r="AL27" s="21">
        <f t="shared" si="44"/>
        <v>0.5462633451957295</v>
      </c>
      <c r="AM27" s="21">
        <f t="shared" si="44"/>
        <v>0.41489971346704874</v>
      </c>
      <c r="AO27" s="19">
        <f>SUM(M27:O27)</f>
        <v>8566</v>
      </c>
      <c r="AP27" s="19">
        <f>SUM(Q27:S27)</f>
        <v>9003</v>
      </c>
      <c r="AQ27" s="19">
        <f>SUM(U27:W27)</f>
        <v>13834</v>
      </c>
      <c r="AR27" s="19">
        <f>SUM(Y27:AA27)</f>
        <v>21192</v>
      </c>
      <c r="AS27" s="20"/>
      <c r="AT27" s="135">
        <f t="shared" si="5"/>
        <v>5.1015643240719125E-2</v>
      </c>
      <c r="AU27" s="135">
        <f t="shared" si="5"/>
        <v>0.53659891147395311</v>
      </c>
      <c r="AV27" s="135">
        <f t="shared" si="5"/>
        <v>0.53187798178401036</v>
      </c>
    </row>
    <row r="28" spans="1:48" ht="5.0999999999999996" customHeight="1" x14ac:dyDescent="0.25">
      <c r="B28" s="2"/>
      <c r="C28" s="2"/>
      <c r="D28" s="2">
        <f t="shared" si="2"/>
        <v>0</v>
      </c>
      <c r="E28" s="2">
        <f t="shared" si="3"/>
        <v>0</v>
      </c>
      <c r="F28" s="2">
        <f t="shared" si="16"/>
        <v>0</v>
      </c>
      <c r="H28" s="6"/>
      <c r="I28" s="6"/>
      <c r="J28" s="6"/>
      <c r="K28" s="6"/>
      <c r="M28" s="2"/>
      <c r="N28" s="2"/>
      <c r="O28" s="2"/>
      <c r="P28" s="80"/>
      <c r="Q28" s="2"/>
      <c r="R28" s="2"/>
      <c r="S28" s="2"/>
      <c r="T28" s="80"/>
      <c r="U28" s="115"/>
      <c r="V28" s="2"/>
      <c r="W28" s="2"/>
      <c r="X28" s="80"/>
      <c r="Y28" s="115"/>
      <c r="Z28" s="2"/>
      <c r="AA28" s="2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O28" s="2"/>
      <c r="AP28" s="2"/>
      <c r="AQ28" s="2"/>
      <c r="AR28" s="2"/>
      <c r="AT28" s="134">
        <f t="shared" si="5"/>
        <v>0</v>
      </c>
      <c r="AU28" s="134">
        <f t="shared" si="5"/>
        <v>0</v>
      </c>
      <c r="AV28" s="134">
        <f t="shared" si="5"/>
        <v>0</v>
      </c>
    </row>
    <row r="29" spans="1:48" x14ac:dyDescent="0.25">
      <c r="A29" s="1" t="s">
        <v>11</v>
      </c>
      <c r="B29" s="3">
        <f>SUM(B30:B31)</f>
        <v>0</v>
      </c>
      <c r="C29" s="3">
        <f>SUM(C30:C31)</f>
        <v>0</v>
      </c>
      <c r="D29" s="3">
        <f t="shared" si="2"/>
        <v>-14756</v>
      </c>
      <c r="E29" s="3">
        <f t="shared" si="3"/>
        <v>-19086</v>
      </c>
      <c r="F29" s="3">
        <f t="shared" si="16"/>
        <v>-30426</v>
      </c>
      <c r="H29" s="5">
        <f>IFERROR((C29-B29)/(ABS(B29)),0)</f>
        <v>0</v>
      </c>
      <c r="I29" s="5">
        <f t="shared" ref="I29:K31" si="45">IFERROR((D29-C29)/(ABS(C29)),0)</f>
        <v>0</v>
      </c>
      <c r="J29" s="5">
        <f t="shared" si="45"/>
        <v>-0.29343995662781241</v>
      </c>
      <c r="K29" s="5">
        <f t="shared" si="45"/>
        <v>-0.59415278214397993</v>
      </c>
      <c r="M29" s="3">
        <f t="shared" ref="M29:X29" si="46">SUM(M30:M31)</f>
        <v>-3503</v>
      </c>
      <c r="N29" s="3">
        <f t="shared" si="46"/>
        <v>-3825</v>
      </c>
      <c r="O29" s="3">
        <f t="shared" si="46"/>
        <v>-3615</v>
      </c>
      <c r="P29" s="81">
        <f t="shared" si="46"/>
        <v>-3813</v>
      </c>
      <c r="Q29" s="3">
        <f t="shared" si="46"/>
        <v>-3670</v>
      </c>
      <c r="R29" s="3">
        <f t="shared" si="46"/>
        <v>-4432</v>
      </c>
      <c r="S29" s="3">
        <f t="shared" si="46"/>
        <v>-4952</v>
      </c>
      <c r="T29" s="81">
        <f t="shared" si="46"/>
        <v>-6032</v>
      </c>
      <c r="U29" s="116">
        <f t="shared" si="46"/>
        <v>-6136</v>
      </c>
      <c r="V29" s="3">
        <f t="shared" si="46"/>
        <v>-6901</v>
      </c>
      <c r="W29" s="3">
        <f t="shared" si="46"/>
        <v>-8578</v>
      </c>
      <c r="X29" s="81">
        <f t="shared" si="46"/>
        <v>-8811</v>
      </c>
      <c r="Y29" s="116">
        <f t="shared" ref="Y29" si="47">SUM(Y30:Y31)</f>
        <v>-9227</v>
      </c>
      <c r="Z29" s="3">
        <f t="shared" ref="Z29" si="48">SUM(Z30:Z31)</f>
        <v>-10101</v>
      </c>
      <c r="AA29" s="3">
        <f t="shared" ref="AA29" si="49">SUM(AA30:AA31)</f>
        <v>-10856</v>
      </c>
      <c r="AC29" s="5">
        <f t="shared" ref="AC29:AM31" si="50">IFERROR((Q29-M29)/(ABS(M29)),0)</f>
        <v>-4.767342278047388E-2</v>
      </c>
      <c r="AD29" s="5">
        <f t="shared" si="50"/>
        <v>-0.15869281045751635</v>
      </c>
      <c r="AE29" s="5">
        <f t="shared" si="50"/>
        <v>-0.36984785615491012</v>
      </c>
      <c r="AF29" s="5">
        <f t="shared" si="50"/>
        <v>-0.58195646472593754</v>
      </c>
      <c r="AG29" s="5">
        <f t="shared" si="50"/>
        <v>-0.67193460490463219</v>
      </c>
      <c r="AH29" s="5">
        <f t="shared" si="50"/>
        <v>-0.55708483754512639</v>
      </c>
      <c r="AI29" s="5">
        <f t="shared" si="50"/>
        <v>-0.7322294022617124</v>
      </c>
      <c r="AJ29" s="5">
        <f t="shared" si="50"/>
        <v>-0.46070954907161804</v>
      </c>
      <c r="AK29" s="5">
        <f t="shared" si="50"/>
        <v>-0.50374837027379404</v>
      </c>
      <c r="AL29" s="5">
        <f t="shared" si="50"/>
        <v>-0.46370091291117227</v>
      </c>
      <c r="AM29" s="5">
        <f t="shared" si="50"/>
        <v>-0.26556306831429238</v>
      </c>
      <c r="AO29" s="3">
        <f t="shared" ref="AO29:AO31" si="51">SUM(M29:O29)</f>
        <v>-10943</v>
      </c>
      <c r="AP29" s="3">
        <f t="shared" ref="AP29:AP31" si="52">SUM(Q29:S29)</f>
        <v>-13054</v>
      </c>
      <c r="AQ29" s="3">
        <f t="shared" ref="AQ29:AQ31" si="53">SUM(U29:W29)</f>
        <v>-21615</v>
      </c>
      <c r="AR29" s="3">
        <f t="shared" ref="AR29:AR31" si="54">SUM(Y29:AA29)</f>
        <v>-30184</v>
      </c>
      <c r="AT29" s="136">
        <f t="shared" si="5"/>
        <v>-0.19290870876359317</v>
      </c>
      <c r="AU29" s="136">
        <f t="shared" si="5"/>
        <v>-0.65581430979010269</v>
      </c>
      <c r="AV29" s="136">
        <f t="shared" si="5"/>
        <v>-0.39643765903307887</v>
      </c>
    </row>
    <row r="30" spans="1:48" x14ac:dyDescent="0.25">
      <c r="A30" s="13" t="s">
        <v>12</v>
      </c>
      <c r="B30" s="2">
        <v>0</v>
      </c>
      <c r="C30" s="2">
        <v>0</v>
      </c>
      <c r="D30" s="2">
        <f t="shared" si="2"/>
        <v>-14756</v>
      </c>
      <c r="E30" s="2">
        <f t="shared" si="3"/>
        <v>-19086</v>
      </c>
      <c r="F30" s="2">
        <f t="shared" si="16"/>
        <v>-30426</v>
      </c>
      <c r="H30" s="6">
        <f>IFERROR((C30-B30)/(ABS(B30)),0)</f>
        <v>0</v>
      </c>
      <c r="I30" s="6">
        <f t="shared" si="45"/>
        <v>0</v>
      </c>
      <c r="J30" s="6">
        <f t="shared" si="45"/>
        <v>-0.29343995662781241</v>
      </c>
      <c r="K30" s="6">
        <f t="shared" si="45"/>
        <v>-0.59415278214397993</v>
      </c>
      <c r="M30" s="2">
        <v>-3503</v>
      </c>
      <c r="N30" s="2">
        <v>-3825</v>
      </c>
      <c r="O30" s="2">
        <v>-3615</v>
      </c>
      <c r="P30" s="80">
        <v>-3813</v>
      </c>
      <c r="Q30" s="2">
        <v>-3670</v>
      </c>
      <c r="R30" s="2">
        <v>-4432</v>
      </c>
      <c r="S30" s="2">
        <v>-4952</v>
      </c>
      <c r="T30" s="80">
        <v>-6032</v>
      </c>
      <c r="U30" s="115">
        <v>-6136</v>
      </c>
      <c r="V30" s="2">
        <v>-6901</v>
      </c>
      <c r="W30" s="2">
        <v>-8578</v>
      </c>
      <c r="X30" s="80">
        <v>-8811</v>
      </c>
      <c r="Y30" s="115">
        <v>-9227</v>
      </c>
      <c r="Z30" s="2">
        <v>-10101</v>
      </c>
      <c r="AA30" s="2">
        <v>-10856</v>
      </c>
      <c r="AC30" s="6">
        <f t="shared" si="50"/>
        <v>-4.767342278047388E-2</v>
      </c>
      <c r="AD30" s="6">
        <f t="shared" si="50"/>
        <v>-0.15869281045751635</v>
      </c>
      <c r="AE30" s="6">
        <f t="shared" si="50"/>
        <v>-0.36984785615491012</v>
      </c>
      <c r="AF30" s="6">
        <f t="shared" si="50"/>
        <v>-0.58195646472593754</v>
      </c>
      <c r="AG30" s="6">
        <f t="shared" si="50"/>
        <v>-0.67193460490463219</v>
      </c>
      <c r="AH30" s="6">
        <f t="shared" si="50"/>
        <v>-0.55708483754512639</v>
      </c>
      <c r="AI30" s="6">
        <f t="shared" si="50"/>
        <v>-0.7322294022617124</v>
      </c>
      <c r="AJ30" s="6">
        <f t="shared" si="50"/>
        <v>-0.46070954907161804</v>
      </c>
      <c r="AK30" s="6">
        <f t="shared" si="50"/>
        <v>-0.50374837027379404</v>
      </c>
      <c r="AL30" s="6">
        <f t="shared" si="50"/>
        <v>-0.46370091291117227</v>
      </c>
      <c r="AM30" s="6">
        <f t="shared" si="50"/>
        <v>-0.26556306831429238</v>
      </c>
      <c r="AO30" s="2">
        <f t="shared" si="51"/>
        <v>-10943</v>
      </c>
      <c r="AP30" s="2">
        <f t="shared" si="52"/>
        <v>-13054</v>
      </c>
      <c r="AQ30" s="2">
        <f t="shared" si="53"/>
        <v>-21615</v>
      </c>
      <c r="AR30" s="2">
        <f t="shared" si="54"/>
        <v>-30184</v>
      </c>
      <c r="AT30" s="134">
        <f t="shared" si="5"/>
        <v>-0.19290870876359317</v>
      </c>
      <c r="AU30" s="134">
        <f t="shared" si="5"/>
        <v>-0.65581430979010269</v>
      </c>
      <c r="AV30" s="134">
        <f t="shared" si="5"/>
        <v>-0.39643765903307887</v>
      </c>
    </row>
    <row r="31" spans="1:48" x14ac:dyDescent="0.25">
      <c r="A31" s="13" t="s">
        <v>13</v>
      </c>
      <c r="B31" s="2">
        <v>0</v>
      </c>
      <c r="C31" s="2">
        <v>0</v>
      </c>
      <c r="D31" s="2">
        <f t="shared" si="2"/>
        <v>0</v>
      </c>
      <c r="E31" s="2">
        <f t="shared" si="3"/>
        <v>0</v>
      </c>
      <c r="F31" s="2">
        <f t="shared" si="16"/>
        <v>0</v>
      </c>
      <c r="H31" s="6">
        <f>IFERROR((C31-B31)/(ABS(B31)),0)</f>
        <v>0</v>
      </c>
      <c r="I31" s="6">
        <f t="shared" si="45"/>
        <v>0</v>
      </c>
      <c r="J31" s="6">
        <f t="shared" si="45"/>
        <v>0</v>
      </c>
      <c r="K31" s="6">
        <f t="shared" si="45"/>
        <v>0</v>
      </c>
      <c r="M31" s="2">
        <v>0</v>
      </c>
      <c r="N31" s="2">
        <v>0</v>
      </c>
      <c r="O31" s="2">
        <v>0</v>
      </c>
      <c r="P31" s="80">
        <v>0</v>
      </c>
      <c r="Q31" s="2">
        <v>0</v>
      </c>
      <c r="R31" s="2">
        <v>0</v>
      </c>
      <c r="S31" s="2">
        <v>0</v>
      </c>
      <c r="T31" s="80">
        <v>0</v>
      </c>
      <c r="U31" s="115">
        <v>0</v>
      </c>
      <c r="V31" s="2">
        <v>0</v>
      </c>
      <c r="W31" s="2">
        <v>0</v>
      </c>
      <c r="X31" s="80">
        <v>0</v>
      </c>
      <c r="Y31" s="115">
        <v>0</v>
      </c>
      <c r="Z31" s="2">
        <v>0</v>
      </c>
      <c r="AA31" s="2">
        <v>0</v>
      </c>
      <c r="AC31" s="6">
        <f t="shared" si="50"/>
        <v>0</v>
      </c>
      <c r="AD31" s="6">
        <f t="shared" si="50"/>
        <v>0</v>
      </c>
      <c r="AE31" s="6">
        <f t="shared" si="50"/>
        <v>0</v>
      </c>
      <c r="AF31" s="6">
        <f t="shared" si="50"/>
        <v>0</v>
      </c>
      <c r="AG31" s="6">
        <f t="shared" si="50"/>
        <v>0</v>
      </c>
      <c r="AH31" s="6">
        <f t="shared" si="50"/>
        <v>0</v>
      </c>
      <c r="AI31" s="6">
        <f t="shared" si="50"/>
        <v>0</v>
      </c>
      <c r="AJ31" s="6">
        <f t="shared" si="50"/>
        <v>0</v>
      </c>
      <c r="AK31" s="6">
        <f t="shared" si="50"/>
        <v>0</v>
      </c>
      <c r="AL31" s="6">
        <f t="shared" si="50"/>
        <v>0</v>
      </c>
      <c r="AM31" s="6">
        <f t="shared" si="50"/>
        <v>0</v>
      </c>
      <c r="AO31" s="2">
        <f t="shared" si="51"/>
        <v>0</v>
      </c>
      <c r="AP31" s="2">
        <f t="shared" si="52"/>
        <v>0</v>
      </c>
      <c r="AQ31" s="2">
        <f t="shared" si="53"/>
        <v>0</v>
      </c>
      <c r="AR31" s="2">
        <f t="shared" si="54"/>
        <v>0</v>
      </c>
      <c r="AT31" s="134">
        <f t="shared" si="5"/>
        <v>0</v>
      </c>
      <c r="AU31" s="134">
        <f t="shared" si="5"/>
        <v>0</v>
      </c>
      <c r="AV31" s="134">
        <f t="shared" si="5"/>
        <v>0</v>
      </c>
    </row>
    <row r="32" spans="1:48" ht="5.0999999999999996" customHeight="1" x14ac:dyDescent="0.25">
      <c r="B32" s="2"/>
      <c r="C32" s="2"/>
      <c r="D32" s="2">
        <f t="shared" si="2"/>
        <v>0</v>
      </c>
      <c r="E32" s="2">
        <f t="shared" si="3"/>
        <v>0</v>
      </c>
      <c r="F32" s="2">
        <f t="shared" si="16"/>
        <v>0</v>
      </c>
      <c r="H32" s="6"/>
      <c r="I32" s="6"/>
      <c r="J32" s="6"/>
      <c r="K32" s="6"/>
      <c r="M32" s="2"/>
      <c r="N32" s="2"/>
      <c r="O32" s="2"/>
      <c r="P32" s="80"/>
      <c r="Q32" s="2"/>
      <c r="R32" s="2"/>
      <c r="S32" s="2"/>
      <c r="T32" s="80"/>
      <c r="U32" s="2"/>
      <c r="V32" s="2"/>
      <c r="W32" s="2"/>
      <c r="X32" s="80"/>
      <c r="Y32" s="2"/>
      <c r="Z32" s="2"/>
      <c r="AA32" s="2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O32" s="2"/>
      <c r="AP32" s="2"/>
      <c r="AQ32" s="2"/>
      <c r="AR32" s="2"/>
      <c r="AT32" s="134"/>
      <c r="AU32" s="134"/>
      <c r="AV32" s="134"/>
    </row>
    <row r="33" spans="1:48" x14ac:dyDescent="0.25">
      <c r="A33" s="18" t="s">
        <v>14</v>
      </c>
      <c r="B33" s="19">
        <f>B27+B29</f>
        <v>0</v>
      </c>
      <c r="C33" s="19">
        <f>C27+C29</f>
        <v>0</v>
      </c>
      <c r="D33" s="19">
        <f t="shared" si="2"/>
        <v>-3122</v>
      </c>
      <c r="E33" s="19">
        <f t="shared" si="3"/>
        <v>-6208</v>
      </c>
      <c r="F33" s="19">
        <f t="shared" si="16"/>
        <v>-10693</v>
      </c>
      <c r="G33" s="20"/>
      <c r="H33" s="21">
        <f>IFERROR((C33-B33)/(ABS(B33)),0)</f>
        <v>0</v>
      </c>
      <c r="I33" s="21">
        <f>IFERROR((D33-C33)/(ABS(C33)),0)</f>
        <v>0</v>
      </c>
      <c r="J33" s="21">
        <f>IFERROR((E33-D33)/(ABS(D33)),0)</f>
        <v>-0.988468930172966</v>
      </c>
      <c r="K33" s="21">
        <f>IFERROR((F33-E33)/(ABS(E33)),0)</f>
        <v>-0.72245489690721654</v>
      </c>
      <c r="M33" s="19">
        <f t="shared" ref="M33:R33" si="55">M27+M29</f>
        <v>-817</v>
      </c>
      <c r="N33" s="19">
        <f t="shared" si="55"/>
        <v>-924</v>
      </c>
      <c r="O33" s="19">
        <f t="shared" si="55"/>
        <v>-636</v>
      </c>
      <c r="P33" s="79">
        <f t="shared" si="55"/>
        <v>-745</v>
      </c>
      <c r="Q33" s="19">
        <f t="shared" si="55"/>
        <v>-1265</v>
      </c>
      <c r="R33" s="19">
        <f t="shared" si="55"/>
        <v>-1758</v>
      </c>
      <c r="S33" s="19">
        <f t="shared" ref="S33:X33" si="56">S27+S29</f>
        <v>-1028</v>
      </c>
      <c r="T33" s="79">
        <f t="shared" si="56"/>
        <v>-2157</v>
      </c>
      <c r="U33" s="19">
        <f t="shared" si="56"/>
        <v>-2033</v>
      </c>
      <c r="V33" s="19">
        <f t="shared" si="56"/>
        <v>-2405</v>
      </c>
      <c r="W33" s="19">
        <f t="shared" si="56"/>
        <v>-3343</v>
      </c>
      <c r="X33" s="79">
        <f t="shared" si="56"/>
        <v>-2912</v>
      </c>
      <c r="Y33" s="19">
        <f t="shared" ref="Y33:AA33" si="57">Y27+Y29</f>
        <v>-2394</v>
      </c>
      <c r="Z33" s="19">
        <f t="shared" si="57"/>
        <v>-3149</v>
      </c>
      <c r="AA33" s="19">
        <f t="shared" si="57"/>
        <v>-3449</v>
      </c>
      <c r="AB33" s="20"/>
      <c r="AC33" s="21">
        <f t="shared" ref="AC33:AM33" si="58">IFERROR((Q33-M33)/(ABS(M33)),0)</f>
        <v>-0.5483476132190942</v>
      </c>
      <c r="AD33" s="21">
        <f t="shared" si="58"/>
        <v>-0.90259740259740262</v>
      </c>
      <c r="AE33" s="21">
        <f t="shared" si="58"/>
        <v>-0.61635220125786161</v>
      </c>
      <c r="AF33" s="21">
        <f t="shared" si="58"/>
        <v>-1.8953020134228189</v>
      </c>
      <c r="AG33" s="21">
        <f t="shared" si="58"/>
        <v>-0.6071146245059289</v>
      </c>
      <c r="AH33" s="21">
        <f t="shared" si="58"/>
        <v>-0.36803185437997726</v>
      </c>
      <c r="AI33" s="21">
        <f t="shared" si="58"/>
        <v>-2.2519455252918288</v>
      </c>
      <c r="AJ33" s="21">
        <f t="shared" si="58"/>
        <v>-0.35002318034306906</v>
      </c>
      <c r="AK33" s="21">
        <f t="shared" si="58"/>
        <v>-0.17757009345794392</v>
      </c>
      <c r="AL33" s="21">
        <f t="shared" si="58"/>
        <v>-0.30935550935550937</v>
      </c>
      <c r="AM33" s="21">
        <f t="shared" si="58"/>
        <v>-3.1708046664672453E-2</v>
      </c>
      <c r="AO33" s="19">
        <f>SUM(M33:O33)</f>
        <v>-2377</v>
      </c>
      <c r="AP33" s="19">
        <f>SUM(Q33:S33)</f>
        <v>-4051</v>
      </c>
      <c r="AQ33" s="19">
        <f>SUM(U33:W33)</f>
        <v>-7781</v>
      </c>
      <c r="AR33" s="19">
        <f>SUM(Y33:AA33)</f>
        <v>-8992</v>
      </c>
      <c r="AS33" s="20"/>
      <c r="AT33" s="135">
        <f>IF(OR(AND(AP33&gt;0,AO33&lt;0),AND(AP33&lt;0,AO33&gt;0)),"N/A ",IFERROR((AP33-AO33)/ABS(AO33),0))</f>
        <v>-0.7042490534286916</v>
      </c>
      <c r="AU33" s="135">
        <f t="shared" ref="AU33:AV33" si="59">IF(OR(AND(AQ33&gt;0,AP33&lt;0),AND(AQ33&lt;0,AP33&gt;0)),"N/A ",IFERROR((AQ33-AP33)/ABS(AP33),0))</f>
        <v>-0.9207603060972599</v>
      </c>
      <c r="AV33" s="135">
        <f t="shared" si="59"/>
        <v>-0.15563552242642334</v>
      </c>
    </row>
    <row r="34" spans="1:48" ht="5.0999999999999996" customHeight="1" x14ac:dyDescent="0.25">
      <c r="B34" s="2"/>
      <c r="C34" s="2"/>
      <c r="D34" s="2">
        <f t="shared" si="2"/>
        <v>0</v>
      </c>
      <c r="E34" s="2">
        <f t="shared" si="3"/>
        <v>0</v>
      </c>
      <c r="F34" s="2">
        <f t="shared" si="16"/>
        <v>0</v>
      </c>
      <c r="H34" s="6"/>
      <c r="I34" s="6"/>
      <c r="J34" s="6"/>
      <c r="K34" s="6"/>
      <c r="M34" s="2"/>
      <c r="N34" s="2"/>
      <c r="O34" s="2"/>
      <c r="P34" s="80"/>
      <c r="Q34" s="2"/>
      <c r="R34" s="2"/>
      <c r="S34" s="2"/>
      <c r="T34" s="80"/>
      <c r="U34" s="2"/>
      <c r="V34" s="2"/>
      <c r="W34" s="2"/>
      <c r="X34" s="80"/>
      <c r="Y34" s="2"/>
      <c r="Z34" s="2"/>
      <c r="AA34" s="2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O34" s="2"/>
      <c r="AP34" s="2"/>
      <c r="AQ34" s="2"/>
      <c r="AR34" s="2"/>
      <c r="AT34" s="134"/>
      <c r="AU34" s="134"/>
      <c r="AV34" s="134"/>
    </row>
    <row r="35" spans="1:48" x14ac:dyDescent="0.25">
      <c r="A35" s="1" t="s">
        <v>19</v>
      </c>
      <c r="B35" s="3">
        <v>0</v>
      </c>
      <c r="C35" s="3">
        <v>0</v>
      </c>
      <c r="D35" s="3">
        <f t="shared" si="2"/>
        <v>0</v>
      </c>
      <c r="E35" s="3">
        <f t="shared" si="3"/>
        <v>0</v>
      </c>
      <c r="F35" s="3">
        <f t="shared" si="16"/>
        <v>0</v>
      </c>
      <c r="H35" s="5">
        <f t="shared" ref="H35:K36" si="60">IFERROR((C35-B35)/(ABS(B35)),0)</f>
        <v>0</v>
      </c>
      <c r="I35" s="5">
        <f t="shared" si="60"/>
        <v>0</v>
      </c>
      <c r="J35" s="5">
        <f t="shared" si="60"/>
        <v>0</v>
      </c>
      <c r="K35" s="5">
        <f t="shared" si="60"/>
        <v>0</v>
      </c>
      <c r="M35" s="3">
        <v>0</v>
      </c>
      <c r="N35" s="3">
        <v>0</v>
      </c>
      <c r="O35" s="3">
        <v>0</v>
      </c>
      <c r="P35" s="81">
        <v>0</v>
      </c>
      <c r="Q35" s="3">
        <v>0</v>
      </c>
      <c r="R35" s="3">
        <v>0</v>
      </c>
      <c r="S35" s="3">
        <v>0</v>
      </c>
      <c r="T35" s="81">
        <v>0</v>
      </c>
      <c r="U35" s="3">
        <v>0</v>
      </c>
      <c r="V35" s="3">
        <v>0</v>
      </c>
      <c r="W35" s="3">
        <v>0</v>
      </c>
      <c r="X35" s="81">
        <v>0</v>
      </c>
      <c r="Y35" s="3">
        <v>0</v>
      </c>
      <c r="Z35" s="3">
        <v>0</v>
      </c>
      <c r="AA35" s="3">
        <v>0</v>
      </c>
      <c r="AC35" s="5">
        <f t="shared" ref="AC35:AM36" si="61">IFERROR((Q35-M35)/(ABS(M35)),0)</f>
        <v>0</v>
      </c>
      <c r="AD35" s="5">
        <f t="shared" si="61"/>
        <v>0</v>
      </c>
      <c r="AE35" s="5">
        <f t="shared" si="61"/>
        <v>0</v>
      </c>
      <c r="AF35" s="5">
        <f t="shared" si="61"/>
        <v>0</v>
      </c>
      <c r="AG35" s="5">
        <f t="shared" si="61"/>
        <v>0</v>
      </c>
      <c r="AH35" s="5">
        <f t="shared" si="61"/>
        <v>0</v>
      </c>
      <c r="AI35" s="5">
        <f t="shared" si="61"/>
        <v>0</v>
      </c>
      <c r="AJ35" s="5">
        <f t="shared" si="61"/>
        <v>0</v>
      </c>
      <c r="AK35" s="5">
        <f t="shared" si="61"/>
        <v>0</v>
      </c>
      <c r="AL35" s="5">
        <f t="shared" si="61"/>
        <v>0</v>
      </c>
      <c r="AM35" s="5">
        <f t="shared" si="61"/>
        <v>0</v>
      </c>
      <c r="AO35" s="3">
        <f t="shared" ref="AO35:AO36" si="62">SUM(M35:O35)</f>
        <v>0</v>
      </c>
      <c r="AP35" s="3">
        <f t="shared" ref="AP35:AP36" si="63">SUM(Q35:S35)</f>
        <v>0</v>
      </c>
      <c r="AQ35" s="3">
        <f t="shared" ref="AQ35:AQ36" si="64">SUM(U35:W35)</f>
        <v>0</v>
      </c>
      <c r="AR35" s="3">
        <f t="shared" ref="AR35:AR36" si="65">SUM(Y35:AA35)</f>
        <v>0</v>
      </c>
      <c r="AT35" s="136">
        <f t="shared" ref="AT35:AV38" si="66">IF(OR(AND(AP35&gt;0,AO35&lt;0),AND(AP35&lt;0,AO35&gt;0)),"N/A ",IFERROR((AP35-AO35)/ABS(AO35),0))</f>
        <v>0</v>
      </c>
      <c r="AU35" s="136">
        <f t="shared" si="66"/>
        <v>0</v>
      </c>
      <c r="AV35" s="136">
        <f t="shared" si="66"/>
        <v>0</v>
      </c>
    </row>
    <row r="36" spans="1:48" x14ac:dyDescent="0.25">
      <c r="A36" s="1" t="s">
        <v>20</v>
      </c>
      <c r="B36" s="3">
        <v>0</v>
      </c>
      <c r="C36" s="3">
        <v>0</v>
      </c>
      <c r="D36" s="3">
        <f t="shared" si="2"/>
        <v>1061</v>
      </c>
      <c r="E36" s="3">
        <f t="shared" si="3"/>
        <v>2110</v>
      </c>
      <c r="F36" s="3">
        <f t="shared" si="16"/>
        <v>3636</v>
      </c>
      <c r="H36" s="5">
        <f t="shared" si="60"/>
        <v>0</v>
      </c>
      <c r="I36" s="5">
        <f t="shared" si="60"/>
        <v>0</v>
      </c>
      <c r="J36" s="5">
        <f t="shared" si="60"/>
        <v>0.98868991517436378</v>
      </c>
      <c r="K36" s="5">
        <f t="shared" si="60"/>
        <v>0.72322274881516591</v>
      </c>
      <c r="M36" s="3">
        <v>278</v>
      </c>
      <c r="N36" s="3">
        <v>314</v>
      </c>
      <c r="O36" s="3">
        <v>216</v>
      </c>
      <c r="P36" s="81">
        <v>253</v>
      </c>
      <c r="Q36" s="3">
        <v>430</v>
      </c>
      <c r="R36" s="3">
        <v>598</v>
      </c>
      <c r="S36" s="3">
        <v>349</v>
      </c>
      <c r="T36" s="81">
        <v>733</v>
      </c>
      <c r="U36" s="3">
        <v>691</v>
      </c>
      <c r="V36" s="3">
        <v>818</v>
      </c>
      <c r="W36" s="3">
        <v>1137</v>
      </c>
      <c r="X36" s="81">
        <v>990</v>
      </c>
      <c r="Y36" s="3">
        <v>814</v>
      </c>
      <c r="Z36" s="3">
        <v>1071</v>
      </c>
      <c r="AA36" s="3">
        <v>1172</v>
      </c>
      <c r="AC36" s="5">
        <f t="shared" si="61"/>
        <v>0.5467625899280576</v>
      </c>
      <c r="AD36" s="5">
        <f t="shared" si="61"/>
        <v>0.90445859872611467</v>
      </c>
      <c r="AE36" s="5">
        <f t="shared" si="61"/>
        <v>0.6157407407407407</v>
      </c>
      <c r="AF36" s="5">
        <f t="shared" si="61"/>
        <v>1.8972332015810276</v>
      </c>
      <c r="AG36" s="5">
        <f t="shared" si="61"/>
        <v>0.60697674418604652</v>
      </c>
      <c r="AH36" s="5">
        <f t="shared" si="61"/>
        <v>0.36789297658862874</v>
      </c>
      <c r="AI36" s="5">
        <f t="shared" si="61"/>
        <v>2.2578796561604584</v>
      </c>
      <c r="AJ36" s="5">
        <f t="shared" si="61"/>
        <v>0.35061391541609821</v>
      </c>
      <c r="AK36" s="5">
        <f t="shared" si="61"/>
        <v>0.17800289435600578</v>
      </c>
      <c r="AL36" s="5">
        <f t="shared" si="61"/>
        <v>0.30929095354523228</v>
      </c>
      <c r="AM36" s="5">
        <f t="shared" si="61"/>
        <v>3.0782761653474055E-2</v>
      </c>
      <c r="AO36" s="3">
        <f t="shared" si="62"/>
        <v>808</v>
      </c>
      <c r="AP36" s="3">
        <f t="shared" si="63"/>
        <v>1377</v>
      </c>
      <c r="AQ36" s="3">
        <f t="shared" si="64"/>
        <v>2646</v>
      </c>
      <c r="AR36" s="3">
        <f t="shared" si="65"/>
        <v>3057</v>
      </c>
      <c r="AT36" s="136">
        <f t="shared" si="66"/>
        <v>0.70420792079207917</v>
      </c>
      <c r="AU36" s="136">
        <f t="shared" si="66"/>
        <v>0.92156862745098034</v>
      </c>
      <c r="AV36" s="136">
        <f t="shared" si="66"/>
        <v>0.15532879818594103</v>
      </c>
    </row>
    <row r="37" spans="1:48" ht="5.0999999999999996" customHeight="1" x14ac:dyDescent="0.25">
      <c r="B37" s="2"/>
      <c r="C37" s="2"/>
      <c r="D37" s="2">
        <f t="shared" si="2"/>
        <v>0</v>
      </c>
      <c r="E37" s="2">
        <f t="shared" si="3"/>
        <v>0</v>
      </c>
      <c r="F37" s="2">
        <f t="shared" si="16"/>
        <v>0</v>
      </c>
      <c r="H37" s="6"/>
      <c r="I37" s="6"/>
      <c r="J37" s="6"/>
      <c r="K37" s="6"/>
      <c r="M37" s="2"/>
      <c r="N37" s="2"/>
      <c r="O37" s="2"/>
      <c r="P37" s="80"/>
      <c r="Q37" s="2"/>
      <c r="R37" s="2"/>
      <c r="S37" s="2"/>
      <c r="T37" s="80"/>
      <c r="U37" s="2"/>
      <c r="V37" s="2"/>
      <c r="W37" s="2"/>
      <c r="X37" s="80"/>
      <c r="Y37" s="2"/>
      <c r="Z37" s="2"/>
      <c r="AA37" s="2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O37" s="2"/>
      <c r="AP37" s="2"/>
      <c r="AQ37" s="2"/>
      <c r="AR37" s="2"/>
      <c r="AT37" s="134">
        <f t="shared" si="66"/>
        <v>0</v>
      </c>
      <c r="AU37" s="134">
        <f t="shared" si="66"/>
        <v>0</v>
      </c>
      <c r="AV37" s="134">
        <f t="shared" si="66"/>
        <v>0</v>
      </c>
    </row>
    <row r="38" spans="1:48" x14ac:dyDescent="0.25">
      <c r="A38" s="14" t="s">
        <v>107</v>
      </c>
      <c r="B38" s="15">
        <f>B33+B35+B36</f>
        <v>0</v>
      </c>
      <c r="C38" s="15">
        <f>C33+C35+C36</f>
        <v>0</v>
      </c>
      <c r="D38" s="15">
        <f>D33+D35+D36</f>
        <v>-2061</v>
      </c>
      <c r="E38" s="15">
        <f>E33+E35+E36</f>
        <v>-4098</v>
      </c>
      <c r="F38" s="15">
        <f t="shared" si="16"/>
        <v>-7057</v>
      </c>
      <c r="G38" s="16"/>
      <c r="H38" s="17">
        <f>IFERROR((C38-B38)/(ABS(B38)),0)</f>
        <v>0</v>
      </c>
      <c r="I38" s="17">
        <f>IFERROR((D38-C38)/(ABS(C38)),0)</f>
        <v>0</v>
      </c>
      <c r="J38" s="17">
        <f>IFERROR((E38-D38)/(ABS(D38)),0)</f>
        <v>-0.98835516739446871</v>
      </c>
      <c r="K38" s="17">
        <f>IFERROR((F38-E38)/(ABS(E38)),0)</f>
        <v>-0.72205954123962912</v>
      </c>
      <c r="L38" s="34"/>
      <c r="M38" s="15">
        <f t="shared" ref="M38:U38" si="67">M33+M35+M36</f>
        <v>-539</v>
      </c>
      <c r="N38" s="15">
        <f t="shared" si="67"/>
        <v>-610</v>
      </c>
      <c r="O38" s="15">
        <f t="shared" si="67"/>
        <v>-420</v>
      </c>
      <c r="P38" s="83">
        <f t="shared" si="67"/>
        <v>-492</v>
      </c>
      <c r="Q38" s="15">
        <f t="shared" si="67"/>
        <v>-835</v>
      </c>
      <c r="R38" s="15">
        <f t="shared" si="67"/>
        <v>-1160</v>
      </c>
      <c r="S38" s="15">
        <f t="shared" si="67"/>
        <v>-679</v>
      </c>
      <c r="T38" s="83">
        <f t="shared" si="67"/>
        <v>-1424</v>
      </c>
      <c r="U38" s="15">
        <f t="shared" si="67"/>
        <v>-1342</v>
      </c>
      <c r="V38" s="15">
        <f>V33+V35+V36</f>
        <v>-1587</v>
      </c>
      <c r="W38" s="15">
        <f>W33+W35+W36</f>
        <v>-2206</v>
      </c>
      <c r="X38" s="83">
        <f>X33+X35+X36</f>
        <v>-1922</v>
      </c>
      <c r="Y38" s="15">
        <f t="shared" ref="Y38" si="68">Y33+Y35+Y36</f>
        <v>-1580</v>
      </c>
      <c r="Z38" s="15">
        <f>Z33+Z35+Z36</f>
        <v>-2078</v>
      </c>
      <c r="AA38" s="15">
        <f>AA33+AA35+AA36</f>
        <v>-2277</v>
      </c>
      <c r="AB38" s="16"/>
      <c r="AC38" s="17">
        <f t="shared" ref="AC38:AM38" si="69">IFERROR((Q38-M38)/(ABS(M38)),0)</f>
        <v>-0.54916512059369205</v>
      </c>
      <c r="AD38" s="17">
        <f t="shared" si="69"/>
        <v>-0.90163934426229508</v>
      </c>
      <c r="AE38" s="17">
        <f t="shared" si="69"/>
        <v>-0.6166666666666667</v>
      </c>
      <c r="AF38" s="17">
        <f t="shared" si="69"/>
        <v>-1.8943089430894309</v>
      </c>
      <c r="AG38" s="17">
        <f t="shared" si="69"/>
        <v>-0.60718562874251492</v>
      </c>
      <c r="AH38" s="17">
        <f t="shared" si="69"/>
        <v>-0.36810344827586206</v>
      </c>
      <c r="AI38" s="17">
        <f t="shared" si="69"/>
        <v>-2.2488954344624448</v>
      </c>
      <c r="AJ38" s="17">
        <f t="shared" si="69"/>
        <v>-0.3497191011235955</v>
      </c>
      <c r="AK38" s="17">
        <f t="shared" si="69"/>
        <v>-0.17734724292101342</v>
      </c>
      <c r="AL38" s="17">
        <f t="shared" si="69"/>
        <v>-0.30938878386893509</v>
      </c>
      <c r="AM38" s="17">
        <f t="shared" si="69"/>
        <v>-3.2184950135992749E-2</v>
      </c>
      <c r="AO38" s="15">
        <f>SUM(M38:O38)</f>
        <v>-1569</v>
      </c>
      <c r="AP38" s="15">
        <f>SUM(Q38:S38)</f>
        <v>-2674</v>
      </c>
      <c r="AQ38" s="15">
        <f>SUM(U38:W38)</f>
        <v>-5135</v>
      </c>
      <c r="AR38" s="15">
        <f>SUM(Y38:AA38)</f>
        <v>-5935</v>
      </c>
      <c r="AS38" s="16"/>
      <c r="AT38" s="140">
        <f t="shared" si="66"/>
        <v>-0.70427023581899295</v>
      </c>
      <c r="AU38" s="140">
        <f t="shared" si="66"/>
        <v>-0.92034405385190721</v>
      </c>
      <c r="AV38" s="140">
        <f t="shared" si="66"/>
        <v>-0.15579357351509251</v>
      </c>
    </row>
    <row r="39" spans="1:48" x14ac:dyDescent="0.25">
      <c r="P39" s="78"/>
      <c r="T39" s="78"/>
      <c r="X39" s="78"/>
    </row>
    <row r="40" spans="1:48" x14ac:dyDescent="0.25">
      <c r="A40" s="43" t="s">
        <v>165</v>
      </c>
      <c r="P40" s="78"/>
      <c r="T40" s="78"/>
      <c r="X40" s="78"/>
    </row>
    <row r="41" spans="1:48" x14ac:dyDescent="0.25">
      <c r="A41" s="1" t="s">
        <v>127</v>
      </c>
      <c r="B41" s="3">
        <f>B38</f>
        <v>0</v>
      </c>
      <c r="C41" s="3">
        <f>C38</f>
        <v>0</v>
      </c>
      <c r="D41" s="3">
        <f t="shared" ref="D41:D48" si="70">SUM(M41:P41)</f>
        <v>-2061</v>
      </c>
      <c r="E41" s="3">
        <f t="shared" ref="E41:E48" si="71">SUM(Q41:T41)</f>
        <v>-4098</v>
      </c>
      <c r="F41" s="3">
        <f t="shared" ref="F41:F49" si="72">SUM(U41:X41)</f>
        <v>-7057</v>
      </c>
      <c r="H41" s="5">
        <f t="shared" ref="H41:H49" si="73">IFERROR((C41-B41)/(ABS(B41)),0)</f>
        <v>0</v>
      </c>
      <c r="I41" s="5">
        <f t="shared" ref="I41:I49" si="74">IFERROR((D41-C41)/(ABS(C41)),0)</f>
        <v>0</v>
      </c>
      <c r="J41" s="5">
        <f t="shared" ref="J41:K49" si="75">IFERROR((E41-D41)/(ABS(D41)),0)</f>
        <v>-0.98835516739446871</v>
      </c>
      <c r="K41" s="5">
        <f t="shared" si="75"/>
        <v>-0.72205954123962912</v>
      </c>
      <c r="M41" s="3">
        <f t="shared" ref="M41:R41" si="76">M38</f>
        <v>-539</v>
      </c>
      <c r="N41" s="3">
        <f t="shared" si="76"/>
        <v>-610</v>
      </c>
      <c r="O41" s="3">
        <f t="shared" si="76"/>
        <v>-420</v>
      </c>
      <c r="P41" s="81">
        <f t="shared" si="76"/>
        <v>-492</v>
      </c>
      <c r="Q41" s="3">
        <f t="shared" si="76"/>
        <v>-835</v>
      </c>
      <c r="R41" s="3">
        <f t="shared" si="76"/>
        <v>-1160</v>
      </c>
      <c r="S41" s="3">
        <f t="shared" ref="S41:X41" si="77">S38</f>
        <v>-679</v>
      </c>
      <c r="T41" s="81">
        <f t="shared" si="77"/>
        <v>-1424</v>
      </c>
      <c r="U41" s="116">
        <f t="shared" si="77"/>
        <v>-1342</v>
      </c>
      <c r="V41" s="3">
        <f t="shared" si="77"/>
        <v>-1587</v>
      </c>
      <c r="W41" s="3">
        <f t="shared" si="77"/>
        <v>-2206</v>
      </c>
      <c r="X41" s="81">
        <f t="shared" si="77"/>
        <v>-1922</v>
      </c>
      <c r="Y41" s="116">
        <f t="shared" ref="Y41:AA41" si="78">Y38</f>
        <v>-1580</v>
      </c>
      <c r="Z41" s="3">
        <f t="shared" si="78"/>
        <v>-2078</v>
      </c>
      <c r="AA41" s="3">
        <f t="shared" si="78"/>
        <v>-2277</v>
      </c>
      <c r="AC41" s="5">
        <f t="shared" ref="AC41:AC49" si="79">IFERROR((Q41-M41)/(ABS(M41)),0)</f>
        <v>-0.54916512059369205</v>
      </c>
      <c r="AD41" s="5">
        <f t="shared" ref="AD41:AD49" si="80">IFERROR((R41-N41)/(ABS(N41)),0)</f>
        <v>-0.90163934426229508</v>
      </c>
      <c r="AE41" s="5">
        <f t="shared" ref="AE41:AE49" si="81">IFERROR((S41-O41)/(ABS(O41)),0)</f>
        <v>-0.6166666666666667</v>
      </c>
      <c r="AF41" s="5">
        <f t="shared" ref="AF41:AF49" si="82">IFERROR((T41-P41)/(ABS(P41)),0)</f>
        <v>-1.8943089430894309</v>
      </c>
      <c r="AG41" s="5">
        <f t="shared" ref="AG41:AG49" si="83">IFERROR((U41-Q41)/(ABS(Q41)),0)</f>
        <v>-0.60718562874251492</v>
      </c>
      <c r="AH41" s="5">
        <f t="shared" ref="AH41:AH49" si="84">IFERROR((V41-R41)/(ABS(R41)),0)</f>
        <v>-0.36810344827586206</v>
      </c>
      <c r="AI41" s="5">
        <f t="shared" ref="AI41:AI49" si="85">IFERROR((W41-S41)/(ABS(S41)),0)</f>
        <v>-2.2488954344624448</v>
      </c>
      <c r="AJ41" s="5">
        <f t="shared" ref="AJ41:AJ49" si="86">IFERROR((X41-T41)/(ABS(T41)),0)</f>
        <v>-0.3497191011235955</v>
      </c>
      <c r="AK41" s="5">
        <f t="shared" ref="AK41:AK49" si="87">IFERROR((Y41-U41)/(ABS(U41)),0)</f>
        <v>-0.17734724292101342</v>
      </c>
      <c r="AL41" s="5">
        <f t="shared" ref="AL41:AL49" si="88">IFERROR((Z41-V41)/(ABS(V41)),0)</f>
        <v>-0.30938878386893509</v>
      </c>
      <c r="AM41" s="5">
        <f t="shared" ref="AM41:AM49" si="89">IFERROR((AA41-W41)/(ABS(W41)),0)</f>
        <v>-3.2184950135992749E-2</v>
      </c>
      <c r="AO41" s="3">
        <f t="shared" ref="AO41:AR41" si="90">AO38</f>
        <v>-1569</v>
      </c>
      <c r="AP41" s="3">
        <f t="shared" si="90"/>
        <v>-2674</v>
      </c>
      <c r="AQ41" s="3">
        <f t="shared" si="90"/>
        <v>-5135</v>
      </c>
      <c r="AR41" s="3">
        <f t="shared" si="90"/>
        <v>-5935</v>
      </c>
      <c r="AT41" s="136">
        <f>IFERROR((AP41-AO41)/(ABS(AO41)),0)</f>
        <v>-0.70427023581899295</v>
      </c>
      <c r="AU41" s="136">
        <f t="shared" ref="AU41:AV45" si="91">IFERROR((AQ41-AP41)/(ABS(AP41)),0)</f>
        <v>-0.92034405385190721</v>
      </c>
      <c r="AV41" s="136">
        <f t="shared" si="91"/>
        <v>-0.15579357351509251</v>
      </c>
    </row>
    <row r="42" spans="1:48" x14ac:dyDescent="0.25">
      <c r="A42" s="13" t="s">
        <v>141</v>
      </c>
      <c r="B42" s="2">
        <f>-(B35+B36)</f>
        <v>0</v>
      </c>
      <c r="C42" s="2">
        <f>-(C35+C36)</f>
        <v>0</v>
      </c>
      <c r="D42" s="2">
        <f t="shared" si="70"/>
        <v>-1061</v>
      </c>
      <c r="E42" s="2">
        <f t="shared" si="71"/>
        <v>-2110</v>
      </c>
      <c r="F42" s="2">
        <f t="shared" si="72"/>
        <v>-3636</v>
      </c>
      <c r="H42" s="6">
        <f t="shared" si="73"/>
        <v>0</v>
      </c>
      <c r="I42" s="6">
        <f t="shared" si="74"/>
        <v>0</v>
      </c>
      <c r="J42" s="6">
        <f t="shared" si="75"/>
        <v>-0.98868991517436378</v>
      </c>
      <c r="K42" s="6">
        <f t="shared" si="75"/>
        <v>-0.72322274881516591</v>
      </c>
      <c r="M42" s="2">
        <f t="shared" ref="M42:R42" si="92">-(M35+M36)</f>
        <v>-278</v>
      </c>
      <c r="N42" s="2">
        <f t="shared" si="92"/>
        <v>-314</v>
      </c>
      <c r="O42" s="2">
        <f t="shared" si="92"/>
        <v>-216</v>
      </c>
      <c r="P42" s="80">
        <f t="shared" si="92"/>
        <v>-253</v>
      </c>
      <c r="Q42" s="2">
        <f t="shared" si="92"/>
        <v>-430</v>
      </c>
      <c r="R42" s="2">
        <f t="shared" si="92"/>
        <v>-598</v>
      </c>
      <c r="S42" s="2">
        <f t="shared" ref="S42:X42" si="93">-(S35+S36)</f>
        <v>-349</v>
      </c>
      <c r="T42" s="80">
        <f t="shared" si="93"/>
        <v>-733</v>
      </c>
      <c r="U42" s="2">
        <f t="shared" si="93"/>
        <v>-691</v>
      </c>
      <c r="V42" s="2">
        <f t="shared" si="93"/>
        <v>-818</v>
      </c>
      <c r="W42" s="2">
        <f t="shared" si="93"/>
        <v>-1137</v>
      </c>
      <c r="X42" s="80">
        <f t="shared" si="93"/>
        <v>-990</v>
      </c>
      <c r="Y42" s="2">
        <f t="shared" ref="Y42:AA42" si="94">-(Y35+Y36)</f>
        <v>-814</v>
      </c>
      <c r="Z42" s="2">
        <f t="shared" si="94"/>
        <v>-1071</v>
      </c>
      <c r="AA42" s="2">
        <f t="shared" si="94"/>
        <v>-1172</v>
      </c>
      <c r="AC42" s="6">
        <f t="shared" si="79"/>
        <v>-0.5467625899280576</v>
      </c>
      <c r="AD42" s="6">
        <f t="shared" si="80"/>
        <v>-0.90445859872611467</v>
      </c>
      <c r="AE42" s="6">
        <f t="shared" si="81"/>
        <v>-0.6157407407407407</v>
      </c>
      <c r="AF42" s="6">
        <f t="shared" si="82"/>
        <v>-1.8972332015810276</v>
      </c>
      <c r="AG42" s="6">
        <f t="shared" si="83"/>
        <v>-0.60697674418604652</v>
      </c>
      <c r="AH42" s="6">
        <f t="shared" si="84"/>
        <v>-0.36789297658862874</v>
      </c>
      <c r="AI42" s="6">
        <f t="shared" si="85"/>
        <v>-2.2578796561604584</v>
      </c>
      <c r="AJ42" s="6">
        <f t="shared" si="86"/>
        <v>-0.35061391541609821</v>
      </c>
      <c r="AK42" s="6">
        <f t="shared" si="87"/>
        <v>-0.17800289435600578</v>
      </c>
      <c r="AL42" s="6">
        <f t="shared" si="88"/>
        <v>-0.30929095354523228</v>
      </c>
      <c r="AM42" s="6">
        <f t="shared" si="89"/>
        <v>-3.0782761653474055E-2</v>
      </c>
      <c r="AO42" s="2">
        <f t="shared" ref="AO42:AO44" si="95">SUM(M42:O42)</f>
        <v>-808</v>
      </c>
      <c r="AP42" s="2">
        <f t="shared" ref="AP42:AP44" si="96">SUM(Q42:S42)</f>
        <v>-1377</v>
      </c>
      <c r="AQ42" s="2">
        <f t="shared" ref="AQ42:AQ44" si="97">SUM(U42:W42)</f>
        <v>-2646</v>
      </c>
      <c r="AR42" s="2">
        <f t="shared" ref="AR42:AR44" si="98">SUM(Y42:AA42)</f>
        <v>-3057</v>
      </c>
      <c r="AT42" s="134">
        <f t="shared" ref="AT42:AV49" si="99">IFERROR((AP42-AO42)/(ABS(AO42)),0)</f>
        <v>-0.70420792079207917</v>
      </c>
      <c r="AU42" s="134">
        <f t="shared" si="91"/>
        <v>-0.92156862745098034</v>
      </c>
      <c r="AV42" s="134">
        <f t="shared" si="91"/>
        <v>-0.15532879818594103</v>
      </c>
    </row>
    <row r="43" spans="1:48" x14ac:dyDescent="0.25">
      <c r="A43" s="13" t="s">
        <v>142</v>
      </c>
      <c r="B43" s="2">
        <f>-B29</f>
        <v>0</v>
      </c>
      <c r="C43" s="2">
        <f>-C29</f>
        <v>0</v>
      </c>
      <c r="D43" s="2">
        <f t="shared" si="70"/>
        <v>14756</v>
      </c>
      <c r="E43" s="2">
        <f t="shared" si="71"/>
        <v>19086</v>
      </c>
      <c r="F43" s="2">
        <f t="shared" si="72"/>
        <v>30426</v>
      </c>
      <c r="H43" s="6">
        <f t="shared" si="73"/>
        <v>0</v>
      </c>
      <c r="I43" s="6">
        <f t="shared" si="74"/>
        <v>0</v>
      </c>
      <c r="J43" s="6">
        <f t="shared" si="75"/>
        <v>0.29343995662781241</v>
      </c>
      <c r="K43" s="6">
        <f t="shared" si="75"/>
        <v>0.59415278214397993</v>
      </c>
      <c r="M43" s="2">
        <f t="shared" ref="M43:R43" si="100">-M29</f>
        <v>3503</v>
      </c>
      <c r="N43" s="2">
        <f t="shared" si="100"/>
        <v>3825</v>
      </c>
      <c r="O43" s="2">
        <f t="shared" si="100"/>
        <v>3615</v>
      </c>
      <c r="P43" s="80">
        <f t="shared" si="100"/>
        <v>3813</v>
      </c>
      <c r="Q43" s="2">
        <f t="shared" si="100"/>
        <v>3670</v>
      </c>
      <c r="R43" s="2">
        <f t="shared" si="100"/>
        <v>4432</v>
      </c>
      <c r="S43" s="2">
        <f t="shared" ref="S43:X43" si="101">-S29</f>
        <v>4952</v>
      </c>
      <c r="T43" s="80">
        <f t="shared" si="101"/>
        <v>6032</v>
      </c>
      <c r="U43" s="2">
        <f t="shared" si="101"/>
        <v>6136</v>
      </c>
      <c r="V43" s="2">
        <f t="shared" si="101"/>
        <v>6901</v>
      </c>
      <c r="W43" s="2">
        <f t="shared" si="101"/>
        <v>8578</v>
      </c>
      <c r="X43" s="80">
        <f t="shared" si="101"/>
        <v>8811</v>
      </c>
      <c r="Y43" s="2">
        <f t="shared" ref="Y43:AA43" si="102">-Y29</f>
        <v>9227</v>
      </c>
      <c r="Z43" s="2">
        <f t="shared" si="102"/>
        <v>10101</v>
      </c>
      <c r="AA43" s="2">
        <f t="shared" si="102"/>
        <v>10856</v>
      </c>
      <c r="AC43" s="6">
        <f t="shared" si="79"/>
        <v>4.767342278047388E-2</v>
      </c>
      <c r="AD43" s="6">
        <f t="shared" si="80"/>
        <v>0.15869281045751635</v>
      </c>
      <c r="AE43" s="6">
        <f t="shared" si="81"/>
        <v>0.36984785615491012</v>
      </c>
      <c r="AF43" s="6">
        <f t="shared" si="82"/>
        <v>0.58195646472593754</v>
      </c>
      <c r="AG43" s="6">
        <f t="shared" si="83"/>
        <v>0.67193460490463219</v>
      </c>
      <c r="AH43" s="6">
        <f t="shared" si="84"/>
        <v>0.55708483754512639</v>
      </c>
      <c r="AI43" s="6">
        <f t="shared" si="85"/>
        <v>0.7322294022617124</v>
      </c>
      <c r="AJ43" s="6">
        <f t="shared" si="86"/>
        <v>0.46070954907161804</v>
      </c>
      <c r="AK43" s="6">
        <f t="shared" si="87"/>
        <v>0.50374837027379404</v>
      </c>
      <c r="AL43" s="6">
        <f t="shared" si="88"/>
        <v>0.46370091291117227</v>
      </c>
      <c r="AM43" s="6">
        <f t="shared" si="89"/>
        <v>0.26556306831429238</v>
      </c>
      <c r="AO43" s="2">
        <f t="shared" si="95"/>
        <v>10943</v>
      </c>
      <c r="AP43" s="2">
        <f t="shared" si="96"/>
        <v>13054</v>
      </c>
      <c r="AQ43" s="2">
        <f t="shared" si="97"/>
        <v>21615</v>
      </c>
      <c r="AR43" s="2">
        <f t="shared" si="98"/>
        <v>30184</v>
      </c>
      <c r="AT43" s="134">
        <f t="shared" si="99"/>
        <v>0.19290870876359317</v>
      </c>
      <c r="AU43" s="134">
        <f t="shared" si="91"/>
        <v>0.65581430979010269</v>
      </c>
      <c r="AV43" s="134">
        <f t="shared" si="91"/>
        <v>0.39643765903307887</v>
      </c>
    </row>
    <row r="44" spans="1:48" x14ac:dyDescent="0.25">
      <c r="A44" s="13" t="s">
        <v>143</v>
      </c>
      <c r="B44" s="2">
        <v>0</v>
      </c>
      <c r="C44" s="2">
        <v>0</v>
      </c>
      <c r="D44" s="2">
        <f t="shared" si="70"/>
        <v>35199</v>
      </c>
      <c r="E44" s="2">
        <f t="shared" si="71"/>
        <v>43676</v>
      </c>
      <c r="F44" s="2">
        <f t="shared" si="72"/>
        <v>55419</v>
      </c>
      <c r="H44" s="6">
        <f t="shared" si="73"/>
        <v>0</v>
      </c>
      <c r="I44" s="6">
        <f t="shared" si="74"/>
        <v>0</v>
      </c>
      <c r="J44" s="6">
        <f t="shared" si="75"/>
        <v>0.24083070541776755</v>
      </c>
      <c r="K44" s="6">
        <f t="shared" si="75"/>
        <v>0.26886619653814453</v>
      </c>
      <c r="M44" s="2">
        <v>8127</v>
      </c>
      <c r="N44" s="2">
        <v>8593</v>
      </c>
      <c r="O44" s="2">
        <v>8992</v>
      </c>
      <c r="P44" s="80">
        <v>9487</v>
      </c>
      <c r="Q44" s="2">
        <v>10372</v>
      </c>
      <c r="R44" s="2">
        <v>10471</v>
      </c>
      <c r="S44" s="2">
        <v>11077</v>
      </c>
      <c r="T44" s="80">
        <v>11756</v>
      </c>
      <c r="U44" s="115">
        <v>12487</v>
      </c>
      <c r="V44" s="2">
        <v>13374</v>
      </c>
      <c r="W44" s="2">
        <v>14456</v>
      </c>
      <c r="X44" s="80">
        <v>15102</v>
      </c>
      <c r="Y44" s="115">
        <v>15691</v>
      </c>
      <c r="Z44" s="2">
        <v>16945</v>
      </c>
      <c r="AA44" s="2">
        <v>17457</v>
      </c>
      <c r="AC44" s="6">
        <f t="shared" si="79"/>
        <v>0.27623969484434602</v>
      </c>
      <c r="AD44" s="6">
        <f t="shared" si="80"/>
        <v>0.2185499825439311</v>
      </c>
      <c r="AE44" s="6">
        <f t="shared" si="81"/>
        <v>0.23187277580071175</v>
      </c>
      <c r="AF44" s="6">
        <f t="shared" si="82"/>
        <v>0.23916938969115631</v>
      </c>
      <c r="AG44" s="6">
        <f t="shared" si="83"/>
        <v>0.20391438488237562</v>
      </c>
      <c r="AH44" s="6">
        <f t="shared" si="84"/>
        <v>0.27724190621717121</v>
      </c>
      <c r="AI44" s="6">
        <f t="shared" si="85"/>
        <v>0.30504649273268936</v>
      </c>
      <c r="AJ44" s="6">
        <f t="shared" si="86"/>
        <v>0.28462061925825111</v>
      </c>
      <c r="AK44" s="6">
        <f t="shared" si="87"/>
        <v>0.25658685032433731</v>
      </c>
      <c r="AL44" s="6">
        <f t="shared" si="88"/>
        <v>0.26701061761627037</v>
      </c>
      <c r="AM44" s="6">
        <f t="shared" si="89"/>
        <v>0.20759546209186497</v>
      </c>
      <c r="AO44" s="2">
        <f t="shared" si="95"/>
        <v>25712</v>
      </c>
      <c r="AP44" s="2">
        <f t="shared" si="96"/>
        <v>31920</v>
      </c>
      <c r="AQ44" s="2">
        <f t="shared" si="97"/>
        <v>40317</v>
      </c>
      <c r="AR44" s="2">
        <f t="shared" si="98"/>
        <v>50093</v>
      </c>
      <c r="AT44" s="134">
        <f t="shared" si="99"/>
        <v>0.24144368388301182</v>
      </c>
      <c r="AU44" s="134">
        <f t="shared" si="91"/>
        <v>0.26306390977443611</v>
      </c>
      <c r="AV44" s="134">
        <f t="shared" si="91"/>
        <v>0.24247835900488626</v>
      </c>
    </row>
    <row r="45" spans="1:48" x14ac:dyDescent="0.25">
      <c r="A45" s="22" t="s">
        <v>144</v>
      </c>
      <c r="B45" s="23">
        <f>SUM(B41:B44)</f>
        <v>0</v>
      </c>
      <c r="C45" s="23">
        <f>SUM(C41:C44)</f>
        <v>0</v>
      </c>
      <c r="D45" s="23">
        <f>SUM(D41:D44)</f>
        <v>46833</v>
      </c>
      <c r="E45" s="23">
        <f>SUM(E41:E44)</f>
        <v>56554</v>
      </c>
      <c r="F45" s="23">
        <f t="shared" si="72"/>
        <v>75152</v>
      </c>
      <c r="G45" s="24"/>
      <c r="H45" s="25">
        <f t="shared" si="73"/>
        <v>0</v>
      </c>
      <c r="I45" s="25">
        <f t="shared" si="74"/>
        <v>0</v>
      </c>
      <c r="J45" s="25">
        <f t="shared" si="75"/>
        <v>0.20756731364636047</v>
      </c>
      <c r="K45" s="25">
        <f t="shared" si="75"/>
        <v>0.32885383880892599</v>
      </c>
      <c r="M45" s="23">
        <f t="shared" ref="M45:U45" si="103">SUM(M41:M44)</f>
        <v>10813</v>
      </c>
      <c r="N45" s="23">
        <f t="shared" si="103"/>
        <v>11494</v>
      </c>
      <c r="O45" s="23">
        <f t="shared" si="103"/>
        <v>11971</v>
      </c>
      <c r="P45" s="82">
        <f t="shared" si="103"/>
        <v>12555</v>
      </c>
      <c r="Q45" s="23">
        <f t="shared" si="103"/>
        <v>12777</v>
      </c>
      <c r="R45" s="23">
        <f t="shared" si="103"/>
        <v>13145</v>
      </c>
      <c r="S45" s="23">
        <f t="shared" si="103"/>
        <v>15001</v>
      </c>
      <c r="T45" s="82">
        <f t="shared" si="103"/>
        <v>15631</v>
      </c>
      <c r="U45" s="23">
        <f t="shared" si="103"/>
        <v>16590</v>
      </c>
      <c r="V45" s="23">
        <f t="shared" ref="V45:AA45" si="104">SUM(V41:V44)</f>
        <v>17870</v>
      </c>
      <c r="W45" s="23">
        <f t="shared" si="104"/>
        <v>19691</v>
      </c>
      <c r="X45" s="82">
        <f t="shared" si="104"/>
        <v>21001</v>
      </c>
      <c r="Y45" s="23">
        <f t="shared" si="104"/>
        <v>22524</v>
      </c>
      <c r="Z45" s="23">
        <f t="shared" si="104"/>
        <v>23897</v>
      </c>
      <c r="AA45" s="23">
        <f t="shared" si="104"/>
        <v>24864</v>
      </c>
      <c r="AB45" s="24"/>
      <c r="AC45" s="25">
        <f t="shared" si="79"/>
        <v>0.1816332192730972</v>
      </c>
      <c r="AD45" s="25">
        <f t="shared" si="80"/>
        <v>0.14364016008352185</v>
      </c>
      <c r="AE45" s="25">
        <f t="shared" si="81"/>
        <v>0.25311168657589173</v>
      </c>
      <c r="AF45" s="25">
        <f t="shared" si="82"/>
        <v>0.24500199123855038</v>
      </c>
      <c r="AG45" s="25">
        <f t="shared" si="83"/>
        <v>0.2984268607654379</v>
      </c>
      <c r="AH45" s="25">
        <f t="shared" si="84"/>
        <v>0.35945226321795359</v>
      </c>
      <c r="AI45" s="25">
        <f t="shared" si="85"/>
        <v>0.31264582361175924</v>
      </c>
      <c r="AJ45" s="25">
        <f t="shared" si="86"/>
        <v>0.3435480775382253</v>
      </c>
      <c r="AK45" s="25">
        <f t="shared" si="87"/>
        <v>0.35768535262206147</v>
      </c>
      <c r="AL45" s="25">
        <f t="shared" si="88"/>
        <v>0.33726916620033576</v>
      </c>
      <c r="AM45" s="25">
        <f t="shared" si="89"/>
        <v>0.26270885175968717</v>
      </c>
      <c r="AO45" s="23">
        <f t="shared" ref="AO45:AR45" si="105">SUM(AO41:AO44)</f>
        <v>34278</v>
      </c>
      <c r="AP45" s="23">
        <f t="shared" si="105"/>
        <v>40923</v>
      </c>
      <c r="AQ45" s="23">
        <f t="shared" si="105"/>
        <v>54151</v>
      </c>
      <c r="AR45" s="23">
        <f t="shared" si="105"/>
        <v>71285</v>
      </c>
      <c r="AS45" s="24"/>
      <c r="AT45" s="139">
        <f t="shared" si="99"/>
        <v>0.19385611762646596</v>
      </c>
      <c r="AU45" s="139">
        <f t="shared" si="91"/>
        <v>0.32324120910001708</v>
      </c>
      <c r="AV45" s="139">
        <f t="shared" si="91"/>
        <v>0.31641151594615058</v>
      </c>
    </row>
    <row r="46" spans="1:48" x14ac:dyDescent="0.25">
      <c r="A46" s="13" t="s">
        <v>198</v>
      </c>
      <c r="B46" s="2">
        <v>0</v>
      </c>
      <c r="C46" s="2">
        <v>0</v>
      </c>
      <c r="D46" s="2">
        <f t="shared" si="70"/>
        <v>0</v>
      </c>
      <c r="E46" s="2">
        <f t="shared" si="71"/>
        <v>0</v>
      </c>
      <c r="F46" s="2">
        <f t="shared" si="72"/>
        <v>0</v>
      </c>
      <c r="H46" s="6">
        <f t="shared" si="73"/>
        <v>0</v>
      </c>
      <c r="I46" s="6">
        <f t="shared" si="74"/>
        <v>0</v>
      </c>
      <c r="J46" s="6">
        <f t="shared" si="75"/>
        <v>0</v>
      </c>
      <c r="K46" s="6">
        <f t="shared" si="75"/>
        <v>0</v>
      </c>
      <c r="M46" s="2">
        <v>0</v>
      </c>
      <c r="N46" s="2">
        <v>0</v>
      </c>
      <c r="O46" s="2">
        <v>0</v>
      </c>
      <c r="P46" s="80">
        <v>0</v>
      </c>
      <c r="Q46" s="2">
        <v>0</v>
      </c>
      <c r="R46" s="2">
        <v>0</v>
      </c>
      <c r="S46" s="2">
        <v>0</v>
      </c>
      <c r="T46" s="80">
        <v>0</v>
      </c>
      <c r="U46" s="2">
        <v>0</v>
      </c>
      <c r="V46" s="2">
        <v>0</v>
      </c>
      <c r="W46" s="2">
        <v>0</v>
      </c>
      <c r="X46" s="80">
        <v>0</v>
      </c>
      <c r="Y46" s="2">
        <v>0</v>
      </c>
      <c r="Z46" s="2">
        <v>0</v>
      </c>
      <c r="AA46" s="2">
        <v>0</v>
      </c>
      <c r="AC46" s="6">
        <f t="shared" si="79"/>
        <v>0</v>
      </c>
      <c r="AD46" s="6">
        <f t="shared" si="80"/>
        <v>0</v>
      </c>
      <c r="AE46" s="6">
        <f t="shared" si="81"/>
        <v>0</v>
      </c>
      <c r="AF46" s="6">
        <f t="shared" si="82"/>
        <v>0</v>
      </c>
      <c r="AG46" s="6">
        <f t="shared" si="83"/>
        <v>0</v>
      </c>
      <c r="AH46" s="6">
        <f t="shared" si="84"/>
        <v>0</v>
      </c>
      <c r="AI46" s="6">
        <f t="shared" si="85"/>
        <v>0</v>
      </c>
      <c r="AJ46" s="6">
        <f t="shared" si="86"/>
        <v>0</v>
      </c>
      <c r="AK46" s="6">
        <f t="shared" si="87"/>
        <v>0</v>
      </c>
      <c r="AL46" s="6">
        <f t="shared" si="88"/>
        <v>0</v>
      </c>
      <c r="AM46" s="6">
        <f t="shared" si="89"/>
        <v>0</v>
      </c>
      <c r="AO46" s="2">
        <f t="shared" ref="AO46:AO48" si="106">SUM(M46:O46)</f>
        <v>0</v>
      </c>
      <c r="AP46" s="2">
        <f t="shared" ref="AP46:AP48" si="107">SUM(Q46:S46)</f>
        <v>0</v>
      </c>
      <c r="AQ46" s="2">
        <f t="shared" ref="AQ46:AQ48" si="108">SUM(U46:W46)</f>
        <v>0</v>
      </c>
      <c r="AR46" s="2">
        <f t="shared" ref="AR46:AR48" si="109">SUM(Y46:AA46)</f>
        <v>0</v>
      </c>
      <c r="AT46" s="134">
        <f t="shared" si="99"/>
        <v>0</v>
      </c>
      <c r="AU46" s="134">
        <f t="shared" si="99"/>
        <v>0</v>
      </c>
      <c r="AV46" s="134">
        <f t="shared" si="99"/>
        <v>0</v>
      </c>
    </row>
    <row r="47" spans="1:48" x14ac:dyDescent="0.25">
      <c r="A47" s="13" t="s">
        <v>197</v>
      </c>
      <c r="B47" s="2">
        <v>0</v>
      </c>
      <c r="C47" s="2">
        <v>0</v>
      </c>
      <c r="D47" s="2">
        <f t="shared" si="70"/>
        <v>0</v>
      </c>
      <c r="E47" s="2">
        <f t="shared" si="71"/>
        <v>0</v>
      </c>
      <c r="F47" s="2">
        <f t="shared" si="72"/>
        <v>0</v>
      </c>
      <c r="H47" s="6">
        <f t="shared" si="73"/>
        <v>0</v>
      </c>
      <c r="I47" s="6">
        <f t="shared" si="74"/>
        <v>0</v>
      </c>
      <c r="J47" s="6">
        <f t="shared" si="75"/>
        <v>0</v>
      </c>
      <c r="K47" s="6">
        <f t="shared" si="75"/>
        <v>0</v>
      </c>
      <c r="M47" s="2">
        <v>0</v>
      </c>
      <c r="N47" s="2">
        <v>0</v>
      </c>
      <c r="O47" s="2">
        <v>0</v>
      </c>
      <c r="P47" s="80">
        <v>0</v>
      </c>
      <c r="Q47" s="2">
        <v>0</v>
      </c>
      <c r="R47" s="2">
        <v>0</v>
      </c>
      <c r="S47" s="2">
        <v>0</v>
      </c>
      <c r="T47" s="80">
        <v>0</v>
      </c>
      <c r="U47" s="2">
        <v>0</v>
      </c>
      <c r="V47" s="2">
        <v>0</v>
      </c>
      <c r="W47" s="2">
        <v>0</v>
      </c>
      <c r="X47" s="80">
        <v>0</v>
      </c>
      <c r="Y47" s="2">
        <v>0</v>
      </c>
      <c r="Z47" s="2">
        <v>0</v>
      </c>
      <c r="AA47" s="2">
        <v>0</v>
      </c>
      <c r="AC47" s="6">
        <f t="shared" si="79"/>
        <v>0</v>
      </c>
      <c r="AD47" s="6">
        <f t="shared" si="80"/>
        <v>0</v>
      </c>
      <c r="AE47" s="6">
        <f t="shared" si="81"/>
        <v>0</v>
      </c>
      <c r="AF47" s="6">
        <f t="shared" si="82"/>
        <v>0</v>
      </c>
      <c r="AG47" s="6">
        <f t="shared" si="83"/>
        <v>0</v>
      </c>
      <c r="AH47" s="6">
        <f t="shared" si="84"/>
        <v>0</v>
      </c>
      <c r="AI47" s="6">
        <f t="shared" si="85"/>
        <v>0</v>
      </c>
      <c r="AJ47" s="6">
        <f t="shared" si="86"/>
        <v>0</v>
      </c>
      <c r="AK47" s="6">
        <f t="shared" si="87"/>
        <v>0</v>
      </c>
      <c r="AL47" s="6">
        <f t="shared" si="88"/>
        <v>0</v>
      </c>
      <c r="AM47" s="6">
        <f t="shared" si="89"/>
        <v>0</v>
      </c>
      <c r="AO47" s="2">
        <f t="shared" si="106"/>
        <v>0</v>
      </c>
      <c r="AP47" s="2">
        <f t="shared" si="107"/>
        <v>0</v>
      </c>
      <c r="AQ47" s="2">
        <f t="shared" si="108"/>
        <v>0</v>
      </c>
      <c r="AR47" s="2">
        <f t="shared" si="109"/>
        <v>0</v>
      </c>
      <c r="AT47" s="134">
        <f t="shared" si="99"/>
        <v>0</v>
      </c>
      <c r="AU47" s="134">
        <f t="shared" si="99"/>
        <v>0</v>
      </c>
      <c r="AV47" s="134">
        <f t="shared" si="99"/>
        <v>0</v>
      </c>
    </row>
    <row r="48" spans="1:48" x14ac:dyDescent="0.25">
      <c r="A48" s="13" t="s">
        <v>145</v>
      </c>
      <c r="B48" s="144">
        <v>0</v>
      </c>
      <c r="C48" s="144">
        <v>0</v>
      </c>
      <c r="D48" s="144">
        <f t="shared" si="70"/>
        <v>-46833</v>
      </c>
      <c r="E48" s="144">
        <f t="shared" si="71"/>
        <v>-56554</v>
      </c>
      <c r="F48" s="144">
        <f t="shared" si="72"/>
        <v>-75152</v>
      </c>
      <c r="G48" s="147"/>
      <c r="H48" s="150">
        <f t="shared" si="73"/>
        <v>0</v>
      </c>
      <c r="I48" s="150">
        <f t="shared" si="74"/>
        <v>0</v>
      </c>
      <c r="J48" s="150">
        <f t="shared" si="75"/>
        <v>-0.20756731364636047</v>
      </c>
      <c r="K48" s="150">
        <f t="shared" si="75"/>
        <v>-0.32885383880892599</v>
      </c>
      <c r="L48" s="147"/>
      <c r="M48" s="144">
        <f t="shared" ref="M48:R48" si="110">-M45</f>
        <v>-10813</v>
      </c>
      <c r="N48" s="144">
        <f t="shared" si="110"/>
        <v>-11494</v>
      </c>
      <c r="O48" s="144">
        <f t="shared" si="110"/>
        <v>-11971</v>
      </c>
      <c r="P48" s="156">
        <f t="shared" si="110"/>
        <v>-12555</v>
      </c>
      <c r="Q48" s="144">
        <f t="shared" si="110"/>
        <v>-12777</v>
      </c>
      <c r="R48" s="144">
        <f t="shared" si="110"/>
        <v>-13145</v>
      </c>
      <c r="S48" s="144">
        <f t="shared" ref="S48:X48" si="111">-S45</f>
        <v>-15001</v>
      </c>
      <c r="T48" s="156">
        <f t="shared" si="111"/>
        <v>-15631</v>
      </c>
      <c r="U48" s="144">
        <f t="shared" si="111"/>
        <v>-16590</v>
      </c>
      <c r="V48" s="144">
        <f t="shared" si="111"/>
        <v>-17870</v>
      </c>
      <c r="W48" s="144">
        <f t="shared" si="111"/>
        <v>-19691</v>
      </c>
      <c r="X48" s="156">
        <f t="shared" si="111"/>
        <v>-21001</v>
      </c>
      <c r="Y48" s="144">
        <f>-Y45</f>
        <v>-22524</v>
      </c>
      <c r="Z48" s="144">
        <f t="shared" ref="Z48:AA48" si="112">-Z45</f>
        <v>-23897</v>
      </c>
      <c r="AA48" s="144">
        <f t="shared" si="112"/>
        <v>-24864</v>
      </c>
      <c r="AB48" s="147"/>
      <c r="AC48" s="6">
        <f t="shared" si="79"/>
        <v>-0.1816332192730972</v>
      </c>
      <c r="AD48" s="6">
        <f t="shared" si="80"/>
        <v>-0.14364016008352185</v>
      </c>
      <c r="AE48" s="6">
        <f t="shared" si="81"/>
        <v>-0.25311168657589173</v>
      </c>
      <c r="AF48" s="6">
        <f t="shared" si="82"/>
        <v>-0.24500199123855038</v>
      </c>
      <c r="AG48" s="6">
        <f t="shared" si="83"/>
        <v>-0.2984268607654379</v>
      </c>
      <c r="AH48" s="6">
        <f t="shared" si="84"/>
        <v>-0.35945226321795359</v>
      </c>
      <c r="AI48" s="6">
        <f t="shared" si="85"/>
        <v>-0.31264582361175924</v>
      </c>
      <c r="AJ48" s="6">
        <f t="shared" si="86"/>
        <v>-0.3435480775382253</v>
      </c>
      <c r="AK48" s="6">
        <f t="shared" si="87"/>
        <v>-0.35768535262206147</v>
      </c>
      <c r="AL48" s="6">
        <f t="shared" si="88"/>
        <v>-0.33726916620033576</v>
      </c>
      <c r="AM48" s="6">
        <f t="shared" si="89"/>
        <v>-0.26270885175968717</v>
      </c>
      <c r="AO48" s="144">
        <f t="shared" si="106"/>
        <v>-34278</v>
      </c>
      <c r="AP48" s="144">
        <f t="shared" si="107"/>
        <v>-40923</v>
      </c>
      <c r="AQ48" s="144">
        <f t="shared" si="108"/>
        <v>-54151</v>
      </c>
      <c r="AR48" s="144">
        <f t="shared" si="109"/>
        <v>-71285</v>
      </c>
      <c r="AS48" s="147"/>
      <c r="AT48" s="134">
        <f t="shared" si="99"/>
        <v>-0.19385611762646596</v>
      </c>
      <c r="AU48" s="134">
        <f t="shared" si="99"/>
        <v>-0.32324120910001708</v>
      </c>
      <c r="AV48" s="134">
        <f t="shared" si="99"/>
        <v>-0.31641151594615058</v>
      </c>
    </row>
    <row r="49" spans="1:48" x14ac:dyDescent="0.25">
      <c r="A49" s="47" t="s">
        <v>146</v>
      </c>
      <c r="B49" s="19">
        <f>SUM(B45:B48)</f>
        <v>0</v>
      </c>
      <c r="C49" s="19">
        <f>SUM(C45:C48)</f>
        <v>0</v>
      </c>
      <c r="D49" s="19">
        <f>SUM(D45:D48)</f>
        <v>0</v>
      </c>
      <c r="E49" s="19">
        <f>SUM(E45:E48)</f>
        <v>0</v>
      </c>
      <c r="F49" s="19">
        <f t="shared" si="72"/>
        <v>0</v>
      </c>
      <c r="G49" s="20"/>
      <c r="H49" s="21">
        <f t="shared" si="73"/>
        <v>0</v>
      </c>
      <c r="I49" s="21">
        <f t="shared" si="74"/>
        <v>0</v>
      </c>
      <c r="J49" s="21">
        <f t="shared" si="75"/>
        <v>0</v>
      </c>
      <c r="K49" s="21">
        <f t="shared" si="75"/>
        <v>0</v>
      </c>
      <c r="M49" s="19">
        <f t="shared" ref="M49:R49" si="113">SUM(M45:M48)</f>
        <v>0</v>
      </c>
      <c r="N49" s="19">
        <f t="shared" si="113"/>
        <v>0</v>
      </c>
      <c r="O49" s="19">
        <f t="shared" si="113"/>
        <v>0</v>
      </c>
      <c r="P49" s="79">
        <f t="shared" si="113"/>
        <v>0</v>
      </c>
      <c r="Q49" s="19">
        <f t="shared" si="113"/>
        <v>0</v>
      </c>
      <c r="R49" s="19">
        <f t="shared" si="113"/>
        <v>0</v>
      </c>
      <c r="S49" s="19">
        <f t="shared" ref="S49:X49" si="114">SUM(S45:S48)</f>
        <v>0</v>
      </c>
      <c r="T49" s="79">
        <f t="shared" si="114"/>
        <v>0</v>
      </c>
      <c r="U49" s="19">
        <f t="shared" si="114"/>
        <v>0</v>
      </c>
      <c r="V49" s="19">
        <f t="shared" si="114"/>
        <v>0</v>
      </c>
      <c r="W49" s="19">
        <f t="shared" si="114"/>
        <v>0</v>
      </c>
      <c r="X49" s="79">
        <f t="shared" si="114"/>
        <v>0</v>
      </c>
      <c r="Y49" s="19">
        <f t="shared" ref="Y49:AA49" si="115">SUM(Y45:Y48)</f>
        <v>0</v>
      </c>
      <c r="Z49" s="19">
        <f t="shared" si="115"/>
        <v>0</v>
      </c>
      <c r="AA49" s="19">
        <f t="shared" si="115"/>
        <v>0</v>
      </c>
      <c r="AB49" s="19"/>
      <c r="AC49" s="21">
        <f t="shared" si="79"/>
        <v>0</v>
      </c>
      <c r="AD49" s="21">
        <f t="shared" si="80"/>
        <v>0</v>
      </c>
      <c r="AE49" s="21">
        <f t="shared" si="81"/>
        <v>0</v>
      </c>
      <c r="AF49" s="21">
        <f t="shared" si="82"/>
        <v>0</v>
      </c>
      <c r="AG49" s="21">
        <f t="shared" si="83"/>
        <v>0</v>
      </c>
      <c r="AH49" s="21">
        <f t="shared" si="84"/>
        <v>0</v>
      </c>
      <c r="AI49" s="21">
        <f t="shared" si="85"/>
        <v>0</v>
      </c>
      <c r="AJ49" s="21">
        <f t="shared" si="86"/>
        <v>0</v>
      </c>
      <c r="AK49" s="21">
        <f t="shared" si="87"/>
        <v>0</v>
      </c>
      <c r="AL49" s="21">
        <f t="shared" si="88"/>
        <v>0</v>
      </c>
      <c r="AM49" s="21">
        <f t="shared" si="89"/>
        <v>0</v>
      </c>
      <c r="AO49" s="19">
        <f t="shared" ref="AO49" si="116">SUM(M49:O49)</f>
        <v>0</v>
      </c>
      <c r="AP49" s="19">
        <f t="shared" ref="AP49" si="117">SUM(Q49:S49)</f>
        <v>0</v>
      </c>
      <c r="AQ49" s="19">
        <f t="shared" ref="AQ49" si="118">SUM(U49:W49)</f>
        <v>0</v>
      </c>
      <c r="AR49" s="19">
        <f t="shared" ref="AR49" si="119">SUM(Y49:AA49)</f>
        <v>0</v>
      </c>
      <c r="AS49" s="19"/>
      <c r="AT49" s="135">
        <f t="shared" si="99"/>
        <v>0</v>
      </c>
      <c r="AU49" s="135">
        <f t="shared" si="99"/>
        <v>0</v>
      </c>
      <c r="AV49" s="135">
        <f t="shared" si="99"/>
        <v>0</v>
      </c>
    </row>
    <row r="50" spans="1:48" x14ac:dyDescent="0.25">
      <c r="A50" s="49" t="s">
        <v>147</v>
      </c>
      <c r="B50" s="41">
        <f>IFERROR(B49/B9,0)</f>
        <v>0</v>
      </c>
      <c r="C50" s="41">
        <f>IFERROR(C49/C9,0)</f>
        <v>0</v>
      </c>
      <c r="D50" s="41">
        <f>IFERROR(D49/D9,0)</f>
        <v>0</v>
      </c>
      <c r="E50" s="41">
        <f>IFERROR(E49/E9,0)</f>
        <v>0</v>
      </c>
      <c r="F50" s="41">
        <f>IFERROR(F49/F9,0)</f>
        <v>0</v>
      </c>
      <c r="H50" s="42">
        <f>(C50-B50)*100</f>
        <v>0</v>
      </c>
      <c r="I50" s="42">
        <f>(D50-C50)*100</f>
        <v>0</v>
      </c>
      <c r="J50" s="42">
        <f>(E50-D50)*100</f>
        <v>0</v>
      </c>
      <c r="K50" s="42">
        <f>(F50-E50)*100</f>
        <v>0</v>
      </c>
      <c r="M50" s="41">
        <f t="shared" ref="M50:X50" si="120">IFERROR(M49/M9,0)</f>
        <v>0</v>
      </c>
      <c r="N50" s="41">
        <f t="shared" si="120"/>
        <v>0</v>
      </c>
      <c r="O50" s="41">
        <f t="shared" si="120"/>
        <v>0</v>
      </c>
      <c r="P50" s="84">
        <f t="shared" si="120"/>
        <v>0</v>
      </c>
      <c r="Q50" s="41">
        <f t="shared" si="120"/>
        <v>0</v>
      </c>
      <c r="R50" s="41">
        <f t="shared" si="120"/>
        <v>0</v>
      </c>
      <c r="S50" s="41">
        <f t="shared" si="120"/>
        <v>0</v>
      </c>
      <c r="T50" s="84">
        <f t="shared" si="120"/>
        <v>0</v>
      </c>
      <c r="U50" s="41">
        <f t="shared" si="120"/>
        <v>0</v>
      </c>
      <c r="V50" s="41">
        <f t="shared" si="120"/>
        <v>0</v>
      </c>
      <c r="W50" s="41">
        <f t="shared" si="120"/>
        <v>0</v>
      </c>
      <c r="X50" s="84">
        <f t="shared" si="120"/>
        <v>0</v>
      </c>
      <c r="Y50" s="41">
        <f t="shared" ref="Y50:AA50" si="121">IFERROR(Y49/Y9,0)</f>
        <v>0</v>
      </c>
      <c r="Z50" s="41">
        <f t="shared" si="121"/>
        <v>0</v>
      </c>
      <c r="AA50" s="41">
        <f t="shared" si="121"/>
        <v>0</v>
      </c>
      <c r="AC50" s="42">
        <f t="shared" ref="AC50:AM50" si="122">(Q50-M50)*100</f>
        <v>0</v>
      </c>
      <c r="AD50" s="42">
        <f t="shared" si="122"/>
        <v>0</v>
      </c>
      <c r="AE50" s="42">
        <f t="shared" si="122"/>
        <v>0</v>
      </c>
      <c r="AF50" s="42">
        <f t="shared" si="122"/>
        <v>0</v>
      </c>
      <c r="AG50" s="42">
        <f t="shared" si="122"/>
        <v>0</v>
      </c>
      <c r="AH50" s="42">
        <f t="shared" si="122"/>
        <v>0</v>
      </c>
      <c r="AI50" s="42">
        <f t="shared" si="122"/>
        <v>0</v>
      </c>
      <c r="AJ50" s="42">
        <f t="shared" si="122"/>
        <v>0</v>
      </c>
      <c r="AK50" s="42">
        <f t="shared" si="122"/>
        <v>0</v>
      </c>
      <c r="AL50" s="42">
        <f t="shared" si="122"/>
        <v>0</v>
      </c>
      <c r="AM50" s="42">
        <f t="shared" si="122"/>
        <v>0</v>
      </c>
      <c r="AO50" s="41">
        <v>0</v>
      </c>
      <c r="AP50" s="41">
        <v>0</v>
      </c>
      <c r="AQ50" s="41">
        <v>0</v>
      </c>
      <c r="AR50" s="41">
        <v>0</v>
      </c>
      <c r="AT50" s="41">
        <v>0</v>
      </c>
      <c r="AU50" s="41">
        <v>0</v>
      </c>
      <c r="AV50" s="41">
        <v>0</v>
      </c>
    </row>
    <row r="51" spans="1:48" x14ac:dyDescent="0.25">
      <c r="A51" s="49"/>
      <c r="B51" s="41"/>
      <c r="C51" s="41"/>
      <c r="D51" s="41"/>
      <c r="E51" s="41"/>
      <c r="F51" s="41"/>
      <c r="H51" s="42"/>
      <c r="I51" s="42"/>
      <c r="J51" s="42"/>
      <c r="K51" s="42"/>
      <c r="M51" s="41"/>
      <c r="N51" s="41"/>
      <c r="O51" s="41"/>
      <c r="P51" s="84"/>
      <c r="Q51" s="41"/>
      <c r="R51" s="41"/>
      <c r="S51" s="41"/>
      <c r="T51" s="84"/>
      <c r="U51" s="41"/>
      <c r="V51" s="41"/>
      <c r="W51" s="41"/>
      <c r="X51" s="84"/>
      <c r="Y51" s="41"/>
      <c r="Z51" s="41"/>
      <c r="AA51" s="41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O51" s="42"/>
      <c r="AP51" s="42"/>
      <c r="AQ51" s="42"/>
      <c r="AR51" s="42"/>
      <c r="AT51" s="42"/>
      <c r="AU51" s="42"/>
      <c r="AV51" s="42"/>
    </row>
    <row r="52" spans="1:48" ht="15" customHeight="1" x14ac:dyDescent="0.25">
      <c r="A52" s="69" t="s">
        <v>184</v>
      </c>
      <c r="P52" s="78"/>
      <c r="T52" s="78"/>
      <c r="W52" s="2">
        <f>W65-W78</f>
        <v>0</v>
      </c>
      <c r="X52" s="78"/>
    </row>
    <row r="53" spans="1:48" x14ac:dyDescent="0.25"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48" x14ac:dyDescent="0.25">
      <c r="A54" s="28" t="s">
        <v>25</v>
      </c>
      <c r="B54" s="29">
        <f>B56+B65</f>
        <v>0</v>
      </c>
      <c r="C54" s="29">
        <f>C56+C65</f>
        <v>0</v>
      </c>
      <c r="D54" s="29">
        <f>D56+D65</f>
        <v>195770</v>
      </c>
      <c r="E54" s="29">
        <f>E56+E65</f>
        <v>292953</v>
      </c>
      <c r="F54" s="29">
        <f>F56+F65</f>
        <v>432343</v>
      </c>
      <c r="G54" s="10"/>
      <c r="H54" s="30">
        <f>IFERROR((C54-B54)/(ABS(B54)),0)</f>
        <v>0</v>
      </c>
      <c r="I54" s="31">
        <f>IFERROR((D54-C54)/(ABS(C54)),0)</f>
        <v>0</v>
      </c>
      <c r="J54" s="31">
        <f>IFERROR((E54-D54)/(ABS(D54)),0)</f>
        <v>0.49641415947285078</v>
      </c>
      <c r="K54" s="31">
        <f>IFERROR((F54-E54)/(ABS(E54)),0)</f>
        <v>0.47581011288500202</v>
      </c>
      <c r="L54" s="34"/>
      <c r="M54" s="29">
        <f t="shared" ref="M54:R54" si="123">M56+M65</f>
        <v>151646</v>
      </c>
      <c r="N54" s="29">
        <f t="shared" si="123"/>
        <v>163279</v>
      </c>
      <c r="O54" s="29">
        <f t="shared" si="123"/>
        <v>173445</v>
      </c>
      <c r="P54" s="85">
        <f t="shared" si="123"/>
        <v>195770</v>
      </c>
      <c r="Q54" s="29">
        <f t="shared" si="123"/>
        <v>230732</v>
      </c>
      <c r="R54" s="29">
        <f t="shared" si="123"/>
        <v>237334</v>
      </c>
      <c r="S54" s="29">
        <f t="shared" ref="S54:X54" si="124">S56+S65</f>
        <v>268890</v>
      </c>
      <c r="T54" s="85">
        <f t="shared" si="124"/>
        <v>292953</v>
      </c>
      <c r="U54" s="29">
        <f t="shared" si="124"/>
        <v>315697</v>
      </c>
      <c r="V54" s="29">
        <f t="shared" si="124"/>
        <v>364089</v>
      </c>
      <c r="W54" s="29">
        <f t="shared" si="124"/>
        <v>410755</v>
      </c>
      <c r="X54" s="85">
        <f t="shared" si="124"/>
        <v>432343</v>
      </c>
      <c r="Y54" s="29">
        <f t="shared" ref="Y54:AA54" si="125">Y56+Y65</f>
        <v>447405</v>
      </c>
      <c r="Z54" s="29">
        <f t="shared" si="125"/>
        <v>462848</v>
      </c>
      <c r="AA54" s="29">
        <f t="shared" si="125"/>
        <v>485619</v>
      </c>
      <c r="AB54" s="29">
        <f>AB56+AB65</f>
        <v>5961</v>
      </c>
      <c r="AC54" s="30">
        <f t="shared" ref="AC54:AM54" si="126">IFERROR((Q54-M54)/(ABS(M54)),0)</f>
        <v>0.52151721773076776</v>
      </c>
      <c r="AD54" s="31">
        <f t="shared" si="126"/>
        <v>0.45354883359158249</v>
      </c>
      <c r="AE54" s="31">
        <f t="shared" si="126"/>
        <v>0.55028971720141828</v>
      </c>
      <c r="AF54" s="31">
        <f t="shared" si="126"/>
        <v>0.49641415947285078</v>
      </c>
      <c r="AG54" s="31">
        <f t="shared" si="126"/>
        <v>0.36824107622696461</v>
      </c>
      <c r="AH54" s="31">
        <f t="shared" si="126"/>
        <v>0.53407855595911247</v>
      </c>
      <c r="AI54" s="31">
        <f t="shared" si="126"/>
        <v>0.52759492729368884</v>
      </c>
      <c r="AJ54" s="31">
        <f t="shared" si="126"/>
        <v>0.47581011288500202</v>
      </c>
      <c r="AK54" s="31">
        <f t="shared" si="126"/>
        <v>0.41719750266869815</v>
      </c>
      <c r="AL54" s="31">
        <f t="shared" si="126"/>
        <v>0.27124961204540649</v>
      </c>
      <c r="AM54" s="31">
        <f t="shared" si="126"/>
        <v>0.18225949775413566</v>
      </c>
      <c r="AO54" s="29">
        <f>N54</f>
        <v>163279</v>
      </c>
      <c r="AP54" s="29">
        <f>R54</f>
        <v>237334</v>
      </c>
      <c r="AQ54" s="29">
        <f>V54</f>
        <v>364089</v>
      </c>
      <c r="AR54" s="29">
        <f>Z54</f>
        <v>462848</v>
      </c>
      <c r="AS54" s="29"/>
      <c r="AT54" s="31">
        <f>IFERROR((AP54-AO54)/(ABS(AO54)),0)</f>
        <v>0.45354883359158249</v>
      </c>
      <c r="AU54" s="31">
        <f t="shared" ref="AU54:AV54" si="127">IFERROR((AQ54-AP54)/(ABS(AP54)),0)</f>
        <v>0.53407855595911247</v>
      </c>
      <c r="AV54" s="31">
        <f t="shared" si="127"/>
        <v>0.27124961204540649</v>
      </c>
    </row>
    <row r="55" spans="1:48" ht="5.0999999999999996" customHeight="1" x14ac:dyDescent="0.25">
      <c r="B55" s="2"/>
      <c r="C55" s="2"/>
      <c r="D55" s="2"/>
      <c r="E55" s="2"/>
      <c r="F55" s="2"/>
      <c r="H55" s="6"/>
      <c r="I55" s="6"/>
      <c r="J55" s="6"/>
      <c r="K55" s="6"/>
      <c r="M55" s="2"/>
      <c r="N55" s="2"/>
      <c r="O55" s="2"/>
      <c r="P55" s="80"/>
      <c r="Q55" s="2"/>
      <c r="R55" s="2"/>
      <c r="S55" s="2"/>
      <c r="T55" s="80"/>
      <c r="U55" s="2"/>
      <c r="V55" s="2"/>
      <c r="W55" s="2"/>
      <c r="X55" s="80"/>
      <c r="Y55" s="2"/>
      <c r="Z55" s="2"/>
      <c r="AA55" s="2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O55" s="2"/>
      <c r="AP55" s="2"/>
      <c r="AQ55" s="2"/>
      <c r="AR55" s="2"/>
      <c r="AT55" s="6"/>
      <c r="AU55" s="6"/>
      <c r="AV55" s="6"/>
    </row>
    <row r="56" spans="1:48" x14ac:dyDescent="0.25">
      <c r="A56" s="18" t="s">
        <v>54</v>
      </c>
      <c r="B56" s="19">
        <f>SUM(B57:B63)</f>
        <v>0</v>
      </c>
      <c r="C56" s="19">
        <f>SUM(C57:C63)</f>
        <v>0</v>
      </c>
      <c r="D56" s="19">
        <f>SUM(D57:D63)</f>
        <v>0</v>
      </c>
      <c r="E56" s="19">
        <f>SUM(E57:E63)</f>
        <v>0</v>
      </c>
      <c r="F56" s="19">
        <f>SUM(F57:F63)</f>
        <v>0</v>
      </c>
      <c r="G56" s="20"/>
      <c r="H56" s="21">
        <f>IFERROR((C56-B56)/(ABS(B56)),0)</f>
        <v>0</v>
      </c>
      <c r="I56" s="21">
        <f>IFERROR((D56-C56)/(ABS(C56)),0)</f>
        <v>0</v>
      </c>
      <c r="J56" s="21">
        <f>IFERROR((E56-D56)/(ABS(D56)),0)</f>
        <v>0</v>
      </c>
      <c r="K56" s="21">
        <f>IFERROR((F56-E56)/(ABS(E56)),0)</f>
        <v>0</v>
      </c>
      <c r="M56" s="19">
        <f t="shared" ref="M56:R56" si="128">SUM(M57:M63)</f>
        <v>0</v>
      </c>
      <c r="N56" s="19">
        <f t="shared" si="128"/>
        <v>0</v>
      </c>
      <c r="O56" s="19">
        <f t="shared" si="128"/>
        <v>0</v>
      </c>
      <c r="P56" s="79">
        <f t="shared" si="128"/>
        <v>0</v>
      </c>
      <c r="Q56" s="19">
        <f t="shared" si="128"/>
        <v>0</v>
      </c>
      <c r="R56" s="19">
        <f t="shared" si="128"/>
        <v>0</v>
      </c>
      <c r="S56" s="19">
        <f t="shared" ref="S56:X56" si="129">SUM(S57:S63)</f>
        <v>0</v>
      </c>
      <c r="T56" s="79">
        <f t="shared" si="129"/>
        <v>0</v>
      </c>
      <c r="U56" s="19">
        <f t="shared" si="129"/>
        <v>0</v>
      </c>
      <c r="V56" s="19">
        <f t="shared" si="129"/>
        <v>0</v>
      </c>
      <c r="W56" s="19">
        <f t="shared" si="129"/>
        <v>0</v>
      </c>
      <c r="X56" s="79">
        <f t="shared" si="129"/>
        <v>0</v>
      </c>
      <c r="Y56" s="19">
        <f t="shared" ref="Y56:AA56" si="130">SUM(Y57:Y63)</f>
        <v>0</v>
      </c>
      <c r="Z56" s="19">
        <f t="shared" si="130"/>
        <v>0</v>
      </c>
      <c r="AA56" s="19">
        <f t="shared" si="130"/>
        <v>0</v>
      </c>
      <c r="AB56" s="19">
        <f>SUM(AB57:AB63)</f>
        <v>5961</v>
      </c>
      <c r="AC56" s="21">
        <f t="shared" ref="AC56:AM63" si="131">IFERROR((Q56-M56)/(ABS(M56)),0)</f>
        <v>0</v>
      </c>
      <c r="AD56" s="21">
        <f t="shared" si="131"/>
        <v>0</v>
      </c>
      <c r="AE56" s="21">
        <f t="shared" si="131"/>
        <v>0</v>
      </c>
      <c r="AF56" s="21">
        <f t="shared" si="131"/>
        <v>0</v>
      </c>
      <c r="AG56" s="21">
        <f t="shared" si="131"/>
        <v>0</v>
      </c>
      <c r="AH56" s="21">
        <f t="shared" si="131"/>
        <v>0</v>
      </c>
      <c r="AI56" s="21">
        <f t="shared" si="131"/>
        <v>0</v>
      </c>
      <c r="AJ56" s="21">
        <f t="shared" si="131"/>
        <v>0</v>
      </c>
      <c r="AK56" s="21">
        <f t="shared" si="131"/>
        <v>0</v>
      </c>
      <c r="AL56" s="21">
        <f t="shared" si="131"/>
        <v>0</v>
      </c>
      <c r="AM56" s="21">
        <f t="shared" si="131"/>
        <v>0</v>
      </c>
      <c r="AO56" s="19">
        <f>O56</f>
        <v>0</v>
      </c>
      <c r="AP56" s="19">
        <f>S56</f>
        <v>0</v>
      </c>
      <c r="AQ56" s="19">
        <f>W56</f>
        <v>0</v>
      </c>
      <c r="AR56" s="19">
        <f>AA56</f>
        <v>0</v>
      </c>
      <c r="AS56" s="19"/>
      <c r="AT56" s="21">
        <f t="shared" ref="AT56:AV63" si="132">IFERROR((AP56-AO56)/(ABS(AO56)),0)</f>
        <v>0</v>
      </c>
      <c r="AU56" s="21">
        <f t="shared" si="132"/>
        <v>0</v>
      </c>
      <c r="AV56" s="21">
        <f t="shared" si="132"/>
        <v>0</v>
      </c>
    </row>
    <row r="57" spans="1:48" x14ac:dyDescent="0.25">
      <c r="A57" t="s">
        <v>26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H57" s="6">
        <f t="shared" ref="H57:H63" si="133">IFERROR((C57-B57)/(ABS(B57)),0)</f>
        <v>0</v>
      </c>
      <c r="I57" s="6">
        <f t="shared" ref="I57:K63" si="134">IFERROR((D57-C57)/(ABS(C57)),0)</f>
        <v>0</v>
      </c>
      <c r="J57" s="6">
        <f t="shared" si="134"/>
        <v>0</v>
      </c>
      <c r="K57" s="6">
        <f t="shared" si="134"/>
        <v>0</v>
      </c>
      <c r="M57" s="2">
        <v>0</v>
      </c>
      <c r="N57" s="2">
        <v>0</v>
      </c>
      <c r="O57" s="2">
        <v>0</v>
      </c>
      <c r="P57" s="80">
        <v>0</v>
      </c>
      <c r="Q57" s="2">
        <v>0</v>
      </c>
      <c r="R57" s="2">
        <v>0</v>
      </c>
      <c r="S57" s="2">
        <v>0</v>
      </c>
      <c r="T57" s="80">
        <v>0</v>
      </c>
      <c r="U57" s="2">
        <v>0</v>
      </c>
      <c r="V57" s="2">
        <v>0</v>
      </c>
      <c r="W57" s="2">
        <v>0</v>
      </c>
      <c r="X57" s="80">
        <v>0</v>
      </c>
      <c r="Y57" s="2">
        <v>0</v>
      </c>
      <c r="Z57" s="2">
        <v>0</v>
      </c>
      <c r="AA57" s="2">
        <v>0</v>
      </c>
      <c r="AB57" s="2">
        <v>0</v>
      </c>
      <c r="AC57" s="6">
        <f t="shared" si="131"/>
        <v>0</v>
      </c>
      <c r="AD57" s="6">
        <f t="shared" si="131"/>
        <v>0</v>
      </c>
      <c r="AE57" s="6">
        <f t="shared" si="131"/>
        <v>0</v>
      </c>
      <c r="AF57" s="6">
        <f t="shared" si="131"/>
        <v>0</v>
      </c>
      <c r="AG57" s="6">
        <f t="shared" si="131"/>
        <v>0</v>
      </c>
      <c r="AH57" s="6">
        <f t="shared" si="131"/>
        <v>0</v>
      </c>
      <c r="AI57" s="6">
        <f t="shared" si="131"/>
        <v>0</v>
      </c>
      <c r="AJ57" s="6">
        <f t="shared" si="131"/>
        <v>0</v>
      </c>
      <c r="AK57" s="6">
        <f t="shared" si="131"/>
        <v>0</v>
      </c>
      <c r="AL57" s="6">
        <f t="shared" si="131"/>
        <v>0</v>
      </c>
      <c r="AM57" s="6">
        <f t="shared" si="131"/>
        <v>0</v>
      </c>
      <c r="AO57" s="2">
        <f t="shared" ref="AO57:AO78" si="135">O57</f>
        <v>0</v>
      </c>
      <c r="AP57" s="2">
        <f t="shared" ref="AP57:AP78" si="136">S57</f>
        <v>0</v>
      </c>
      <c r="AQ57" s="2">
        <f t="shared" ref="AQ57:AQ78" si="137">W57</f>
        <v>0</v>
      </c>
      <c r="AR57" s="2">
        <f t="shared" ref="AR57:AR78" si="138">AA57</f>
        <v>0</v>
      </c>
      <c r="AS57" s="2"/>
      <c r="AT57" s="6">
        <f t="shared" si="132"/>
        <v>0</v>
      </c>
      <c r="AU57" s="6">
        <f t="shared" si="132"/>
        <v>0</v>
      </c>
      <c r="AV57" s="6">
        <f t="shared" si="132"/>
        <v>0</v>
      </c>
    </row>
    <row r="58" spans="1:48" x14ac:dyDescent="0.25">
      <c r="A58" t="s">
        <v>27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H58" s="6">
        <f t="shared" si="133"/>
        <v>0</v>
      </c>
      <c r="I58" s="6">
        <f t="shared" si="134"/>
        <v>0</v>
      </c>
      <c r="J58" s="6">
        <f t="shared" si="134"/>
        <v>0</v>
      </c>
      <c r="K58" s="6">
        <f t="shared" si="134"/>
        <v>0</v>
      </c>
      <c r="M58" s="2">
        <v>0</v>
      </c>
      <c r="N58" s="2">
        <v>0</v>
      </c>
      <c r="O58" s="2">
        <v>0</v>
      </c>
      <c r="P58" s="80">
        <v>0</v>
      </c>
      <c r="Q58" s="2">
        <v>0</v>
      </c>
      <c r="R58" s="2">
        <v>0</v>
      </c>
      <c r="S58" s="2">
        <v>0</v>
      </c>
      <c r="T58" s="80">
        <v>0</v>
      </c>
      <c r="U58" s="2">
        <v>0</v>
      </c>
      <c r="V58" s="2">
        <v>0</v>
      </c>
      <c r="W58" s="2">
        <v>0</v>
      </c>
      <c r="X58" s="80">
        <v>0</v>
      </c>
      <c r="Y58" s="2">
        <v>0</v>
      </c>
      <c r="Z58" s="2">
        <v>0</v>
      </c>
      <c r="AA58" s="2">
        <v>0</v>
      </c>
      <c r="AB58" s="2">
        <v>0</v>
      </c>
      <c r="AC58" s="6">
        <f t="shared" si="131"/>
        <v>0</v>
      </c>
      <c r="AD58" s="6">
        <f t="shared" si="131"/>
        <v>0</v>
      </c>
      <c r="AE58" s="6">
        <f t="shared" si="131"/>
        <v>0</v>
      </c>
      <c r="AF58" s="6">
        <f t="shared" si="131"/>
        <v>0</v>
      </c>
      <c r="AG58" s="6">
        <f t="shared" si="131"/>
        <v>0</v>
      </c>
      <c r="AH58" s="6">
        <f t="shared" si="131"/>
        <v>0</v>
      </c>
      <c r="AI58" s="6">
        <f t="shared" si="131"/>
        <v>0</v>
      </c>
      <c r="AJ58" s="6">
        <f t="shared" si="131"/>
        <v>0</v>
      </c>
      <c r="AK58" s="6">
        <f t="shared" si="131"/>
        <v>0</v>
      </c>
      <c r="AL58" s="6">
        <f t="shared" si="131"/>
        <v>0</v>
      </c>
      <c r="AM58" s="6">
        <f t="shared" si="131"/>
        <v>0</v>
      </c>
      <c r="AO58" s="2">
        <f t="shared" si="135"/>
        <v>0</v>
      </c>
      <c r="AP58" s="2">
        <f t="shared" si="136"/>
        <v>0</v>
      </c>
      <c r="AQ58" s="2">
        <f t="shared" si="137"/>
        <v>0</v>
      </c>
      <c r="AR58" s="2">
        <f t="shared" si="138"/>
        <v>0</v>
      </c>
      <c r="AS58" s="2"/>
      <c r="AT58" s="6">
        <f t="shared" si="132"/>
        <v>0</v>
      </c>
      <c r="AU58" s="6">
        <f t="shared" si="132"/>
        <v>0</v>
      </c>
      <c r="AV58" s="6">
        <f t="shared" si="132"/>
        <v>0</v>
      </c>
    </row>
    <row r="59" spans="1:48" x14ac:dyDescent="0.25">
      <c r="A59" s="27" t="s">
        <v>28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H59" s="6">
        <f t="shared" si="133"/>
        <v>0</v>
      </c>
      <c r="I59" s="6">
        <f t="shared" si="134"/>
        <v>0</v>
      </c>
      <c r="J59" s="6">
        <f t="shared" si="134"/>
        <v>0</v>
      </c>
      <c r="K59" s="6">
        <f t="shared" si="134"/>
        <v>0</v>
      </c>
      <c r="M59" s="2">
        <v>0</v>
      </c>
      <c r="N59" s="2">
        <v>0</v>
      </c>
      <c r="O59" s="2">
        <v>0</v>
      </c>
      <c r="P59" s="80">
        <v>0</v>
      </c>
      <c r="Q59" s="2">
        <v>0</v>
      </c>
      <c r="R59" s="2">
        <v>0</v>
      </c>
      <c r="S59" s="2">
        <v>0</v>
      </c>
      <c r="T59" s="80">
        <v>0</v>
      </c>
      <c r="U59" s="2">
        <v>0</v>
      </c>
      <c r="V59" s="2">
        <v>0</v>
      </c>
      <c r="W59" s="2">
        <v>0</v>
      </c>
      <c r="X59" s="80">
        <v>0</v>
      </c>
      <c r="Y59" s="2">
        <v>0</v>
      </c>
      <c r="Z59" s="2">
        <v>0</v>
      </c>
      <c r="AA59" s="2">
        <v>0</v>
      </c>
      <c r="AB59" s="2">
        <v>0</v>
      </c>
      <c r="AC59" s="6">
        <f t="shared" si="131"/>
        <v>0</v>
      </c>
      <c r="AD59" s="6">
        <f t="shared" si="131"/>
        <v>0</v>
      </c>
      <c r="AE59" s="6">
        <f t="shared" si="131"/>
        <v>0</v>
      </c>
      <c r="AF59" s="6">
        <f t="shared" si="131"/>
        <v>0</v>
      </c>
      <c r="AG59" s="6">
        <f t="shared" si="131"/>
        <v>0</v>
      </c>
      <c r="AH59" s="6">
        <f t="shared" si="131"/>
        <v>0</v>
      </c>
      <c r="AI59" s="6">
        <f t="shared" si="131"/>
        <v>0</v>
      </c>
      <c r="AJ59" s="6">
        <f t="shared" si="131"/>
        <v>0</v>
      </c>
      <c r="AK59" s="6">
        <f t="shared" si="131"/>
        <v>0</v>
      </c>
      <c r="AL59" s="6">
        <f t="shared" si="131"/>
        <v>0</v>
      </c>
      <c r="AM59" s="6">
        <f t="shared" si="131"/>
        <v>0</v>
      </c>
      <c r="AO59" s="2">
        <f t="shared" si="135"/>
        <v>0</v>
      </c>
      <c r="AP59" s="2">
        <f t="shared" si="136"/>
        <v>0</v>
      </c>
      <c r="AQ59" s="2">
        <f t="shared" si="137"/>
        <v>0</v>
      </c>
      <c r="AR59" s="2">
        <f t="shared" si="138"/>
        <v>0</v>
      </c>
      <c r="AS59" s="2"/>
      <c r="AT59" s="6">
        <f t="shared" si="132"/>
        <v>0</v>
      </c>
      <c r="AU59" s="6">
        <f t="shared" si="132"/>
        <v>0</v>
      </c>
      <c r="AV59" s="6">
        <f t="shared" si="132"/>
        <v>0</v>
      </c>
    </row>
    <row r="60" spans="1:48" x14ac:dyDescent="0.25">
      <c r="A60" s="27" t="s">
        <v>29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H60" s="6">
        <f t="shared" si="133"/>
        <v>0</v>
      </c>
      <c r="I60" s="6">
        <f t="shared" si="134"/>
        <v>0</v>
      </c>
      <c r="J60" s="6">
        <f t="shared" si="134"/>
        <v>0</v>
      </c>
      <c r="K60" s="6">
        <f t="shared" si="134"/>
        <v>0</v>
      </c>
      <c r="M60" s="2">
        <v>0</v>
      </c>
      <c r="N60" s="2">
        <v>0</v>
      </c>
      <c r="O60" s="2">
        <v>0</v>
      </c>
      <c r="P60" s="80">
        <v>0</v>
      </c>
      <c r="Q60" s="2">
        <v>0</v>
      </c>
      <c r="R60" s="2">
        <v>0</v>
      </c>
      <c r="S60" s="2">
        <v>0</v>
      </c>
      <c r="T60" s="80">
        <v>0</v>
      </c>
      <c r="U60" s="2">
        <v>0</v>
      </c>
      <c r="V60" s="2">
        <v>0</v>
      </c>
      <c r="W60" s="2">
        <v>0</v>
      </c>
      <c r="X60" s="80">
        <v>0</v>
      </c>
      <c r="Y60" s="2">
        <v>0</v>
      </c>
      <c r="Z60" s="2">
        <v>0</v>
      </c>
      <c r="AA60" s="2">
        <v>0</v>
      </c>
      <c r="AB60" s="2">
        <v>0</v>
      </c>
      <c r="AC60" s="6">
        <f t="shared" si="131"/>
        <v>0</v>
      </c>
      <c r="AD60" s="6">
        <f t="shared" si="131"/>
        <v>0</v>
      </c>
      <c r="AE60" s="6">
        <f t="shared" si="131"/>
        <v>0</v>
      </c>
      <c r="AF60" s="6">
        <f t="shared" si="131"/>
        <v>0</v>
      </c>
      <c r="AG60" s="6">
        <f t="shared" si="131"/>
        <v>0</v>
      </c>
      <c r="AH60" s="6">
        <f t="shared" si="131"/>
        <v>0</v>
      </c>
      <c r="AI60" s="6">
        <f t="shared" si="131"/>
        <v>0</v>
      </c>
      <c r="AJ60" s="6">
        <f t="shared" si="131"/>
        <v>0</v>
      </c>
      <c r="AK60" s="6">
        <f t="shared" si="131"/>
        <v>0</v>
      </c>
      <c r="AL60" s="6">
        <f t="shared" si="131"/>
        <v>0</v>
      </c>
      <c r="AM60" s="6">
        <f t="shared" si="131"/>
        <v>0</v>
      </c>
      <c r="AO60" s="2">
        <f t="shared" si="135"/>
        <v>0</v>
      </c>
      <c r="AP60" s="2">
        <f t="shared" si="136"/>
        <v>0</v>
      </c>
      <c r="AQ60" s="2">
        <f t="shared" si="137"/>
        <v>0</v>
      </c>
      <c r="AR60" s="2">
        <f t="shared" si="138"/>
        <v>0</v>
      </c>
      <c r="AS60" s="2"/>
      <c r="AT60" s="6">
        <f t="shared" si="132"/>
        <v>0</v>
      </c>
      <c r="AU60" s="6">
        <f t="shared" si="132"/>
        <v>0</v>
      </c>
      <c r="AV60" s="6">
        <f t="shared" si="132"/>
        <v>0</v>
      </c>
    </row>
    <row r="61" spans="1:48" s="147" customFormat="1" x14ac:dyDescent="0.25">
      <c r="A61" s="147" t="s">
        <v>30</v>
      </c>
      <c r="B61" s="144">
        <v>0</v>
      </c>
      <c r="C61" s="144">
        <v>0</v>
      </c>
      <c r="D61" s="144">
        <v>0</v>
      </c>
      <c r="E61" s="144">
        <v>0</v>
      </c>
      <c r="F61" s="144">
        <v>0</v>
      </c>
      <c r="H61" s="150">
        <f t="shared" si="133"/>
        <v>0</v>
      </c>
      <c r="I61" s="150">
        <f t="shared" si="134"/>
        <v>0</v>
      </c>
      <c r="J61" s="150">
        <f t="shared" si="134"/>
        <v>0</v>
      </c>
      <c r="K61" s="150">
        <f t="shared" si="134"/>
        <v>0</v>
      </c>
      <c r="M61" s="144">
        <v>0</v>
      </c>
      <c r="N61" s="144">
        <v>0</v>
      </c>
      <c r="O61" s="144">
        <v>0</v>
      </c>
      <c r="P61" s="156">
        <v>0</v>
      </c>
      <c r="Q61" s="144">
        <v>0</v>
      </c>
      <c r="R61" s="144">
        <v>0</v>
      </c>
      <c r="S61" s="144">
        <v>0</v>
      </c>
      <c r="T61" s="156">
        <v>0</v>
      </c>
      <c r="U61" s="144">
        <v>0</v>
      </c>
      <c r="V61" s="144"/>
      <c r="W61" s="144"/>
      <c r="X61" s="156">
        <v>0</v>
      </c>
      <c r="Y61" s="144">
        <v>0</v>
      </c>
      <c r="Z61" s="144"/>
      <c r="AA61" s="144"/>
      <c r="AB61" s="144">
        <v>5961</v>
      </c>
      <c r="AC61" s="150">
        <f t="shared" si="131"/>
        <v>0</v>
      </c>
      <c r="AD61" s="150">
        <f t="shared" si="131"/>
        <v>0</v>
      </c>
      <c r="AE61" s="150">
        <f t="shared" si="131"/>
        <v>0</v>
      </c>
      <c r="AF61" s="150">
        <f t="shared" si="131"/>
        <v>0</v>
      </c>
      <c r="AG61" s="150">
        <f t="shared" si="131"/>
        <v>0</v>
      </c>
      <c r="AH61" s="150">
        <f t="shared" si="131"/>
        <v>0</v>
      </c>
      <c r="AI61" s="150">
        <f t="shared" si="131"/>
        <v>0</v>
      </c>
      <c r="AJ61" s="150">
        <f t="shared" si="131"/>
        <v>0</v>
      </c>
      <c r="AK61" s="150">
        <f t="shared" si="131"/>
        <v>0</v>
      </c>
      <c r="AL61" s="150">
        <f t="shared" si="131"/>
        <v>0</v>
      </c>
      <c r="AM61" s="150">
        <f t="shared" si="131"/>
        <v>0</v>
      </c>
      <c r="AN61"/>
      <c r="AO61" s="144">
        <f t="shared" si="135"/>
        <v>0</v>
      </c>
      <c r="AP61" s="144">
        <f t="shared" si="136"/>
        <v>0</v>
      </c>
      <c r="AQ61" s="144">
        <f t="shared" si="137"/>
        <v>0</v>
      </c>
      <c r="AR61" s="144">
        <f t="shared" si="138"/>
        <v>0</v>
      </c>
      <c r="AS61" s="144"/>
      <c r="AT61" s="150">
        <f t="shared" si="132"/>
        <v>0</v>
      </c>
      <c r="AU61" s="150">
        <f t="shared" si="132"/>
        <v>0</v>
      </c>
      <c r="AV61" s="150">
        <f t="shared" si="132"/>
        <v>0</v>
      </c>
    </row>
    <row r="62" spans="1:48" x14ac:dyDescent="0.25">
      <c r="A62" t="s">
        <v>31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H62" s="6">
        <f t="shared" si="133"/>
        <v>0</v>
      </c>
      <c r="I62" s="6">
        <f t="shared" si="134"/>
        <v>0</v>
      </c>
      <c r="J62" s="6">
        <f t="shared" si="134"/>
        <v>0</v>
      </c>
      <c r="K62" s="6">
        <f t="shared" si="134"/>
        <v>0</v>
      </c>
      <c r="M62" s="2">
        <v>0</v>
      </c>
      <c r="N62" s="2">
        <v>0</v>
      </c>
      <c r="O62" s="2">
        <v>0</v>
      </c>
      <c r="P62" s="80">
        <v>0</v>
      </c>
      <c r="Q62" s="2">
        <v>0</v>
      </c>
      <c r="R62" s="2">
        <v>0</v>
      </c>
      <c r="S62" s="2">
        <v>0</v>
      </c>
      <c r="T62" s="80">
        <v>0</v>
      </c>
      <c r="U62" s="2">
        <v>0</v>
      </c>
      <c r="V62" s="2">
        <v>0</v>
      </c>
      <c r="W62" s="2">
        <v>0</v>
      </c>
      <c r="X62" s="80">
        <v>0</v>
      </c>
      <c r="Y62" s="2">
        <v>0</v>
      </c>
      <c r="Z62" s="2">
        <v>0</v>
      </c>
      <c r="AA62" s="2">
        <v>0</v>
      </c>
      <c r="AB62" s="2">
        <v>0</v>
      </c>
      <c r="AC62" s="6">
        <f t="shared" si="131"/>
        <v>0</v>
      </c>
      <c r="AD62" s="6">
        <f t="shared" si="131"/>
        <v>0</v>
      </c>
      <c r="AE62" s="6">
        <f t="shared" si="131"/>
        <v>0</v>
      </c>
      <c r="AF62" s="6">
        <f t="shared" si="131"/>
        <v>0</v>
      </c>
      <c r="AG62" s="6">
        <f t="shared" si="131"/>
        <v>0</v>
      </c>
      <c r="AH62" s="6">
        <f t="shared" si="131"/>
        <v>0</v>
      </c>
      <c r="AI62" s="6">
        <f t="shared" si="131"/>
        <v>0</v>
      </c>
      <c r="AJ62" s="6">
        <f t="shared" si="131"/>
        <v>0</v>
      </c>
      <c r="AK62" s="6">
        <f t="shared" si="131"/>
        <v>0</v>
      </c>
      <c r="AL62" s="6">
        <f t="shared" si="131"/>
        <v>0</v>
      </c>
      <c r="AM62" s="6">
        <f t="shared" si="131"/>
        <v>0</v>
      </c>
      <c r="AO62" s="2">
        <f t="shared" si="135"/>
        <v>0</v>
      </c>
      <c r="AP62" s="2">
        <f t="shared" si="136"/>
        <v>0</v>
      </c>
      <c r="AQ62" s="2">
        <f t="shared" si="137"/>
        <v>0</v>
      </c>
      <c r="AR62" s="2">
        <f t="shared" si="138"/>
        <v>0</v>
      </c>
      <c r="AS62" s="2"/>
      <c r="AT62" s="6">
        <f t="shared" si="132"/>
        <v>0</v>
      </c>
      <c r="AU62" s="6">
        <f t="shared" si="132"/>
        <v>0</v>
      </c>
      <c r="AV62" s="6">
        <f t="shared" si="132"/>
        <v>0</v>
      </c>
    </row>
    <row r="63" spans="1:48" x14ac:dyDescent="0.25">
      <c r="A63" t="s">
        <v>32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H63" s="6">
        <f t="shared" si="133"/>
        <v>0</v>
      </c>
      <c r="I63" s="6">
        <f t="shared" si="134"/>
        <v>0</v>
      </c>
      <c r="J63" s="6">
        <f t="shared" si="134"/>
        <v>0</v>
      </c>
      <c r="K63" s="6">
        <f t="shared" si="134"/>
        <v>0</v>
      </c>
      <c r="M63" s="2">
        <v>0</v>
      </c>
      <c r="N63" s="2">
        <v>0</v>
      </c>
      <c r="O63" s="2">
        <v>0</v>
      </c>
      <c r="P63" s="80">
        <v>0</v>
      </c>
      <c r="Q63" s="2">
        <v>0</v>
      </c>
      <c r="R63" s="2">
        <v>0</v>
      </c>
      <c r="S63" s="2">
        <v>0</v>
      </c>
      <c r="T63" s="80">
        <v>0</v>
      </c>
      <c r="U63" s="2">
        <v>0</v>
      </c>
      <c r="V63" s="2">
        <v>0</v>
      </c>
      <c r="W63" s="2">
        <v>0</v>
      </c>
      <c r="X63" s="80">
        <v>0</v>
      </c>
      <c r="Y63" s="2">
        <v>0</v>
      </c>
      <c r="Z63" s="2">
        <v>0</v>
      </c>
      <c r="AA63" s="2">
        <v>0</v>
      </c>
      <c r="AB63" s="2">
        <v>0</v>
      </c>
      <c r="AC63" s="6">
        <f t="shared" si="131"/>
        <v>0</v>
      </c>
      <c r="AD63" s="6">
        <f t="shared" si="131"/>
        <v>0</v>
      </c>
      <c r="AE63" s="6">
        <f t="shared" si="131"/>
        <v>0</v>
      </c>
      <c r="AF63" s="6">
        <f t="shared" si="131"/>
        <v>0</v>
      </c>
      <c r="AG63" s="6">
        <f t="shared" si="131"/>
        <v>0</v>
      </c>
      <c r="AH63" s="6">
        <f t="shared" si="131"/>
        <v>0</v>
      </c>
      <c r="AI63" s="6">
        <f t="shared" si="131"/>
        <v>0</v>
      </c>
      <c r="AJ63" s="6">
        <f t="shared" si="131"/>
        <v>0</v>
      </c>
      <c r="AK63" s="6">
        <f t="shared" si="131"/>
        <v>0</v>
      </c>
      <c r="AL63" s="6">
        <f t="shared" si="131"/>
        <v>0</v>
      </c>
      <c r="AM63" s="6">
        <f t="shared" si="131"/>
        <v>0</v>
      </c>
      <c r="AN63" s="34"/>
      <c r="AO63" s="2">
        <f t="shared" si="135"/>
        <v>0</v>
      </c>
      <c r="AP63" s="2">
        <f t="shared" si="136"/>
        <v>0</v>
      </c>
      <c r="AQ63" s="2">
        <f t="shared" si="137"/>
        <v>0</v>
      </c>
      <c r="AR63" s="2">
        <f t="shared" si="138"/>
        <v>0</v>
      </c>
      <c r="AS63" s="2"/>
      <c r="AT63" s="6">
        <f t="shared" si="132"/>
        <v>0</v>
      </c>
      <c r="AU63" s="6">
        <f t="shared" si="132"/>
        <v>0</v>
      </c>
      <c r="AV63" s="6">
        <f t="shared" si="132"/>
        <v>0</v>
      </c>
    </row>
    <row r="64" spans="1:48" ht="5.0999999999999996" customHeight="1" x14ac:dyDescent="0.25">
      <c r="B64" s="2"/>
      <c r="C64" s="2"/>
      <c r="D64" s="2"/>
      <c r="E64" s="2"/>
      <c r="F64" s="2"/>
      <c r="H64" s="6"/>
      <c r="I64" s="6"/>
      <c r="J64" s="6"/>
      <c r="K64" s="6"/>
      <c r="M64" s="2"/>
      <c r="N64" s="2"/>
      <c r="O64" s="2"/>
      <c r="P64" s="80"/>
      <c r="Q64" s="2"/>
      <c r="R64" s="2"/>
      <c r="S64" s="2"/>
      <c r="T64" s="80"/>
      <c r="U64" s="2"/>
      <c r="V64" s="2"/>
      <c r="W64" s="2"/>
      <c r="X64" s="80"/>
      <c r="Y64" s="2"/>
      <c r="Z64" s="2"/>
      <c r="AA64" s="2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O64" s="2">
        <f t="shared" si="135"/>
        <v>0</v>
      </c>
      <c r="AP64" s="2">
        <f t="shared" si="136"/>
        <v>0</v>
      </c>
      <c r="AQ64" s="2">
        <f t="shared" si="137"/>
        <v>0</v>
      </c>
      <c r="AR64" s="2">
        <f t="shared" si="138"/>
        <v>0</v>
      </c>
      <c r="AT64" s="6"/>
      <c r="AU64" s="6"/>
      <c r="AV64" s="6"/>
    </row>
    <row r="65" spans="1:48" x14ac:dyDescent="0.25">
      <c r="A65" s="18" t="s">
        <v>55</v>
      </c>
      <c r="B65" s="19">
        <f>SUM(B66:B76)</f>
        <v>0</v>
      </c>
      <c r="C65" s="19">
        <f>SUM(C66:C76)</f>
        <v>0</v>
      </c>
      <c r="D65" s="19">
        <f>SUM(D66:D76)</f>
        <v>195770</v>
      </c>
      <c r="E65" s="19">
        <f>SUM(E66:E76)</f>
        <v>292953</v>
      </c>
      <c r="F65" s="19">
        <f>SUM(F66:F76)</f>
        <v>432343</v>
      </c>
      <c r="G65" s="20"/>
      <c r="H65" s="21">
        <f>IFERROR((C65-B65)/(ABS(B65)),0)</f>
        <v>0</v>
      </c>
      <c r="I65" s="21">
        <f>IFERROR((D65-C65)/(ABS(C65)),0)</f>
        <v>0</v>
      </c>
      <c r="J65" s="21">
        <f>IFERROR((E65-D65)/(ABS(D65)),0)</f>
        <v>0.49641415947285078</v>
      </c>
      <c r="K65" s="21">
        <f>IFERROR((F65-E65)/(ABS(E65)),0)</f>
        <v>0.47581011288500202</v>
      </c>
      <c r="M65" s="19">
        <f t="shared" ref="M65:R65" si="139">SUM(M66:M76)</f>
        <v>151646</v>
      </c>
      <c r="N65" s="19">
        <f t="shared" si="139"/>
        <v>163279</v>
      </c>
      <c r="O65" s="19">
        <f t="shared" si="139"/>
        <v>173445</v>
      </c>
      <c r="P65" s="79">
        <f t="shared" si="139"/>
        <v>195770</v>
      </c>
      <c r="Q65" s="19">
        <f t="shared" si="139"/>
        <v>230732</v>
      </c>
      <c r="R65" s="19">
        <f t="shared" si="139"/>
        <v>237334</v>
      </c>
      <c r="S65" s="19">
        <f t="shared" ref="S65:X65" si="140">SUM(S66:S76)</f>
        <v>268890</v>
      </c>
      <c r="T65" s="79">
        <f t="shared" si="140"/>
        <v>292953</v>
      </c>
      <c r="U65" s="19">
        <f t="shared" si="140"/>
        <v>315697</v>
      </c>
      <c r="V65" s="19">
        <f t="shared" si="140"/>
        <v>364089</v>
      </c>
      <c r="W65" s="19">
        <f t="shared" si="140"/>
        <v>410755</v>
      </c>
      <c r="X65" s="79">
        <f t="shared" si="140"/>
        <v>432343</v>
      </c>
      <c r="Y65" s="19">
        <f t="shared" ref="Y65:AA65" si="141">SUM(Y66:Y76)</f>
        <v>447405</v>
      </c>
      <c r="Z65" s="19">
        <f t="shared" si="141"/>
        <v>462848</v>
      </c>
      <c r="AA65" s="19">
        <f t="shared" si="141"/>
        <v>485619</v>
      </c>
      <c r="AB65" s="19"/>
      <c r="AC65" s="21">
        <f t="shared" ref="AC65:AC76" si="142">IFERROR((Q65-M65)/(ABS(M65)),0)</f>
        <v>0.52151721773076776</v>
      </c>
      <c r="AD65" s="21">
        <f t="shared" ref="AD65:AM68" si="143">IFERROR((R65-N65)/(ABS(N65)),0)</f>
        <v>0.45354883359158249</v>
      </c>
      <c r="AE65" s="21">
        <f t="shared" si="143"/>
        <v>0.55028971720141828</v>
      </c>
      <c r="AF65" s="21">
        <f t="shared" si="143"/>
        <v>0.49641415947285078</v>
      </c>
      <c r="AG65" s="21">
        <f t="shared" si="143"/>
        <v>0.36824107622696461</v>
      </c>
      <c r="AH65" s="21">
        <f t="shared" si="143"/>
        <v>0.53407855595911247</v>
      </c>
      <c r="AI65" s="21">
        <f t="shared" si="143"/>
        <v>0.52759492729368884</v>
      </c>
      <c r="AJ65" s="21">
        <f t="shared" si="143"/>
        <v>0.47581011288500202</v>
      </c>
      <c r="AK65" s="21">
        <f t="shared" si="143"/>
        <v>0.41719750266869815</v>
      </c>
      <c r="AL65" s="21">
        <f t="shared" si="143"/>
        <v>0.27124961204540649</v>
      </c>
      <c r="AM65" s="21">
        <f t="shared" si="143"/>
        <v>0.18225949775413566</v>
      </c>
      <c r="AO65" s="19">
        <f t="shared" si="135"/>
        <v>173445</v>
      </c>
      <c r="AP65" s="19">
        <f t="shared" si="136"/>
        <v>268890</v>
      </c>
      <c r="AQ65" s="19">
        <f t="shared" si="137"/>
        <v>410755</v>
      </c>
      <c r="AR65" s="19">
        <f t="shared" si="138"/>
        <v>485619</v>
      </c>
      <c r="AS65" s="19"/>
      <c r="AT65" s="21">
        <f t="shared" ref="AT65:AV76" si="144">IFERROR((AP65-AO65)/(ABS(AO65)),0)</f>
        <v>0.55028971720141828</v>
      </c>
      <c r="AU65" s="21">
        <f t="shared" si="144"/>
        <v>0.52759492729368884</v>
      </c>
      <c r="AV65" s="21">
        <f t="shared" si="144"/>
        <v>0.18225949775413566</v>
      </c>
    </row>
    <row r="66" spans="1:48" x14ac:dyDescent="0.25">
      <c r="A66" t="s">
        <v>28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6">
        <f t="shared" ref="H66:H76" si="145">IFERROR((C66-B66)/(ABS(B66)),0)</f>
        <v>0</v>
      </c>
      <c r="I66" s="6">
        <f t="shared" ref="I66:I76" si="146">IFERROR((D66-C66)/(ABS(C66)),0)</f>
        <v>0</v>
      </c>
      <c r="J66" s="6">
        <f t="shared" ref="J66:J76" si="147">IFERROR((E66-D66)/(ABS(D66)),0)</f>
        <v>0</v>
      </c>
      <c r="K66" s="6">
        <f t="shared" ref="K66:K76" si="148">IFERROR((F66-E66)/(ABS(E66)),0)</f>
        <v>0</v>
      </c>
      <c r="M66" s="2">
        <v>0</v>
      </c>
      <c r="N66" s="2">
        <v>0</v>
      </c>
      <c r="O66" s="2">
        <v>0</v>
      </c>
      <c r="P66" s="80">
        <v>0</v>
      </c>
      <c r="Q66" s="2">
        <v>0</v>
      </c>
      <c r="R66" s="2">
        <v>0</v>
      </c>
      <c r="S66" s="2">
        <v>0</v>
      </c>
      <c r="T66" s="80">
        <v>0</v>
      </c>
      <c r="U66" s="2">
        <v>0</v>
      </c>
      <c r="V66" s="2">
        <v>0</v>
      </c>
      <c r="W66" s="2">
        <v>0</v>
      </c>
      <c r="X66" s="80">
        <v>0</v>
      </c>
      <c r="Y66" s="2">
        <v>0</v>
      </c>
      <c r="Z66" s="2">
        <v>0</v>
      </c>
      <c r="AA66" s="2">
        <v>0</v>
      </c>
      <c r="AB66" s="2"/>
      <c r="AC66" s="6">
        <f t="shared" si="142"/>
        <v>0</v>
      </c>
      <c r="AD66" s="6">
        <f t="shared" si="143"/>
        <v>0</v>
      </c>
      <c r="AE66" s="6">
        <f t="shared" si="143"/>
        <v>0</v>
      </c>
      <c r="AF66" s="6">
        <f t="shared" si="143"/>
        <v>0</v>
      </c>
      <c r="AG66" s="6">
        <f t="shared" si="143"/>
        <v>0</v>
      </c>
      <c r="AH66" s="6">
        <f t="shared" si="143"/>
        <v>0</v>
      </c>
      <c r="AI66" s="6">
        <f t="shared" si="143"/>
        <v>0</v>
      </c>
      <c r="AJ66" s="6">
        <f t="shared" si="143"/>
        <v>0</v>
      </c>
      <c r="AK66" s="6">
        <f t="shared" si="143"/>
        <v>0</v>
      </c>
      <c r="AL66" s="6">
        <f t="shared" si="143"/>
        <v>0</v>
      </c>
      <c r="AM66" s="6">
        <f t="shared" si="143"/>
        <v>0</v>
      </c>
      <c r="AO66" s="2">
        <f t="shared" si="135"/>
        <v>0</v>
      </c>
      <c r="AP66" s="2">
        <f t="shared" si="136"/>
        <v>0</v>
      </c>
      <c r="AQ66" s="2">
        <f t="shared" si="137"/>
        <v>0</v>
      </c>
      <c r="AR66" s="2">
        <f t="shared" si="138"/>
        <v>0</v>
      </c>
      <c r="AS66" s="2"/>
      <c r="AT66" s="6">
        <f t="shared" si="144"/>
        <v>0</v>
      </c>
      <c r="AU66" s="6">
        <f t="shared" si="144"/>
        <v>0</v>
      </c>
      <c r="AV66" s="6">
        <f t="shared" si="144"/>
        <v>0</v>
      </c>
    </row>
    <row r="67" spans="1:48" x14ac:dyDescent="0.25">
      <c r="A67" t="s">
        <v>33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6">
        <f t="shared" si="145"/>
        <v>0</v>
      </c>
      <c r="I67" s="6">
        <f t="shared" si="146"/>
        <v>0</v>
      </c>
      <c r="J67" s="6">
        <f t="shared" si="147"/>
        <v>0</v>
      </c>
      <c r="K67" s="6">
        <f t="shared" si="148"/>
        <v>0</v>
      </c>
      <c r="M67" s="2">
        <v>0</v>
      </c>
      <c r="N67" s="2">
        <v>0</v>
      </c>
      <c r="O67" s="2">
        <v>0</v>
      </c>
      <c r="P67" s="80">
        <v>0</v>
      </c>
      <c r="Q67" s="2">
        <v>0</v>
      </c>
      <c r="R67" s="2">
        <v>0</v>
      </c>
      <c r="S67" s="2">
        <v>0</v>
      </c>
      <c r="T67" s="80">
        <v>0</v>
      </c>
      <c r="U67" s="2">
        <v>0</v>
      </c>
      <c r="V67" s="2">
        <v>0</v>
      </c>
      <c r="W67" s="2">
        <v>0</v>
      </c>
      <c r="X67" s="80">
        <v>0</v>
      </c>
      <c r="Y67" s="2">
        <v>0</v>
      </c>
      <c r="Z67" s="2">
        <v>0</v>
      </c>
      <c r="AA67" s="2">
        <v>0</v>
      </c>
      <c r="AB67" s="2"/>
      <c r="AC67" s="6">
        <f t="shared" si="142"/>
        <v>0</v>
      </c>
      <c r="AD67" s="6">
        <f t="shared" si="143"/>
        <v>0</v>
      </c>
      <c r="AE67" s="6">
        <f t="shared" si="143"/>
        <v>0</v>
      </c>
      <c r="AF67" s="6">
        <f t="shared" si="143"/>
        <v>0</v>
      </c>
      <c r="AG67" s="6">
        <f t="shared" si="143"/>
        <v>0</v>
      </c>
      <c r="AH67" s="6">
        <f t="shared" si="143"/>
        <v>0</v>
      </c>
      <c r="AI67" s="6">
        <f t="shared" si="143"/>
        <v>0</v>
      </c>
      <c r="AJ67" s="6">
        <f t="shared" si="143"/>
        <v>0</v>
      </c>
      <c r="AK67" s="6">
        <f t="shared" si="143"/>
        <v>0</v>
      </c>
      <c r="AL67" s="6">
        <f t="shared" si="143"/>
        <v>0</v>
      </c>
      <c r="AM67" s="6">
        <f t="shared" si="143"/>
        <v>0</v>
      </c>
      <c r="AO67" s="2">
        <f t="shared" si="135"/>
        <v>0</v>
      </c>
      <c r="AP67" s="2">
        <f t="shared" si="136"/>
        <v>0</v>
      </c>
      <c r="AQ67" s="2">
        <f t="shared" si="137"/>
        <v>0</v>
      </c>
      <c r="AR67" s="2">
        <f t="shared" si="138"/>
        <v>0</v>
      </c>
      <c r="AS67" s="2"/>
      <c r="AT67" s="6">
        <f t="shared" si="144"/>
        <v>0</v>
      </c>
      <c r="AU67" s="6">
        <f t="shared" si="144"/>
        <v>0</v>
      </c>
      <c r="AV67" s="6">
        <f t="shared" si="144"/>
        <v>0</v>
      </c>
    </row>
    <row r="68" spans="1:48" x14ac:dyDescent="0.25">
      <c r="A68" t="s">
        <v>20</v>
      </c>
      <c r="B68" s="144">
        <v>0</v>
      </c>
      <c r="C68" s="144">
        <v>0</v>
      </c>
      <c r="D68" s="144">
        <v>4674</v>
      </c>
      <c r="E68" s="144">
        <v>6782</v>
      </c>
      <c r="F68" s="144">
        <f>X68</f>
        <v>10419</v>
      </c>
      <c r="G68" s="147"/>
      <c r="H68" s="150">
        <f t="shared" si="145"/>
        <v>0</v>
      </c>
      <c r="I68" s="150">
        <f t="shared" si="146"/>
        <v>0</v>
      </c>
      <c r="J68" s="150">
        <f t="shared" si="147"/>
        <v>0.45100556268720582</v>
      </c>
      <c r="K68" s="150">
        <f t="shared" si="148"/>
        <v>0.53627248599233268</v>
      </c>
      <c r="L68" s="147"/>
      <c r="M68" s="144">
        <v>3888</v>
      </c>
      <c r="N68" s="144">
        <v>4202</v>
      </c>
      <c r="O68" s="144">
        <v>4418</v>
      </c>
      <c r="P68" s="156">
        <v>4674</v>
      </c>
      <c r="Q68" s="144">
        <v>5104</v>
      </c>
      <c r="R68" s="144">
        <v>5701</v>
      </c>
      <c r="S68" s="144">
        <v>6049</v>
      </c>
      <c r="T68" s="156">
        <v>6782</v>
      </c>
      <c r="U68" s="144">
        <v>7473</v>
      </c>
      <c r="V68" s="144">
        <v>8292</v>
      </c>
      <c r="W68" s="144">
        <f>V68+W36</f>
        <v>9429</v>
      </c>
      <c r="X68" s="156">
        <f>W68+X36</f>
        <v>10419</v>
      </c>
      <c r="Y68" s="144">
        <f>X68+Y36-1</f>
        <v>11232</v>
      </c>
      <c r="Z68" s="144">
        <f>Y68+Z36+1</f>
        <v>12304</v>
      </c>
      <c r="AA68" s="144">
        <f>Z68+AA36-1</f>
        <v>13475</v>
      </c>
      <c r="AB68" s="2"/>
      <c r="AC68" s="6">
        <f t="shared" si="142"/>
        <v>0.31275720164609055</v>
      </c>
      <c r="AD68" s="6">
        <f t="shared" si="143"/>
        <v>0.35673488814850074</v>
      </c>
      <c r="AE68" s="6">
        <f t="shared" si="143"/>
        <v>0.3691715708465369</v>
      </c>
      <c r="AF68" s="6">
        <f t="shared" si="143"/>
        <v>0.45100556268720582</v>
      </c>
      <c r="AG68" s="6">
        <f t="shared" si="143"/>
        <v>0.46414576802507834</v>
      </c>
      <c r="AH68" s="6">
        <f t="shared" si="143"/>
        <v>0.45448166988247674</v>
      </c>
      <c r="AI68" s="6">
        <f t="shared" si="143"/>
        <v>0.55877004463547697</v>
      </c>
      <c r="AJ68" s="6">
        <f t="shared" si="143"/>
        <v>0.53627248599233268</v>
      </c>
      <c r="AK68" s="6">
        <f t="shared" si="143"/>
        <v>0.50301083902047372</v>
      </c>
      <c r="AL68" s="6">
        <f t="shared" si="143"/>
        <v>0.48383984563434634</v>
      </c>
      <c r="AM68" s="6">
        <f t="shared" si="143"/>
        <v>0.42910170749814402</v>
      </c>
      <c r="AO68" s="144">
        <f t="shared" si="135"/>
        <v>4418</v>
      </c>
      <c r="AP68" s="144">
        <f t="shared" si="136"/>
        <v>6049</v>
      </c>
      <c r="AQ68" s="144">
        <f t="shared" si="137"/>
        <v>9429</v>
      </c>
      <c r="AR68" s="144">
        <f t="shared" si="138"/>
        <v>13475</v>
      </c>
      <c r="AS68" s="2"/>
      <c r="AT68" s="6">
        <f t="shared" si="144"/>
        <v>0.3691715708465369</v>
      </c>
      <c r="AU68" s="6">
        <f t="shared" si="144"/>
        <v>0.55877004463547697</v>
      </c>
      <c r="AV68" s="6">
        <f t="shared" si="144"/>
        <v>0.42910170749814402</v>
      </c>
    </row>
    <row r="69" spans="1:48" x14ac:dyDescent="0.25">
      <c r="A69" t="s">
        <v>258</v>
      </c>
      <c r="B69" s="144">
        <v>0</v>
      </c>
      <c r="C69" s="144">
        <v>0</v>
      </c>
      <c r="D69" s="144">
        <v>0</v>
      </c>
      <c r="E69" s="144">
        <v>0</v>
      </c>
      <c r="F69" s="144">
        <v>0</v>
      </c>
      <c r="G69" s="147"/>
      <c r="H69" s="150">
        <f t="shared" si="145"/>
        <v>0</v>
      </c>
      <c r="I69" s="150">
        <f t="shared" ref="I69" si="149">IFERROR((D69-C69)/(ABS(C69)),0)</f>
        <v>0</v>
      </c>
      <c r="J69" s="150">
        <f t="shared" ref="J69" si="150">IFERROR((E69-D69)/(ABS(D69)),0)</f>
        <v>0</v>
      </c>
      <c r="K69" s="150">
        <f t="shared" ref="K69" si="151">IFERROR((F69-E69)/(ABS(E69)),0)</f>
        <v>0</v>
      </c>
      <c r="L69" s="147"/>
      <c r="M69" s="144">
        <v>0</v>
      </c>
      <c r="N69" s="144">
        <v>0</v>
      </c>
      <c r="O69" s="144">
        <v>0</v>
      </c>
      <c r="P69" s="156">
        <v>0</v>
      </c>
      <c r="Q69" s="144">
        <v>0</v>
      </c>
      <c r="R69" s="144">
        <v>0</v>
      </c>
      <c r="S69" s="144">
        <v>0</v>
      </c>
      <c r="T69" s="156">
        <v>0</v>
      </c>
      <c r="U69" s="144">
        <v>0</v>
      </c>
      <c r="V69" s="144">
        <v>0</v>
      </c>
      <c r="W69" s="144">
        <v>0</v>
      </c>
      <c r="X69" s="156">
        <v>0</v>
      </c>
      <c r="Y69" s="144">
        <v>0</v>
      </c>
      <c r="Z69" s="144">
        <v>0</v>
      </c>
      <c r="AA69" s="144">
        <v>0</v>
      </c>
      <c r="AB69" s="2"/>
      <c r="AC69" s="6">
        <f t="shared" ref="AC69" si="152">IFERROR((Q69-M69)/(ABS(M69)),0)</f>
        <v>0</v>
      </c>
      <c r="AD69" s="6">
        <f t="shared" ref="AD69" si="153">IFERROR((R69-N69)/(ABS(N69)),0)</f>
        <v>0</v>
      </c>
      <c r="AE69" s="6">
        <f t="shared" ref="AE69" si="154">IFERROR((S69-O69)/(ABS(O69)),0)</f>
        <v>0</v>
      </c>
      <c r="AF69" s="6">
        <f t="shared" ref="AF69" si="155">IFERROR((T69-P69)/(ABS(P69)),0)</f>
        <v>0</v>
      </c>
      <c r="AG69" s="6">
        <f t="shared" ref="AG69" si="156">IFERROR((U69-Q69)/(ABS(Q69)),0)</f>
        <v>0</v>
      </c>
      <c r="AH69" s="6">
        <f t="shared" ref="AH69" si="157">IFERROR((V69-R69)/(ABS(R69)),0)</f>
        <v>0</v>
      </c>
      <c r="AI69" s="6">
        <f t="shared" ref="AI69" si="158">IFERROR((W69-S69)/(ABS(S69)),0)</f>
        <v>0</v>
      </c>
      <c r="AJ69" s="6">
        <f t="shared" ref="AJ69" si="159">IFERROR((X69-T69)/(ABS(T69)),0)</f>
        <v>0</v>
      </c>
      <c r="AK69" s="6">
        <f t="shared" ref="AK69:AM76" si="160">IFERROR((Y69-U69)/(ABS(U69)),0)</f>
        <v>0</v>
      </c>
      <c r="AL69" s="6">
        <f t="shared" si="160"/>
        <v>0</v>
      </c>
      <c r="AM69" s="6">
        <f t="shared" si="160"/>
        <v>0</v>
      </c>
      <c r="AO69" s="144">
        <f t="shared" si="135"/>
        <v>0</v>
      </c>
      <c r="AP69" s="144">
        <f t="shared" si="136"/>
        <v>0</v>
      </c>
      <c r="AQ69" s="144">
        <f t="shared" si="137"/>
        <v>0</v>
      </c>
      <c r="AR69" s="144">
        <f t="shared" si="138"/>
        <v>0</v>
      </c>
      <c r="AS69" s="2"/>
      <c r="AT69" s="6">
        <f t="shared" si="144"/>
        <v>0</v>
      </c>
      <c r="AU69" s="6">
        <f t="shared" si="144"/>
        <v>0</v>
      </c>
      <c r="AV69" s="6">
        <f t="shared" si="144"/>
        <v>0</v>
      </c>
    </row>
    <row r="70" spans="1:48" x14ac:dyDescent="0.25">
      <c r="A70" t="s">
        <v>34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H70" s="6">
        <f t="shared" si="145"/>
        <v>0</v>
      </c>
      <c r="I70" s="6">
        <f t="shared" si="146"/>
        <v>0</v>
      </c>
      <c r="J70" s="6">
        <f t="shared" si="147"/>
        <v>0</v>
      </c>
      <c r="K70" s="6">
        <f t="shared" si="148"/>
        <v>0</v>
      </c>
      <c r="M70" s="2">
        <v>0</v>
      </c>
      <c r="N70" s="2">
        <v>0</v>
      </c>
      <c r="O70" s="2">
        <v>0</v>
      </c>
      <c r="P70" s="80">
        <v>0</v>
      </c>
      <c r="Q70" s="2">
        <v>0</v>
      </c>
      <c r="R70" s="2">
        <v>0</v>
      </c>
      <c r="S70" s="2">
        <v>0</v>
      </c>
      <c r="T70" s="80">
        <v>0</v>
      </c>
      <c r="U70" s="2">
        <v>0</v>
      </c>
      <c r="V70" s="2">
        <v>0</v>
      </c>
      <c r="W70" s="2">
        <v>0</v>
      </c>
      <c r="X70" s="80">
        <v>0</v>
      </c>
      <c r="Y70" s="2">
        <v>0</v>
      </c>
      <c r="Z70" s="2">
        <v>0</v>
      </c>
      <c r="AA70" s="2">
        <v>0</v>
      </c>
      <c r="AB70" s="2"/>
      <c r="AC70" s="6">
        <f t="shared" si="142"/>
        <v>0</v>
      </c>
      <c r="AD70" s="6">
        <f t="shared" ref="AD70:AJ76" si="161">IFERROR((R70-N70)/(ABS(N70)),0)</f>
        <v>0</v>
      </c>
      <c r="AE70" s="6">
        <f t="shared" si="161"/>
        <v>0</v>
      </c>
      <c r="AF70" s="6">
        <f t="shared" si="161"/>
        <v>0</v>
      </c>
      <c r="AG70" s="6">
        <f t="shared" si="161"/>
        <v>0</v>
      </c>
      <c r="AH70" s="6">
        <f t="shared" si="161"/>
        <v>0</v>
      </c>
      <c r="AI70" s="6">
        <f t="shared" si="161"/>
        <v>0</v>
      </c>
      <c r="AJ70" s="6">
        <f t="shared" si="161"/>
        <v>0</v>
      </c>
      <c r="AK70" s="6">
        <f t="shared" si="160"/>
        <v>0</v>
      </c>
      <c r="AL70" s="6">
        <f t="shared" si="160"/>
        <v>0</v>
      </c>
      <c r="AM70" s="6">
        <f t="shared" si="160"/>
        <v>0</v>
      </c>
      <c r="AO70" s="2">
        <f t="shared" si="135"/>
        <v>0</v>
      </c>
      <c r="AP70" s="2">
        <f t="shared" si="136"/>
        <v>0</v>
      </c>
      <c r="AQ70" s="2">
        <f t="shared" si="137"/>
        <v>0</v>
      </c>
      <c r="AR70" s="2">
        <f t="shared" si="138"/>
        <v>0</v>
      </c>
      <c r="AS70" s="2"/>
      <c r="AT70" s="6">
        <f t="shared" si="144"/>
        <v>0</v>
      </c>
      <c r="AU70" s="6">
        <f t="shared" si="144"/>
        <v>0</v>
      </c>
      <c r="AV70" s="6">
        <f t="shared" si="144"/>
        <v>0</v>
      </c>
    </row>
    <row r="71" spans="1:48" x14ac:dyDescent="0.25">
      <c r="A71" t="s">
        <v>65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H71" s="6">
        <f t="shared" si="145"/>
        <v>0</v>
      </c>
      <c r="I71" s="6">
        <f t="shared" si="146"/>
        <v>0</v>
      </c>
      <c r="J71" s="6">
        <f t="shared" si="147"/>
        <v>0</v>
      </c>
      <c r="K71" s="6">
        <f t="shared" si="148"/>
        <v>0</v>
      </c>
      <c r="M71" s="2">
        <v>0</v>
      </c>
      <c r="N71" s="2">
        <v>0</v>
      </c>
      <c r="O71" s="2">
        <v>0</v>
      </c>
      <c r="P71" s="80">
        <v>0</v>
      </c>
      <c r="Q71" s="2">
        <v>0</v>
      </c>
      <c r="R71" s="2">
        <v>0</v>
      </c>
      <c r="S71" s="2">
        <v>0</v>
      </c>
      <c r="T71" s="80">
        <v>0</v>
      </c>
      <c r="U71" s="2">
        <v>0</v>
      </c>
      <c r="V71" s="2">
        <v>0</v>
      </c>
      <c r="W71" s="2">
        <v>0</v>
      </c>
      <c r="X71" s="80">
        <v>0</v>
      </c>
      <c r="Y71" s="2">
        <v>0</v>
      </c>
      <c r="Z71" s="2">
        <v>0</v>
      </c>
      <c r="AA71" s="2">
        <v>0</v>
      </c>
      <c r="AB71" s="2"/>
      <c r="AC71" s="6">
        <f t="shared" si="142"/>
        <v>0</v>
      </c>
      <c r="AD71" s="6">
        <f t="shared" si="161"/>
        <v>0</v>
      </c>
      <c r="AE71" s="6">
        <f t="shared" si="161"/>
        <v>0</v>
      </c>
      <c r="AF71" s="6">
        <f t="shared" si="161"/>
        <v>0</v>
      </c>
      <c r="AG71" s="6">
        <f t="shared" si="161"/>
        <v>0</v>
      </c>
      <c r="AH71" s="6">
        <f t="shared" si="161"/>
        <v>0</v>
      </c>
      <c r="AI71" s="6">
        <f t="shared" si="161"/>
        <v>0</v>
      </c>
      <c r="AJ71" s="6">
        <f t="shared" si="161"/>
        <v>0</v>
      </c>
      <c r="AK71" s="6">
        <f t="shared" si="160"/>
        <v>0</v>
      </c>
      <c r="AL71" s="6">
        <f t="shared" si="160"/>
        <v>0</v>
      </c>
      <c r="AM71" s="6">
        <f t="shared" si="160"/>
        <v>0</v>
      </c>
      <c r="AO71" s="2">
        <f t="shared" si="135"/>
        <v>0</v>
      </c>
      <c r="AP71" s="2">
        <f t="shared" si="136"/>
        <v>0</v>
      </c>
      <c r="AQ71" s="2">
        <f t="shared" si="137"/>
        <v>0</v>
      </c>
      <c r="AR71" s="2">
        <f t="shared" si="138"/>
        <v>0</v>
      </c>
      <c r="AS71" s="2"/>
      <c r="AT71" s="6">
        <f t="shared" si="144"/>
        <v>0</v>
      </c>
      <c r="AU71" s="6">
        <f t="shared" si="144"/>
        <v>0</v>
      </c>
      <c r="AV71" s="6">
        <f t="shared" si="144"/>
        <v>0</v>
      </c>
    </row>
    <row r="72" spans="1:48" x14ac:dyDescent="0.25">
      <c r="A72" t="s">
        <v>32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H72" s="6">
        <f t="shared" si="145"/>
        <v>0</v>
      </c>
      <c r="I72" s="6">
        <f t="shared" si="146"/>
        <v>0</v>
      </c>
      <c r="J72" s="6">
        <f t="shared" si="147"/>
        <v>0</v>
      </c>
      <c r="K72" s="6">
        <f t="shared" si="148"/>
        <v>0</v>
      </c>
      <c r="M72" s="2">
        <v>0</v>
      </c>
      <c r="N72" s="2">
        <v>0</v>
      </c>
      <c r="O72" s="2">
        <v>0</v>
      </c>
      <c r="P72" s="80">
        <v>0</v>
      </c>
      <c r="Q72" s="2">
        <v>0</v>
      </c>
      <c r="R72" s="2">
        <v>0</v>
      </c>
      <c r="S72" s="2">
        <v>0</v>
      </c>
      <c r="T72" s="80">
        <v>0</v>
      </c>
      <c r="U72" s="2">
        <v>0</v>
      </c>
      <c r="V72" s="2">
        <v>0</v>
      </c>
      <c r="W72" s="2">
        <v>0</v>
      </c>
      <c r="X72" s="80">
        <v>0</v>
      </c>
      <c r="Y72" s="2">
        <v>0</v>
      </c>
      <c r="Z72" s="2">
        <v>0</v>
      </c>
      <c r="AA72" s="2">
        <v>0</v>
      </c>
      <c r="AB72" s="2"/>
      <c r="AC72" s="6">
        <f t="shared" si="142"/>
        <v>0</v>
      </c>
      <c r="AD72" s="6">
        <f t="shared" si="161"/>
        <v>0</v>
      </c>
      <c r="AE72" s="6">
        <f t="shared" si="161"/>
        <v>0</v>
      </c>
      <c r="AF72" s="6">
        <f t="shared" si="161"/>
        <v>0</v>
      </c>
      <c r="AG72" s="6">
        <f t="shared" si="161"/>
        <v>0</v>
      </c>
      <c r="AH72" s="6">
        <f t="shared" si="161"/>
        <v>0</v>
      </c>
      <c r="AI72" s="6">
        <f t="shared" si="161"/>
        <v>0</v>
      </c>
      <c r="AJ72" s="6">
        <f t="shared" si="161"/>
        <v>0</v>
      </c>
      <c r="AK72" s="6">
        <f t="shared" si="160"/>
        <v>0</v>
      </c>
      <c r="AL72" s="6">
        <f t="shared" si="160"/>
        <v>0</v>
      </c>
      <c r="AM72" s="6">
        <f t="shared" si="160"/>
        <v>0</v>
      </c>
      <c r="AO72" s="2">
        <f t="shared" si="135"/>
        <v>0</v>
      </c>
      <c r="AP72" s="2">
        <f t="shared" si="136"/>
        <v>0</v>
      </c>
      <c r="AQ72" s="2">
        <f t="shared" si="137"/>
        <v>0</v>
      </c>
      <c r="AR72" s="2">
        <f t="shared" si="138"/>
        <v>0</v>
      </c>
      <c r="AS72" s="2"/>
      <c r="AT72" s="6">
        <f t="shared" si="144"/>
        <v>0</v>
      </c>
      <c r="AU72" s="6">
        <f t="shared" si="144"/>
        <v>0</v>
      </c>
      <c r="AV72" s="6">
        <f t="shared" si="144"/>
        <v>0</v>
      </c>
    </row>
    <row r="73" spans="1:48" x14ac:dyDescent="0.25">
      <c r="A73" t="s">
        <v>35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H73" s="6">
        <f t="shared" si="145"/>
        <v>0</v>
      </c>
      <c r="I73" s="6">
        <f t="shared" si="146"/>
        <v>0</v>
      </c>
      <c r="J73" s="6">
        <f t="shared" si="147"/>
        <v>0</v>
      </c>
      <c r="K73" s="6">
        <f t="shared" si="148"/>
        <v>0</v>
      </c>
      <c r="M73" s="2">
        <v>0</v>
      </c>
      <c r="N73" s="2">
        <v>0</v>
      </c>
      <c r="O73" s="2">
        <v>0</v>
      </c>
      <c r="P73" s="80">
        <v>0</v>
      </c>
      <c r="Q73" s="2">
        <v>0</v>
      </c>
      <c r="R73" s="2">
        <v>0</v>
      </c>
      <c r="S73" s="2">
        <v>0</v>
      </c>
      <c r="T73" s="80">
        <v>0</v>
      </c>
      <c r="U73" s="2">
        <v>0</v>
      </c>
      <c r="V73" s="2">
        <v>0</v>
      </c>
      <c r="W73" s="2">
        <v>0</v>
      </c>
      <c r="X73" s="80">
        <v>0</v>
      </c>
      <c r="Y73" s="2">
        <v>0</v>
      </c>
      <c r="Z73" s="2">
        <v>0</v>
      </c>
      <c r="AA73" s="2">
        <v>0</v>
      </c>
      <c r="AB73" s="2"/>
      <c r="AC73" s="6">
        <f t="shared" si="142"/>
        <v>0</v>
      </c>
      <c r="AD73" s="6">
        <f t="shared" si="161"/>
        <v>0</v>
      </c>
      <c r="AE73" s="6">
        <f t="shared" si="161"/>
        <v>0</v>
      </c>
      <c r="AF73" s="6">
        <f t="shared" si="161"/>
        <v>0</v>
      </c>
      <c r="AG73" s="6">
        <f t="shared" si="161"/>
        <v>0</v>
      </c>
      <c r="AH73" s="6">
        <f t="shared" si="161"/>
        <v>0</v>
      </c>
      <c r="AI73" s="6">
        <f t="shared" si="161"/>
        <v>0</v>
      </c>
      <c r="AJ73" s="6">
        <f t="shared" si="161"/>
        <v>0</v>
      </c>
      <c r="AK73" s="6">
        <f t="shared" si="160"/>
        <v>0</v>
      </c>
      <c r="AL73" s="6">
        <f t="shared" si="160"/>
        <v>0</v>
      </c>
      <c r="AM73" s="6">
        <f t="shared" si="160"/>
        <v>0</v>
      </c>
      <c r="AO73" s="2">
        <f t="shared" si="135"/>
        <v>0</v>
      </c>
      <c r="AP73" s="2">
        <f t="shared" si="136"/>
        <v>0</v>
      </c>
      <c r="AQ73" s="2">
        <f t="shared" si="137"/>
        <v>0</v>
      </c>
      <c r="AR73" s="2">
        <f t="shared" si="138"/>
        <v>0</v>
      </c>
      <c r="AS73" s="2"/>
      <c r="AT73" s="6">
        <f t="shared" si="144"/>
        <v>0</v>
      </c>
      <c r="AU73" s="6">
        <f t="shared" si="144"/>
        <v>0</v>
      </c>
      <c r="AV73" s="6">
        <f t="shared" si="144"/>
        <v>0</v>
      </c>
    </row>
    <row r="74" spans="1:48" x14ac:dyDescent="0.25">
      <c r="A74" t="s">
        <v>36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H74" s="6">
        <f t="shared" si="145"/>
        <v>0</v>
      </c>
      <c r="I74" s="6">
        <f t="shared" si="146"/>
        <v>0</v>
      </c>
      <c r="J74" s="6">
        <f t="shared" si="147"/>
        <v>0</v>
      </c>
      <c r="K74" s="6">
        <f t="shared" si="148"/>
        <v>0</v>
      </c>
      <c r="M74" s="2">
        <v>0</v>
      </c>
      <c r="N74" s="2">
        <v>0</v>
      </c>
      <c r="O74" s="2">
        <v>0</v>
      </c>
      <c r="P74" s="80">
        <v>0</v>
      </c>
      <c r="Q74" s="2">
        <v>0</v>
      </c>
      <c r="R74" s="2">
        <v>0</v>
      </c>
      <c r="S74" s="2">
        <v>0</v>
      </c>
      <c r="T74" s="80">
        <v>0</v>
      </c>
      <c r="U74" s="2">
        <v>0</v>
      </c>
      <c r="V74" s="2">
        <v>0</v>
      </c>
      <c r="W74" s="2">
        <v>0</v>
      </c>
      <c r="X74" s="80">
        <v>0</v>
      </c>
      <c r="Y74" s="2">
        <v>0</v>
      </c>
      <c r="Z74" s="2">
        <v>0</v>
      </c>
      <c r="AA74" s="2">
        <v>0</v>
      </c>
      <c r="AB74" s="2"/>
      <c r="AC74" s="6">
        <f t="shared" si="142"/>
        <v>0</v>
      </c>
      <c r="AD74" s="6">
        <f t="shared" si="161"/>
        <v>0</v>
      </c>
      <c r="AE74" s="6">
        <f t="shared" si="161"/>
        <v>0</v>
      </c>
      <c r="AF74" s="6">
        <f t="shared" si="161"/>
        <v>0</v>
      </c>
      <c r="AG74" s="6">
        <f t="shared" si="161"/>
        <v>0</v>
      </c>
      <c r="AH74" s="6">
        <f t="shared" si="161"/>
        <v>0</v>
      </c>
      <c r="AI74" s="6">
        <f t="shared" si="161"/>
        <v>0</v>
      </c>
      <c r="AJ74" s="6">
        <f t="shared" si="161"/>
        <v>0</v>
      </c>
      <c r="AK74" s="6">
        <f t="shared" si="160"/>
        <v>0</v>
      </c>
      <c r="AL74" s="6">
        <f t="shared" si="160"/>
        <v>0</v>
      </c>
      <c r="AM74" s="6">
        <f t="shared" si="160"/>
        <v>0</v>
      </c>
      <c r="AO74" s="2">
        <f t="shared" si="135"/>
        <v>0</v>
      </c>
      <c r="AP74" s="2">
        <f t="shared" si="136"/>
        <v>0</v>
      </c>
      <c r="AQ74" s="2">
        <f t="shared" si="137"/>
        <v>0</v>
      </c>
      <c r="AR74" s="2">
        <f t="shared" si="138"/>
        <v>0</v>
      </c>
      <c r="AS74" s="2"/>
      <c r="AT74" s="6">
        <f t="shared" si="144"/>
        <v>0</v>
      </c>
      <c r="AU74" s="6">
        <f t="shared" si="144"/>
        <v>0</v>
      </c>
      <c r="AV74" s="6">
        <f t="shared" si="144"/>
        <v>0</v>
      </c>
    </row>
    <row r="75" spans="1:48" x14ac:dyDescent="0.25">
      <c r="A75" t="s">
        <v>37</v>
      </c>
      <c r="B75" s="2">
        <v>0</v>
      </c>
      <c r="C75" s="2">
        <v>0</v>
      </c>
      <c r="D75" s="2">
        <v>191096</v>
      </c>
      <c r="E75" s="2">
        <v>286171</v>
      </c>
      <c r="F75" s="2">
        <v>421924</v>
      </c>
      <c r="H75" s="6">
        <f t="shared" si="145"/>
        <v>0</v>
      </c>
      <c r="I75" s="6">
        <f t="shared" si="146"/>
        <v>0</v>
      </c>
      <c r="J75" s="6">
        <f t="shared" si="147"/>
        <v>0.49752480428685059</v>
      </c>
      <c r="K75" s="6">
        <f t="shared" si="148"/>
        <v>0.4743772080329593</v>
      </c>
      <c r="M75" s="2">
        <v>147758</v>
      </c>
      <c r="N75" s="2">
        <v>159077</v>
      </c>
      <c r="O75" s="2">
        <v>169027</v>
      </c>
      <c r="P75" s="80">
        <v>191096</v>
      </c>
      <c r="Q75" s="2">
        <v>225628</v>
      </c>
      <c r="R75" s="2">
        <v>231633</v>
      </c>
      <c r="S75" s="2">
        <v>262841</v>
      </c>
      <c r="T75" s="80">
        <v>286171</v>
      </c>
      <c r="U75" s="2">
        <v>308224</v>
      </c>
      <c r="V75" s="2">
        <v>355797</v>
      </c>
      <c r="W75" s="2">
        <v>401326</v>
      </c>
      <c r="X75" s="80">
        <v>421924</v>
      </c>
      <c r="Y75" s="2">
        <v>436173</v>
      </c>
      <c r="Z75" s="2">
        <v>450544</v>
      </c>
      <c r="AA75" s="2">
        <v>472144</v>
      </c>
      <c r="AB75" s="2"/>
      <c r="AC75" s="6">
        <f t="shared" si="142"/>
        <v>0.52701038184057714</v>
      </c>
      <c r="AD75" s="6">
        <f t="shared" si="161"/>
        <v>0.45610616242448626</v>
      </c>
      <c r="AE75" s="6">
        <f t="shared" si="161"/>
        <v>0.55502375360149558</v>
      </c>
      <c r="AF75" s="6">
        <f t="shared" si="161"/>
        <v>0.49752480428685059</v>
      </c>
      <c r="AG75" s="6">
        <f t="shared" si="161"/>
        <v>0.36607158685978691</v>
      </c>
      <c r="AH75" s="6">
        <f t="shared" si="161"/>
        <v>0.53603761122119908</v>
      </c>
      <c r="AI75" s="6">
        <f t="shared" si="161"/>
        <v>0.52687746584436979</v>
      </c>
      <c r="AJ75" s="6">
        <f t="shared" si="161"/>
        <v>0.4743772080329593</v>
      </c>
      <c r="AK75" s="6">
        <f t="shared" si="160"/>
        <v>0.41511692794850497</v>
      </c>
      <c r="AL75" s="6">
        <f t="shared" si="160"/>
        <v>0.26629510647925642</v>
      </c>
      <c r="AM75" s="6">
        <f t="shared" si="160"/>
        <v>0.17646003498402796</v>
      </c>
      <c r="AO75" s="2">
        <f t="shared" si="135"/>
        <v>169027</v>
      </c>
      <c r="AP75" s="2">
        <f t="shared" si="136"/>
        <v>262841</v>
      </c>
      <c r="AQ75" s="2">
        <f t="shared" si="137"/>
        <v>401326</v>
      </c>
      <c r="AR75" s="2">
        <f t="shared" si="138"/>
        <v>472144</v>
      </c>
      <c r="AS75" s="2"/>
      <c r="AT75" s="6">
        <f t="shared" si="144"/>
        <v>0.55502375360149558</v>
      </c>
      <c r="AU75" s="6">
        <f t="shared" si="144"/>
        <v>0.52687746584436979</v>
      </c>
      <c r="AV75" s="6">
        <f t="shared" si="144"/>
        <v>0.17646003498402796</v>
      </c>
    </row>
    <row r="76" spans="1:48" x14ac:dyDescent="0.25">
      <c r="A76" t="s">
        <v>38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H76" s="6">
        <f t="shared" si="145"/>
        <v>0</v>
      </c>
      <c r="I76" s="6">
        <f t="shared" si="146"/>
        <v>0</v>
      </c>
      <c r="J76" s="6">
        <f t="shared" si="147"/>
        <v>0</v>
      </c>
      <c r="K76" s="6">
        <f t="shared" si="148"/>
        <v>0</v>
      </c>
      <c r="M76" s="2">
        <v>0</v>
      </c>
      <c r="N76" s="2">
        <v>0</v>
      </c>
      <c r="O76" s="2">
        <v>0</v>
      </c>
      <c r="P76" s="80">
        <v>0</v>
      </c>
      <c r="Q76" s="2">
        <v>0</v>
      </c>
      <c r="R76" s="2">
        <v>0</v>
      </c>
      <c r="S76" s="2">
        <v>0</v>
      </c>
      <c r="T76" s="80">
        <v>0</v>
      </c>
      <c r="U76" s="2">
        <v>0</v>
      </c>
      <c r="V76" s="2">
        <v>0</v>
      </c>
      <c r="W76" s="2">
        <v>0</v>
      </c>
      <c r="X76" s="80">
        <v>0</v>
      </c>
      <c r="Y76" s="2">
        <v>0</v>
      </c>
      <c r="Z76" s="2">
        <v>0</v>
      </c>
      <c r="AA76" s="2">
        <v>0</v>
      </c>
      <c r="AB76" s="2"/>
      <c r="AC76" s="6">
        <f t="shared" si="142"/>
        <v>0</v>
      </c>
      <c r="AD76" s="6">
        <f t="shared" si="161"/>
        <v>0</v>
      </c>
      <c r="AE76" s="6">
        <f t="shared" si="161"/>
        <v>0</v>
      </c>
      <c r="AF76" s="6">
        <f t="shared" si="161"/>
        <v>0</v>
      </c>
      <c r="AG76" s="6">
        <f t="shared" si="161"/>
        <v>0</v>
      </c>
      <c r="AH76" s="6">
        <f t="shared" si="161"/>
        <v>0</v>
      </c>
      <c r="AI76" s="6">
        <f t="shared" si="161"/>
        <v>0</v>
      </c>
      <c r="AJ76" s="6">
        <f t="shared" si="161"/>
        <v>0</v>
      </c>
      <c r="AK76" s="6">
        <f t="shared" si="160"/>
        <v>0</v>
      </c>
      <c r="AL76" s="6">
        <f t="shared" si="160"/>
        <v>0</v>
      </c>
      <c r="AM76" s="6">
        <f t="shared" si="160"/>
        <v>0</v>
      </c>
      <c r="AO76" s="2">
        <f t="shared" si="135"/>
        <v>0</v>
      </c>
      <c r="AP76" s="2">
        <f t="shared" si="136"/>
        <v>0</v>
      </c>
      <c r="AQ76" s="2">
        <f t="shared" si="137"/>
        <v>0</v>
      </c>
      <c r="AR76" s="2">
        <f t="shared" si="138"/>
        <v>0</v>
      </c>
      <c r="AS76" s="2"/>
      <c r="AT76" s="6">
        <f t="shared" si="144"/>
        <v>0</v>
      </c>
      <c r="AU76" s="6">
        <f t="shared" si="144"/>
        <v>0</v>
      </c>
      <c r="AV76" s="6">
        <f t="shared" si="144"/>
        <v>0</v>
      </c>
    </row>
    <row r="77" spans="1:48" ht="5.0999999999999996" customHeight="1" x14ac:dyDescent="0.25">
      <c r="B77" s="2"/>
      <c r="C77" s="2"/>
      <c r="D77" s="2"/>
      <c r="E77" s="2"/>
      <c r="F77" s="2"/>
      <c r="H77" s="6"/>
      <c r="I77" s="6"/>
      <c r="J77" s="6"/>
      <c r="K77" s="6"/>
      <c r="M77" s="2"/>
      <c r="N77" s="2"/>
      <c r="O77" s="2"/>
      <c r="P77" s="80"/>
      <c r="Q77" s="2"/>
      <c r="R77" s="2"/>
      <c r="S77" s="2"/>
      <c r="T77" s="80"/>
      <c r="U77" s="2"/>
      <c r="V77" s="2"/>
      <c r="W77" s="2"/>
      <c r="X77" s="80"/>
      <c r="Y77" s="2"/>
      <c r="Z77" s="2"/>
      <c r="AA77" s="2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O77" s="2">
        <f t="shared" si="135"/>
        <v>0</v>
      </c>
      <c r="AP77" s="2">
        <f t="shared" si="136"/>
        <v>0</v>
      </c>
      <c r="AQ77" s="2">
        <f t="shared" si="137"/>
        <v>0</v>
      </c>
      <c r="AR77" s="2">
        <f t="shared" si="138"/>
        <v>0</v>
      </c>
      <c r="AT77" s="6"/>
      <c r="AU77" s="6"/>
      <c r="AV77" s="6"/>
    </row>
    <row r="78" spans="1:48" x14ac:dyDescent="0.25">
      <c r="A78" s="28" t="s">
        <v>56</v>
      </c>
      <c r="B78" s="29">
        <f>B80+B95+B104</f>
        <v>0</v>
      </c>
      <c r="C78" s="29">
        <f>C80+C95+C104</f>
        <v>0</v>
      </c>
      <c r="D78" s="29">
        <f>D80+D95+D104</f>
        <v>195770</v>
      </c>
      <c r="E78" s="29">
        <f>E80+E95+E104</f>
        <v>292953</v>
      </c>
      <c r="F78" s="29">
        <f>F80+F95+F104</f>
        <v>432343</v>
      </c>
      <c r="G78" s="10"/>
      <c r="H78" s="30">
        <f>IFERROR((C78-B78)/(ABS(B78)),0)</f>
        <v>0</v>
      </c>
      <c r="I78" s="31">
        <f>IFERROR((D78-C78)/(ABS(C78)),0)</f>
        <v>0</v>
      </c>
      <c r="J78" s="31">
        <f>IFERROR((E78-D78)/(ABS(D78)),0)</f>
        <v>0.49641415947285078</v>
      </c>
      <c r="K78" s="31">
        <f>IFERROR((F78-E78)/(ABS(E78)),0)</f>
        <v>0.47581011288500202</v>
      </c>
      <c r="L78" s="34"/>
      <c r="M78" s="29">
        <f t="shared" ref="M78:X78" si="162">M80+M95+M104</f>
        <v>151646</v>
      </c>
      <c r="N78" s="29">
        <f t="shared" si="162"/>
        <v>163279</v>
      </c>
      <c r="O78" s="29">
        <f t="shared" si="162"/>
        <v>173445</v>
      </c>
      <c r="P78" s="85">
        <f t="shared" si="162"/>
        <v>195770</v>
      </c>
      <c r="Q78" s="29">
        <f t="shared" si="162"/>
        <v>230732</v>
      </c>
      <c r="R78" s="29">
        <f t="shared" si="162"/>
        <v>237334</v>
      </c>
      <c r="S78" s="29">
        <f t="shared" si="162"/>
        <v>268890</v>
      </c>
      <c r="T78" s="85">
        <f t="shared" si="162"/>
        <v>292953</v>
      </c>
      <c r="U78" s="29">
        <f t="shared" si="162"/>
        <v>315697</v>
      </c>
      <c r="V78" s="29">
        <f t="shared" si="162"/>
        <v>364087</v>
      </c>
      <c r="W78" s="29">
        <f t="shared" si="162"/>
        <v>410755</v>
      </c>
      <c r="X78" s="85">
        <f t="shared" si="162"/>
        <v>432343</v>
      </c>
      <c r="Y78" s="29">
        <f t="shared" ref="Y78:AA78" si="163">Y80+Y95+Y104</f>
        <v>447405</v>
      </c>
      <c r="Z78" s="29">
        <f t="shared" si="163"/>
        <v>462848</v>
      </c>
      <c r="AA78" s="29">
        <f t="shared" si="163"/>
        <v>485619</v>
      </c>
      <c r="AB78" s="29"/>
      <c r="AC78" s="30">
        <f t="shared" ref="AC78:AM78" si="164">IFERROR((Q78-M78)/(ABS(M78)),0)</f>
        <v>0.52151721773076776</v>
      </c>
      <c r="AD78" s="31">
        <f t="shared" si="164"/>
        <v>0.45354883359158249</v>
      </c>
      <c r="AE78" s="31">
        <f t="shared" si="164"/>
        <v>0.55028971720141828</v>
      </c>
      <c r="AF78" s="31">
        <f t="shared" si="164"/>
        <v>0.49641415947285078</v>
      </c>
      <c r="AG78" s="31">
        <f t="shared" si="164"/>
        <v>0.36824107622696461</v>
      </c>
      <c r="AH78" s="31">
        <f t="shared" si="164"/>
        <v>0.53407012901649153</v>
      </c>
      <c r="AI78" s="31">
        <f t="shared" si="164"/>
        <v>0.52759492729368884</v>
      </c>
      <c r="AJ78" s="31">
        <f t="shared" si="164"/>
        <v>0.47581011288500202</v>
      </c>
      <c r="AK78" s="31">
        <f t="shared" si="164"/>
        <v>0.41719750266869815</v>
      </c>
      <c r="AL78" s="31">
        <f t="shared" si="164"/>
        <v>0.27125659526431867</v>
      </c>
      <c r="AM78" s="31">
        <f t="shared" si="164"/>
        <v>0.18225949775413566</v>
      </c>
      <c r="AO78" s="29">
        <f t="shared" si="135"/>
        <v>173445</v>
      </c>
      <c r="AP78" s="29">
        <f t="shared" si="136"/>
        <v>268890</v>
      </c>
      <c r="AQ78" s="29">
        <f t="shared" si="137"/>
        <v>410755</v>
      </c>
      <c r="AR78" s="29">
        <f t="shared" si="138"/>
        <v>485619</v>
      </c>
      <c r="AS78" s="29"/>
      <c r="AT78" s="31">
        <f>IFERROR((AP78-AO78)/(ABS(AO78)),0)</f>
        <v>0.55028971720141828</v>
      </c>
      <c r="AU78" s="31">
        <f t="shared" ref="AU78:AV78" si="165">IFERROR((AQ78-AP78)/(ABS(AP78)),0)</f>
        <v>0.52759492729368884</v>
      </c>
      <c r="AV78" s="31">
        <f t="shared" si="165"/>
        <v>0.18225949775413566</v>
      </c>
    </row>
    <row r="79" spans="1:48" ht="5.0999999999999996" customHeight="1" x14ac:dyDescent="0.25">
      <c r="B79" s="2"/>
      <c r="C79" s="2"/>
      <c r="D79" s="2"/>
      <c r="E79" s="2"/>
      <c r="F79" s="2"/>
      <c r="H79" s="6"/>
      <c r="I79" s="6"/>
      <c r="J79" s="6"/>
      <c r="K79" s="6"/>
      <c r="M79" s="2"/>
      <c r="N79" s="2"/>
      <c r="O79" s="2"/>
      <c r="P79" s="80"/>
      <c r="Q79" s="2"/>
      <c r="R79" s="2"/>
      <c r="S79" s="2"/>
      <c r="T79" s="80"/>
      <c r="U79" s="2"/>
      <c r="V79" s="2"/>
      <c r="W79" s="2"/>
      <c r="X79" s="80"/>
      <c r="Y79" s="2"/>
      <c r="Z79" s="2"/>
      <c r="AA79" s="2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O79" s="2"/>
      <c r="AP79" s="2"/>
      <c r="AQ79" s="2"/>
      <c r="AR79" s="2"/>
      <c r="AT79" s="6"/>
      <c r="AU79" s="6"/>
      <c r="AV79" s="6"/>
    </row>
    <row r="80" spans="1:48" x14ac:dyDescent="0.25">
      <c r="A80" s="18" t="s">
        <v>57</v>
      </c>
      <c r="B80" s="19">
        <f>SUM(B81:B93)</f>
        <v>0</v>
      </c>
      <c r="C80" s="19">
        <f>SUM(C81:C93)</f>
        <v>0</v>
      </c>
      <c r="D80" s="19">
        <f>SUM(D81:D93)</f>
        <v>36400</v>
      </c>
      <c r="E80" s="19">
        <f>SUM(E81:E93)</f>
        <v>44847</v>
      </c>
      <c r="F80" s="19">
        <f>SUM(F81:F93)</f>
        <v>57091</v>
      </c>
      <c r="G80" s="20"/>
      <c r="H80" s="21">
        <f>IFERROR((C80-B80)/(ABS(B80)),0)</f>
        <v>0</v>
      </c>
      <c r="I80" s="21">
        <f>IFERROR((D80-C80)/(ABS(C80)),0)</f>
        <v>0</v>
      </c>
      <c r="J80" s="21">
        <f>IFERROR((E80-D80)/(ABS(D80)),0)</f>
        <v>0.23206043956043956</v>
      </c>
      <c r="K80" s="21">
        <f>IFERROR((F80-E80)/(ABS(E80)),0)</f>
        <v>0.27301714718933262</v>
      </c>
      <c r="M80" s="19">
        <f>SUM(M81:M93)</f>
        <v>31663</v>
      </c>
      <c r="N80" s="19">
        <f>SUM(N81:N93)</f>
        <v>32707</v>
      </c>
      <c r="O80" s="19">
        <f>SUM(O81:O93)</f>
        <v>34734</v>
      </c>
      <c r="P80" s="79">
        <f t="shared" ref="P80:U80" si="166">SUM(P81:P93)</f>
        <v>36400</v>
      </c>
      <c r="Q80" s="19">
        <f t="shared" si="166"/>
        <v>38071</v>
      </c>
      <c r="R80" s="19">
        <f t="shared" si="166"/>
        <v>38852</v>
      </c>
      <c r="S80" s="19">
        <f t="shared" si="166"/>
        <v>41601</v>
      </c>
      <c r="T80" s="79">
        <f t="shared" si="166"/>
        <v>44847</v>
      </c>
      <c r="U80" s="19">
        <f t="shared" si="166"/>
        <v>46948</v>
      </c>
      <c r="V80" s="19">
        <f>SUM(V81:V93)</f>
        <v>48866</v>
      </c>
      <c r="W80" s="19">
        <f>SUM(W81:W93)</f>
        <v>53002</v>
      </c>
      <c r="X80" s="79">
        <f>SUM(X81:X93)</f>
        <v>57091</v>
      </c>
      <c r="Y80" s="19">
        <f t="shared" ref="Y80" si="167">SUM(Y81:Y93)</f>
        <v>58953</v>
      </c>
      <c r="Z80" s="19">
        <f>SUM(Z81:Z93)</f>
        <v>60925</v>
      </c>
      <c r="AA80" s="19">
        <f>SUM(AA81:AA93)</f>
        <v>63613</v>
      </c>
      <c r="AB80" s="19"/>
      <c r="AC80" s="21">
        <f t="shared" ref="AC80:AC93" si="168">IFERROR((Q80-M80)/(ABS(M80)),0)</f>
        <v>0.20238132836433692</v>
      </c>
      <c r="AD80" s="21">
        <f t="shared" ref="AD80:AD93" si="169">IFERROR((R80-N80)/(ABS(N80)),0)</f>
        <v>0.18788027027853366</v>
      </c>
      <c r="AE80" s="21">
        <f t="shared" ref="AE80:AE93" si="170">IFERROR((S80-O80)/(ABS(O80)),0)</f>
        <v>0.1977025392986699</v>
      </c>
      <c r="AF80" s="21">
        <f t="shared" ref="AF80:AF93" si="171">IFERROR((T80-P80)/(ABS(P80)),0)</f>
        <v>0.23206043956043956</v>
      </c>
      <c r="AG80" s="21">
        <f t="shared" ref="AG80:AG93" si="172">IFERROR((U80-Q80)/(ABS(Q80)),0)</f>
        <v>0.23316960416064722</v>
      </c>
      <c r="AH80" s="21">
        <f t="shared" ref="AH80:AH93" si="173">IFERROR((V80-R80)/(ABS(R80)),0)</f>
        <v>0.25774734891382683</v>
      </c>
      <c r="AI80" s="21">
        <f t="shared" ref="AI80:AI93" si="174">IFERROR((W80-S80)/(ABS(S80)),0)</f>
        <v>0.27405591211749719</v>
      </c>
      <c r="AJ80" s="21">
        <f t="shared" ref="AJ80:AJ93" si="175">IFERROR((X80-T80)/(ABS(T80)),0)</f>
        <v>0.27301714718933262</v>
      </c>
      <c r="AK80" s="21">
        <f t="shared" ref="AK80:AK93" si="176">IFERROR((Y80-U80)/(ABS(U80)),0)</f>
        <v>0.2557084433841697</v>
      </c>
      <c r="AL80" s="21">
        <f t="shared" ref="AL80:AL93" si="177">IFERROR((Z80-V80)/(ABS(V80)),0)</f>
        <v>0.24677690009413497</v>
      </c>
      <c r="AM80" s="21">
        <f t="shared" ref="AM80:AM93" si="178">IFERROR((AA80-W80)/(ABS(W80)),0)</f>
        <v>0.20019999245311498</v>
      </c>
      <c r="AO80" s="19">
        <f t="shared" ref="AO80:AO110" si="179">O80</f>
        <v>34734</v>
      </c>
      <c r="AP80" s="19">
        <f t="shared" ref="AP80:AP110" si="180">S80</f>
        <v>41601</v>
      </c>
      <c r="AQ80" s="19">
        <f t="shared" ref="AQ80:AQ110" si="181">W80</f>
        <v>53002</v>
      </c>
      <c r="AR80" s="19">
        <f t="shared" ref="AR80:AR110" si="182">AA80</f>
        <v>63613</v>
      </c>
      <c r="AS80" s="19"/>
      <c r="AT80" s="21">
        <f t="shared" ref="AT80:AV93" si="183">IFERROR((AP80-AO80)/(ABS(AO80)),0)</f>
        <v>0.1977025392986699</v>
      </c>
      <c r="AU80" s="21">
        <f t="shared" si="183"/>
        <v>0.27405591211749719</v>
      </c>
      <c r="AV80" s="21">
        <f t="shared" si="183"/>
        <v>0.20019999245311498</v>
      </c>
    </row>
    <row r="81" spans="1:48" x14ac:dyDescent="0.25">
      <c r="A81" t="s">
        <v>39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H81" s="6">
        <f t="shared" ref="H81:H93" si="184">IFERROR((C81-B81)/(ABS(B81)),0)</f>
        <v>0</v>
      </c>
      <c r="I81" s="6">
        <f t="shared" ref="I81:I93" si="185">IFERROR((D81-C81)/(ABS(C81)),0)</f>
        <v>0</v>
      </c>
      <c r="J81" s="6">
        <f t="shared" ref="J81:J93" si="186">IFERROR((E81-D81)/(ABS(D81)),0)</f>
        <v>0</v>
      </c>
      <c r="K81" s="6">
        <f t="shared" ref="K81:K93" si="187">IFERROR((F81-E81)/(ABS(E81)),0)</f>
        <v>0</v>
      </c>
      <c r="M81" s="2">
        <v>0</v>
      </c>
      <c r="N81" s="2">
        <v>0</v>
      </c>
      <c r="O81" s="2">
        <v>0</v>
      </c>
      <c r="P81" s="80">
        <v>0</v>
      </c>
      <c r="Q81" s="2">
        <v>0</v>
      </c>
      <c r="R81" s="2">
        <v>0</v>
      </c>
      <c r="S81" s="2">
        <v>0</v>
      </c>
      <c r="T81" s="80">
        <v>0</v>
      </c>
      <c r="U81" s="2">
        <v>0</v>
      </c>
      <c r="V81" s="2">
        <v>0</v>
      </c>
      <c r="W81" s="2">
        <v>0</v>
      </c>
      <c r="X81" s="80">
        <v>0</v>
      </c>
      <c r="Y81" s="2">
        <v>0</v>
      </c>
      <c r="Z81" s="2">
        <v>0</v>
      </c>
      <c r="AA81" s="2">
        <v>0</v>
      </c>
      <c r="AB81" s="2"/>
      <c r="AC81" s="6">
        <f t="shared" si="168"/>
        <v>0</v>
      </c>
      <c r="AD81" s="6">
        <f t="shared" si="169"/>
        <v>0</v>
      </c>
      <c r="AE81" s="6">
        <f t="shared" si="170"/>
        <v>0</v>
      </c>
      <c r="AF81" s="6">
        <f t="shared" si="171"/>
        <v>0</v>
      </c>
      <c r="AG81" s="6">
        <f t="shared" si="172"/>
        <v>0</v>
      </c>
      <c r="AH81" s="6">
        <f t="shared" si="173"/>
        <v>0</v>
      </c>
      <c r="AI81" s="6">
        <f t="shared" si="174"/>
        <v>0</v>
      </c>
      <c r="AJ81" s="6">
        <f t="shared" si="175"/>
        <v>0</v>
      </c>
      <c r="AK81" s="6">
        <f t="shared" si="176"/>
        <v>0</v>
      </c>
      <c r="AL81" s="6">
        <f t="shared" si="177"/>
        <v>0</v>
      </c>
      <c r="AM81" s="6">
        <f t="shared" si="178"/>
        <v>0</v>
      </c>
      <c r="AO81" s="2">
        <f t="shared" si="179"/>
        <v>0</v>
      </c>
      <c r="AP81" s="2">
        <f t="shared" si="180"/>
        <v>0</v>
      </c>
      <c r="AQ81" s="2">
        <f t="shared" si="181"/>
        <v>0</v>
      </c>
      <c r="AR81" s="2">
        <f t="shared" si="182"/>
        <v>0</v>
      </c>
      <c r="AS81" s="2"/>
      <c r="AT81" s="6">
        <f t="shared" si="183"/>
        <v>0</v>
      </c>
      <c r="AU81" s="6">
        <f t="shared" si="183"/>
        <v>0</v>
      </c>
      <c r="AV81" s="6">
        <f t="shared" si="183"/>
        <v>0</v>
      </c>
    </row>
    <row r="82" spans="1:48" x14ac:dyDescent="0.25">
      <c r="A82" t="s">
        <v>40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H82" s="6">
        <f t="shared" si="184"/>
        <v>0</v>
      </c>
      <c r="I82" s="6">
        <f t="shared" si="185"/>
        <v>0</v>
      </c>
      <c r="J82" s="6">
        <f t="shared" si="186"/>
        <v>0</v>
      </c>
      <c r="K82" s="6">
        <f t="shared" si="187"/>
        <v>0</v>
      </c>
      <c r="M82" s="2">
        <v>0</v>
      </c>
      <c r="N82" s="2">
        <v>0</v>
      </c>
      <c r="O82" s="2">
        <v>0</v>
      </c>
      <c r="P82" s="80">
        <v>0</v>
      </c>
      <c r="Q82" s="2">
        <v>0</v>
      </c>
      <c r="R82" s="2">
        <v>0</v>
      </c>
      <c r="S82" s="2">
        <v>0</v>
      </c>
      <c r="T82" s="80">
        <v>0</v>
      </c>
      <c r="U82" s="2">
        <v>0</v>
      </c>
      <c r="V82" s="2">
        <v>0</v>
      </c>
      <c r="W82" s="2">
        <v>0</v>
      </c>
      <c r="X82" s="80">
        <v>0</v>
      </c>
      <c r="Y82" s="2">
        <v>0</v>
      </c>
      <c r="Z82" s="2">
        <v>0</v>
      </c>
      <c r="AA82" s="2">
        <v>0</v>
      </c>
      <c r="AB82" s="2"/>
      <c r="AC82" s="6">
        <f t="shared" si="168"/>
        <v>0</v>
      </c>
      <c r="AD82" s="6">
        <f t="shared" si="169"/>
        <v>0</v>
      </c>
      <c r="AE82" s="6">
        <f t="shared" si="170"/>
        <v>0</v>
      </c>
      <c r="AF82" s="6">
        <f t="shared" si="171"/>
        <v>0</v>
      </c>
      <c r="AG82" s="6">
        <f t="shared" si="172"/>
        <v>0</v>
      </c>
      <c r="AH82" s="6">
        <f t="shared" si="173"/>
        <v>0</v>
      </c>
      <c r="AI82" s="6">
        <f t="shared" si="174"/>
        <v>0</v>
      </c>
      <c r="AJ82" s="6">
        <f t="shared" si="175"/>
        <v>0</v>
      </c>
      <c r="AK82" s="6">
        <f t="shared" si="176"/>
        <v>0</v>
      </c>
      <c r="AL82" s="6">
        <f t="shared" si="177"/>
        <v>0</v>
      </c>
      <c r="AM82" s="6">
        <f t="shared" si="178"/>
        <v>0</v>
      </c>
      <c r="AO82" s="2">
        <f t="shared" si="179"/>
        <v>0</v>
      </c>
      <c r="AP82" s="2">
        <f t="shared" si="180"/>
        <v>0</v>
      </c>
      <c r="AQ82" s="2">
        <f t="shared" si="181"/>
        <v>0</v>
      </c>
      <c r="AR82" s="2">
        <f t="shared" si="182"/>
        <v>0</v>
      </c>
      <c r="AS82" s="2"/>
      <c r="AT82" s="6">
        <f t="shared" si="183"/>
        <v>0</v>
      </c>
      <c r="AU82" s="6">
        <f t="shared" si="183"/>
        <v>0</v>
      </c>
      <c r="AV82" s="6">
        <f t="shared" si="183"/>
        <v>0</v>
      </c>
    </row>
    <row r="83" spans="1:48" x14ac:dyDescent="0.25">
      <c r="A83" t="s">
        <v>41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H83" s="6">
        <f t="shared" si="184"/>
        <v>0</v>
      </c>
      <c r="I83" s="6">
        <f t="shared" si="185"/>
        <v>0</v>
      </c>
      <c r="J83" s="6">
        <f t="shared" si="186"/>
        <v>0</v>
      </c>
      <c r="K83" s="6">
        <f t="shared" si="187"/>
        <v>0</v>
      </c>
      <c r="M83" s="2">
        <v>0</v>
      </c>
      <c r="N83" s="2">
        <v>0</v>
      </c>
      <c r="O83" s="2">
        <v>0</v>
      </c>
      <c r="P83" s="80">
        <v>0</v>
      </c>
      <c r="Q83" s="2">
        <v>0</v>
      </c>
      <c r="R83" s="2">
        <v>0</v>
      </c>
      <c r="S83" s="2">
        <v>0</v>
      </c>
      <c r="T83" s="80">
        <v>0</v>
      </c>
      <c r="U83" s="2">
        <v>0</v>
      </c>
      <c r="V83" s="2">
        <v>0</v>
      </c>
      <c r="W83" s="2">
        <v>0</v>
      </c>
      <c r="X83" s="80">
        <v>0</v>
      </c>
      <c r="Y83" s="2">
        <v>0</v>
      </c>
      <c r="Z83" s="2">
        <v>0</v>
      </c>
      <c r="AA83" s="2">
        <v>0</v>
      </c>
      <c r="AB83" s="2"/>
      <c r="AC83" s="6">
        <f t="shared" si="168"/>
        <v>0</v>
      </c>
      <c r="AD83" s="6">
        <f t="shared" si="169"/>
        <v>0</v>
      </c>
      <c r="AE83" s="6">
        <f t="shared" si="170"/>
        <v>0</v>
      </c>
      <c r="AF83" s="6">
        <f t="shared" si="171"/>
        <v>0</v>
      </c>
      <c r="AG83" s="6">
        <f t="shared" si="172"/>
        <v>0</v>
      </c>
      <c r="AH83" s="6">
        <f t="shared" si="173"/>
        <v>0</v>
      </c>
      <c r="AI83" s="6">
        <f t="shared" si="174"/>
        <v>0</v>
      </c>
      <c r="AJ83" s="6">
        <f t="shared" si="175"/>
        <v>0</v>
      </c>
      <c r="AK83" s="6">
        <f t="shared" si="176"/>
        <v>0</v>
      </c>
      <c r="AL83" s="6">
        <f t="shared" si="177"/>
        <v>0</v>
      </c>
      <c r="AM83" s="6">
        <f t="shared" si="178"/>
        <v>0</v>
      </c>
      <c r="AO83" s="2">
        <f t="shared" si="179"/>
        <v>0</v>
      </c>
      <c r="AP83" s="2">
        <f t="shared" si="180"/>
        <v>0</v>
      </c>
      <c r="AQ83" s="2">
        <f t="shared" si="181"/>
        <v>0</v>
      </c>
      <c r="AR83" s="2">
        <f t="shared" si="182"/>
        <v>0</v>
      </c>
      <c r="AS83" s="2"/>
      <c r="AT83" s="6">
        <f t="shared" si="183"/>
        <v>0</v>
      </c>
      <c r="AU83" s="6">
        <f t="shared" si="183"/>
        <v>0</v>
      </c>
      <c r="AV83" s="6">
        <f t="shared" si="183"/>
        <v>0</v>
      </c>
    </row>
    <row r="84" spans="1:48" x14ac:dyDescent="0.25">
      <c r="A84" t="s">
        <v>60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H84" s="6">
        <f t="shared" si="184"/>
        <v>0</v>
      </c>
      <c r="I84" s="6">
        <f t="shared" si="185"/>
        <v>0</v>
      </c>
      <c r="J84" s="6">
        <f t="shared" si="186"/>
        <v>0</v>
      </c>
      <c r="K84" s="6">
        <f t="shared" si="187"/>
        <v>0</v>
      </c>
      <c r="M84" s="2">
        <v>0</v>
      </c>
      <c r="N84" s="2">
        <v>0</v>
      </c>
      <c r="O84" s="2">
        <v>0</v>
      </c>
      <c r="P84" s="80">
        <v>0</v>
      </c>
      <c r="Q84" s="2">
        <v>0</v>
      </c>
      <c r="R84" s="2">
        <v>0</v>
      </c>
      <c r="S84" s="2">
        <v>0</v>
      </c>
      <c r="T84" s="80">
        <v>0</v>
      </c>
      <c r="U84" s="2">
        <v>0</v>
      </c>
      <c r="V84" s="2">
        <v>0</v>
      </c>
      <c r="W84" s="2">
        <v>0</v>
      </c>
      <c r="X84" s="80">
        <v>0</v>
      </c>
      <c r="Y84" s="2">
        <v>0</v>
      </c>
      <c r="Z84" s="2">
        <v>0</v>
      </c>
      <c r="AA84" s="2">
        <v>0</v>
      </c>
      <c r="AB84" s="2"/>
      <c r="AC84" s="6">
        <f t="shared" si="168"/>
        <v>0</v>
      </c>
      <c r="AD84" s="6">
        <f t="shared" si="169"/>
        <v>0</v>
      </c>
      <c r="AE84" s="6">
        <f t="shared" si="170"/>
        <v>0</v>
      </c>
      <c r="AF84" s="6">
        <f t="shared" si="171"/>
        <v>0</v>
      </c>
      <c r="AG84" s="6">
        <f t="shared" si="172"/>
        <v>0</v>
      </c>
      <c r="AH84" s="6">
        <f t="shared" si="173"/>
        <v>0</v>
      </c>
      <c r="AI84" s="6">
        <f t="shared" si="174"/>
        <v>0</v>
      </c>
      <c r="AJ84" s="6">
        <f t="shared" si="175"/>
        <v>0</v>
      </c>
      <c r="AK84" s="6">
        <f t="shared" si="176"/>
        <v>0</v>
      </c>
      <c r="AL84" s="6">
        <f t="shared" si="177"/>
        <v>0</v>
      </c>
      <c r="AM84" s="6">
        <f t="shared" si="178"/>
        <v>0</v>
      </c>
      <c r="AO84" s="2">
        <f t="shared" si="179"/>
        <v>0</v>
      </c>
      <c r="AP84" s="2">
        <f t="shared" si="180"/>
        <v>0</v>
      </c>
      <c r="AQ84" s="2">
        <f t="shared" si="181"/>
        <v>0</v>
      </c>
      <c r="AR84" s="2">
        <f t="shared" si="182"/>
        <v>0</v>
      </c>
      <c r="AS84" s="2"/>
      <c r="AT84" s="6">
        <f t="shared" si="183"/>
        <v>0</v>
      </c>
      <c r="AU84" s="6">
        <f t="shared" si="183"/>
        <v>0</v>
      </c>
      <c r="AV84" s="6">
        <f t="shared" si="183"/>
        <v>0</v>
      </c>
    </row>
    <row r="85" spans="1:48" x14ac:dyDescent="0.25">
      <c r="A85" t="s">
        <v>61</v>
      </c>
      <c r="B85" s="2">
        <v>0</v>
      </c>
      <c r="C85" s="2">
        <v>0</v>
      </c>
      <c r="D85" s="2">
        <v>36400</v>
      </c>
      <c r="E85" s="2">
        <v>44847</v>
      </c>
      <c r="F85" s="2">
        <f>X85</f>
        <v>57091</v>
      </c>
      <c r="H85" s="6">
        <f t="shared" si="184"/>
        <v>0</v>
      </c>
      <c r="I85" s="6">
        <f t="shared" si="185"/>
        <v>0</v>
      </c>
      <c r="J85" s="6">
        <f t="shared" si="186"/>
        <v>0.23206043956043956</v>
      </c>
      <c r="K85" s="6">
        <f t="shared" si="187"/>
        <v>0.27301714718933262</v>
      </c>
      <c r="M85" s="2">
        <v>31663</v>
      </c>
      <c r="N85" s="2">
        <v>32707</v>
      </c>
      <c r="O85" s="2">
        <v>34734</v>
      </c>
      <c r="P85" s="80">
        <v>36400</v>
      </c>
      <c r="Q85" s="2">
        <v>38071</v>
      </c>
      <c r="R85" s="2">
        <v>38852</v>
      </c>
      <c r="S85" s="2">
        <v>41601</v>
      </c>
      <c r="T85" s="80">
        <v>44847</v>
      </c>
      <c r="U85" s="2">
        <v>46948</v>
      </c>
      <c r="V85" s="2">
        <v>48866</v>
      </c>
      <c r="W85" s="2">
        <v>53002</v>
      </c>
      <c r="X85" s="80">
        <v>57091</v>
      </c>
      <c r="Y85" s="2">
        <v>58953</v>
      </c>
      <c r="Z85" s="2">
        <v>60925</v>
      </c>
      <c r="AA85" s="2">
        <v>63613</v>
      </c>
      <c r="AB85" s="2"/>
      <c r="AC85" s="6">
        <f t="shared" si="168"/>
        <v>0.20238132836433692</v>
      </c>
      <c r="AD85" s="6">
        <f t="shared" si="169"/>
        <v>0.18788027027853366</v>
      </c>
      <c r="AE85" s="6">
        <f t="shared" si="170"/>
        <v>0.1977025392986699</v>
      </c>
      <c r="AF85" s="6">
        <f t="shared" si="171"/>
        <v>0.23206043956043956</v>
      </c>
      <c r="AG85" s="6">
        <f t="shared" si="172"/>
        <v>0.23316960416064722</v>
      </c>
      <c r="AH85" s="6">
        <f t="shared" si="173"/>
        <v>0.25774734891382683</v>
      </c>
      <c r="AI85" s="6">
        <f t="shared" si="174"/>
        <v>0.27405591211749719</v>
      </c>
      <c r="AJ85" s="6">
        <f t="shared" si="175"/>
        <v>0.27301714718933262</v>
      </c>
      <c r="AK85" s="6">
        <f t="shared" si="176"/>
        <v>0.2557084433841697</v>
      </c>
      <c r="AL85" s="6">
        <f t="shared" si="177"/>
        <v>0.24677690009413497</v>
      </c>
      <c r="AM85" s="6">
        <f t="shared" si="178"/>
        <v>0.20019999245311498</v>
      </c>
      <c r="AO85" s="2">
        <f t="shared" si="179"/>
        <v>34734</v>
      </c>
      <c r="AP85" s="2">
        <f t="shared" si="180"/>
        <v>41601</v>
      </c>
      <c r="AQ85" s="2">
        <f t="shared" si="181"/>
        <v>53002</v>
      </c>
      <c r="AR85" s="2">
        <f t="shared" si="182"/>
        <v>63613</v>
      </c>
      <c r="AS85" s="2"/>
      <c r="AT85" s="6">
        <f t="shared" si="183"/>
        <v>0.1977025392986699</v>
      </c>
      <c r="AU85" s="6">
        <f t="shared" si="183"/>
        <v>0.27405591211749719</v>
      </c>
      <c r="AV85" s="6">
        <f t="shared" si="183"/>
        <v>0.20019999245311498</v>
      </c>
    </row>
    <row r="86" spans="1:48" x14ac:dyDescent="0.25">
      <c r="A86" t="s">
        <v>42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H86" s="6">
        <f t="shared" si="184"/>
        <v>0</v>
      </c>
      <c r="I86" s="6">
        <f t="shared" si="185"/>
        <v>0</v>
      </c>
      <c r="J86" s="6">
        <f t="shared" si="186"/>
        <v>0</v>
      </c>
      <c r="K86" s="6">
        <f t="shared" si="187"/>
        <v>0</v>
      </c>
      <c r="M86" s="2">
        <v>0</v>
      </c>
      <c r="N86" s="2">
        <v>0</v>
      </c>
      <c r="O86" s="2">
        <v>0</v>
      </c>
      <c r="P86" s="80">
        <v>0</v>
      </c>
      <c r="Q86" s="2">
        <v>0</v>
      </c>
      <c r="R86" s="2">
        <v>0</v>
      </c>
      <c r="S86" s="2">
        <v>0</v>
      </c>
      <c r="T86" s="80">
        <v>0</v>
      </c>
      <c r="U86" s="2">
        <v>0</v>
      </c>
      <c r="V86" s="2">
        <v>0</v>
      </c>
      <c r="W86" s="2">
        <v>0</v>
      </c>
      <c r="X86" s="80">
        <v>0</v>
      </c>
      <c r="Y86" s="2">
        <v>0</v>
      </c>
      <c r="Z86" s="2">
        <v>0</v>
      </c>
      <c r="AA86" s="2">
        <v>0</v>
      </c>
      <c r="AB86" s="2">
        <v>0</v>
      </c>
      <c r="AC86" s="6">
        <f t="shared" si="168"/>
        <v>0</v>
      </c>
      <c r="AD86" s="6">
        <f t="shared" si="169"/>
        <v>0</v>
      </c>
      <c r="AE86" s="6">
        <f t="shared" si="170"/>
        <v>0</v>
      </c>
      <c r="AF86" s="6">
        <f t="shared" si="171"/>
        <v>0</v>
      </c>
      <c r="AG86" s="6">
        <f t="shared" si="172"/>
        <v>0</v>
      </c>
      <c r="AH86" s="6">
        <f t="shared" si="173"/>
        <v>0</v>
      </c>
      <c r="AI86" s="6">
        <f t="shared" si="174"/>
        <v>0</v>
      </c>
      <c r="AJ86" s="6">
        <f t="shared" si="175"/>
        <v>0</v>
      </c>
      <c r="AK86" s="6">
        <f t="shared" si="176"/>
        <v>0</v>
      </c>
      <c r="AL86" s="6">
        <f t="shared" si="177"/>
        <v>0</v>
      </c>
      <c r="AM86" s="6">
        <f t="shared" si="178"/>
        <v>0</v>
      </c>
      <c r="AO86" s="2">
        <f t="shared" si="179"/>
        <v>0</v>
      </c>
      <c r="AP86" s="2">
        <f t="shared" si="180"/>
        <v>0</v>
      </c>
      <c r="AQ86" s="2">
        <f t="shared" si="181"/>
        <v>0</v>
      </c>
      <c r="AR86" s="2">
        <f t="shared" si="182"/>
        <v>0</v>
      </c>
      <c r="AS86" s="2"/>
      <c r="AT86" s="6">
        <f t="shared" si="183"/>
        <v>0</v>
      </c>
      <c r="AU86" s="6">
        <f t="shared" si="183"/>
        <v>0</v>
      </c>
      <c r="AV86" s="6">
        <f t="shared" si="183"/>
        <v>0</v>
      </c>
    </row>
    <row r="87" spans="1:48" x14ac:dyDescent="0.25">
      <c r="A87" t="s">
        <v>43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H87" s="6">
        <f t="shared" si="184"/>
        <v>0</v>
      </c>
      <c r="I87" s="6">
        <f t="shared" si="185"/>
        <v>0</v>
      </c>
      <c r="J87" s="6">
        <f t="shared" si="186"/>
        <v>0</v>
      </c>
      <c r="K87" s="6">
        <f t="shared" si="187"/>
        <v>0</v>
      </c>
      <c r="M87" s="2">
        <v>0</v>
      </c>
      <c r="N87" s="2">
        <v>0</v>
      </c>
      <c r="O87" s="2">
        <v>0</v>
      </c>
      <c r="P87" s="80">
        <v>0</v>
      </c>
      <c r="Q87" s="2">
        <v>0</v>
      </c>
      <c r="R87" s="2">
        <v>0</v>
      </c>
      <c r="S87" s="2">
        <v>0</v>
      </c>
      <c r="T87" s="80">
        <v>0</v>
      </c>
      <c r="U87" s="2">
        <v>0</v>
      </c>
      <c r="V87" s="2">
        <v>0</v>
      </c>
      <c r="W87" s="2">
        <v>0</v>
      </c>
      <c r="X87" s="80">
        <v>0</v>
      </c>
      <c r="Y87" s="2">
        <v>0</v>
      </c>
      <c r="Z87" s="2">
        <v>0</v>
      </c>
      <c r="AA87" s="2">
        <v>0</v>
      </c>
      <c r="AB87" s="2">
        <v>0</v>
      </c>
      <c r="AC87" s="6">
        <f t="shared" si="168"/>
        <v>0</v>
      </c>
      <c r="AD87" s="6">
        <f t="shared" si="169"/>
        <v>0</v>
      </c>
      <c r="AE87" s="6">
        <f t="shared" si="170"/>
        <v>0</v>
      </c>
      <c r="AF87" s="6">
        <f t="shared" si="171"/>
        <v>0</v>
      </c>
      <c r="AG87" s="6">
        <f t="shared" si="172"/>
        <v>0</v>
      </c>
      <c r="AH87" s="6">
        <f t="shared" si="173"/>
        <v>0</v>
      </c>
      <c r="AI87" s="6">
        <f t="shared" si="174"/>
        <v>0</v>
      </c>
      <c r="AJ87" s="6">
        <f t="shared" si="175"/>
        <v>0</v>
      </c>
      <c r="AK87" s="6">
        <f t="shared" si="176"/>
        <v>0</v>
      </c>
      <c r="AL87" s="6">
        <f t="shared" si="177"/>
        <v>0</v>
      </c>
      <c r="AM87" s="6">
        <f t="shared" si="178"/>
        <v>0</v>
      </c>
      <c r="AO87" s="2">
        <f t="shared" si="179"/>
        <v>0</v>
      </c>
      <c r="AP87" s="2">
        <f t="shared" si="180"/>
        <v>0</v>
      </c>
      <c r="AQ87" s="2">
        <f t="shared" si="181"/>
        <v>0</v>
      </c>
      <c r="AR87" s="2">
        <f t="shared" si="182"/>
        <v>0</v>
      </c>
      <c r="AS87" s="2"/>
      <c r="AT87" s="6">
        <f t="shared" si="183"/>
        <v>0</v>
      </c>
      <c r="AU87" s="6">
        <f t="shared" si="183"/>
        <v>0</v>
      </c>
      <c r="AV87" s="6">
        <f t="shared" si="183"/>
        <v>0</v>
      </c>
    </row>
    <row r="88" spans="1:48" x14ac:dyDescent="0.25">
      <c r="A88" t="s">
        <v>44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H88" s="6">
        <f t="shared" si="184"/>
        <v>0</v>
      </c>
      <c r="I88" s="6">
        <f t="shared" si="185"/>
        <v>0</v>
      </c>
      <c r="J88" s="6">
        <f t="shared" si="186"/>
        <v>0</v>
      </c>
      <c r="K88" s="6">
        <f t="shared" si="187"/>
        <v>0</v>
      </c>
      <c r="M88" s="2">
        <v>0</v>
      </c>
      <c r="N88" s="2">
        <v>0</v>
      </c>
      <c r="O88" s="2">
        <v>0</v>
      </c>
      <c r="P88" s="80">
        <v>0</v>
      </c>
      <c r="Q88" s="2">
        <v>0</v>
      </c>
      <c r="R88" s="2">
        <v>0</v>
      </c>
      <c r="S88" s="2">
        <v>0</v>
      </c>
      <c r="T88" s="80">
        <v>0</v>
      </c>
      <c r="U88" s="2">
        <v>0</v>
      </c>
      <c r="V88" s="2">
        <v>0</v>
      </c>
      <c r="W88" s="2">
        <v>0</v>
      </c>
      <c r="X88" s="80">
        <v>0</v>
      </c>
      <c r="Y88" s="2">
        <v>0</v>
      </c>
      <c r="Z88" s="2">
        <v>0</v>
      </c>
      <c r="AA88" s="2">
        <v>0</v>
      </c>
      <c r="AB88" s="2">
        <v>0</v>
      </c>
      <c r="AC88" s="6">
        <f t="shared" si="168"/>
        <v>0</v>
      </c>
      <c r="AD88" s="6">
        <f t="shared" si="169"/>
        <v>0</v>
      </c>
      <c r="AE88" s="6">
        <f t="shared" si="170"/>
        <v>0</v>
      </c>
      <c r="AF88" s="6">
        <f t="shared" si="171"/>
        <v>0</v>
      </c>
      <c r="AG88" s="6">
        <f t="shared" si="172"/>
        <v>0</v>
      </c>
      <c r="AH88" s="6">
        <f t="shared" si="173"/>
        <v>0</v>
      </c>
      <c r="AI88" s="6">
        <f t="shared" si="174"/>
        <v>0</v>
      </c>
      <c r="AJ88" s="6">
        <f t="shared" si="175"/>
        <v>0</v>
      </c>
      <c r="AK88" s="6">
        <f t="shared" si="176"/>
        <v>0</v>
      </c>
      <c r="AL88" s="6">
        <f t="shared" si="177"/>
        <v>0</v>
      </c>
      <c r="AM88" s="6">
        <f t="shared" si="178"/>
        <v>0</v>
      </c>
      <c r="AO88" s="2">
        <f t="shared" si="179"/>
        <v>0</v>
      </c>
      <c r="AP88" s="2">
        <f t="shared" si="180"/>
        <v>0</v>
      </c>
      <c r="AQ88" s="2">
        <f t="shared" si="181"/>
        <v>0</v>
      </c>
      <c r="AR88" s="2">
        <f t="shared" si="182"/>
        <v>0</v>
      </c>
      <c r="AS88" s="2"/>
      <c r="AT88" s="6">
        <f t="shared" si="183"/>
        <v>0</v>
      </c>
      <c r="AU88" s="6">
        <f t="shared" si="183"/>
        <v>0</v>
      </c>
      <c r="AV88" s="6">
        <f t="shared" si="183"/>
        <v>0</v>
      </c>
    </row>
    <row r="89" spans="1:48" x14ac:dyDescent="0.25">
      <c r="A89" t="s">
        <v>62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H89" s="6">
        <f t="shared" si="184"/>
        <v>0</v>
      </c>
      <c r="I89" s="6">
        <f t="shared" si="185"/>
        <v>0</v>
      </c>
      <c r="J89" s="6">
        <f t="shared" si="186"/>
        <v>0</v>
      </c>
      <c r="K89" s="6">
        <f t="shared" si="187"/>
        <v>0</v>
      </c>
      <c r="M89" s="2">
        <v>0</v>
      </c>
      <c r="N89" s="2">
        <v>0</v>
      </c>
      <c r="O89" s="2">
        <v>0</v>
      </c>
      <c r="P89" s="80">
        <v>0</v>
      </c>
      <c r="Q89" s="2">
        <v>0</v>
      </c>
      <c r="R89" s="2">
        <v>0</v>
      </c>
      <c r="S89" s="2">
        <v>0</v>
      </c>
      <c r="T89" s="80">
        <v>0</v>
      </c>
      <c r="U89" s="2">
        <v>0</v>
      </c>
      <c r="V89" s="2">
        <v>0</v>
      </c>
      <c r="W89" s="2">
        <v>0</v>
      </c>
      <c r="X89" s="80">
        <v>0</v>
      </c>
      <c r="Y89" s="2">
        <v>0</v>
      </c>
      <c r="Z89" s="2">
        <v>0</v>
      </c>
      <c r="AA89" s="2">
        <v>0</v>
      </c>
      <c r="AB89" s="2">
        <v>0</v>
      </c>
      <c r="AC89" s="6">
        <f t="shared" si="168"/>
        <v>0</v>
      </c>
      <c r="AD89" s="6">
        <f t="shared" si="169"/>
        <v>0</v>
      </c>
      <c r="AE89" s="6">
        <f t="shared" si="170"/>
        <v>0</v>
      </c>
      <c r="AF89" s="6">
        <f t="shared" si="171"/>
        <v>0</v>
      </c>
      <c r="AG89" s="6">
        <f t="shared" si="172"/>
        <v>0</v>
      </c>
      <c r="AH89" s="6">
        <f t="shared" si="173"/>
        <v>0</v>
      </c>
      <c r="AI89" s="6">
        <f t="shared" si="174"/>
        <v>0</v>
      </c>
      <c r="AJ89" s="6">
        <f t="shared" si="175"/>
        <v>0</v>
      </c>
      <c r="AK89" s="6">
        <f t="shared" si="176"/>
        <v>0</v>
      </c>
      <c r="AL89" s="6">
        <f t="shared" si="177"/>
        <v>0</v>
      </c>
      <c r="AM89" s="6">
        <f t="shared" si="178"/>
        <v>0</v>
      </c>
      <c r="AO89" s="2">
        <f t="shared" si="179"/>
        <v>0</v>
      </c>
      <c r="AP89" s="2">
        <f t="shared" si="180"/>
        <v>0</v>
      </c>
      <c r="AQ89" s="2">
        <f t="shared" si="181"/>
        <v>0</v>
      </c>
      <c r="AR89" s="2">
        <f t="shared" si="182"/>
        <v>0</v>
      </c>
      <c r="AS89" s="2"/>
      <c r="AT89" s="6">
        <f t="shared" si="183"/>
        <v>0</v>
      </c>
      <c r="AU89" s="6">
        <f t="shared" si="183"/>
        <v>0</v>
      </c>
      <c r="AV89" s="6">
        <f t="shared" si="183"/>
        <v>0</v>
      </c>
    </row>
    <row r="90" spans="1:48" x14ac:dyDescent="0.25">
      <c r="A90" t="s">
        <v>63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H90" s="6">
        <f t="shared" si="184"/>
        <v>0</v>
      </c>
      <c r="I90" s="6">
        <f t="shared" si="185"/>
        <v>0</v>
      </c>
      <c r="J90" s="6">
        <f t="shared" si="186"/>
        <v>0</v>
      </c>
      <c r="K90" s="6">
        <f t="shared" si="187"/>
        <v>0</v>
      </c>
      <c r="M90" s="2">
        <v>0</v>
      </c>
      <c r="N90" s="2">
        <v>0</v>
      </c>
      <c r="O90" s="2">
        <v>0</v>
      </c>
      <c r="P90" s="80">
        <v>0</v>
      </c>
      <c r="Q90" s="2">
        <v>0</v>
      </c>
      <c r="R90" s="2">
        <v>0</v>
      </c>
      <c r="S90" s="2">
        <v>0</v>
      </c>
      <c r="T90" s="80">
        <v>0</v>
      </c>
      <c r="U90" s="2">
        <v>0</v>
      </c>
      <c r="V90" s="2">
        <v>0</v>
      </c>
      <c r="W90" s="2">
        <v>0</v>
      </c>
      <c r="X90" s="80">
        <v>0</v>
      </c>
      <c r="Y90" s="2">
        <v>0</v>
      </c>
      <c r="Z90" s="2">
        <v>0</v>
      </c>
      <c r="AA90" s="2">
        <v>0</v>
      </c>
      <c r="AB90" s="2">
        <v>0</v>
      </c>
      <c r="AC90" s="6">
        <f t="shared" si="168"/>
        <v>0</v>
      </c>
      <c r="AD90" s="6">
        <f t="shared" si="169"/>
        <v>0</v>
      </c>
      <c r="AE90" s="6">
        <f t="shared" si="170"/>
        <v>0</v>
      </c>
      <c r="AF90" s="6">
        <f t="shared" si="171"/>
        <v>0</v>
      </c>
      <c r="AG90" s="6">
        <f t="shared" si="172"/>
        <v>0</v>
      </c>
      <c r="AH90" s="6">
        <f t="shared" si="173"/>
        <v>0</v>
      </c>
      <c r="AI90" s="6">
        <f t="shared" si="174"/>
        <v>0</v>
      </c>
      <c r="AJ90" s="6">
        <f t="shared" si="175"/>
        <v>0</v>
      </c>
      <c r="AK90" s="6">
        <f t="shared" si="176"/>
        <v>0</v>
      </c>
      <c r="AL90" s="6">
        <f t="shared" si="177"/>
        <v>0</v>
      </c>
      <c r="AM90" s="6">
        <f t="shared" si="178"/>
        <v>0</v>
      </c>
      <c r="AO90" s="2">
        <f t="shared" si="179"/>
        <v>0</v>
      </c>
      <c r="AP90" s="2">
        <f t="shared" si="180"/>
        <v>0</v>
      </c>
      <c r="AQ90" s="2">
        <f t="shared" si="181"/>
        <v>0</v>
      </c>
      <c r="AR90" s="2">
        <f t="shared" si="182"/>
        <v>0</v>
      </c>
      <c r="AS90" s="2"/>
      <c r="AT90" s="6">
        <f t="shared" si="183"/>
        <v>0</v>
      </c>
      <c r="AU90" s="6">
        <f t="shared" si="183"/>
        <v>0</v>
      </c>
      <c r="AV90" s="6">
        <f t="shared" si="183"/>
        <v>0</v>
      </c>
    </row>
    <row r="91" spans="1:48" x14ac:dyDescent="0.25">
      <c r="A91" t="s">
        <v>45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H91" s="6">
        <f t="shared" si="184"/>
        <v>0</v>
      </c>
      <c r="I91" s="6">
        <f t="shared" si="185"/>
        <v>0</v>
      </c>
      <c r="J91" s="6">
        <f t="shared" si="186"/>
        <v>0</v>
      </c>
      <c r="K91" s="6">
        <f t="shared" si="187"/>
        <v>0</v>
      </c>
      <c r="M91" s="2">
        <v>0</v>
      </c>
      <c r="N91" s="2">
        <v>0</v>
      </c>
      <c r="O91" s="2">
        <v>0</v>
      </c>
      <c r="P91" s="80">
        <v>0</v>
      </c>
      <c r="Q91" s="2">
        <v>0</v>
      </c>
      <c r="R91" s="2">
        <v>0</v>
      </c>
      <c r="S91" s="2">
        <v>0</v>
      </c>
      <c r="T91" s="80">
        <v>0</v>
      </c>
      <c r="U91" s="2">
        <v>0</v>
      </c>
      <c r="V91" s="2">
        <v>0</v>
      </c>
      <c r="W91" s="2">
        <v>0</v>
      </c>
      <c r="X91" s="80">
        <v>0</v>
      </c>
      <c r="Y91" s="2">
        <v>0</v>
      </c>
      <c r="Z91" s="2">
        <v>0</v>
      </c>
      <c r="AA91" s="2">
        <v>0</v>
      </c>
      <c r="AB91" s="2">
        <v>0</v>
      </c>
      <c r="AC91" s="6">
        <f t="shared" si="168"/>
        <v>0</v>
      </c>
      <c r="AD91" s="6">
        <f t="shared" si="169"/>
        <v>0</v>
      </c>
      <c r="AE91" s="6">
        <f t="shared" si="170"/>
        <v>0</v>
      </c>
      <c r="AF91" s="6">
        <f t="shared" si="171"/>
        <v>0</v>
      </c>
      <c r="AG91" s="6">
        <f t="shared" si="172"/>
        <v>0</v>
      </c>
      <c r="AH91" s="6">
        <f t="shared" si="173"/>
        <v>0</v>
      </c>
      <c r="AI91" s="6">
        <f t="shared" si="174"/>
        <v>0</v>
      </c>
      <c r="AJ91" s="6">
        <f t="shared" si="175"/>
        <v>0</v>
      </c>
      <c r="AK91" s="6">
        <f t="shared" si="176"/>
        <v>0</v>
      </c>
      <c r="AL91" s="6">
        <f t="shared" si="177"/>
        <v>0</v>
      </c>
      <c r="AM91" s="6">
        <f t="shared" si="178"/>
        <v>0</v>
      </c>
      <c r="AO91" s="2">
        <f t="shared" si="179"/>
        <v>0</v>
      </c>
      <c r="AP91" s="2">
        <f t="shared" si="180"/>
        <v>0</v>
      </c>
      <c r="AQ91" s="2">
        <f t="shared" si="181"/>
        <v>0</v>
      </c>
      <c r="AR91" s="2">
        <f t="shared" si="182"/>
        <v>0</v>
      </c>
      <c r="AS91" s="2"/>
      <c r="AT91" s="6">
        <f t="shared" si="183"/>
        <v>0</v>
      </c>
      <c r="AU91" s="6">
        <f t="shared" si="183"/>
        <v>0</v>
      </c>
      <c r="AV91" s="6">
        <f t="shared" si="183"/>
        <v>0</v>
      </c>
    </row>
    <row r="92" spans="1:48" x14ac:dyDescent="0.25">
      <c r="A92" t="s">
        <v>46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H92" s="6">
        <f t="shared" si="184"/>
        <v>0</v>
      </c>
      <c r="I92" s="6">
        <f t="shared" si="185"/>
        <v>0</v>
      </c>
      <c r="J92" s="6">
        <f t="shared" si="186"/>
        <v>0</v>
      </c>
      <c r="K92" s="6">
        <f t="shared" si="187"/>
        <v>0</v>
      </c>
      <c r="M92" s="2">
        <v>0</v>
      </c>
      <c r="N92" s="2">
        <v>0</v>
      </c>
      <c r="O92" s="2">
        <v>0</v>
      </c>
      <c r="P92" s="80">
        <v>0</v>
      </c>
      <c r="Q92" s="2">
        <v>0</v>
      </c>
      <c r="R92" s="2">
        <v>0</v>
      </c>
      <c r="S92" s="2">
        <v>0</v>
      </c>
      <c r="T92" s="80">
        <v>0</v>
      </c>
      <c r="U92" s="2">
        <v>0</v>
      </c>
      <c r="V92" s="2">
        <v>0</v>
      </c>
      <c r="W92" s="2">
        <v>0</v>
      </c>
      <c r="X92" s="80">
        <v>0</v>
      </c>
      <c r="Y92" s="2">
        <v>0</v>
      </c>
      <c r="Z92" s="2">
        <v>0</v>
      </c>
      <c r="AA92" s="2">
        <v>0</v>
      </c>
      <c r="AB92" s="2">
        <v>0</v>
      </c>
      <c r="AC92" s="6">
        <f t="shared" si="168"/>
        <v>0</v>
      </c>
      <c r="AD92" s="6">
        <f t="shared" si="169"/>
        <v>0</v>
      </c>
      <c r="AE92" s="6">
        <f t="shared" si="170"/>
        <v>0</v>
      </c>
      <c r="AF92" s="6">
        <f t="shared" si="171"/>
        <v>0</v>
      </c>
      <c r="AG92" s="6">
        <f t="shared" si="172"/>
        <v>0</v>
      </c>
      <c r="AH92" s="6">
        <f t="shared" si="173"/>
        <v>0</v>
      </c>
      <c r="AI92" s="6">
        <f t="shared" si="174"/>
        <v>0</v>
      </c>
      <c r="AJ92" s="6">
        <f t="shared" si="175"/>
        <v>0</v>
      </c>
      <c r="AK92" s="6">
        <f t="shared" si="176"/>
        <v>0</v>
      </c>
      <c r="AL92" s="6">
        <f t="shared" si="177"/>
        <v>0</v>
      </c>
      <c r="AM92" s="6">
        <f t="shared" si="178"/>
        <v>0</v>
      </c>
      <c r="AO92" s="2">
        <f t="shared" si="179"/>
        <v>0</v>
      </c>
      <c r="AP92" s="2">
        <f t="shared" si="180"/>
        <v>0</v>
      </c>
      <c r="AQ92" s="2">
        <f t="shared" si="181"/>
        <v>0</v>
      </c>
      <c r="AR92" s="2">
        <f t="shared" si="182"/>
        <v>0</v>
      </c>
      <c r="AS92" s="2"/>
      <c r="AT92" s="6">
        <f t="shared" si="183"/>
        <v>0</v>
      </c>
      <c r="AU92" s="6">
        <f t="shared" si="183"/>
        <v>0</v>
      </c>
      <c r="AV92" s="6">
        <f t="shared" si="183"/>
        <v>0</v>
      </c>
    </row>
    <row r="93" spans="1:48" x14ac:dyDescent="0.25">
      <c r="A93" t="s">
        <v>47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H93" s="6">
        <f t="shared" si="184"/>
        <v>0</v>
      </c>
      <c r="I93" s="6">
        <f t="shared" si="185"/>
        <v>0</v>
      </c>
      <c r="J93" s="6">
        <f t="shared" si="186"/>
        <v>0</v>
      </c>
      <c r="K93" s="6">
        <f t="shared" si="187"/>
        <v>0</v>
      </c>
      <c r="M93" s="2">
        <v>0</v>
      </c>
      <c r="N93" s="2">
        <v>0</v>
      </c>
      <c r="O93" s="2">
        <v>0</v>
      </c>
      <c r="P93" s="80">
        <v>0</v>
      </c>
      <c r="Q93" s="2">
        <v>0</v>
      </c>
      <c r="R93" s="2">
        <v>0</v>
      </c>
      <c r="S93" s="2">
        <v>0</v>
      </c>
      <c r="T93" s="80">
        <v>0</v>
      </c>
      <c r="U93" s="2">
        <v>0</v>
      </c>
      <c r="V93" s="2">
        <v>0</v>
      </c>
      <c r="W93" s="2">
        <v>0</v>
      </c>
      <c r="X93" s="80">
        <v>0</v>
      </c>
      <c r="Y93" s="2">
        <v>0</v>
      </c>
      <c r="Z93" s="2">
        <v>0</v>
      </c>
      <c r="AA93" s="2">
        <v>0</v>
      </c>
      <c r="AB93" s="2">
        <v>0</v>
      </c>
      <c r="AC93" s="6">
        <f t="shared" si="168"/>
        <v>0</v>
      </c>
      <c r="AD93" s="6">
        <f t="shared" si="169"/>
        <v>0</v>
      </c>
      <c r="AE93" s="6">
        <f t="shared" si="170"/>
        <v>0</v>
      </c>
      <c r="AF93" s="6">
        <f t="shared" si="171"/>
        <v>0</v>
      </c>
      <c r="AG93" s="6">
        <f t="shared" si="172"/>
        <v>0</v>
      </c>
      <c r="AH93" s="6">
        <f t="shared" si="173"/>
        <v>0</v>
      </c>
      <c r="AI93" s="6">
        <f t="shared" si="174"/>
        <v>0</v>
      </c>
      <c r="AJ93" s="6">
        <f t="shared" si="175"/>
        <v>0</v>
      </c>
      <c r="AK93" s="6">
        <f t="shared" si="176"/>
        <v>0</v>
      </c>
      <c r="AL93" s="6">
        <f t="shared" si="177"/>
        <v>0</v>
      </c>
      <c r="AM93" s="6">
        <f t="shared" si="178"/>
        <v>0</v>
      </c>
      <c r="AO93" s="2">
        <f t="shared" si="179"/>
        <v>0</v>
      </c>
      <c r="AP93" s="2">
        <f t="shared" si="180"/>
        <v>0</v>
      </c>
      <c r="AQ93" s="2">
        <f t="shared" si="181"/>
        <v>0</v>
      </c>
      <c r="AR93" s="2">
        <f t="shared" si="182"/>
        <v>0</v>
      </c>
      <c r="AS93" s="2"/>
      <c r="AT93" s="6">
        <f t="shared" si="183"/>
        <v>0</v>
      </c>
      <c r="AU93" s="6">
        <f t="shared" si="183"/>
        <v>0</v>
      </c>
      <c r="AV93" s="6">
        <f t="shared" si="183"/>
        <v>0</v>
      </c>
    </row>
    <row r="94" spans="1:48" ht="5.0999999999999996" customHeight="1" x14ac:dyDescent="0.25">
      <c r="B94" s="2"/>
      <c r="C94" s="2"/>
      <c r="D94" s="2"/>
      <c r="E94" s="2"/>
      <c r="F94" s="2"/>
      <c r="H94" s="6"/>
      <c r="I94" s="6"/>
      <c r="J94" s="6"/>
      <c r="K94" s="6"/>
      <c r="M94" s="2"/>
      <c r="N94" s="2"/>
      <c r="O94" s="2"/>
      <c r="P94" s="80"/>
      <c r="Q94" s="2"/>
      <c r="R94" s="2"/>
      <c r="S94" s="2"/>
      <c r="T94" s="80"/>
      <c r="U94" s="2"/>
      <c r="V94" s="2"/>
      <c r="W94" s="2"/>
      <c r="X94" s="80"/>
      <c r="Y94" s="2"/>
      <c r="Z94" s="2"/>
      <c r="AA94" s="2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O94" s="2">
        <f t="shared" si="179"/>
        <v>0</v>
      </c>
      <c r="AP94" s="2">
        <f t="shared" si="180"/>
        <v>0</v>
      </c>
      <c r="AQ94" s="2">
        <f t="shared" si="181"/>
        <v>0</v>
      </c>
      <c r="AR94" s="2">
        <f t="shared" si="182"/>
        <v>0</v>
      </c>
      <c r="AT94" s="6"/>
      <c r="AU94" s="6"/>
      <c r="AV94" s="6"/>
    </row>
    <row r="95" spans="1:48" x14ac:dyDescent="0.25">
      <c r="A95" s="18" t="s">
        <v>58</v>
      </c>
      <c r="B95" s="19">
        <f>SUM(B96:B102)</f>
        <v>0</v>
      </c>
      <c r="C95" s="19">
        <f>SUM(C96:C102)</f>
        <v>0</v>
      </c>
      <c r="D95" s="19">
        <f>SUM(D96:D102)</f>
        <v>168442</v>
      </c>
      <c r="E95" s="19">
        <f>SUM(E96:E102)</f>
        <v>261276</v>
      </c>
      <c r="F95" s="19">
        <f>SUM(F96:F102)</f>
        <v>395479</v>
      </c>
      <c r="G95" s="20"/>
      <c r="H95" s="21">
        <f>IFERROR((C95-B95)/(ABS(B95)),0)</f>
        <v>0</v>
      </c>
      <c r="I95" s="21">
        <f>IFERROR((D95-C95)/(ABS(C95)),0)</f>
        <v>0</v>
      </c>
      <c r="J95" s="21">
        <f>IFERROR((E95-D95)/(ABS(D95)),0)</f>
        <v>0.5511333277923558</v>
      </c>
      <c r="K95" s="21">
        <f>IFERROR((F95-E95)/(ABS(E95)),0)</f>
        <v>0.51364457508535033</v>
      </c>
      <c r="M95" s="19">
        <f t="shared" ref="M95:X95" si="188">SUM(M96:M102)</f>
        <v>127531</v>
      </c>
      <c r="N95" s="19">
        <f t="shared" si="188"/>
        <v>138729</v>
      </c>
      <c r="O95" s="19">
        <f t="shared" si="188"/>
        <v>147287</v>
      </c>
      <c r="P95" s="79">
        <f t="shared" si="188"/>
        <v>168442</v>
      </c>
      <c r="Q95" s="19">
        <f t="shared" si="188"/>
        <v>202568</v>
      </c>
      <c r="R95" s="19">
        <f t="shared" si="188"/>
        <v>209549</v>
      </c>
      <c r="S95" s="19">
        <f t="shared" si="188"/>
        <v>239035</v>
      </c>
      <c r="T95" s="79">
        <f t="shared" si="188"/>
        <v>261276</v>
      </c>
      <c r="U95" s="19">
        <f t="shared" si="188"/>
        <v>283261</v>
      </c>
      <c r="V95" s="19">
        <f t="shared" si="188"/>
        <v>331320</v>
      </c>
      <c r="W95" s="19">
        <f t="shared" si="188"/>
        <v>376058</v>
      </c>
      <c r="X95" s="79">
        <f t="shared" si="188"/>
        <v>395479</v>
      </c>
      <c r="Y95" s="19">
        <f t="shared" ref="Y95" si="189">SUM(Y96:Y102)</f>
        <v>410259</v>
      </c>
      <c r="Z95" s="19">
        <f t="shared" ref="Z95" si="190">SUM(Z96:Z102)</f>
        <v>425808</v>
      </c>
      <c r="AA95" s="19">
        <f t="shared" ref="AA95" si="191">SUM(AA96:AA102)</f>
        <v>448168</v>
      </c>
      <c r="AB95" s="19"/>
      <c r="AC95" s="21">
        <f t="shared" ref="AC95:AM100" si="192">IFERROR((Q95-M95)/(ABS(M95)),0)</f>
        <v>0.58838243250660627</v>
      </c>
      <c r="AD95" s="21">
        <f t="shared" si="192"/>
        <v>0.51049167801973627</v>
      </c>
      <c r="AE95" s="21">
        <f t="shared" si="192"/>
        <v>0.62291987751804301</v>
      </c>
      <c r="AF95" s="21">
        <f t="shared" si="192"/>
        <v>0.5511333277923558</v>
      </c>
      <c r="AG95" s="21">
        <f t="shared" si="192"/>
        <v>0.39835018364203628</v>
      </c>
      <c r="AH95" s="21">
        <f t="shared" si="192"/>
        <v>0.58110990746794311</v>
      </c>
      <c r="AI95" s="21">
        <f t="shared" si="192"/>
        <v>0.57323404522350285</v>
      </c>
      <c r="AJ95" s="21">
        <f t="shared" si="192"/>
        <v>0.51364457508535033</v>
      </c>
      <c r="AK95" s="21">
        <f t="shared" si="192"/>
        <v>0.44834269454672548</v>
      </c>
      <c r="AL95" s="21">
        <f t="shared" si="192"/>
        <v>0.28518652662078958</v>
      </c>
      <c r="AM95" s="21">
        <f t="shared" si="192"/>
        <v>0.1917523360758181</v>
      </c>
      <c r="AO95" s="19">
        <f t="shared" si="179"/>
        <v>147287</v>
      </c>
      <c r="AP95" s="19">
        <f t="shared" si="180"/>
        <v>239035</v>
      </c>
      <c r="AQ95" s="19">
        <f t="shared" si="181"/>
        <v>376058</v>
      </c>
      <c r="AR95" s="19">
        <f t="shared" si="182"/>
        <v>448168</v>
      </c>
      <c r="AS95" s="19"/>
      <c r="AT95" s="21">
        <f t="shared" ref="AT95:AV102" si="193">IFERROR((AP95-AO95)/(ABS(AO95)),0)</f>
        <v>0.62291987751804301</v>
      </c>
      <c r="AU95" s="21">
        <f t="shared" si="193"/>
        <v>0.57323404522350285</v>
      </c>
      <c r="AV95" s="21">
        <f t="shared" si="193"/>
        <v>0.1917523360758181</v>
      </c>
    </row>
    <row r="96" spans="1:48" x14ac:dyDescent="0.25">
      <c r="A96" t="s">
        <v>41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H96" s="6">
        <f t="shared" ref="H96:H102" si="194">IFERROR((C96-B96)/(ABS(B96)),0)</f>
        <v>0</v>
      </c>
      <c r="I96" s="6">
        <f t="shared" ref="I96:K102" si="195">IFERROR((D96-C96)/(ABS(C96)),0)</f>
        <v>0</v>
      </c>
      <c r="J96" s="6">
        <f t="shared" si="195"/>
        <v>0</v>
      </c>
      <c r="K96" s="6">
        <f t="shared" si="195"/>
        <v>0</v>
      </c>
      <c r="M96" s="2">
        <v>0</v>
      </c>
      <c r="N96" s="2">
        <v>0</v>
      </c>
      <c r="O96" s="2">
        <v>0</v>
      </c>
      <c r="P96" s="80">
        <v>0</v>
      </c>
      <c r="Q96" s="2">
        <v>0</v>
      </c>
      <c r="R96" s="2">
        <v>0</v>
      </c>
      <c r="S96" s="2">
        <v>0</v>
      </c>
      <c r="T96" s="80">
        <v>0</v>
      </c>
      <c r="U96" s="2">
        <v>0</v>
      </c>
      <c r="V96" s="2">
        <v>0</v>
      </c>
      <c r="W96" s="2">
        <v>0</v>
      </c>
      <c r="X96" s="80">
        <v>0</v>
      </c>
      <c r="Y96" s="2">
        <v>0</v>
      </c>
      <c r="Z96" s="2">
        <v>0</v>
      </c>
      <c r="AA96" s="2">
        <v>0</v>
      </c>
      <c r="AB96" s="2"/>
      <c r="AC96" s="6">
        <f t="shared" si="192"/>
        <v>0</v>
      </c>
      <c r="AD96" s="6">
        <f t="shared" si="192"/>
        <v>0</v>
      </c>
      <c r="AE96" s="6">
        <f t="shared" si="192"/>
        <v>0</v>
      </c>
      <c r="AF96" s="6">
        <f t="shared" si="192"/>
        <v>0</v>
      </c>
      <c r="AG96" s="6">
        <f t="shared" si="192"/>
        <v>0</v>
      </c>
      <c r="AH96" s="6">
        <f t="shared" si="192"/>
        <v>0</v>
      </c>
      <c r="AI96" s="6">
        <f t="shared" si="192"/>
        <v>0</v>
      </c>
      <c r="AJ96" s="6">
        <f t="shared" si="192"/>
        <v>0</v>
      </c>
      <c r="AK96" s="6">
        <f t="shared" si="192"/>
        <v>0</v>
      </c>
      <c r="AL96" s="6">
        <f t="shared" si="192"/>
        <v>0</v>
      </c>
      <c r="AM96" s="6">
        <f t="shared" si="192"/>
        <v>0</v>
      </c>
      <c r="AO96" s="2">
        <f t="shared" si="179"/>
        <v>0</v>
      </c>
      <c r="AP96" s="2">
        <f t="shared" si="180"/>
        <v>0</v>
      </c>
      <c r="AQ96" s="2">
        <f t="shared" si="181"/>
        <v>0</v>
      </c>
      <c r="AR96" s="2">
        <f t="shared" si="182"/>
        <v>0</v>
      </c>
      <c r="AS96" s="2"/>
      <c r="AT96" s="6">
        <f t="shared" si="193"/>
        <v>0</v>
      </c>
      <c r="AU96" s="6">
        <f t="shared" si="193"/>
        <v>0</v>
      </c>
      <c r="AV96" s="6">
        <f t="shared" si="193"/>
        <v>0</v>
      </c>
    </row>
    <row r="97" spans="1:48" x14ac:dyDescent="0.25">
      <c r="A97" t="s">
        <v>60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H97" s="6">
        <f t="shared" si="194"/>
        <v>0</v>
      </c>
      <c r="I97" s="6">
        <f t="shared" si="195"/>
        <v>0</v>
      </c>
      <c r="J97" s="6">
        <f t="shared" si="195"/>
        <v>0</v>
      </c>
      <c r="K97" s="6">
        <f t="shared" si="195"/>
        <v>0</v>
      </c>
      <c r="M97" s="2">
        <v>0</v>
      </c>
      <c r="N97" s="2">
        <v>0</v>
      </c>
      <c r="O97" s="2">
        <v>0</v>
      </c>
      <c r="P97" s="80">
        <v>0</v>
      </c>
      <c r="Q97" s="2">
        <v>0</v>
      </c>
      <c r="R97" s="2">
        <v>0</v>
      </c>
      <c r="S97" s="2">
        <v>0</v>
      </c>
      <c r="T97" s="80">
        <v>0</v>
      </c>
      <c r="U97" s="2">
        <v>0</v>
      </c>
      <c r="V97" s="2">
        <v>0</v>
      </c>
      <c r="W97" s="2">
        <v>0</v>
      </c>
      <c r="X97" s="80">
        <v>0</v>
      </c>
      <c r="Y97" s="2">
        <v>0</v>
      </c>
      <c r="Z97" s="2">
        <v>0</v>
      </c>
      <c r="AA97" s="2">
        <v>0</v>
      </c>
      <c r="AB97" s="2"/>
      <c r="AC97" s="6">
        <f t="shared" si="192"/>
        <v>0</v>
      </c>
      <c r="AD97" s="6">
        <f t="shared" si="192"/>
        <v>0</v>
      </c>
      <c r="AE97" s="6">
        <f t="shared" si="192"/>
        <v>0</v>
      </c>
      <c r="AF97" s="6">
        <f t="shared" si="192"/>
        <v>0</v>
      </c>
      <c r="AG97" s="6">
        <f t="shared" si="192"/>
        <v>0</v>
      </c>
      <c r="AH97" s="6">
        <f t="shared" si="192"/>
        <v>0</v>
      </c>
      <c r="AI97" s="6">
        <f t="shared" si="192"/>
        <v>0</v>
      </c>
      <c r="AJ97" s="6">
        <f t="shared" si="192"/>
        <v>0</v>
      </c>
      <c r="AK97" s="6">
        <f t="shared" si="192"/>
        <v>0</v>
      </c>
      <c r="AL97" s="6">
        <f t="shared" si="192"/>
        <v>0</v>
      </c>
      <c r="AM97" s="6">
        <f t="shared" si="192"/>
        <v>0</v>
      </c>
      <c r="AO97" s="2">
        <f t="shared" si="179"/>
        <v>0</v>
      </c>
      <c r="AP97" s="2">
        <f t="shared" si="180"/>
        <v>0</v>
      </c>
      <c r="AQ97" s="2">
        <f t="shared" si="181"/>
        <v>0</v>
      </c>
      <c r="AR97" s="2">
        <f t="shared" si="182"/>
        <v>0</v>
      </c>
      <c r="AS97" s="2"/>
      <c r="AT97" s="6">
        <f t="shared" si="193"/>
        <v>0</v>
      </c>
      <c r="AU97" s="6">
        <f t="shared" si="193"/>
        <v>0</v>
      </c>
      <c r="AV97" s="6">
        <f t="shared" si="193"/>
        <v>0</v>
      </c>
    </row>
    <row r="98" spans="1:48" x14ac:dyDescent="0.25">
      <c r="A98" t="s">
        <v>64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H98" s="6">
        <f t="shared" si="194"/>
        <v>0</v>
      </c>
      <c r="I98" s="6">
        <f t="shared" si="195"/>
        <v>0</v>
      </c>
      <c r="J98" s="6">
        <f t="shared" si="195"/>
        <v>0</v>
      </c>
      <c r="K98" s="6">
        <f t="shared" si="195"/>
        <v>0</v>
      </c>
      <c r="M98" s="2">
        <v>0</v>
      </c>
      <c r="N98" s="2">
        <v>0</v>
      </c>
      <c r="O98" s="2">
        <v>0</v>
      </c>
      <c r="P98" s="80">
        <v>0</v>
      </c>
      <c r="Q98" s="2">
        <v>0</v>
      </c>
      <c r="R98" s="2">
        <v>0</v>
      </c>
      <c r="S98" s="2">
        <v>0</v>
      </c>
      <c r="T98" s="80">
        <v>0</v>
      </c>
      <c r="U98" s="2">
        <v>0</v>
      </c>
      <c r="V98" s="2">
        <v>0</v>
      </c>
      <c r="W98" s="2">
        <v>0</v>
      </c>
      <c r="X98" s="80">
        <v>0</v>
      </c>
      <c r="Y98" s="2">
        <v>0</v>
      </c>
      <c r="Z98" s="2">
        <v>0</v>
      </c>
      <c r="AA98" s="2">
        <v>0</v>
      </c>
      <c r="AB98" s="2"/>
      <c r="AC98" s="6">
        <f t="shared" si="192"/>
        <v>0</v>
      </c>
      <c r="AD98" s="6">
        <f t="shared" si="192"/>
        <v>0</v>
      </c>
      <c r="AE98" s="6">
        <f t="shared" si="192"/>
        <v>0</v>
      </c>
      <c r="AF98" s="6">
        <f t="shared" si="192"/>
        <v>0</v>
      </c>
      <c r="AG98" s="6">
        <f t="shared" si="192"/>
        <v>0</v>
      </c>
      <c r="AH98" s="6">
        <f t="shared" si="192"/>
        <v>0</v>
      </c>
      <c r="AI98" s="6">
        <f t="shared" si="192"/>
        <v>0</v>
      </c>
      <c r="AJ98" s="6">
        <f t="shared" si="192"/>
        <v>0</v>
      </c>
      <c r="AK98" s="6">
        <f t="shared" si="192"/>
        <v>0</v>
      </c>
      <c r="AL98" s="6">
        <f t="shared" si="192"/>
        <v>0</v>
      </c>
      <c r="AM98" s="6">
        <f t="shared" si="192"/>
        <v>0</v>
      </c>
      <c r="AO98" s="2">
        <f t="shared" si="179"/>
        <v>0</v>
      </c>
      <c r="AP98" s="2">
        <f t="shared" si="180"/>
        <v>0</v>
      </c>
      <c r="AQ98" s="2">
        <f t="shared" si="181"/>
        <v>0</v>
      </c>
      <c r="AR98" s="2">
        <f t="shared" si="182"/>
        <v>0</v>
      </c>
      <c r="AS98" s="2"/>
      <c r="AT98" s="6">
        <f t="shared" si="193"/>
        <v>0</v>
      </c>
      <c r="AU98" s="6">
        <f t="shared" si="193"/>
        <v>0</v>
      </c>
      <c r="AV98" s="6">
        <f t="shared" si="193"/>
        <v>0</v>
      </c>
    </row>
    <row r="99" spans="1:48" x14ac:dyDescent="0.25">
      <c r="A99" t="s">
        <v>63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H99" s="6">
        <f t="shared" si="194"/>
        <v>0</v>
      </c>
      <c r="I99" s="6">
        <f t="shared" si="195"/>
        <v>0</v>
      </c>
      <c r="J99" s="6">
        <f t="shared" si="195"/>
        <v>0</v>
      </c>
      <c r="K99" s="6">
        <f t="shared" si="195"/>
        <v>0</v>
      </c>
      <c r="M99" s="2">
        <v>0</v>
      </c>
      <c r="N99" s="2">
        <v>0</v>
      </c>
      <c r="O99" s="2">
        <v>0</v>
      </c>
      <c r="P99" s="80">
        <v>0</v>
      </c>
      <c r="Q99" s="2">
        <v>0</v>
      </c>
      <c r="R99" s="2">
        <v>0</v>
      </c>
      <c r="S99" s="2">
        <v>0</v>
      </c>
      <c r="T99" s="80">
        <v>0</v>
      </c>
      <c r="U99" s="2">
        <v>0</v>
      </c>
      <c r="V99" s="2">
        <v>0</v>
      </c>
      <c r="W99" s="2">
        <v>0</v>
      </c>
      <c r="X99" s="80">
        <v>0</v>
      </c>
      <c r="Y99" s="2">
        <v>0</v>
      </c>
      <c r="Z99" s="2">
        <v>0</v>
      </c>
      <c r="AA99" s="2">
        <v>0</v>
      </c>
      <c r="AB99" s="2"/>
      <c r="AC99" s="6">
        <f t="shared" si="192"/>
        <v>0</v>
      </c>
      <c r="AD99" s="6">
        <f t="shared" si="192"/>
        <v>0</v>
      </c>
      <c r="AE99" s="6">
        <f t="shared" si="192"/>
        <v>0</v>
      </c>
      <c r="AF99" s="6">
        <f t="shared" si="192"/>
        <v>0</v>
      </c>
      <c r="AG99" s="6">
        <f t="shared" si="192"/>
        <v>0</v>
      </c>
      <c r="AH99" s="6">
        <f t="shared" si="192"/>
        <v>0</v>
      </c>
      <c r="AI99" s="6">
        <f t="shared" si="192"/>
        <v>0</v>
      </c>
      <c r="AJ99" s="6">
        <f t="shared" si="192"/>
        <v>0</v>
      </c>
      <c r="AK99" s="6">
        <f t="shared" si="192"/>
        <v>0</v>
      </c>
      <c r="AL99" s="6">
        <f t="shared" si="192"/>
        <v>0</v>
      </c>
      <c r="AM99" s="6">
        <f t="shared" si="192"/>
        <v>0</v>
      </c>
      <c r="AO99" s="2">
        <f t="shared" si="179"/>
        <v>0</v>
      </c>
      <c r="AP99" s="2">
        <f t="shared" si="180"/>
        <v>0</v>
      </c>
      <c r="AQ99" s="2">
        <f t="shared" si="181"/>
        <v>0</v>
      </c>
      <c r="AR99" s="2">
        <f t="shared" si="182"/>
        <v>0</v>
      </c>
      <c r="AS99" s="2"/>
      <c r="AT99" s="6">
        <f t="shared" si="193"/>
        <v>0</v>
      </c>
      <c r="AU99" s="6">
        <f t="shared" si="193"/>
        <v>0</v>
      </c>
      <c r="AV99" s="6">
        <f t="shared" si="193"/>
        <v>0</v>
      </c>
    </row>
    <row r="100" spans="1:48" x14ac:dyDescent="0.25">
      <c r="A100" t="s">
        <v>61</v>
      </c>
      <c r="B100" s="2">
        <v>0</v>
      </c>
      <c r="C100" s="2">
        <v>0</v>
      </c>
      <c r="D100" s="2">
        <v>168442</v>
      </c>
      <c r="E100" s="2">
        <v>261276</v>
      </c>
      <c r="F100" s="2">
        <f>X100</f>
        <v>395479</v>
      </c>
      <c r="H100" s="6">
        <f t="shared" si="194"/>
        <v>0</v>
      </c>
      <c r="I100" s="6">
        <f t="shared" si="195"/>
        <v>0</v>
      </c>
      <c r="J100" s="6">
        <f t="shared" si="195"/>
        <v>0.5511333277923558</v>
      </c>
      <c r="K100" s="6">
        <f t="shared" si="195"/>
        <v>0.51364457508535033</v>
      </c>
      <c r="M100" s="2">
        <v>127531</v>
      </c>
      <c r="N100" s="2">
        <v>138729</v>
      </c>
      <c r="O100" s="2">
        <v>147287</v>
      </c>
      <c r="P100" s="80">
        <v>168442</v>
      </c>
      <c r="Q100" s="2">
        <v>202568</v>
      </c>
      <c r="R100" s="2">
        <v>209549</v>
      </c>
      <c r="S100" s="2">
        <v>239035</v>
      </c>
      <c r="T100" s="80">
        <v>261276</v>
      </c>
      <c r="U100" s="2">
        <v>283261</v>
      </c>
      <c r="V100" s="2">
        <v>331320</v>
      </c>
      <c r="W100" s="2">
        <v>376058</v>
      </c>
      <c r="X100" s="80">
        <v>395479</v>
      </c>
      <c r="Y100" s="2">
        <v>410259</v>
      </c>
      <c r="Z100" s="2">
        <v>425808</v>
      </c>
      <c r="AA100" s="2">
        <v>448168</v>
      </c>
      <c r="AB100" s="2"/>
      <c r="AC100" s="6">
        <f t="shared" si="192"/>
        <v>0.58838243250660627</v>
      </c>
      <c r="AD100" s="6">
        <f t="shared" si="192"/>
        <v>0.51049167801973627</v>
      </c>
      <c r="AE100" s="6">
        <f t="shared" si="192"/>
        <v>0.62291987751804301</v>
      </c>
      <c r="AF100" s="6">
        <f t="shared" si="192"/>
        <v>0.5511333277923558</v>
      </c>
      <c r="AG100" s="6">
        <f t="shared" si="192"/>
        <v>0.39835018364203628</v>
      </c>
      <c r="AH100" s="6">
        <f t="shared" si="192"/>
        <v>0.58110990746794311</v>
      </c>
      <c r="AI100" s="6">
        <f t="shared" si="192"/>
        <v>0.57323404522350285</v>
      </c>
      <c r="AJ100" s="6">
        <f t="shared" si="192"/>
        <v>0.51364457508535033</v>
      </c>
      <c r="AK100" s="6">
        <f t="shared" si="192"/>
        <v>0.44834269454672548</v>
      </c>
      <c r="AL100" s="6">
        <f t="shared" si="192"/>
        <v>0.28518652662078958</v>
      </c>
      <c r="AM100" s="6">
        <f t="shared" si="192"/>
        <v>0.1917523360758181</v>
      </c>
      <c r="AO100" s="2">
        <f t="shared" si="179"/>
        <v>147287</v>
      </c>
      <c r="AP100" s="2">
        <f t="shared" si="180"/>
        <v>239035</v>
      </c>
      <c r="AQ100" s="2">
        <f t="shared" si="181"/>
        <v>376058</v>
      </c>
      <c r="AR100" s="2">
        <f t="shared" si="182"/>
        <v>448168</v>
      </c>
      <c r="AS100" s="2"/>
      <c r="AT100" s="6">
        <f t="shared" si="193"/>
        <v>0.62291987751804301</v>
      </c>
      <c r="AU100" s="6">
        <f t="shared" si="193"/>
        <v>0.57323404522350285</v>
      </c>
      <c r="AV100" s="6">
        <f t="shared" si="193"/>
        <v>0.1917523360758181</v>
      </c>
    </row>
    <row r="101" spans="1:48" x14ac:dyDescent="0.25">
      <c r="A101" t="s">
        <v>47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H101" s="6">
        <f t="shared" ref="H101" si="196">IFERROR((C101-B101)/(ABS(B101)),0)</f>
        <v>0</v>
      </c>
      <c r="I101" s="6">
        <f t="shared" ref="I101" si="197">IFERROR((D101-C101)/(ABS(C101)),0)</f>
        <v>0</v>
      </c>
      <c r="J101" s="6">
        <f t="shared" ref="J101" si="198">IFERROR((E101-D101)/(ABS(D101)),0)</f>
        <v>0</v>
      </c>
      <c r="K101" s="6">
        <f t="shared" ref="K101" si="199">IFERROR((F101-E101)/(ABS(E101)),0)</f>
        <v>0</v>
      </c>
      <c r="M101" s="2">
        <v>0</v>
      </c>
      <c r="N101" s="2">
        <v>0</v>
      </c>
      <c r="O101" s="2">
        <v>0</v>
      </c>
      <c r="P101" s="80">
        <v>0</v>
      </c>
      <c r="Q101" s="2">
        <v>0</v>
      </c>
      <c r="R101" s="2">
        <v>0</v>
      </c>
      <c r="S101" s="2">
        <v>0</v>
      </c>
      <c r="T101" s="80">
        <v>0</v>
      </c>
      <c r="U101" s="2">
        <v>0</v>
      </c>
      <c r="V101" s="2">
        <v>0</v>
      </c>
      <c r="W101" s="2">
        <v>0</v>
      </c>
      <c r="X101" s="80">
        <v>0</v>
      </c>
      <c r="Y101" s="2">
        <v>0</v>
      </c>
      <c r="Z101" s="2">
        <v>0</v>
      </c>
      <c r="AA101" s="2">
        <v>0</v>
      </c>
      <c r="AB101" s="2"/>
      <c r="AC101" s="6">
        <f t="shared" ref="AC101" si="200">IFERROR((Q101-M101)/(ABS(M101)),0)</f>
        <v>0</v>
      </c>
      <c r="AD101" s="6">
        <f t="shared" ref="AD101" si="201">IFERROR((R101-N101)/(ABS(N101)),0)</f>
        <v>0</v>
      </c>
      <c r="AE101" s="6">
        <f t="shared" ref="AE101" si="202">IFERROR((S101-O101)/(ABS(O101)),0)</f>
        <v>0</v>
      </c>
      <c r="AF101" s="6">
        <f t="shared" ref="AF101" si="203">IFERROR((T101-P101)/(ABS(P101)),0)</f>
        <v>0</v>
      </c>
      <c r="AG101" s="6">
        <f t="shared" ref="AG101" si="204">IFERROR((U101-Q101)/(ABS(Q101)),0)</f>
        <v>0</v>
      </c>
      <c r="AH101" s="6">
        <f t="shared" ref="AH101" si="205">IFERROR((V101-R101)/(ABS(R101)),0)</f>
        <v>0</v>
      </c>
      <c r="AI101" s="6">
        <f t="shared" ref="AI101" si="206">IFERROR((W101-S101)/(ABS(S101)),0)</f>
        <v>0</v>
      </c>
      <c r="AJ101" s="6">
        <f t="shared" ref="AJ101" si="207">IFERROR((X101-T101)/(ABS(T101)),0)</f>
        <v>0</v>
      </c>
      <c r="AK101" s="6">
        <f t="shared" ref="AK101:AM102" si="208">IFERROR((Y101-U101)/(ABS(U101)),0)</f>
        <v>0</v>
      </c>
      <c r="AL101" s="6">
        <f t="shared" si="208"/>
        <v>0</v>
      </c>
      <c r="AM101" s="6">
        <f t="shared" si="208"/>
        <v>0</v>
      </c>
      <c r="AO101" s="2">
        <f t="shared" si="179"/>
        <v>0</v>
      </c>
      <c r="AP101" s="2">
        <f t="shared" si="180"/>
        <v>0</v>
      </c>
      <c r="AQ101" s="2">
        <f t="shared" si="181"/>
        <v>0</v>
      </c>
      <c r="AR101" s="2">
        <f t="shared" si="182"/>
        <v>0</v>
      </c>
      <c r="AS101" s="2"/>
      <c r="AT101" s="6">
        <f t="shared" si="193"/>
        <v>0</v>
      </c>
      <c r="AU101" s="6">
        <f t="shared" si="193"/>
        <v>0</v>
      </c>
      <c r="AV101" s="6">
        <f t="shared" si="193"/>
        <v>0</v>
      </c>
    </row>
    <row r="102" spans="1:48" x14ac:dyDescent="0.25">
      <c r="A102" t="s">
        <v>48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H102" s="6">
        <f t="shared" si="194"/>
        <v>0</v>
      </c>
      <c r="I102" s="6">
        <f t="shared" si="195"/>
        <v>0</v>
      </c>
      <c r="J102" s="6">
        <f t="shared" si="195"/>
        <v>0</v>
      </c>
      <c r="K102" s="6">
        <f t="shared" si="195"/>
        <v>0</v>
      </c>
      <c r="M102" s="2">
        <v>0</v>
      </c>
      <c r="N102" s="2">
        <v>0</v>
      </c>
      <c r="O102" s="2">
        <v>0</v>
      </c>
      <c r="P102" s="80">
        <v>0</v>
      </c>
      <c r="Q102" s="2">
        <v>0</v>
      </c>
      <c r="R102" s="2">
        <v>0</v>
      </c>
      <c r="S102" s="2">
        <v>0</v>
      </c>
      <c r="T102" s="80">
        <v>0</v>
      </c>
      <c r="U102" s="2">
        <v>0</v>
      </c>
      <c r="V102" s="2">
        <v>0</v>
      </c>
      <c r="W102" s="2">
        <v>0</v>
      </c>
      <c r="X102" s="80">
        <v>0</v>
      </c>
      <c r="Y102" s="2">
        <v>0</v>
      </c>
      <c r="Z102" s="2">
        <v>0</v>
      </c>
      <c r="AA102" s="2">
        <v>0</v>
      </c>
      <c r="AB102" s="2"/>
      <c r="AC102" s="6">
        <f t="shared" ref="AC102:AJ102" si="209">IFERROR((Q102-M102)/(ABS(M102)),0)</f>
        <v>0</v>
      </c>
      <c r="AD102" s="6">
        <f t="shared" si="209"/>
        <v>0</v>
      </c>
      <c r="AE102" s="6">
        <f t="shared" si="209"/>
        <v>0</v>
      </c>
      <c r="AF102" s="6">
        <f t="shared" si="209"/>
        <v>0</v>
      </c>
      <c r="AG102" s="6">
        <f t="shared" si="209"/>
        <v>0</v>
      </c>
      <c r="AH102" s="6">
        <f t="shared" si="209"/>
        <v>0</v>
      </c>
      <c r="AI102" s="6">
        <f t="shared" si="209"/>
        <v>0</v>
      </c>
      <c r="AJ102" s="6">
        <f t="shared" si="209"/>
        <v>0</v>
      </c>
      <c r="AK102" s="6">
        <f t="shared" si="208"/>
        <v>0</v>
      </c>
      <c r="AL102" s="6">
        <f t="shared" si="208"/>
        <v>0</v>
      </c>
      <c r="AM102" s="6">
        <f t="shared" si="208"/>
        <v>0</v>
      </c>
      <c r="AO102" s="2">
        <f t="shared" si="179"/>
        <v>0</v>
      </c>
      <c r="AP102" s="2">
        <f t="shared" si="180"/>
        <v>0</v>
      </c>
      <c r="AQ102" s="2">
        <f t="shared" si="181"/>
        <v>0</v>
      </c>
      <c r="AR102" s="2">
        <f t="shared" si="182"/>
        <v>0</v>
      </c>
      <c r="AS102" s="2"/>
      <c r="AT102" s="6">
        <f t="shared" si="193"/>
        <v>0</v>
      </c>
      <c r="AU102" s="6">
        <f t="shared" si="193"/>
        <v>0</v>
      </c>
      <c r="AV102" s="6">
        <f t="shared" si="193"/>
        <v>0</v>
      </c>
    </row>
    <row r="103" spans="1:48" ht="5.0999999999999996" customHeight="1" x14ac:dyDescent="0.25">
      <c r="B103" s="2"/>
      <c r="C103" s="2"/>
      <c r="D103" s="2"/>
      <c r="E103" s="2"/>
      <c r="F103" s="2"/>
      <c r="H103" s="6"/>
      <c r="I103" s="6"/>
      <c r="J103" s="6"/>
      <c r="K103" s="6"/>
      <c r="M103" s="2"/>
      <c r="N103" s="2"/>
      <c r="O103" s="2"/>
      <c r="P103" s="80"/>
      <c r="Q103" s="2"/>
      <c r="R103" s="2"/>
      <c r="S103" s="2"/>
      <c r="T103" s="80"/>
      <c r="U103" s="2"/>
      <c r="V103" s="2"/>
      <c r="W103" s="2"/>
      <c r="X103" s="80"/>
      <c r="Y103" s="2"/>
      <c r="Z103" s="2"/>
      <c r="AA103" s="2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O103" s="2">
        <f t="shared" si="179"/>
        <v>0</v>
      </c>
      <c r="AP103" s="2">
        <f t="shared" si="180"/>
        <v>0</v>
      </c>
      <c r="AQ103" s="2">
        <f t="shared" si="181"/>
        <v>0</v>
      </c>
      <c r="AR103" s="2">
        <f t="shared" si="182"/>
        <v>0</v>
      </c>
      <c r="AT103" s="6"/>
      <c r="AU103" s="6"/>
      <c r="AV103" s="6"/>
    </row>
    <row r="104" spans="1:48" x14ac:dyDescent="0.25">
      <c r="A104" s="18" t="s">
        <v>59</v>
      </c>
      <c r="B104" s="19">
        <f>SUM(B105:B110)</f>
        <v>0</v>
      </c>
      <c r="C104" s="19">
        <f>SUM(C105:C110)</f>
        <v>0</v>
      </c>
      <c r="D104" s="19">
        <f>SUM(D105:D110)</f>
        <v>-9072</v>
      </c>
      <c r="E104" s="19">
        <f>SUM(E105:E110)</f>
        <v>-13170</v>
      </c>
      <c r="F104" s="19">
        <f>SUM(F105:F110)</f>
        <v>-20227</v>
      </c>
      <c r="G104" s="20"/>
      <c r="H104" s="21">
        <f>IFERROR((C104-B104)/(ABS(B104)),0)</f>
        <v>0</v>
      </c>
      <c r="I104" s="21">
        <f>IFERROR((D104-C104)/(ABS(C104)),0)</f>
        <v>0</v>
      </c>
      <c r="J104" s="21">
        <f>IFERROR((E104-D104)/(ABS(D104)),0)</f>
        <v>-0.45171957671957674</v>
      </c>
      <c r="K104" s="21">
        <f>IFERROR((F104-E104)/(ABS(E104)),0)</f>
        <v>-0.5358390280941534</v>
      </c>
      <c r="M104" s="19">
        <f t="shared" ref="M104:R104" si="210">SUM(M105:M110)</f>
        <v>-7548</v>
      </c>
      <c r="N104" s="19">
        <f t="shared" si="210"/>
        <v>-8157</v>
      </c>
      <c r="O104" s="19">
        <f t="shared" si="210"/>
        <v>-8576</v>
      </c>
      <c r="P104" s="79">
        <f t="shared" si="210"/>
        <v>-9072</v>
      </c>
      <c r="Q104" s="19">
        <f t="shared" si="210"/>
        <v>-9907</v>
      </c>
      <c r="R104" s="19">
        <f t="shared" si="210"/>
        <v>-11067</v>
      </c>
      <c r="S104" s="19">
        <f t="shared" ref="S104:X104" si="211">SUM(S105:S110)</f>
        <v>-11746</v>
      </c>
      <c r="T104" s="79">
        <f t="shared" si="211"/>
        <v>-13170</v>
      </c>
      <c r="U104" s="19">
        <f t="shared" si="211"/>
        <v>-14512</v>
      </c>
      <c r="V104" s="19">
        <f t="shared" si="211"/>
        <v>-16099</v>
      </c>
      <c r="W104" s="19">
        <f t="shared" si="211"/>
        <v>-18305</v>
      </c>
      <c r="X104" s="79">
        <f t="shared" si="211"/>
        <v>-20227</v>
      </c>
      <c r="Y104" s="19">
        <f t="shared" ref="Y104:AA104" si="212">SUM(Y105:Y110)</f>
        <v>-21807</v>
      </c>
      <c r="Z104" s="19">
        <f t="shared" si="212"/>
        <v>-23885</v>
      </c>
      <c r="AA104" s="19">
        <f t="shared" si="212"/>
        <v>-26162</v>
      </c>
      <c r="AB104" s="19"/>
      <c r="AC104" s="21">
        <f t="shared" ref="AC104:AM108" si="213">IFERROR((Q104-M104)/(ABS(M104)),0)</f>
        <v>-0.31253312135665079</v>
      </c>
      <c r="AD104" s="21">
        <f t="shared" si="213"/>
        <v>-0.35674880470761311</v>
      </c>
      <c r="AE104" s="21">
        <f t="shared" si="213"/>
        <v>-0.36963619402985076</v>
      </c>
      <c r="AF104" s="21">
        <f t="shared" si="213"/>
        <v>-0.45171957671957674</v>
      </c>
      <c r="AG104" s="21">
        <f t="shared" si="213"/>
        <v>-0.46482285252851518</v>
      </c>
      <c r="AH104" s="21">
        <f t="shared" si="213"/>
        <v>-0.45468509984639016</v>
      </c>
      <c r="AI104" s="21">
        <f t="shared" si="213"/>
        <v>-0.55840286054827171</v>
      </c>
      <c r="AJ104" s="21">
        <f t="shared" si="213"/>
        <v>-0.5358390280941534</v>
      </c>
      <c r="AK104" s="21">
        <f t="shared" si="213"/>
        <v>-0.50268743109151048</v>
      </c>
      <c r="AL104" s="21">
        <f t="shared" si="213"/>
        <v>-0.48363252375923971</v>
      </c>
      <c r="AM104" s="21">
        <f t="shared" si="213"/>
        <v>-0.4292269871619776</v>
      </c>
      <c r="AO104" s="19">
        <f t="shared" si="179"/>
        <v>-8576</v>
      </c>
      <c r="AP104" s="19">
        <f t="shared" si="180"/>
        <v>-11746</v>
      </c>
      <c r="AQ104" s="19">
        <f t="shared" si="181"/>
        <v>-18305</v>
      </c>
      <c r="AR104" s="19">
        <f t="shared" si="182"/>
        <v>-26162</v>
      </c>
      <c r="AS104" s="19"/>
      <c r="AT104" s="21">
        <f t="shared" ref="AT104:AV110" si="214">IFERROR((AP104-AO104)/(ABS(AO104)),0)</f>
        <v>-0.36963619402985076</v>
      </c>
      <c r="AU104" s="21">
        <f t="shared" si="214"/>
        <v>-0.55840286054827171</v>
      </c>
      <c r="AV104" s="21">
        <f>IFERROR((AR104-AQ104)/(ABS(AQ104)),0)</f>
        <v>-0.4292269871619776</v>
      </c>
    </row>
    <row r="105" spans="1:48" x14ac:dyDescent="0.25">
      <c r="A105" t="s">
        <v>49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H105" s="6">
        <f t="shared" ref="H105:H110" si="215">IFERROR((C105-B105)/(ABS(B105)),0)</f>
        <v>0</v>
      </c>
      <c r="I105" s="6">
        <f t="shared" ref="I105:K110" si="216">IFERROR((D105-C105)/(ABS(C105)),0)</f>
        <v>0</v>
      </c>
      <c r="J105" s="6">
        <f t="shared" si="216"/>
        <v>0</v>
      </c>
      <c r="K105" s="6">
        <f t="shared" si="216"/>
        <v>0</v>
      </c>
      <c r="M105" s="2">
        <v>0</v>
      </c>
      <c r="N105" s="2">
        <v>0</v>
      </c>
      <c r="O105" s="2">
        <v>0</v>
      </c>
      <c r="P105" s="80">
        <v>0</v>
      </c>
      <c r="Q105" s="2">
        <v>0</v>
      </c>
      <c r="R105" s="2">
        <v>0</v>
      </c>
      <c r="S105" s="2">
        <v>0</v>
      </c>
      <c r="T105" s="80">
        <v>0</v>
      </c>
      <c r="U105" s="2">
        <v>0</v>
      </c>
      <c r="V105" s="2">
        <v>0</v>
      </c>
      <c r="W105" s="2">
        <v>0</v>
      </c>
      <c r="X105" s="80">
        <v>0</v>
      </c>
      <c r="Y105" s="2">
        <v>0</v>
      </c>
      <c r="Z105" s="2">
        <v>0</v>
      </c>
      <c r="AA105" s="2">
        <v>0</v>
      </c>
      <c r="AB105" s="2"/>
      <c r="AC105" s="6">
        <f t="shared" si="213"/>
        <v>0</v>
      </c>
      <c r="AD105" s="6">
        <f t="shared" si="213"/>
        <v>0</v>
      </c>
      <c r="AE105" s="6">
        <f t="shared" si="213"/>
        <v>0</v>
      </c>
      <c r="AF105" s="6">
        <f t="shared" si="213"/>
        <v>0</v>
      </c>
      <c r="AG105" s="6">
        <f t="shared" si="213"/>
        <v>0</v>
      </c>
      <c r="AH105" s="6">
        <f t="shared" si="213"/>
        <v>0</v>
      </c>
      <c r="AI105" s="6">
        <f t="shared" si="213"/>
        <v>0</v>
      </c>
      <c r="AJ105" s="6">
        <f t="shared" si="213"/>
        <v>0</v>
      </c>
      <c r="AK105" s="6">
        <f t="shared" si="213"/>
        <v>0</v>
      </c>
      <c r="AL105" s="6">
        <f t="shared" si="213"/>
        <v>0</v>
      </c>
      <c r="AM105" s="6">
        <f t="shared" si="213"/>
        <v>0</v>
      </c>
      <c r="AO105" s="2">
        <f t="shared" si="179"/>
        <v>0</v>
      </c>
      <c r="AP105" s="2">
        <f t="shared" si="180"/>
        <v>0</v>
      </c>
      <c r="AQ105" s="2">
        <f t="shared" si="181"/>
        <v>0</v>
      </c>
      <c r="AR105" s="2">
        <f t="shared" si="182"/>
        <v>0</v>
      </c>
      <c r="AS105" s="2"/>
      <c r="AT105" s="6">
        <f t="shared" si="214"/>
        <v>0</v>
      </c>
      <c r="AU105" s="6">
        <f t="shared" si="214"/>
        <v>0</v>
      </c>
      <c r="AV105" s="6">
        <f t="shared" si="214"/>
        <v>0</v>
      </c>
    </row>
    <row r="106" spans="1:48" x14ac:dyDescent="0.25">
      <c r="A106" t="s">
        <v>50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H106" s="6">
        <f t="shared" si="215"/>
        <v>0</v>
      </c>
      <c r="I106" s="6">
        <f t="shared" si="216"/>
        <v>0</v>
      </c>
      <c r="J106" s="6">
        <f t="shared" si="216"/>
        <v>0</v>
      </c>
      <c r="K106" s="6">
        <f t="shared" si="216"/>
        <v>0</v>
      </c>
      <c r="M106" s="2">
        <v>0</v>
      </c>
      <c r="N106" s="2">
        <v>0</v>
      </c>
      <c r="O106" s="2">
        <v>0</v>
      </c>
      <c r="P106" s="80">
        <v>0</v>
      </c>
      <c r="Q106" s="2">
        <v>0</v>
      </c>
      <c r="R106" s="2">
        <v>0</v>
      </c>
      <c r="S106" s="2">
        <v>0</v>
      </c>
      <c r="T106" s="80">
        <v>0</v>
      </c>
      <c r="U106" s="2">
        <v>0</v>
      </c>
      <c r="V106" s="2">
        <v>0</v>
      </c>
      <c r="W106" s="2">
        <v>0</v>
      </c>
      <c r="X106" s="80">
        <v>0</v>
      </c>
      <c r="Y106" s="2">
        <v>0</v>
      </c>
      <c r="Z106" s="2">
        <v>0</v>
      </c>
      <c r="AA106" s="2">
        <v>0</v>
      </c>
      <c r="AB106" s="2"/>
      <c r="AC106" s="6">
        <f t="shared" si="213"/>
        <v>0</v>
      </c>
      <c r="AD106" s="6">
        <f t="shared" si="213"/>
        <v>0</v>
      </c>
      <c r="AE106" s="6">
        <f t="shared" si="213"/>
        <v>0</v>
      </c>
      <c r="AF106" s="6">
        <f t="shared" si="213"/>
        <v>0</v>
      </c>
      <c r="AG106" s="6">
        <f t="shared" si="213"/>
        <v>0</v>
      </c>
      <c r="AH106" s="6">
        <f t="shared" si="213"/>
        <v>0</v>
      </c>
      <c r="AI106" s="6">
        <f t="shared" si="213"/>
        <v>0</v>
      </c>
      <c r="AJ106" s="6">
        <f t="shared" si="213"/>
        <v>0</v>
      </c>
      <c r="AK106" s="6">
        <f t="shared" si="213"/>
        <v>0</v>
      </c>
      <c r="AL106" s="6">
        <f t="shared" si="213"/>
        <v>0</v>
      </c>
      <c r="AM106" s="6">
        <f t="shared" si="213"/>
        <v>0</v>
      </c>
      <c r="AO106" s="2">
        <f t="shared" si="179"/>
        <v>0</v>
      </c>
      <c r="AP106" s="2">
        <f t="shared" si="180"/>
        <v>0</v>
      </c>
      <c r="AQ106" s="2">
        <f t="shared" si="181"/>
        <v>0</v>
      </c>
      <c r="AR106" s="2">
        <f t="shared" si="182"/>
        <v>0</v>
      </c>
      <c r="AS106" s="2"/>
      <c r="AT106" s="6">
        <f t="shared" si="214"/>
        <v>0</v>
      </c>
      <c r="AU106" s="6">
        <f t="shared" si="214"/>
        <v>0</v>
      </c>
      <c r="AV106" s="6">
        <f t="shared" si="214"/>
        <v>0</v>
      </c>
    </row>
    <row r="107" spans="1:48" x14ac:dyDescent="0.25">
      <c r="A107" t="s">
        <v>51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H107" s="6">
        <f t="shared" si="215"/>
        <v>0</v>
      </c>
      <c r="I107" s="6">
        <f t="shared" si="216"/>
        <v>0</v>
      </c>
      <c r="J107" s="6">
        <f t="shared" si="216"/>
        <v>0</v>
      </c>
      <c r="K107" s="6">
        <f t="shared" si="216"/>
        <v>0</v>
      </c>
      <c r="M107" s="2">
        <v>0</v>
      </c>
      <c r="N107" s="2">
        <v>0</v>
      </c>
      <c r="O107" s="2">
        <v>0</v>
      </c>
      <c r="P107" s="80">
        <v>0</v>
      </c>
      <c r="Q107" s="2">
        <v>0</v>
      </c>
      <c r="R107" s="2">
        <v>0</v>
      </c>
      <c r="S107" s="2">
        <v>0</v>
      </c>
      <c r="T107" s="80">
        <v>0</v>
      </c>
      <c r="U107" s="2">
        <v>0</v>
      </c>
      <c r="V107" s="2">
        <v>0</v>
      </c>
      <c r="W107" s="2">
        <v>0</v>
      </c>
      <c r="X107" s="80">
        <v>0</v>
      </c>
      <c r="Y107" s="2">
        <v>0</v>
      </c>
      <c r="Z107" s="2">
        <v>0</v>
      </c>
      <c r="AA107" s="2">
        <v>0</v>
      </c>
      <c r="AB107" s="2"/>
      <c r="AC107" s="6">
        <f t="shared" si="213"/>
        <v>0</v>
      </c>
      <c r="AD107" s="6">
        <f t="shared" si="213"/>
        <v>0</v>
      </c>
      <c r="AE107" s="6">
        <f t="shared" si="213"/>
        <v>0</v>
      </c>
      <c r="AF107" s="6">
        <f t="shared" si="213"/>
        <v>0</v>
      </c>
      <c r="AG107" s="6">
        <f t="shared" si="213"/>
        <v>0</v>
      </c>
      <c r="AH107" s="6">
        <f t="shared" si="213"/>
        <v>0</v>
      </c>
      <c r="AI107" s="6">
        <f t="shared" si="213"/>
        <v>0</v>
      </c>
      <c r="AJ107" s="6">
        <f t="shared" si="213"/>
        <v>0</v>
      </c>
      <c r="AK107" s="6">
        <f t="shared" si="213"/>
        <v>0</v>
      </c>
      <c r="AL107" s="6">
        <f t="shared" si="213"/>
        <v>0</v>
      </c>
      <c r="AM107" s="6">
        <f t="shared" si="213"/>
        <v>0</v>
      </c>
      <c r="AO107" s="2">
        <f t="shared" si="179"/>
        <v>0</v>
      </c>
      <c r="AP107" s="2">
        <f t="shared" si="180"/>
        <v>0</v>
      </c>
      <c r="AQ107" s="2">
        <f t="shared" si="181"/>
        <v>0</v>
      </c>
      <c r="AR107" s="2">
        <f t="shared" si="182"/>
        <v>0</v>
      </c>
      <c r="AS107" s="2"/>
      <c r="AT107" s="6">
        <f t="shared" si="214"/>
        <v>0</v>
      </c>
      <c r="AU107" s="6">
        <f t="shared" si="214"/>
        <v>0</v>
      </c>
      <c r="AV107" s="6">
        <f t="shared" si="214"/>
        <v>0</v>
      </c>
    </row>
    <row r="108" spans="1:48" x14ac:dyDescent="0.25">
      <c r="A108" t="s">
        <v>52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H108" s="6">
        <f t="shared" si="215"/>
        <v>0</v>
      </c>
      <c r="I108" s="6">
        <f t="shared" si="216"/>
        <v>0</v>
      </c>
      <c r="J108" s="6">
        <f t="shared" si="216"/>
        <v>0</v>
      </c>
      <c r="K108" s="6">
        <f t="shared" si="216"/>
        <v>0</v>
      </c>
      <c r="M108" s="2">
        <v>0</v>
      </c>
      <c r="N108" s="2">
        <v>0</v>
      </c>
      <c r="O108" s="2">
        <v>0</v>
      </c>
      <c r="P108" s="80">
        <v>0</v>
      </c>
      <c r="Q108" s="2">
        <v>0</v>
      </c>
      <c r="R108" s="2">
        <v>0</v>
      </c>
      <c r="S108" s="2">
        <v>0</v>
      </c>
      <c r="T108" s="80">
        <v>0</v>
      </c>
      <c r="U108" s="2">
        <v>0</v>
      </c>
      <c r="V108" s="2">
        <v>0</v>
      </c>
      <c r="W108" s="2">
        <v>0</v>
      </c>
      <c r="X108" s="80">
        <v>0</v>
      </c>
      <c r="Y108" s="2">
        <v>0</v>
      </c>
      <c r="Z108" s="2">
        <v>0</v>
      </c>
      <c r="AA108" s="2">
        <v>0</v>
      </c>
      <c r="AB108" s="2"/>
      <c r="AC108" s="6">
        <f t="shared" si="213"/>
        <v>0</v>
      </c>
      <c r="AD108" s="6">
        <f t="shared" si="213"/>
        <v>0</v>
      </c>
      <c r="AE108" s="6">
        <f t="shared" si="213"/>
        <v>0</v>
      </c>
      <c r="AF108" s="6">
        <f t="shared" si="213"/>
        <v>0</v>
      </c>
      <c r="AG108" s="6">
        <f t="shared" si="213"/>
        <v>0</v>
      </c>
      <c r="AH108" s="6">
        <f t="shared" si="213"/>
        <v>0</v>
      </c>
      <c r="AI108" s="6">
        <f t="shared" si="213"/>
        <v>0</v>
      </c>
      <c r="AJ108" s="6">
        <f t="shared" si="213"/>
        <v>0</v>
      </c>
      <c r="AK108" s="6">
        <f t="shared" si="213"/>
        <v>0</v>
      </c>
      <c r="AL108" s="6">
        <f t="shared" si="213"/>
        <v>0</v>
      </c>
      <c r="AM108" s="6">
        <f t="shared" si="213"/>
        <v>0</v>
      </c>
      <c r="AO108" s="2">
        <f t="shared" si="179"/>
        <v>0</v>
      </c>
      <c r="AP108" s="2">
        <f t="shared" si="180"/>
        <v>0</v>
      </c>
      <c r="AQ108" s="2">
        <f t="shared" si="181"/>
        <v>0</v>
      </c>
      <c r="AR108" s="2">
        <f t="shared" si="182"/>
        <v>0</v>
      </c>
      <c r="AS108" s="2"/>
      <c r="AT108" s="6">
        <f t="shared" si="214"/>
        <v>0</v>
      </c>
      <c r="AU108" s="6">
        <f t="shared" si="214"/>
        <v>0</v>
      </c>
      <c r="AV108" s="6">
        <f t="shared" si="214"/>
        <v>0</v>
      </c>
    </row>
    <row r="109" spans="1:48" x14ac:dyDescent="0.25">
      <c r="A109" t="s">
        <v>250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H109" s="6">
        <f t="shared" si="215"/>
        <v>0</v>
      </c>
      <c r="I109" s="6">
        <f t="shared" si="216"/>
        <v>0</v>
      </c>
      <c r="J109" s="6">
        <f t="shared" si="216"/>
        <v>0</v>
      </c>
      <c r="K109" s="6">
        <f t="shared" si="216"/>
        <v>0</v>
      </c>
      <c r="M109" s="2">
        <v>0</v>
      </c>
      <c r="N109" s="2">
        <v>0</v>
      </c>
      <c r="O109" s="2">
        <v>0</v>
      </c>
      <c r="P109" s="80">
        <v>0</v>
      </c>
      <c r="Q109" s="2">
        <v>0</v>
      </c>
      <c r="R109" s="2">
        <v>0</v>
      </c>
      <c r="S109" s="2">
        <v>0</v>
      </c>
      <c r="T109" s="80">
        <v>0</v>
      </c>
      <c r="U109" s="2">
        <v>0</v>
      </c>
      <c r="V109" s="2">
        <v>0</v>
      </c>
      <c r="W109" s="2">
        <v>0</v>
      </c>
      <c r="X109" s="80">
        <v>0</v>
      </c>
      <c r="Y109" s="2">
        <v>0</v>
      </c>
      <c r="Z109" s="2">
        <v>0</v>
      </c>
      <c r="AA109" s="2">
        <v>0</v>
      </c>
      <c r="AB109" s="2"/>
      <c r="AC109" s="6">
        <f t="shared" ref="AC109" si="217">IFERROR((Q109-M109)/(ABS(M109)),0)</f>
        <v>0</v>
      </c>
      <c r="AD109" s="6">
        <f t="shared" ref="AD109" si="218">IFERROR((R109-N109)/(ABS(N109)),0)</f>
        <v>0</v>
      </c>
      <c r="AE109" s="6">
        <f t="shared" ref="AE109" si="219">IFERROR((S109-O109)/(ABS(O109)),0)</f>
        <v>0</v>
      </c>
      <c r="AF109" s="6">
        <f t="shared" ref="AF109" si="220">IFERROR((T109-P109)/(ABS(P109)),0)</f>
        <v>0</v>
      </c>
      <c r="AG109" s="6">
        <f t="shared" ref="AG109" si="221">IFERROR((U109-Q109)/(ABS(Q109)),0)</f>
        <v>0</v>
      </c>
      <c r="AH109" s="6">
        <f t="shared" ref="AH109" si="222">IFERROR((V109-R109)/(ABS(R109)),0)</f>
        <v>0</v>
      </c>
      <c r="AI109" s="6">
        <f t="shared" ref="AI109" si="223">IFERROR((W109-S109)/(ABS(S109)),0)</f>
        <v>0</v>
      </c>
      <c r="AJ109" s="6">
        <f t="shared" ref="AJ109" si="224">IFERROR((X109-T109)/(ABS(T109)),0)</f>
        <v>0</v>
      </c>
      <c r="AK109" s="6">
        <f t="shared" ref="AK109:AM110" si="225">IFERROR((Y109-U109)/(ABS(U109)),0)</f>
        <v>0</v>
      </c>
      <c r="AL109" s="6">
        <f t="shared" si="225"/>
        <v>0</v>
      </c>
      <c r="AM109" s="6">
        <f t="shared" si="225"/>
        <v>0</v>
      </c>
      <c r="AO109" s="2">
        <f t="shared" si="179"/>
        <v>0</v>
      </c>
      <c r="AP109" s="2">
        <f t="shared" si="180"/>
        <v>0</v>
      </c>
      <c r="AQ109" s="2">
        <f t="shared" si="181"/>
        <v>0</v>
      </c>
      <c r="AR109" s="2">
        <f t="shared" si="182"/>
        <v>0</v>
      </c>
      <c r="AS109" s="2"/>
      <c r="AT109" s="6">
        <f t="shared" si="214"/>
        <v>0</v>
      </c>
      <c r="AU109" s="6">
        <f t="shared" si="214"/>
        <v>0</v>
      </c>
      <c r="AV109" s="6">
        <f t="shared" si="214"/>
        <v>0</v>
      </c>
    </row>
    <row r="110" spans="1:48" x14ac:dyDescent="0.25">
      <c r="A110" t="s">
        <v>53</v>
      </c>
      <c r="B110" s="2">
        <v>0</v>
      </c>
      <c r="C110" s="2">
        <v>0</v>
      </c>
      <c r="D110" s="2">
        <v>-9072</v>
      </c>
      <c r="E110" s="2">
        <v>-13170</v>
      </c>
      <c r="F110" s="2">
        <f>X110</f>
        <v>-20227</v>
      </c>
      <c r="H110" s="6">
        <f t="shared" si="215"/>
        <v>0</v>
      </c>
      <c r="I110" s="6">
        <f t="shared" si="216"/>
        <v>0</v>
      </c>
      <c r="J110" s="6">
        <f t="shared" si="216"/>
        <v>-0.45171957671957674</v>
      </c>
      <c r="K110" s="6">
        <f t="shared" si="216"/>
        <v>-0.5358390280941534</v>
      </c>
      <c r="M110" s="2">
        <v>-7548</v>
      </c>
      <c r="N110" s="2">
        <v>-8157</v>
      </c>
      <c r="O110" s="2">
        <v>-8576</v>
      </c>
      <c r="P110" s="80">
        <v>-9072</v>
      </c>
      <c r="Q110" s="2">
        <v>-9907</v>
      </c>
      <c r="R110" s="2">
        <v>-11067</v>
      </c>
      <c r="S110" s="2">
        <v>-11746</v>
      </c>
      <c r="T110" s="80">
        <f t="shared" ref="T110:Z110" si="226">S110+T38</f>
        <v>-13170</v>
      </c>
      <c r="U110" s="2">
        <f t="shared" si="226"/>
        <v>-14512</v>
      </c>
      <c r="V110" s="2">
        <f t="shared" si="226"/>
        <v>-16099</v>
      </c>
      <c r="W110" s="2">
        <f t="shared" si="226"/>
        <v>-18305</v>
      </c>
      <c r="X110" s="80">
        <f t="shared" si="226"/>
        <v>-20227</v>
      </c>
      <c r="Y110" s="2">
        <f>X110+Y38</f>
        <v>-21807</v>
      </c>
      <c r="Z110" s="2">
        <f t="shared" si="226"/>
        <v>-23885</v>
      </c>
      <c r="AA110" s="2">
        <f>Z110+AA38</f>
        <v>-26162</v>
      </c>
      <c r="AB110" s="2"/>
      <c r="AC110" s="6">
        <f t="shared" ref="AC110:AJ110" si="227">IFERROR((Q110-M110)/(ABS(M110)),0)</f>
        <v>-0.31253312135665079</v>
      </c>
      <c r="AD110" s="6">
        <f t="shared" si="227"/>
        <v>-0.35674880470761311</v>
      </c>
      <c r="AE110" s="6">
        <f t="shared" si="227"/>
        <v>-0.36963619402985076</v>
      </c>
      <c r="AF110" s="6">
        <f t="shared" si="227"/>
        <v>-0.45171957671957674</v>
      </c>
      <c r="AG110" s="6">
        <f t="shared" si="227"/>
        <v>-0.46482285252851518</v>
      </c>
      <c r="AH110" s="6">
        <f t="shared" si="227"/>
        <v>-0.45468509984639016</v>
      </c>
      <c r="AI110" s="6">
        <f t="shared" si="227"/>
        <v>-0.55840286054827171</v>
      </c>
      <c r="AJ110" s="6">
        <f t="shared" si="227"/>
        <v>-0.5358390280941534</v>
      </c>
      <c r="AK110" s="6">
        <f t="shared" si="225"/>
        <v>-0.50268743109151048</v>
      </c>
      <c r="AL110" s="6">
        <f t="shared" si="225"/>
        <v>-0.48363252375923971</v>
      </c>
      <c r="AM110" s="6">
        <f t="shared" si="225"/>
        <v>-0.4292269871619776</v>
      </c>
      <c r="AO110" s="2">
        <f t="shared" si="179"/>
        <v>-8576</v>
      </c>
      <c r="AP110" s="2">
        <f t="shared" si="180"/>
        <v>-11746</v>
      </c>
      <c r="AQ110" s="2">
        <f t="shared" si="181"/>
        <v>-18305</v>
      </c>
      <c r="AR110" s="2">
        <f t="shared" si="182"/>
        <v>-26162</v>
      </c>
      <c r="AS110" s="2"/>
      <c r="AT110" s="6">
        <f t="shared" si="214"/>
        <v>-0.36963619402985076</v>
      </c>
      <c r="AU110" s="6">
        <f t="shared" si="214"/>
        <v>-0.55840286054827171</v>
      </c>
      <c r="AV110" s="6">
        <f t="shared" si="214"/>
        <v>-0.4292269871619776</v>
      </c>
    </row>
    <row r="112" spans="1:48" x14ac:dyDescent="0.25"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</sheetData>
  <phoneticPr fontId="18" type="noConversion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D45:F45 D48:F48" formula="1"/>
    <ignoredError sqref="D5:F7 D22:F36 D8:E21" formulaRange="1"/>
    <ignoredError sqref="D46:F47 F8:F21" formula="1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5565-F617-4D1B-9ADD-34CBC314A4B1}">
  <dimension ref="A1:AV70"/>
  <sheetViews>
    <sheetView showGridLines="0" zoomScale="85" zoomScaleNormal="85" workbookViewId="0">
      <pane xSplit="1" ySplit="3" topLeftCell="B4" activePane="bottomRight" state="frozen"/>
      <selection activeCell="Y43" sqref="Y43"/>
      <selection pane="topRight" activeCell="Y43" sqref="Y43"/>
      <selection pane="bottomLeft" activeCell="Y43" sqref="Y43"/>
      <selection pane="bottomRight" activeCell="B3" sqref="B3"/>
    </sheetView>
  </sheetViews>
  <sheetFormatPr defaultRowHeight="15" x14ac:dyDescent="0.25"/>
  <cols>
    <col min="1" max="1" width="63.140625" bestFit="1" customWidth="1"/>
    <col min="2" max="2" width="14.42578125" bestFit="1" customWidth="1"/>
    <col min="3" max="4" width="10.85546875" bestFit="1" customWidth="1"/>
    <col min="5" max="6" width="10.85546875" customWidth="1"/>
    <col min="7" max="7" width="2.5703125" customWidth="1"/>
    <col min="8" max="11" width="10.85546875" customWidth="1"/>
    <col min="13" max="13" width="10.85546875" bestFit="1" customWidth="1"/>
    <col min="14" max="16" width="10.85546875" customWidth="1"/>
    <col min="17" max="17" width="10.85546875" bestFit="1" customWidth="1"/>
    <col min="18" max="21" width="10.85546875" customWidth="1"/>
    <col min="22" max="22" width="9.5703125" bestFit="1" customWidth="1"/>
    <col min="23" max="23" width="10.7109375" bestFit="1" customWidth="1"/>
    <col min="24" max="27" width="10.85546875" customWidth="1"/>
    <col min="28" max="28" width="2.5703125" customWidth="1"/>
    <col min="29" max="32" width="10.85546875" style="4" customWidth="1"/>
    <col min="33" max="33" width="10.7109375" style="4" bestFit="1" customWidth="1"/>
    <col min="34" max="39" width="10.85546875" style="4" customWidth="1"/>
    <col min="41" max="44" width="10.7109375" bestFit="1" customWidth="1"/>
    <col min="45" max="45" width="4.140625" style="4" customWidth="1"/>
    <col min="46" max="48" width="10.85546875" style="4" customWidth="1"/>
  </cols>
  <sheetData>
    <row r="1" spans="1:48" ht="5.0999999999999996" customHeight="1" x14ac:dyDescent="0.25"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</row>
    <row r="2" spans="1:48" x14ac:dyDescent="0.25">
      <c r="A2" s="1" t="s">
        <v>119</v>
      </c>
      <c r="B2" s="147"/>
      <c r="C2" s="147"/>
      <c r="D2" s="147"/>
      <c r="E2" s="147"/>
      <c r="F2" s="147"/>
      <c r="G2" s="147"/>
      <c r="H2" s="155" t="s">
        <v>170</v>
      </c>
      <c r="I2" s="155" t="s">
        <v>170</v>
      </c>
      <c r="J2" s="155" t="s">
        <v>170</v>
      </c>
      <c r="K2" s="155" t="s">
        <v>170</v>
      </c>
      <c r="L2" s="147"/>
      <c r="M2" s="147"/>
      <c r="N2" s="147"/>
      <c r="O2" s="147"/>
      <c r="P2" s="147"/>
      <c r="Q2" s="147"/>
      <c r="R2" s="147"/>
      <c r="AC2" s="7" t="s">
        <v>170</v>
      </c>
      <c r="AD2" s="7" t="s">
        <v>170</v>
      </c>
      <c r="AE2" s="7" t="s">
        <v>170</v>
      </c>
      <c r="AF2" s="7" t="s">
        <v>170</v>
      </c>
      <c r="AG2" s="7" t="s">
        <v>170</v>
      </c>
      <c r="AH2" s="7" t="s">
        <v>170</v>
      </c>
      <c r="AI2" s="7" t="s">
        <v>170</v>
      </c>
      <c r="AJ2" s="7" t="s">
        <v>170</v>
      </c>
      <c r="AK2" s="7" t="s">
        <v>170</v>
      </c>
      <c r="AL2" s="7" t="s">
        <v>170</v>
      </c>
      <c r="AM2" s="7" t="s">
        <v>170</v>
      </c>
      <c r="AS2" s="7"/>
      <c r="AT2" s="7" t="s">
        <v>170</v>
      </c>
      <c r="AU2" s="7" t="s">
        <v>170</v>
      </c>
      <c r="AV2" s="7" t="s">
        <v>170</v>
      </c>
    </row>
    <row r="3" spans="1:48" x14ac:dyDescent="0.25">
      <c r="A3" s="157" t="s">
        <v>17</v>
      </c>
      <c r="B3" s="9">
        <v>2017</v>
      </c>
      <c r="C3" s="9">
        <v>2018</v>
      </c>
      <c r="D3" s="9">
        <v>2019</v>
      </c>
      <c r="E3" s="9">
        <v>2020</v>
      </c>
      <c r="F3" s="9">
        <v>2021</v>
      </c>
      <c r="G3" s="9"/>
      <c r="H3" s="9">
        <v>2018</v>
      </c>
      <c r="I3" s="9">
        <v>2019</v>
      </c>
      <c r="J3" s="9">
        <v>2020</v>
      </c>
      <c r="K3" s="9">
        <v>2021</v>
      </c>
      <c r="L3" s="34"/>
      <c r="M3" s="11" t="s">
        <v>22</v>
      </c>
      <c r="N3" s="11" t="s">
        <v>106</v>
      </c>
      <c r="O3" s="11" t="s">
        <v>166</v>
      </c>
      <c r="P3" s="77" t="s">
        <v>167</v>
      </c>
      <c r="Q3" s="99" t="s">
        <v>23</v>
      </c>
      <c r="R3" s="11" t="s">
        <v>105</v>
      </c>
      <c r="S3" s="11" t="s">
        <v>196</v>
      </c>
      <c r="T3" s="77" t="s">
        <v>214</v>
      </c>
      <c r="U3" s="11" t="s">
        <v>248</v>
      </c>
      <c r="V3" s="11" t="s">
        <v>254</v>
      </c>
      <c r="W3" s="11" t="s">
        <v>256</v>
      </c>
      <c r="X3" s="77" t="s">
        <v>308</v>
      </c>
      <c r="Y3" s="11" t="s">
        <v>352</v>
      </c>
      <c r="Z3" s="11" t="s">
        <v>356</v>
      </c>
      <c r="AA3" s="11" t="s">
        <v>368</v>
      </c>
      <c r="AB3" s="11"/>
      <c r="AC3" s="11" t="s">
        <v>23</v>
      </c>
      <c r="AD3" s="11" t="s">
        <v>105</v>
      </c>
      <c r="AE3" s="11" t="s">
        <v>196</v>
      </c>
      <c r="AF3" s="11" t="s">
        <v>214</v>
      </c>
      <c r="AG3" s="11" t="s">
        <v>248</v>
      </c>
      <c r="AH3" s="11" t="s">
        <v>254</v>
      </c>
      <c r="AI3" s="11" t="s">
        <v>256</v>
      </c>
      <c r="AJ3" s="11" t="s">
        <v>308</v>
      </c>
      <c r="AK3" s="11" t="s">
        <v>352</v>
      </c>
      <c r="AL3" s="11" t="s">
        <v>356</v>
      </c>
      <c r="AM3" s="11" t="s">
        <v>368</v>
      </c>
      <c r="AO3" s="11" t="s">
        <v>364</v>
      </c>
      <c r="AP3" s="11" t="s">
        <v>365</v>
      </c>
      <c r="AQ3" s="11" t="s">
        <v>366</v>
      </c>
      <c r="AR3" s="11" t="s">
        <v>367</v>
      </c>
      <c r="AS3" s="11"/>
      <c r="AT3" s="11" t="s">
        <v>365</v>
      </c>
      <c r="AU3" s="11" t="s">
        <v>366</v>
      </c>
      <c r="AV3" s="11" t="s">
        <v>367</v>
      </c>
    </row>
    <row r="4" spans="1:48" ht="3.75" customHeight="1" x14ac:dyDescent="0.25">
      <c r="Q4" s="113"/>
      <c r="U4" s="113"/>
      <c r="Y4" s="113"/>
    </row>
    <row r="5" spans="1:48" ht="4.5" customHeight="1" x14ac:dyDescent="0.25">
      <c r="Q5" s="113"/>
      <c r="U5" s="113"/>
      <c r="Y5" s="113"/>
    </row>
    <row r="6" spans="1:48" x14ac:dyDescent="0.25">
      <c r="A6" s="69" t="s">
        <v>259</v>
      </c>
      <c r="Q6" s="113"/>
      <c r="U6" s="113"/>
      <c r="Y6" s="113"/>
    </row>
    <row r="7" spans="1:48" ht="2.25" customHeight="1" x14ac:dyDescent="0.25">
      <c r="Q7" s="113"/>
      <c r="U7" s="113"/>
      <c r="Y7" s="113"/>
      <c r="AO7">
        <f>M7+N7</f>
        <v>0</v>
      </c>
      <c r="AP7">
        <f>Q7+R7</f>
        <v>0</v>
      </c>
      <c r="AQ7">
        <f>U7+V7</f>
        <v>0</v>
      </c>
      <c r="AR7">
        <f>Z7+Y7</f>
        <v>0</v>
      </c>
      <c r="AT7" s="4">
        <f t="shared" ref="AT7:AT8" si="0">IFERROR((AP7-AO7)/(ABS(AO7)),0)</f>
        <v>0</v>
      </c>
      <c r="AU7" s="4">
        <f t="shared" ref="AU7:AV8" si="1">IFERROR((AQ7-AP7)/(ABS(AP7)),0)</f>
        <v>0</v>
      </c>
      <c r="AV7" s="4">
        <f t="shared" si="1"/>
        <v>0</v>
      </c>
    </row>
    <row r="8" spans="1:48" x14ac:dyDescent="0.25">
      <c r="A8" s="13" t="s">
        <v>260</v>
      </c>
      <c r="B8" s="2">
        <v>-569753</v>
      </c>
      <c r="C8" s="2">
        <v>-657284</v>
      </c>
      <c r="D8" s="2">
        <f>SUM(M8:P8)</f>
        <v>-642113</v>
      </c>
      <c r="E8" s="2">
        <f>SUM(Q8:T8)</f>
        <v>-811424</v>
      </c>
      <c r="F8" s="2">
        <f>SUM(U8:X8)</f>
        <v>-1026648</v>
      </c>
      <c r="H8" s="134">
        <f t="shared" ref="H8:H19" si="2">IFERROR((C8-B8)/(ABS(B8)),0)</f>
        <v>-0.15362973077807401</v>
      </c>
      <c r="I8" s="134">
        <f t="shared" ref="I8:I19" si="3">IFERROR((D8-C8)/(ABS(C8)),0)</f>
        <v>2.3081346875931864E-2</v>
      </c>
      <c r="J8" s="134">
        <f t="shared" ref="J8:J19" si="4">IFERROR((E8-D8)/(ABS(D8)),0)</f>
        <v>-0.26367788847134382</v>
      </c>
      <c r="K8" s="134">
        <f t="shared" ref="K8:K19" si="5">IFERROR((F8-E8)/(ABS(E8)),0)</f>
        <v>-0.26524233939346137</v>
      </c>
      <c r="M8" s="2">
        <v>-162116</v>
      </c>
      <c r="N8" s="2">
        <v>-129319</v>
      </c>
      <c r="O8" s="2">
        <v>-164312</v>
      </c>
      <c r="P8" s="2">
        <v>-186366</v>
      </c>
      <c r="Q8" s="115">
        <v>-143669</v>
      </c>
      <c r="R8" s="2">
        <v>-171109</v>
      </c>
      <c r="S8" s="2">
        <v>-237246</v>
      </c>
      <c r="T8" s="2">
        <v>-259400</v>
      </c>
      <c r="U8" s="115">
        <v>-217362</v>
      </c>
      <c r="V8" s="2">
        <v>-250601</v>
      </c>
      <c r="W8" s="2">
        <v>-274285</v>
      </c>
      <c r="X8" s="2">
        <v>-284400</v>
      </c>
      <c r="Y8" s="115">
        <v>-273293</v>
      </c>
      <c r="Z8" s="2">
        <v>-294177</v>
      </c>
      <c r="AA8" s="2">
        <v>-320630</v>
      </c>
      <c r="AC8" s="134">
        <f t="shared" ref="AC8:AC25" si="6">IFERROR((Q8-M8)/(ABS(M8)),0)</f>
        <v>0.11378889190456216</v>
      </c>
      <c r="AD8" s="134">
        <f t="shared" ref="AD8:AD25" si="7">IFERROR((R8-N8)/(ABS(N8)),0)</f>
        <v>-0.32315437020082122</v>
      </c>
      <c r="AE8" s="134">
        <f t="shared" ref="AE8:AE25" si="8">IFERROR((S8-O8)/(ABS(O8)),0)</f>
        <v>-0.44387506694581041</v>
      </c>
      <c r="AF8" s="134">
        <f t="shared" ref="AF8:AF25" si="9">IFERROR((T8-P8)/(ABS(P8)),0)</f>
        <v>-0.3918847858514965</v>
      </c>
      <c r="AG8" s="134">
        <f t="shared" ref="AG8:AG25" si="10">IFERROR((U8-Q8)/(ABS(Q8)),0)</f>
        <v>-0.51293598479839075</v>
      </c>
      <c r="AH8" s="134">
        <f t="shared" ref="AH8:AH25" si="11">IFERROR((V8-R8)/(ABS(R8)),0)</f>
        <v>-0.46456936806363197</v>
      </c>
      <c r="AI8" s="134">
        <f t="shared" ref="AI8:AI25" si="12">IFERROR((W8-S8)/(ABS(S8)),0)</f>
        <v>-0.15612065113848073</v>
      </c>
      <c r="AJ8" s="134">
        <f t="shared" ref="AJ8:AJ25" si="13">IFERROR((X8-T8)/(ABS(T8)),0)</f>
        <v>-9.6376252891287581E-2</v>
      </c>
      <c r="AK8" s="134">
        <f t="shared" ref="AK8:AK25" si="14">IFERROR((Y8-U8)/(ABS(U8)),0)</f>
        <v>-0.25731728637020268</v>
      </c>
      <c r="AL8" s="134">
        <f t="shared" ref="AL8:AL25" si="15">IFERROR((Z8-V8)/(ABS(V8)),0)</f>
        <v>-0.17388597810862685</v>
      </c>
      <c r="AM8" s="134">
        <f t="shared" ref="AM8:AM25" si="16">IFERROR((AA8-W8)/(ABS(W8)),0)</f>
        <v>-0.16896658585048399</v>
      </c>
      <c r="AO8" s="2">
        <f>SUM(M8:O8)</f>
        <v>-455747</v>
      </c>
      <c r="AP8" s="2">
        <f>SUM(Q8:S8)</f>
        <v>-552024</v>
      </c>
      <c r="AQ8" s="2">
        <f>SUM(U8:W8)</f>
        <v>-742248</v>
      </c>
      <c r="AR8" s="2">
        <f>SUM(Y8:AA8)</f>
        <v>-888100</v>
      </c>
      <c r="AS8" s="134"/>
      <c r="AT8" s="134">
        <f t="shared" si="0"/>
        <v>-0.211250979161684</v>
      </c>
      <c r="AU8" s="134">
        <f t="shared" si="1"/>
        <v>-0.34459371331681232</v>
      </c>
      <c r="AV8" s="134">
        <f t="shared" si="1"/>
        <v>-0.19650036106530433</v>
      </c>
    </row>
    <row r="9" spans="1:48" x14ac:dyDescent="0.25">
      <c r="A9" s="13" t="s">
        <v>261</v>
      </c>
      <c r="B9" s="2">
        <v>-18730</v>
      </c>
      <c r="C9" s="2">
        <v>-87133</v>
      </c>
      <c r="D9" s="2">
        <f t="shared" ref="D9:D18" si="17">SUM(M9:P9)</f>
        <v>-159878</v>
      </c>
      <c r="E9" s="2">
        <f t="shared" ref="E9:E18" si="18">SUM(Q9:T9)</f>
        <v>-139937</v>
      </c>
      <c r="F9" s="2">
        <f t="shared" ref="F9:F18" si="19">SUM(U9:X9)</f>
        <v>-213015</v>
      </c>
      <c r="H9" s="134">
        <f t="shared" si="2"/>
        <v>-3.6520555258942871</v>
      </c>
      <c r="I9" s="134">
        <f t="shared" si="3"/>
        <v>-0.83487312499282706</v>
      </c>
      <c r="J9" s="134">
        <f t="shared" si="4"/>
        <v>0.12472635384480667</v>
      </c>
      <c r="K9" s="134">
        <f t="shared" si="5"/>
        <v>-0.52222071360683742</v>
      </c>
      <c r="M9" s="2">
        <v>-35523</v>
      </c>
      <c r="N9" s="2">
        <v>-41975</v>
      </c>
      <c r="O9" s="2">
        <v>-44158</v>
      </c>
      <c r="P9" s="2">
        <v>-38222</v>
      </c>
      <c r="Q9" s="115">
        <v>-44643</v>
      </c>
      <c r="R9" s="2">
        <v>-39638</v>
      </c>
      <c r="S9" s="2">
        <v>-26551</v>
      </c>
      <c r="T9" s="2">
        <v>-29105</v>
      </c>
      <c r="U9" s="115">
        <v>-43181</v>
      </c>
      <c r="V9" s="2">
        <v>-49287</v>
      </c>
      <c r="W9" s="2">
        <v>-57049</v>
      </c>
      <c r="X9" s="2">
        <v>-63498</v>
      </c>
      <c r="Y9" s="115">
        <v>-81645</v>
      </c>
      <c r="Z9" s="2">
        <v>-75049</v>
      </c>
      <c r="AA9" s="2">
        <v>-91584</v>
      </c>
      <c r="AC9" s="134">
        <f t="shared" si="6"/>
        <v>-0.25673507305126259</v>
      </c>
      <c r="AD9" s="134">
        <f t="shared" si="7"/>
        <v>5.5675997617629543E-2</v>
      </c>
      <c r="AE9" s="134">
        <f t="shared" si="8"/>
        <v>0.3987272974319489</v>
      </c>
      <c r="AF9" s="134">
        <f t="shared" si="9"/>
        <v>0.23852754957877662</v>
      </c>
      <c r="AG9" s="134">
        <f t="shared" si="10"/>
        <v>3.2748695204175345E-2</v>
      </c>
      <c r="AH9" s="134">
        <f t="shared" si="11"/>
        <v>-0.24342802361370403</v>
      </c>
      <c r="AI9" s="134">
        <f t="shared" si="12"/>
        <v>-1.1486573010432752</v>
      </c>
      <c r="AJ9" s="134">
        <f t="shared" si="13"/>
        <v>-1.1816869953616218</v>
      </c>
      <c r="AK9" s="134">
        <f t="shared" si="14"/>
        <v>-0.89076214075635118</v>
      </c>
      <c r="AL9" s="134">
        <f t="shared" si="15"/>
        <v>-0.52269361089131006</v>
      </c>
      <c r="AM9" s="134">
        <f t="shared" si="16"/>
        <v>-0.60535679854160462</v>
      </c>
      <c r="AO9" s="2">
        <f t="shared" ref="AO9:AO19" si="20">SUM(M9:O9)</f>
        <v>-121656</v>
      </c>
      <c r="AP9" s="2">
        <f t="shared" ref="AP9:AP19" si="21">SUM(Q9:S9)</f>
        <v>-110832</v>
      </c>
      <c r="AQ9" s="2">
        <f t="shared" ref="AQ9:AQ19" si="22">SUM(U9:W9)</f>
        <v>-149517</v>
      </c>
      <c r="AR9" s="2">
        <f t="shared" ref="AR9:AR19" si="23">SUM(Y9:AA9)</f>
        <v>-248278</v>
      </c>
      <c r="AS9" s="134"/>
      <c r="AT9" s="134">
        <f t="shared" ref="AT9:AT19" si="24">IFERROR((AP9-AO9)/(ABS(AO9)),0)</f>
        <v>8.8972183862694815E-2</v>
      </c>
      <c r="AU9" s="134">
        <f t="shared" ref="AU9:AU19" si="25">IFERROR((AQ9-AP9)/(ABS(AP9)),0)</f>
        <v>-0.34904179298397575</v>
      </c>
      <c r="AV9" s="134">
        <f t="shared" ref="AV9:AV19" si="26">IFERROR((AR9-AQ9)/(ABS(AQ9)),0)</f>
        <v>-0.6605335848097541</v>
      </c>
    </row>
    <row r="10" spans="1:48" x14ac:dyDescent="0.25">
      <c r="A10" s="13" t="s">
        <v>262</v>
      </c>
      <c r="B10" s="2">
        <v>-204981</v>
      </c>
      <c r="C10" s="2">
        <v>-239783</v>
      </c>
      <c r="D10" s="2">
        <f t="shared" si="17"/>
        <v>-275502</v>
      </c>
      <c r="E10" s="2">
        <f t="shared" si="18"/>
        <v>-331175</v>
      </c>
      <c r="F10" s="2">
        <f t="shared" si="19"/>
        <v>-399822</v>
      </c>
      <c r="H10" s="134">
        <f t="shared" si="2"/>
        <v>-0.1697815895131744</v>
      </c>
      <c r="I10" s="134">
        <f t="shared" si="3"/>
        <v>-0.14896385481873195</v>
      </c>
      <c r="J10" s="134">
        <f t="shared" si="4"/>
        <v>-0.20207838781569643</v>
      </c>
      <c r="K10" s="134">
        <f t="shared" si="5"/>
        <v>-0.20728315845097003</v>
      </c>
      <c r="M10" s="2">
        <v>-61911</v>
      </c>
      <c r="N10" s="2">
        <v>-64999</v>
      </c>
      <c r="O10" s="2">
        <v>-68969</v>
      </c>
      <c r="P10" s="2">
        <v>-79623</v>
      </c>
      <c r="Q10" s="115">
        <v>-71159</v>
      </c>
      <c r="R10" s="2">
        <v>-73276</v>
      </c>
      <c r="S10" s="2">
        <v>-89271</v>
      </c>
      <c r="T10" s="2">
        <v>-97469</v>
      </c>
      <c r="U10" s="115">
        <v>-88279</v>
      </c>
      <c r="V10" s="2">
        <v>-99530</v>
      </c>
      <c r="W10" s="2">
        <v>-105622</v>
      </c>
      <c r="X10" s="2">
        <v>-106391</v>
      </c>
      <c r="Y10" s="115">
        <v>-103308</v>
      </c>
      <c r="Z10" s="2">
        <v>-104865</v>
      </c>
      <c r="AA10" s="2">
        <v>-109784</v>
      </c>
      <c r="AC10" s="134">
        <f t="shared" si="6"/>
        <v>-0.14937571675469627</v>
      </c>
      <c r="AD10" s="134">
        <f t="shared" si="7"/>
        <v>-0.12734042062185572</v>
      </c>
      <c r="AE10" s="134">
        <f t="shared" si="8"/>
        <v>-0.29436413461120214</v>
      </c>
      <c r="AF10" s="134">
        <f t="shared" si="9"/>
        <v>-0.22413121836655236</v>
      </c>
      <c r="AG10" s="134">
        <f t="shared" si="10"/>
        <v>-0.24058797903287005</v>
      </c>
      <c r="AH10" s="134">
        <f t="shared" si="11"/>
        <v>-0.35828920792619684</v>
      </c>
      <c r="AI10" s="134">
        <f t="shared" si="12"/>
        <v>-0.18316138499624737</v>
      </c>
      <c r="AJ10" s="134">
        <f t="shared" si="13"/>
        <v>-9.1536796314725707E-2</v>
      </c>
      <c r="AK10" s="134">
        <f t="shared" si="14"/>
        <v>-0.17024433897076316</v>
      </c>
      <c r="AL10" s="134">
        <f t="shared" si="15"/>
        <v>-5.3601929066613083E-2</v>
      </c>
      <c r="AM10" s="134">
        <f t="shared" si="16"/>
        <v>-3.9404669481736758E-2</v>
      </c>
      <c r="AO10" s="2">
        <f t="shared" si="20"/>
        <v>-195879</v>
      </c>
      <c r="AP10" s="2">
        <f t="shared" si="21"/>
        <v>-233706</v>
      </c>
      <c r="AQ10" s="2">
        <f t="shared" si="22"/>
        <v>-293431</v>
      </c>
      <c r="AR10" s="2">
        <f t="shared" si="23"/>
        <v>-317957</v>
      </c>
      <c r="AS10" s="134"/>
      <c r="AT10" s="134">
        <f t="shared" si="24"/>
        <v>-0.19311411636775766</v>
      </c>
      <c r="AU10" s="134">
        <f t="shared" si="25"/>
        <v>-0.25555612607292921</v>
      </c>
      <c r="AV10" s="134">
        <f t="shared" si="26"/>
        <v>-8.3583534118753647E-2</v>
      </c>
    </row>
    <row r="11" spans="1:48" x14ac:dyDescent="0.25">
      <c r="A11" s="13" t="s">
        <v>263</v>
      </c>
      <c r="B11" s="2">
        <v>-20984</v>
      </c>
      <c r="C11" s="2">
        <v>-23050</v>
      </c>
      <c r="D11" s="2">
        <f t="shared" si="17"/>
        <v>-26258</v>
      </c>
      <c r="E11" s="2">
        <f t="shared" si="18"/>
        <v>-31235</v>
      </c>
      <c r="F11" s="2">
        <f t="shared" si="19"/>
        <v>-40346</v>
      </c>
      <c r="H11" s="134">
        <f t="shared" si="2"/>
        <v>-9.8455966450629054E-2</v>
      </c>
      <c r="I11" s="134">
        <f t="shared" si="3"/>
        <v>-0.13917570498915402</v>
      </c>
      <c r="J11" s="134">
        <f t="shared" si="4"/>
        <v>-0.18954223474750553</v>
      </c>
      <c r="K11" s="134">
        <f t="shared" si="5"/>
        <v>-0.29169201216583962</v>
      </c>
      <c r="M11" s="2">
        <v>-6177</v>
      </c>
      <c r="N11" s="2">
        <v>-6635</v>
      </c>
      <c r="O11" s="2">
        <v>-6696</v>
      </c>
      <c r="P11" s="2">
        <v>-6750</v>
      </c>
      <c r="Q11" s="115">
        <v>-6842</v>
      </c>
      <c r="R11" s="2">
        <v>-7681</v>
      </c>
      <c r="S11" s="2">
        <v>-8015</v>
      </c>
      <c r="T11" s="2">
        <v>-8697</v>
      </c>
      <c r="U11" s="115">
        <v>-9262</v>
      </c>
      <c r="V11" s="2">
        <v>-10203</v>
      </c>
      <c r="W11" s="2">
        <v>-10560</v>
      </c>
      <c r="X11" s="2">
        <v>-10321</v>
      </c>
      <c r="Y11" s="115">
        <v>-10743</v>
      </c>
      <c r="Z11" s="2">
        <v>-11151</v>
      </c>
      <c r="AA11" s="2">
        <v>-11869</v>
      </c>
      <c r="AC11" s="134">
        <f t="shared" si="6"/>
        <v>-0.10765743888619071</v>
      </c>
      <c r="AD11" s="134">
        <f t="shared" si="7"/>
        <v>-0.1576488319517709</v>
      </c>
      <c r="AE11" s="134">
        <f t="shared" si="8"/>
        <v>-0.19698327359617682</v>
      </c>
      <c r="AF11" s="134">
        <f t="shared" si="9"/>
        <v>-0.28844444444444445</v>
      </c>
      <c r="AG11" s="134">
        <f t="shared" si="10"/>
        <v>-0.3536977491961415</v>
      </c>
      <c r="AH11" s="134">
        <f t="shared" si="11"/>
        <v>-0.32834266371566201</v>
      </c>
      <c r="AI11" s="134">
        <f t="shared" si="12"/>
        <v>-0.3175296319401123</v>
      </c>
      <c r="AJ11" s="134">
        <f t="shared" si="13"/>
        <v>-0.18673105668621365</v>
      </c>
      <c r="AK11" s="134">
        <f t="shared" si="14"/>
        <v>-0.15990066940185704</v>
      </c>
      <c r="AL11" s="134">
        <f t="shared" si="15"/>
        <v>-9.2913848867980001E-2</v>
      </c>
      <c r="AM11" s="134">
        <f t="shared" si="16"/>
        <v>-0.12395833333333334</v>
      </c>
      <c r="AO11" s="2">
        <f t="shared" si="20"/>
        <v>-19508</v>
      </c>
      <c r="AP11" s="2">
        <f t="shared" si="21"/>
        <v>-22538</v>
      </c>
      <c r="AQ11" s="2">
        <f t="shared" si="22"/>
        <v>-30025</v>
      </c>
      <c r="AR11" s="2">
        <f t="shared" si="23"/>
        <v>-33763</v>
      </c>
      <c r="AS11" s="134"/>
      <c r="AT11" s="134">
        <f t="shared" si="24"/>
        <v>-0.15532089399220833</v>
      </c>
      <c r="AU11" s="134">
        <f t="shared" si="25"/>
        <v>-0.33219451592865384</v>
      </c>
      <c r="AV11" s="134">
        <f t="shared" si="26"/>
        <v>-0.124496253122398</v>
      </c>
    </row>
    <row r="12" spans="1:48" x14ac:dyDescent="0.25">
      <c r="A12" s="13" t="s">
        <v>264</v>
      </c>
      <c r="B12" s="2">
        <v>-40590</v>
      </c>
      <c r="C12" s="2">
        <v>-44962</v>
      </c>
      <c r="D12" s="2">
        <f t="shared" si="17"/>
        <v>-8788</v>
      </c>
      <c r="E12" s="2">
        <f t="shared" si="18"/>
        <v>-10691</v>
      </c>
      <c r="F12" s="2">
        <f t="shared" si="19"/>
        <v>-13553</v>
      </c>
      <c r="H12" s="134">
        <f t="shared" si="2"/>
        <v>-0.10771125893077113</v>
      </c>
      <c r="I12" s="134">
        <f t="shared" si="3"/>
        <v>0.80454606111827764</v>
      </c>
      <c r="J12" s="134">
        <f t="shared" si="4"/>
        <v>-0.21654528903049614</v>
      </c>
      <c r="K12" s="134">
        <f t="shared" si="5"/>
        <v>-0.26770180525675802</v>
      </c>
      <c r="M12" s="2">
        <v>-1970</v>
      </c>
      <c r="N12" s="2">
        <v>-2145</v>
      </c>
      <c r="O12" s="2">
        <v>-2238</v>
      </c>
      <c r="P12" s="2">
        <v>-2435</v>
      </c>
      <c r="Q12" s="115">
        <v>-2391</v>
      </c>
      <c r="R12" s="2">
        <v>-2479</v>
      </c>
      <c r="S12" s="2">
        <v>-2739</v>
      </c>
      <c r="T12" s="2">
        <v>-3082</v>
      </c>
      <c r="U12" s="115">
        <v>-3072</v>
      </c>
      <c r="V12" s="2">
        <v>-3192</v>
      </c>
      <c r="W12" s="2">
        <v>-3536</v>
      </c>
      <c r="X12" s="2">
        <v>-3753</v>
      </c>
      <c r="Y12" s="115">
        <v>-3839</v>
      </c>
      <c r="Z12" s="2">
        <v>-3893</v>
      </c>
      <c r="AA12" s="2">
        <v>-3989</v>
      </c>
      <c r="AC12" s="134">
        <f t="shared" si="6"/>
        <v>-0.21370558375634519</v>
      </c>
      <c r="AD12" s="134">
        <f t="shared" si="7"/>
        <v>-0.15571095571095572</v>
      </c>
      <c r="AE12" s="134">
        <f t="shared" si="8"/>
        <v>-0.22386058981233245</v>
      </c>
      <c r="AF12" s="134">
        <f t="shared" si="9"/>
        <v>-0.26570841889117042</v>
      </c>
      <c r="AG12" s="134">
        <f t="shared" si="10"/>
        <v>-0.28481806775407781</v>
      </c>
      <c r="AH12" s="134">
        <f t="shared" si="11"/>
        <v>-0.28761597418313839</v>
      </c>
      <c r="AI12" s="134">
        <f t="shared" si="12"/>
        <v>-0.29098211025921872</v>
      </c>
      <c r="AJ12" s="134">
        <f t="shared" si="13"/>
        <v>-0.21771576898118106</v>
      </c>
      <c r="AK12" s="134">
        <f t="shared" si="14"/>
        <v>-0.24967447916666666</v>
      </c>
      <c r="AL12" s="134">
        <f t="shared" si="15"/>
        <v>-0.21961152882205515</v>
      </c>
      <c r="AM12" s="134">
        <f t="shared" si="16"/>
        <v>-0.12811085972850678</v>
      </c>
      <c r="AO12" s="2">
        <f t="shared" si="20"/>
        <v>-6353</v>
      </c>
      <c r="AP12" s="2">
        <f t="shared" si="21"/>
        <v>-7609</v>
      </c>
      <c r="AQ12" s="2">
        <f t="shared" si="22"/>
        <v>-9800</v>
      </c>
      <c r="AR12" s="2">
        <f t="shared" si="23"/>
        <v>-11721</v>
      </c>
      <c r="AS12" s="134"/>
      <c r="AT12" s="134">
        <f t="shared" si="24"/>
        <v>-0.19770187313080434</v>
      </c>
      <c r="AU12" s="134">
        <f t="shared" si="25"/>
        <v>-0.28794848206071755</v>
      </c>
      <c r="AV12" s="134">
        <f t="shared" si="26"/>
        <v>-0.1960204081632653</v>
      </c>
    </row>
    <row r="13" spans="1:48" x14ac:dyDescent="0.25">
      <c r="A13" s="13" t="s">
        <v>265</v>
      </c>
      <c r="B13" s="2">
        <v>-9894</v>
      </c>
      <c r="C13" s="2">
        <v>-12419</v>
      </c>
      <c r="D13" s="2">
        <f t="shared" si="17"/>
        <v>-50492</v>
      </c>
      <c r="E13" s="2">
        <f t="shared" si="18"/>
        <v>-63805</v>
      </c>
      <c r="F13" s="2">
        <f t="shared" si="19"/>
        <v>-85738</v>
      </c>
      <c r="H13" s="134">
        <f t="shared" si="2"/>
        <v>-0.25520517485344651</v>
      </c>
      <c r="I13" s="134">
        <f t="shared" si="3"/>
        <v>-3.0657057734117079</v>
      </c>
      <c r="J13" s="134">
        <f t="shared" si="4"/>
        <v>-0.2636655311732552</v>
      </c>
      <c r="K13" s="134">
        <f t="shared" si="5"/>
        <v>-0.34375048977352873</v>
      </c>
      <c r="M13" s="2">
        <v>-11981</v>
      </c>
      <c r="N13" s="2">
        <v>-12528</v>
      </c>
      <c r="O13" s="2">
        <v>-13031</v>
      </c>
      <c r="P13" s="2">
        <v>-12952</v>
      </c>
      <c r="Q13" s="115">
        <v>-14803</v>
      </c>
      <c r="R13" s="2">
        <v>-15223</v>
      </c>
      <c r="S13" s="2">
        <v>-16134</v>
      </c>
      <c r="T13" s="2">
        <v>-17645</v>
      </c>
      <c r="U13" s="115">
        <v>-18818</v>
      </c>
      <c r="V13" s="2">
        <v>-20859</v>
      </c>
      <c r="W13" s="2">
        <v>-22447</v>
      </c>
      <c r="X13" s="2">
        <v>-23614</v>
      </c>
      <c r="Y13" s="115">
        <v>-25014</v>
      </c>
      <c r="Z13" s="2">
        <v>-27047</v>
      </c>
      <c r="AA13" s="2">
        <v>-28442</v>
      </c>
      <c r="AC13" s="134">
        <f t="shared" si="6"/>
        <v>-0.23553960437359153</v>
      </c>
      <c r="AD13" s="134">
        <f t="shared" si="7"/>
        <v>-0.21511813537675606</v>
      </c>
      <c r="AE13" s="134">
        <f t="shared" si="8"/>
        <v>-0.23812447241194076</v>
      </c>
      <c r="AF13" s="134">
        <f t="shared" si="9"/>
        <v>-0.36233786287831993</v>
      </c>
      <c r="AG13" s="134">
        <f t="shared" si="10"/>
        <v>-0.27122880497196517</v>
      </c>
      <c r="AH13" s="134">
        <f t="shared" si="11"/>
        <v>-0.37022925835906195</v>
      </c>
      <c r="AI13" s="134">
        <f t="shared" si="12"/>
        <v>-0.39128548407090619</v>
      </c>
      <c r="AJ13" s="134">
        <f t="shared" si="13"/>
        <v>-0.33828279965996033</v>
      </c>
      <c r="AK13" s="134">
        <f t="shared" si="14"/>
        <v>-0.32925921989584439</v>
      </c>
      <c r="AL13" s="134">
        <f t="shared" si="15"/>
        <v>-0.29665851670741644</v>
      </c>
      <c r="AM13" s="134">
        <f t="shared" si="16"/>
        <v>-0.26707355103131819</v>
      </c>
      <c r="AO13" s="2">
        <f t="shared" si="20"/>
        <v>-37540</v>
      </c>
      <c r="AP13" s="2">
        <f t="shared" si="21"/>
        <v>-46160</v>
      </c>
      <c r="AQ13" s="2">
        <f t="shared" si="22"/>
        <v>-62124</v>
      </c>
      <c r="AR13" s="2">
        <f t="shared" si="23"/>
        <v>-80503</v>
      </c>
      <c r="AS13" s="134"/>
      <c r="AT13" s="134">
        <f t="shared" si="24"/>
        <v>-0.229621736814065</v>
      </c>
      <c r="AU13" s="134">
        <f t="shared" si="25"/>
        <v>-0.34584055459272095</v>
      </c>
      <c r="AV13" s="134">
        <f t="shared" si="26"/>
        <v>-0.2958437962784109</v>
      </c>
    </row>
    <row r="14" spans="1:48" x14ac:dyDescent="0.25">
      <c r="A14" s="13" t="s">
        <v>266</v>
      </c>
      <c r="B14" s="2">
        <v>0</v>
      </c>
      <c r="C14" s="2">
        <v>0</v>
      </c>
      <c r="D14" s="2">
        <f t="shared" si="17"/>
        <v>2014</v>
      </c>
      <c r="E14" s="2">
        <f t="shared" si="18"/>
        <v>2562</v>
      </c>
      <c r="F14" s="2">
        <f t="shared" si="19"/>
        <v>3398</v>
      </c>
      <c r="H14" s="134">
        <f t="shared" si="2"/>
        <v>0</v>
      </c>
      <c r="I14" s="134">
        <f t="shared" si="3"/>
        <v>0</v>
      </c>
      <c r="J14" s="134">
        <f t="shared" si="4"/>
        <v>0.27209533267130087</v>
      </c>
      <c r="K14" s="134">
        <f t="shared" si="5"/>
        <v>0.32630757220921153</v>
      </c>
      <c r="M14" s="2">
        <v>462</v>
      </c>
      <c r="N14" s="2">
        <v>490</v>
      </c>
      <c r="O14" s="2">
        <v>517</v>
      </c>
      <c r="P14" s="2">
        <v>545</v>
      </c>
      <c r="Q14" s="115">
        <v>587</v>
      </c>
      <c r="R14" s="2">
        <v>607</v>
      </c>
      <c r="S14" s="2">
        <v>668</v>
      </c>
      <c r="T14" s="2">
        <v>700</v>
      </c>
      <c r="U14" s="115">
        <v>743</v>
      </c>
      <c r="V14" s="2">
        <v>807</v>
      </c>
      <c r="W14" s="2">
        <v>892</v>
      </c>
      <c r="X14" s="2">
        <v>956</v>
      </c>
      <c r="Y14" s="115">
        <v>1024</v>
      </c>
      <c r="Z14" s="2">
        <v>1081</v>
      </c>
      <c r="AA14" s="2">
        <v>1132</v>
      </c>
      <c r="AC14" s="134">
        <f t="shared" si="6"/>
        <v>0.27056277056277056</v>
      </c>
      <c r="AD14" s="134">
        <f t="shared" si="7"/>
        <v>0.23877551020408164</v>
      </c>
      <c r="AE14" s="134">
        <f t="shared" si="8"/>
        <v>0.29206963249516443</v>
      </c>
      <c r="AF14" s="134">
        <f t="shared" si="9"/>
        <v>0.28440366972477066</v>
      </c>
      <c r="AG14" s="134">
        <f t="shared" si="10"/>
        <v>0.26575809199318567</v>
      </c>
      <c r="AH14" s="134">
        <f t="shared" si="11"/>
        <v>0.32948929159802304</v>
      </c>
      <c r="AI14" s="134">
        <f t="shared" si="12"/>
        <v>0.33532934131736525</v>
      </c>
      <c r="AJ14" s="134">
        <f t="shared" si="13"/>
        <v>0.36571428571428571</v>
      </c>
      <c r="AK14" s="134">
        <f t="shared" si="14"/>
        <v>0.37819650067294752</v>
      </c>
      <c r="AL14" s="134">
        <f t="shared" si="15"/>
        <v>0.3395291201982652</v>
      </c>
      <c r="AM14" s="134">
        <f t="shared" si="16"/>
        <v>0.26905829596412556</v>
      </c>
      <c r="AO14" s="2">
        <f t="shared" si="20"/>
        <v>1469</v>
      </c>
      <c r="AP14" s="2">
        <f t="shared" si="21"/>
        <v>1862</v>
      </c>
      <c r="AQ14" s="2">
        <f t="shared" si="22"/>
        <v>2442</v>
      </c>
      <c r="AR14" s="2">
        <f t="shared" si="23"/>
        <v>3237</v>
      </c>
      <c r="AS14" s="134"/>
      <c r="AT14" s="134">
        <f t="shared" si="24"/>
        <v>0.26752893124574539</v>
      </c>
      <c r="AU14" s="134">
        <f t="shared" si="25"/>
        <v>0.31149301825993553</v>
      </c>
      <c r="AV14" s="134">
        <f t="shared" si="26"/>
        <v>0.32555282555282555</v>
      </c>
    </row>
    <row r="15" spans="1:48" x14ac:dyDescent="0.25">
      <c r="A15" s="13" t="s">
        <v>267</v>
      </c>
      <c r="B15" s="2">
        <v>-471</v>
      </c>
      <c r="C15" s="2">
        <v>-1196</v>
      </c>
      <c r="D15" s="2">
        <f t="shared" si="17"/>
        <v>-1185</v>
      </c>
      <c r="E15" s="2">
        <f t="shared" si="18"/>
        <v>-1503</v>
      </c>
      <c r="F15" s="2">
        <f t="shared" si="19"/>
        <v>-7074</v>
      </c>
      <c r="H15" s="134">
        <f t="shared" si="2"/>
        <v>-1.5392781316348196</v>
      </c>
      <c r="I15" s="134">
        <f t="shared" si="3"/>
        <v>9.1973244147157199E-3</v>
      </c>
      <c r="J15" s="134">
        <f t="shared" si="4"/>
        <v>-0.26835443037974682</v>
      </c>
      <c r="K15" s="134">
        <f t="shared" si="5"/>
        <v>-3.7065868263473054</v>
      </c>
      <c r="M15" s="2">
        <v>-292</v>
      </c>
      <c r="N15" s="2">
        <v>-390</v>
      </c>
      <c r="O15" s="2">
        <v>-454</v>
      </c>
      <c r="P15" s="2">
        <v>-49</v>
      </c>
      <c r="Q15" s="115">
        <v>43</v>
      </c>
      <c r="R15" s="2">
        <v>-281</v>
      </c>
      <c r="S15" s="2">
        <v>-110</v>
      </c>
      <c r="T15" s="2">
        <v>-1155</v>
      </c>
      <c r="U15" s="115">
        <v>-979</v>
      </c>
      <c r="V15" s="2">
        <v>-1342</v>
      </c>
      <c r="W15" s="2">
        <v>-987</v>
      </c>
      <c r="X15" s="2">
        <v>-3766</v>
      </c>
      <c r="Y15" s="115">
        <v>-1110</v>
      </c>
      <c r="Z15" s="2">
        <v>-235</v>
      </c>
      <c r="AA15" s="2">
        <v>-424</v>
      </c>
      <c r="AC15" s="134">
        <f t="shared" si="6"/>
        <v>1.1472602739726028</v>
      </c>
      <c r="AD15" s="134">
        <f t="shared" si="7"/>
        <v>0.27948717948717949</v>
      </c>
      <c r="AE15" s="134">
        <f t="shared" si="8"/>
        <v>0.75770925110132159</v>
      </c>
      <c r="AF15" s="134">
        <f t="shared" si="9"/>
        <v>-22.571428571428573</v>
      </c>
      <c r="AG15" s="134">
        <f t="shared" si="10"/>
        <v>-23.767441860465116</v>
      </c>
      <c r="AH15" s="134">
        <f t="shared" si="11"/>
        <v>-3.7758007117437722</v>
      </c>
      <c r="AI15" s="134">
        <f t="shared" si="12"/>
        <v>-7.9727272727272727</v>
      </c>
      <c r="AJ15" s="134">
        <f t="shared" si="13"/>
        <v>-2.2606060606060607</v>
      </c>
      <c r="AK15" s="134">
        <f t="shared" si="14"/>
        <v>-0.13381001021450459</v>
      </c>
      <c r="AL15" s="134">
        <f t="shared" si="15"/>
        <v>0.82488822652757077</v>
      </c>
      <c r="AM15" s="134">
        <f t="shared" si="16"/>
        <v>0.57041540020263426</v>
      </c>
      <c r="AO15" s="2">
        <f t="shared" si="20"/>
        <v>-1136</v>
      </c>
      <c r="AP15" s="2">
        <f t="shared" si="21"/>
        <v>-348</v>
      </c>
      <c r="AQ15" s="2">
        <f t="shared" si="22"/>
        <v>-3308</v>
      </c>
      <c r="AR15" s="2">
        <f t="shared" si="23"/>
        <v>-1769</v>
      </c>
      <c r="AS15" s="134"/>
      <c r="AT15" s="134">
        <f t="shared" si="24"/>
        <v>0.69366197183098588</v>
      </c>
      <c r="AU15" s="134">
        <f t="shared" si="25"/>
        <v>-8.5057471264367823</v>
      </c>
      <c r="AV15" s="134">
        <f t="shared" si="26"/>
        <v>0.46523579201934706</v>
      </c>
    </row>
    <row r="16" spans="1:48" x14ac:dyDescent="0.25">
      <c r="A16" s="13" t="s">
        <v>268</v>
      </c>
      <c r="B16" s="2">
        <v>0</v>
      </c>
      <c r="C16" s="2">
        <v>0</v>
      </c>
      <c r="D16" s="2">
        <f t="shared" si="17"/>
        <v>-9000</v>
      </c>
      <c r="E16" s="2">
        <f t="shared" si="18"/>
        <v>0</v>
      </c>
      <c r="F16" s="2">
        <f t="shared" si="19"/>
        <v>0</v>
      </c>
      <c r="H16" s="134">
        <f t="shared" si="2"/>
        <v>0</v>
      </c>
      <c r="I16" s="134">
        <f t="shared" si="3"/>
        <v>0</v>
      </c>
      <c r="J16" s="134">
        <f t="shared" si="4"/>
        <v>1</v>
      </c>
      <c r="K16" s="134">
        <f t="shared" si="5"/>
        <v>0</v>
      </c>
      <c r="M16" s="2">
        <v>0</v>
      </c>
      <c r="N16" s="2">
        <v>0</v>
      </c>
      <c r="O16" s="2">
        <v>0</v>
      </c>
      <c r="P16" s="2">
        <v>-9000</v>
      </c>
      <c r="Q16" s="115">
        <v>0</v>
      </c>
      <c r="R16" s="2">
        <v>0</v>
      </c>
      <c r="S16" s="2">
        <v>0</v>
      </c>
      <c r="T16" s="2">
        <v>0</v>
      </c>
      <c r="U16" s="115">
        <v>0</v>
      </c>
      <c r="V16" s="2">
        <v>0</v>
      </c>
      <c r="W16" s="2">
        <v>0</v>
      </c>
      <c r="X16" s="2">
        <v>0</v>
      </c>
      <c r="Y16" s="115">
        <v>0</v>
      </c>
      <c r="Z16" s="2">
        <v>0</v>
      </c>
      <c r="AA16" s="2">
        <v>0</v>
      </c>
      <c r="AC16" s="134">
        <f t="shared" si="6"/>
        <v>0</v>
      </c>
      <c r="AD16" s="134">
        <f t="shared" si="7"/>
        <v>0</v>
      </c>
      <c r="AE16" s="134">
        <f t="shared" si="8"/>
        <v>0</v>
      </c>
      <c r="AF16" s="134">
        <f t="shared" si="9"/>
        <v>1</v>
      </c>
      <c r="AG16" s="134">
        <f t="shared" si="10"/>
        <v>0</v>
      </c>
      <c r="AH16" s="134">
        <f t="shared" si="11"/>
        <v>0</v>
      </c>
      <c r="AI16" s="134">
        <f t="shared" si="12"/>
        <v>0</v>
      </c>
      <c r="AJ16" s="134">
        <f t="shared" si="13"/>
        <v>0</v>
      </c>
      <c r="AK16" s="134">
        <f t="shared" si="14"/>
        <v>0</v>
      </c>
      <c r="AL16" s="134">
        <f t="shared" si="15"/>
        <v>0</v>
      </c>
      <c r="AM16" s="134">
        <f t="shared" si="16"/>
        <v>0</v>
      </c>
      <c r="AO16" s="2">
        <f t="shared" si="20"/>
        <v>0</v>
      </c>
      <c r="AP16" s="2">
        <f t="shared" si="21"/>
        <v>0</v>
      </c>
      <c r="AQ16" s="2">
        <f t="shared" si="22"/>
        <v>0</v>
      </c>
      <c r="AR16" s="2">
        <f t="shared" si="23"/>
        <v>0</v>
      </c>
      <c r="AS16" s="134"/>
      <c r="AT16" s="134">
        <f t="shared" si="24"/>
        <v>0</v>
      </c>
      <c r="AU16" s="134">
        <f t="shared" si="25"/>
        <v>0</v>
      </c>
      <c r="AV16" s="134">
        <f t="shared" si="26"/>
        <v>0</v>
      </c>
    </row>
    <row r="17" spans="1:48" x14ac:dyDescent="0.25">
      <c r="A17" s="13" t="s">
        <v>269</v>
      </c>
      <c r="B17" s="2">
        <v>0</v>
      </c>
      <c r="C17" s="2">
        <v>0</v>
      </c>
      <c r="D17" s="2">
        <f t="shared" si="17"/>
        <v>0</v>
      </c>
      <c r="E17" s="2">
        <f t="shared" si="18"/>
        <v>0</v>
      </c>
      <c r="F17" s="2">
        <f t="shared" si="19"/>
        <v>0</v>
      </c>
      <c r="H17" s="134">
        <f t="shared" si="2"/>
        <v>0</v>
      </c>
      <c r="I17" s="134">
        <f t="shared" si="3"/>
        <v>0</v>
      </c>
      <c r="J17" s="134">
        <f t="shared" si="4"/>
        <v>0</v>
      </c>
      <c r="K17" s="134">
        <f t="shared" si="5"/>
        <v>0</v>
      </c>
      <c r="M17" s="2">
        <v>0</v>
      </c>
      <c r="N17" s="2">
        <v>0</v>
      </c>
      <c r="O17" s="2">
        <v>0</v>
      </c>
      <c r="P17" s="2">
        <v>0</v>
      </c>
      <c r="Q17" s="115">
        <v>0</v>
      </c>
      <c r="R17" s="2">
        <v>0</v>
      </c>
      <c r="S17" s="2">
        <v>0</v>
      </c>
      <c r="T17" s="2">
        <v>0</v>
      </c>
      <c r="U17" s="115">
        <v>0</v>
      </c>
      <c r="V17" s="2">
        <v>0</v>
      </c>
      <c r="W17" s="2">
        <v>0</v>
      </c>
      <c r="X17" s="2">
        <v>0</v>
      </c>
      <c r="Y17" s="115">
        <v>0</v>
      </c>
      <c r="Z17" s="2">
        <v>0</v>
      </c>
      <c r="AA17" s="2">
        <v>0</v>
      </c>
      <c r="AC17" s="134">
        <f t="shared" si="6"/>
        <v>0</v>
      </c>
      <c r="AD17" s="134">
        <f t="shared" si="7"/>
        <v>0</v>
      </c>
      <c r="AE17" s="134">
        <f t="shared" si="8"/>
        <v>0</v>
      </c>
      <c r="AF17" s="134">
        <f t="shared" si="9"/>
        <v>0</v>
      </c>
      <c r="AG17" s="134">
        <f t="shared" si="10"/>
        <v>0</v>
      </c>
      <c r="AH17" s="134">
        <f t="shared" si="11"/>
        <v>0</v>
      </c>
      <c r="AI17" s="134">
        <f t="shared" si="12"/>
        <v>0</v>
      </c>
      <c r="AJ17" s="134">
        <f t="shared" si="13"/>
        <v>0</v>
      </c>
      <c r="AK17" s="134">
        <f t="shared" si="14"/>
        <v>0</v>
      </c>
      <c r="AL17" s="134">
        <f t="shared" si="15"/>
        <v>0</v>
      </c>
      <c r="AM17" s="134">
        <f t="shared" si="16"/>
        <v>0</v>
      </c>
      <c r="AO17" s="2">
        <f t="shared" si="20"/>
        <v>0</v>
      </c>
      <c r="AP17" s="2">
        <f t="shared" si="21"/>
        <v>0</v>
      </c>
      <c r="AQ17" s="2">
        <f t="shared" si="22"/>
        <v>0</v>
      </c>
      <c r="AR17" s="2">
        <f t="shared" si="23"/>
        <v>0</v>
      </c>
      <c r="AS17" s="134"/>
      <c r="AT17" s="134">
        <f t="shared" si="24"/>
        <v>0</v>
      </c>
      <c r="AU17" s="134">
        <f t="shared" si="25"/>
        <v>0</v>
      </c>
      <c r="AV17" s="134">
        <f t="shared" si="26"/>
        <v>0</v>
      </c>
    </row>
    <row r="18" spans="1:48" x14ac:dyDescent="0.25">
      <c r="A18" s="13" t="s">
        <v>270</v>
      </c>
      <c r="B18" s="2">
        <v>-34379</v>
      </c>
      <c r="C18" s="2">
        <v>-38640</v>
      </c>
      <c r="D18" s="2">
        <f t="shared" si="17"/>
        <v>-58848</v>
      </c>
      <c r="E18" s="2">
        <f t="shared" si="18"/>
        <v>-80388</v>
      </c>
      <c r="F18" s="2">
        <f t="shared" si="19"/>
        <v>-86863</v>
      </c>
      <c r="H18" s="134">
        <f t="shared" si="2"/>
        <v>-0.12394194130137584</v>
      </c>
      <c r="I18" s="134">
        <f t="shared" si="3"/>
        <v>-0.52298136645962734</v>
      </c>
      <c r="J18" s="134">
        <f t="shared" si="4"/>
        <v>-0.36602773246329529</v>
      </c>
      <c r="K18" s="134">
        <f t="shared" si="5"/>
        <v>-8.0546847788227099E-2</v>
      </c>
      <c r="M18" s="2">
        <v>-12338</v>
      </c>
      <c r="N18" s="2">
        <v>-13673</v>
      </c>
      <c r="O18" s="2">
        <v>-13997</v>
      </c>
      <c r="P18" s="2">
        <v>-18840</v>
      </c>
      <c r="Q18" s="115">
        <v>-17911</v>
      </c>
      <c r="R18" s="2">
        <v>-15748</v>
      </c>
      <c r="S18" s="2">
        <v>-20800</v>
      </c>
      <c r="T18" s="2">
        <v>-25929</v>
      </c>
      <c r="U18" s="115">
        <v>-19086</v>
      </c>
      <c r="V18" s="2">
        <v>-21162</v>
      </c>
      <c r="W18" s="2">
        <v>-19982</v>
      </c>
      <c r="X18" s="2">
        <v>-26633</v>
      </c>
      <c r="Y18" s="115">
        <v>-24330</v>
      </c>
      <c r="Z18" s="2">
        <v>-19289</v>
      </c>
      <c r="AA18" s="2">
        <v>-19848</v>
      </c>
      <c r="AC18" s="134">
        <f t="shared" si="6"/>
        <v>-0.45169395363916354</v>
      </c>
      <c r="AD18" s="134">
        <f t="shared" si="7"/>
        <v>-0.1517589409785709</v>
      </c>
      <c r="AE18" s="134">
        <f t="shared" si="8"/>
        <v>-0.48603272129742087</v>
      </c>
      <c r="AF18" s="134">
        <f t="shared" si="9"/>
        <v>-0.37627388535031847</v>
      </c>
      <c r="AG18" s="134">
        <f t="shared" si="10"/>
        <v>-6.5602143933895365E-2</v>
      </c>
      <c r="AH18" s="134">
        <f t="shared" si="11"/>
        <v>-0.34378968757937517</v>
      </c>
      <c r="AI18" s="134">
        <f t="shared" si="12"/>
        <v>3.9326923076923079E-2</v>
      </c>
      <c r="AJ18" s="134">
        <f t="shared" si="13"/>
        <v>-2.7151066373558564E-2</v>
      </c>
      <c r="AK18" s="134">
        <f t="shared" si="14"/>
        <v>-0.27475636592266584</v>
      </c>
      <c r="AL18" s="134">
        <f t="shared" si="15"/>
        <v>8.850770248558737E-2</v>
      </c>
      <c r="AM18" s="134">
        <f t="shared" si="16"/>
        <v>6.7060354318887001E-3</v>
      </c>
      <c r="AO18" s="2">
        <f t="shared" si="20"/>
        <v>-40008</v>
      </c>
      <c r="AP18" s="2">
        <f t="shared" si="21"/>
        <v>-54459</v>
      </c>
      <c r="AQ18" s="2">
        <f t="shared" si="22"/>
        <v>-60230</v>
      </c>
      <c r="AR18" s="2">
        <f t="shared" si="23"/>
        <v>-63467</v>
      </c>
      <c r="AS18" s="134"/>
      <c r="AT18" s="134">
        <f t="shared" si="24"/>
        <v>-0.36120275944811037</v>
      </c>
      <c r="AU18" s="134">
        <f t="shared" si="25"/>
        <v>-0.10596962852788336</v>
      </c>
      <c r="AV18" s="134">
        <f t="shared" si="26"/>
        <v>-5.3743981404615643E-2</v>
      </c>
    </row>
    <row r="19" spans="1:48" x14ac:dyDescent="0.25">
      <c r="A19" s="14" t="s">
        <v>271</v>
      </c>
      <c r="B19" s="15">
        <f>SUM(B8:B18)</f>
        <v>-899782</v>
      </c>
      <c r="C19" s="15">
        <f>SUM(C8:C18)</f>
        <v>-1104467</v>
      </c>
      <c r="D19" s="15">
        <f>SUM(D8:D18)</f>
        <v>-1230050</v>
      </c>
      <c r="E19" s="15">
        <f>SUM(E8:E18)</f>
        <v>-1467596</v>
      </c>
      <c r="F19" s="15">
        <f>SUM(F8:F18)</f>
        <v>-1869661</v>
      </c>
      <c r="G19" s="16"/>
      <c r="H19" s="140">
        <f t="shared" si="2"/>
        <v>-0.22748287918629179</v>
      </c>
      <c r="I19" s="140">
        <f t="shared" si="3"/>
        <v>-0.1137046195133037</v>
      </c>
      <c r="J19" s="140">
        <f t="shared" si="4"/>
        <v>-0.1931189789032966</v>
      </c>
      <c r="K19" s="140">
        <f t="shared" si="5"/>
        <v>-0.2739616352184116</v>
      </c>
      <c r="M19" s="15">
        <f t="shared" ref="M19:W19" si="27">SUM(M8:M18)</f>
        <v>-291846</v>
      </c>
      <c r="N19" s="15">
        <f t="shared" si="27"/>
        <v>-271174</v>
      </c>
      <c r="O19" s="15">
        <f t="shared" si="27"/>
        <v>-313338</v>
      </c>
      <c r="P19" s="15">
        <f t="shared" si="27"/>
        <v>-353692</v>
      </c>
      <c r="Q19" s="118">
        <f t="shared" si="27"/>
        <v>-300788</v>
      </c>
      <c r="R19" s="15">
        <f t="shared" si="27"/>
        <v>-324828</v>
      </c>
      <c r="S19" s="15">
        <f t="shared" si="27"/>
        <v>-400198</v>
      </c>
      <c r="T19" s="15">
        <f t="shared" si="27"/>
        <v>-441782</v>
      </c>
      <c r="U19" s="118">
        <f t="shared" si="27"/>
        <v>-399296</v>
      </c>
      <c r="V19" s="15">
        <f t="shared" si="27"/>
        <v>-455369</v>
      </c>
      <c r="W19" s="15">
        <f t="shared" si="27"/>
        <v>-493576</v>
      </c>
      <c r="X19" s="15">
        <f>SUM(X8:X18)</f>
        <v>-521420</v>
      </c>
      <c r="Y19" s="118">
        <f t="shared" ref="Y19:AA19" si="28">SUM(Y8:Y18)</f>
        <v>-522258</v>
      </c>
      <c r="Z19" s="15">
        <f t="shared" si="28"/>
        <v>-534625</v>
      </c>
      <c r="AA19" s="15">
        <f t="shared" si="28"/>
        <v>-585438</v>
      </c>
      <c r="AB19" s="16"/>
      <c r="AC19" s="140">
        <f t="shared" si="6"/>
        <v>-3.0639446831548144E-2</v>
      </c>
      <c r="AD19" s="140">
        <f t="shared" si="7"/>
        <v>-0.19785820174500504</v>
      </c>
      <c r="AE19" s="140">
        <f t="shared" si="8"/>
        <v>-0.27720863731816758</v>
      </c>
      <c r="AF19" s="140">
        <f t="shared" si="9"/>
        <v>-0.24905850287821041</v>
      </c>
      <c r="AG19" s="140">
        <f t="shared" si="10"/>
        <v>-0.32749976727794994</v>
      </c>
      <c r="AH19" s="140">
        <f t="shared" si="11"/>
        <v>-0.40187730121787529</v>
      </c>
      <c r="AI19" s="140">
        <f t="shared" si="12"/>
        <v>-0.23332950189656121</v>
      </c>
      <c r="AJ19" s="140">
        <f t="shared" si="13"/>
        <v>-0.18026537975743692</v>
      </c>
      <c r="AK19" s="140">
        <f t="shared" si="14"/>
        <v>-0.30794698669658599</v>
      </c>
      <c r="AL19" s="140">
        <f t="shared" si="15"/>
        <v>-0.17404786008709419</v>
      </c>
      <c r="AM19" s="140">
        <f t="shared" si="16"/>
        <v>-0.18611520819488792</v>
      </c>
      <c r="AO19" s="15">
        <f t="shared" si="20"/>
        <v>-876358</v>
      </c>
      <c r="AP19" s="15">
        <f t="shared" si="21"/>
        <v>-1025814</v>
      </c>
      <c r="AQ19" s="15">
        <f t="shared" si="22"/>
        <v>-1348241</v>
      </c>
      <c r="AR19" s="15">
        <f t="shared" si="23"/>
        <v>-1642321</v>
      </c>
      <c r="AS19" s="140"/>
      <c r="AT19" s="140">
        <f t="shared" si="24"/>
        <v>-0.17054217568619218</v>
      </c>
      <c r="AU19" s="140">
        <f t="shared" si="25"/>
        <v>-0.31431331605924662</v>
      </c>
      <c r="AV19" s="140">
        <f t="shared" si="26"/>
        <v>-0.21812124093541141</v>
      </c>
    </row>
    <row r="20" spans="1:48" ht="5.25" customHeight="1" x14ac:dyDescent="0.25">
      <c r="A20" s="13"/>
      <c r="AC20" s="134">
        <f t="shared" si="6"/>
        <v>0</v>
      </c>
      <c r="AD20" s="134">
        <f t="shared" si="7"/>
        <v>0</v>
      </c>
      <c r="AE20" s="134">
        <f t="shared" si="8"/>
        <v>0</v>
      </c>
      <c r="AF20" s="134">
        <f t="shared" si="9"/>
        <v>0</v>
      </c>
      <c r="AG20" s="134">
        <f t="shared" si="10"/>
        <v>0</v>
      </c>
      <c r="AH20" s="134">
        <f t="shared" si="11"/>
        <v>0</v>
      </c>
      <c r="AI20" s="134">
        <f t="shared" si="12"/>
        <v>0</v>
      </c>
      <c r="AJ20" s="134">
        <f t="shared" si="13"/>
        <v>0</v>
      </c>
      <c r="AK20" s="134">
        <f t="shared" si="14"/>
        <v>0</v>
      </c>
      <c r="AL20" s="134">
        <f t="shared" si="15"/>
        <v>0</v>
      </c>
      <c r="AM20" s="134">
        <f t="shared" si="16"/>
        <v>0</v>
      </c>
      <c r="AS20" s="134"/>
      <c r="AT20" s="134"/>
      <c r="AU20" s="134"/>
      <c r="AV20" s="134"/>
    </row>
    <row r="21" spans="1:48" x14ac:dyDescent="0.25">
      <c r="A21" s="13" t="s">
        <v>272</v>
      </c>
      <c r="B21" s="2">
        <v>-588483</v>
      </c>
      <c r="C21" s="2">
        <v>-744417</v>
      </c>
      <c r="D21" s="2">
        <f>SUM(M21:P21)</f>
        <v>-801991</v>
      </c>
      <c r="E21" s="2">
        <f>SUM(Q21:T21)</f>
        <v>-951361</v>
      </c>
      <c r="F21" s="2">
        <f>SUM(U21:X21)</f>
        <v>-1239663</v>
      </c>
      <c r="H21" s="134">
        <f t="shared" ref="H21:K25" si="29">IFERROR((C21-B21)/(ABS(B21)),0)</f>
        <v>-0.26497621851438358</v>
      </c>
      <c r="I21" s="134">
        <f t="shared" si="29"/>
        <v>-7.7341060185353097E-2</v>
      </c>
      <c r="J21" s="134">
        <f t="shared" si="29"/>
        <v>-0.18624897286877284</v>
      </c>
      <c r="K21" s="134">
        <f t="shared" si="29"/>
        <v>-0.30304164244697857</v>
      </c>
      <c r="M21" s="2">
        <v>-197639</v>
      </c>
      <c r="N21" s="2">
        <v>-171294</v>
      </c>
      <c r="O21" s="2">
        <v>-208470</v>
      </c>
      <c r="P21" s="2">
        <v>-224588</v>
      </c>
      <c r="Q21" s="115">
        <v>-188312</v>
      </c>
      <c r="R21" s="2">
        <v>-210747</v>
      </c>
      <c r="S21" s="2">
        <v>-263797</v>
      </c>
      <c r="T21" s="2">
        <v>-288505</v>
      </c>
      <c r="U21" s="115">
        <v>-260543</v>
      </c>
      <c r="V21" s="2">
        <v>-299888</v>
      </c>
      <c r="W21" s="2">
        <v>-331334</v>
      </c>
      <c r="X21" s="2">
        <v>-347898</v>
      </c>
      <c r="Y21" s="115">
        <v>-354938</v>
      </c>
      <c r="Z21" s="2">
        <v>-369226</v>
      </c>
      <c r="AA21" s="2">
        <v>-412214</v>
      </c>
      <c r="AC21" s="134">
        <f t="shared" si="6"/>
        <v>4.7192102773238077E-2</v>
      </c>
      <c r="AD21" s="134">
        <f t="shared" si="7"/>
        <v>-0.23032330379347787</v>
      </c>
      <c r="AE21" s="134">
        <f t="shared" si="8"/>
        <v>-0.26539550055163813</v>
      </c>
      <c r="AF21" s="134">
        <f t="shared" si="9"/>
        <v>-0.28459668370527363</v>
      </c>
      <c r="AG21" s="134">
        <f t="shared" si="10"/>
        <v>-0.38357088236543607</v>
      </c>
      <c r="AH21" s="134">
        <f t="shared" si="11"/>
        <v>-0.42297636502536218</v>
      </c>
      <c r="AI21" s="134">
        <f t="shared" si="12"/>
        <v>-0.25601883266299463</v>
      </c>
      <c r="AJ21" s="134">
        <f t="shared" si="13"/>
        <v>-0.20586471638273166</v>
      </c>
      <c r="AK21" s="134">
        <f t="shared" si="14"/>
        <v>-0.36230104051922329</v>
      </c>
      <c r="AL21" s="134">
        <f t="shared" si="15"/>
        <v>-0.23121298618150776</v>
      </c>
      <c r="AM21" s="134">
        <f t="shared" si="16"/>
        <v>-0.24410413661139516</v>
      </c>
      <c r="AO21" s="2">
        <f t="shared" ref="AO21:AO25" si="30">SUM(M21:O21)</f>
        <v>-577403</v>
      </c>
      <c r="AP21" s="2">
        <f t="shared" ref="AP21:AP25" si="31">SUM(Q21:S21)</f>
        <v>-662856</v>
      </c>
      <c r="AQ21" s="2">
        <f t="shared" ref="AQ21:AQ25" si="32">SUM(U21:W21)</f>
        <v>-891765</v>
      </c>
      <c r="AR21" s="2">
        <f t="shared" ref="AR21:AR25" si="33">SUM(Y21:AA21)</f>
        <v>-1136378</v>
      </c>
      <c r="AS21" s="134"/>
      <c r="AT21" s="134">
        <f t="shared" ref="AT21:AT25" si="34">IFERROR((AP21-AO21)/(ABS(AO21)),0)</f>
        <v>-0.14799542087588738</v>
      </c>
      <c r="AU21" s="134">
        <f t="shared" ref="AU21:AU25" si="35">IFERROR((AQ21-AP21)/(ABS(AP21)),0)</f>
        <v>-0.34533744885767043</v>
      </c>
      <c r="AV21" s="134">
        <f t="shared" ref="AV21:AV25" si="36">IFERROR((AR21-AQ21)/(ABS(AQ21)),0)</f>
        <v>-0.27430208631197683</v>
      </c>
    </row>
    <row r="22" spans="1:48" x14ac:dyDescent="0.25">
      <c r="A22" s="13" t="s">
        <v>273</v>
      </c>
      <c r="B22" s="2">
        <v>-202414</v>
      </c>
      <c r="C22" s="2">
        <v>-243536</v>
      </c>
      <c r="D22" s="2">
        <f>SUM(M22:P22)</f>
        <v>-287673</v>
      </c>
      <c r="E22" s="2">
        <f>SUM(Q22:T22)</f>
        <v>-346436</v>
      </c>
      <c r="F22" s="2">
        <f>SUM(U22:X22)</f>
        <v>-429187</v>
      </c>
      <c r="H22" s="134">
        <f t="shared" si="29"/>
        <v>-0.20315788433606372</v>
      </c>
      <c r="I22" s="134">
        <f t="shared" si="29"/>
        <v>-0.18123398594047696</v>
      </c>
      <c r="J22" s="134">
        <f t="shared" si="29"/>
        <v>-0.20427012615017745</v>
      </c>
      <c r="K22" s="134">
        <f t="shared" si="29"/>
        <v>-0.23886374395270699</v>
      </c>
      <c r="M22" s="2">
        <v>-64175</v>
      </c>
      <c r="N22" s="2">
        <v>-68411</v>
      </c>
      <c r="O22" s="2">
        <v>-72057</v>
      </c>
      <c r="P22" s="2">
        <v>-83030</v>
      </c>
      <c r="Q22" s="115">
        <v>-77771</v>
      </c>
      <c r="R22" s="2">
        <v>-75159</v>
      </c>
      <c r="S22" s="2">
        <v>-89929</v>
      </c>
      <c r="T22" s="2">
        <v>-103577</v>
      </c>
      <c r="U22" s="115">
        <v>-94883</v>
      </c>
      <c r="V22" s="2">
        <v>-104398</v>
      </c>
      <c r="W22" s="2">
        <v>-111113</v>
      </c>
      <c r="X22" s="2">
        <v>-118793</v>
      </c>
      <c r="Y22" s="115">
        <v>-113530</v>
      </c>
      <c r="Z22" s="2">
        <v>-114347</v>
      </c>
      <c r="AA22" s="2">
        <v>-120283</v>
      </c>
      <c r="AC22" s="134">
        <f t="shared" si="6"/>
        <v>-0.21185820023373589</v>
      </c>
      <c r="AD22" s="134">
        <f t="shared" si="7"/>
        <v>-9.8639107745830346E-2</v>
      </c>
      <c r="AE22" s="134">
        <f t="shared" si="8"/>
        <v>-0.24802586840973118</v>
      </c>
      <c r="AF22" s="134">
        <f t="shared" si="9"/>
        <v>-0.24746477176924003</v>
      </c>
      <c r="AG22" s="134">
        <f t="shared" si="10"/>
        <v>-0.22003060266680383</v>
      </c>
      <c r="AH22" s="134">
        <f t="shared" si="11"/>
        <v>-0.38902859271677376</v>
      </c>
      <c r="AI22" s="134">
        <f t="shared" si="12"/>
        <v>-0.23556361129335365</v>
      </c>
      <c r="AJ22" s="134">
        <f t="shared" si="13"/>
        <v>-0.14690520096160345</v>
      </c>
      <c r="AK22" s="134">
        <f t="shared" si="14"/>
        <v>-0.19652624811610089</v>
      </c>
      <c r="AL22" s="134">
        <f t="shared" si="15"/>
        <v>-9.5298760512653499E-2</v>
      </c>
      <c r="AM22" s="134">
        <f t="shared" si="16"/>
        <v>-8.2528597013850763E-2</v>
      </c>
      <c r="AO22" s="2">
        <f t="shared" si="30"/>
        <v>-204643</v>
      </c>
      <c r="AP22" s="2">
        <f t="shared" si="31"/>
        <v>-242859</v>
      </c>
      <c r="AQ22" s="2">
        <f t="shared" si="32"/>
        <v>-310394</v>
      </c>
      <c r="AR22" s="2">
        <f t="shared" si="33"/>
        <v>-348160</v>
      </c>
      <c r="AS22" s="134"/>
      <c r="AT22" s="134">
        <f t="shared" si="34"/>
        <v>-0.18674472129513348</v>
      </c>
      <c r="AU22" s="134">
        <f t="shared" si="35"/>
        <v>-0.27808316759930657</v>
      </c>
      <c r="AV22" s="134">
        <f t="shared" si="36"/>
        <v>-0.12167116632409132</v>
      </c>
    </row>
    <row r="23" spans="1:48" x14ac:dyDescent="0.25">
      <c r="A23" s="13" t="s">
        <v>274</v>
      </c>
      <c r="B23" s="2">
        <v>-98286</v>
      </c>
      <c r="C23" s="2">
        <v>-113117</v>
      </c>
      <c r="D23" s="2">
        <f>SUM(M23:P23)</f>
        <v>-125629</v>
      </c>
      <c r="E23" s="2">
        <f>SUM(Q23:T23)</f>
        <v>-151780</v>
      </c>
      <c r="F23" s="2">
        <f>SUM(U23:X23)</f>
        <v>-188390</v>
      </c>
      <c r="H23" s="134">
        <f t="shared" si="29"/>
        <v>-0.15089636367336143</v>
      </c>
      <c r="I23" s="134">
        <f t="shared" si="29"/>
        <v>-0.1106111371411901</v>
      </c>
      <c r="J23" s="134">
        <f t="shared" si="29"/>
        <v>-0.2081605361819325</v>
      </c>
      <c r="K23" s="134">
        <f t="shared" si="29"/>
        <v>-0.24120437475293188</v>
      </c>
      <c r="M23" s="2">
        <v>-28271</v>
      </c>
      <c r="N23" s="2">
        <v>-30307</v>
      </c>
      <c r="O23" s="2">
        <v>-31376</v>
      </c>
      <c r="P23" s="2">
        <v>-35675</v>
      </c>
      <c r="Q23" s="115">
        <v>-32507</v>
      </c>
      <c r="R23" s="2">
        <v>-33546</v>
      </c>
      <c r="S23" s="2">
        <v>-40849</v>
      </c>
      <c r="T23" s="2">
        <v>-44878</v>
      </c>
      <c r="U23" s="115">
        <v>-40928</v>
      </c>
      <c r="V23" s="2">
        <v>-47006</v>
      </c>
      <c r="W23" s="2">
        <v>-49868</v>
      </c>
      <c r="X23" s="2">
        <v>-50588</v>
      </c>
      <c r="Y23" s="115">
        <v>-51075</v>
      </c>
      <c r="Z23" s="2">
        <v>-52366</v>
      </c>
      <c r="AA23" s="2">
        <v>-53779</v>
      </c>
      <c r="AC23" s="134">
        <f t="shared" si="6"/>
        <v>-0.14983552049803686</v>
      </c>
      <c r="AD23" s="134">
        <f t="shared" si="7"/>
        <v>-0.10687299963704755</v>
      </c>
      <c r="AE23" s="134">
        <f t="shared" si="8"/>
        <v>-0.30191866394696582</v>
      </c>
      <c r="AF23" s="134">
        <f t="shared" si="9"/>
        <v>-0.25796776454099507</v>
      </c>
      <c r="AG23" s="134">
        <f t="shared" si="10"/>
        <v>-0.25905189651459687</v>
      </c>
      <c r="AH23" s="134">
        <f t="shared" si="11"/>
        <v>-0.40124008823704765</v>
      </c>
      <c r="AI23" s="134">
        <f t="shared" si="12"/>
        <v>-0.2207887585987417</v>
      </c>
      <c r="AJ23" s="134">
        <f t="shared" si="13"/>
        <v>-0.12723383394981952</v>
      </c>
      <c r="AK23" s="134">
        <f t="shared" si="14"/>
        <v>-0.24792318217357309</v>
      </c>
      <c r="AL23" s="134">
        <f t="shared" si="15"/>
        <v>-0.11402799642598817</v>
      </c>
      <c r="AM23" s="134">
        <f t="shared" si="16"/>
        <v>-7.8427047405149594E-2</v>
      </c>
      <c r="AO23" s="2">
        <f t="shared" si="30"/>
        <v>-89954</v>
      </c>
      <c r="AP23" s="2">
        <f t="shared" si="31"/>
        <v>-106902</v>
      </c>
      <c r="AQ23" s="2">
        <f t="shared" si="32"/>
        <v>-137802</v>
      </c>
      <c r="AR23" s="2">
        <f t="shared" si="33"/>
        <v>-157220</v>
      </c>
      <c r="AS23" s="134"/>
      <c r="AT23" s="134">
        <f t="shared" si="34"/>
        <v>-0.18840740823087357</v>
      </c>
      <c r="AU23" s="134">
        <f t="shared" si="35"/>
        <v>-0.28904978391423919</v>
      </c>
      <c r="AV23" s="134">
        <f t="shared" si="36"/>
        <v>-0.14091232347861424</v>
      </c>
    </row>
    <row r="24" spans="1:48" x14ac:dyDescent="0.25">
      <c r="A24" s="13" t="s">
        <v>275</v>
      </c>
      <c r="B24" s="2">
        <v>-10599</v>
      </c>
      <c r="C24" s="2">
        <v>-3397</v>
      </c>
      <c r="D24" s="2">
        <f>SUM(M24:P24)</f>
        <v>-14757</v>
      </c>
      <c r="E24" s="2">
        <f>SUM(Q24:T24)</f>
        <v>-18019</v>
      </c>
      <c r="F24" s="2">
        <f>SUM(U24:X24)</f>
        <v>-12421</v>
      </c>
      <c r="H24" s="134">
        <f t="shared" si="29"/>
        <v>0.6794980658552694</v>
      </c>
      <c r="I24" s="134">
        <f t="shared" si="29"/>
        <v>-3.3441271710332647</v>
      </c>
      <c r="J24" s="134">
        <f t="shared" si="29"/>
        <v>-0.22104763840889069</v>
      </c>
      <c r="K24" s="134">
        <f t="shared" si="29"/>
        <v>0.31067206837227374</v>
      </c>
      <c r="M24" s="2">
        <v>-1761</v>
      </c>
      <c r="N24" s="2">
        <v>-1162</v>
      </c>
      <c r="O24" s="2">
        <v>-1435</v>
      </c>
      <c r="P24" s="2">
        <v>-10399</v>
      </c>
      <c r="Q24" s="115">
        <v>-2198</v>
      </c>
      <c r="R24" s="2">
        <v>-5376</v>
      </c>
      <c r="S24" s="2">
        <v>-5623</v>
      </c>
      <c r="T24" s="2">
        <v>-4822</v>
      </c>
      <c r="U24" s="115">
        <v>-2942</v>
      </c>
      <c r="V24" s="2">
        <v>-4077</v>
      </c>
      <c r="W24" s="2">
        <v>-1261</v>
      </c>
      <c r="X24" s="2">
        <v>-4141</v>
      </c>
      <c r="Y24" s="115">
        <v>-2715</v>
      </c>
      <c r="Z24" s="2">
        <v>1314</v>
      </c>
      <c r="AA24" s="2">
        <v>838</v>
      </c>
      <c r="AC24" s="134">
        <f t="shared" si="6"/>
        <v>-0.24815445769449176</v>
      </c>
      <c r="AD24" s="134">
        <f t="shared" si="7"/>
        <v>-3.6265060240963853</v>
      </c>
      <c r="AE24" s="134">
        <f t="shared" si="8"/>
        <v>-2.918466898954704</v>
      </c>
      <c r="AF24" s="134">
        <f t="shared" si="9"/>
        <v>0.53630156745840951</v>
      </c>
      <c r="AG24" s="134">
        <f t="shared" si="10"/>
        <v>-0.33848953594176523</v>
      </c>
      <c r="AH24" s="134">
        <f t="shared" si="11"/>
        <v>0.24162946428571427</v>
      </c>
      <c r="AI24" s="134">
        <f t="shared" si="12"/>
        <v>0.77574248621732167</v>
      </c>
      <c r="AJ24" s="134">
        <f t="shared" si="13"/>
        <v>0.14122770634591456</v>
      </c>
      <c r="AK24" s="134">
        <f t="shared" si="14"/>
        <v>7.7158395649218225E-2</v>
      </c>
      <c r="AL24" s="134">
        <f t="shared" si="15"/>
        <v>1.3222958057395144</v>
      </c>
      <c r="AM24" s="134">
        <f t="shared" si="16"/>
        <v>1.6645519429024584</v>
      </c>
      <c r="AO24" s="2">
        <f t="shared" si="30"/>
        <v>-4358</v>
      </c>
      <c r="AP24" s="2">
        <f t="shared" si="31"/>
        <v>-13197</v>
      </c>
      <c r="AQ24" s="2">
        <f t="shared" si="32"/>
        <v>-8280</v>
      </c>
      <c r="AR24" s="2">
        <f t="shared" si="33"/>
        <v>-563</v>
      </c>
      <c r="AS24" s="134"/>
      <c r="AT24" s="134">
        <f t="shared" si="34"/>
        <v>-2.0282239559430932</v>
      </c>
      <c r="AU24" s="134">
        <f t="shared" si="35"/>
        <v>0.37258467833598546</v>
      </c>
      <c r="AV24" s="134">
        <f t="shared" si="36"/>
        <v>0.93200483091787445</v>
      </c>
    </row>
    <row r="25" spans="1:48" x14ac:dyDescent="0.25">
      <c r="A25" s="14" t="s">
        <v>276</v>
      </c>
      <c r="B25" s="15">
        <f>SUM(B21:B24)</f>
        <v>-899782</v>
      </c>
      <c r="C25" s="15">
        <f>SUM(C21:C24)</f>
        <v>-1104467</v>
      </c>
      <c r="D25" s="15">
        <f>SUM(D21:D24)</f>
        <v>-1230050</v>
      </c>
      <c r="E25" s="15">
        <f>SUM(E21:E24)</f>
        <v>-1467596</v>
      </c>
      <c r="F25" s="15">
        <f>SUM(F21:F24)</f>
        <v>-1869661</v>
      </c>
      <c r="G25" s="16"/>
      <c r="H25" s="140">
        <f t="shared" si="29"/>
        <v>-0.22748287918629179</v>
      </c>
      <c r="I25" s="140">
        <f t="shared" si="29"/>
        <v>-0.1137046195133037</v>
      </c>
      <c r="J25" s="140">
        <f t="shared" si="29"/>
        <v>-0.1931189789032966</v>
      </c>
      <c r="K25" s="140">
        <f t="shared" si="29"/>
        <v>-0.2739616352184116</v>
      </c>
      <c r="M25" s="15">
        <f t="shared" ref="M25:U25" si="37">SUM(M21:M24)</f>
        <v>-291846</v>
      </c>
      <c r="N25" s="15">
        <f t="shared" si="37"/>
        <v>-271174</v>
      </c>
      <c r="O25" s="15">
        <f t="shared" si="37"/>
        <v>-313338</v>
      </c>
      <c r="P25" s="15">
        <f t="shared" si="37"/>
        <v>-353692</v>
      </c>
      <c r="Q25" s="118">
        <f t="shared" si="37"/>
        <v>-300788</v>
      </c>
      <c r="R25" s="15">
        <f t="shared" si="37"/>
        <v>-324828</v>
      </c>
      <c r="S25" s="15">
        <f t="shared" si="37"/>
        <v>-400198</v>
      </c>
      <c r="T25" s="15">
        <f t="shared" si="37"/>
        <v>-441782</v>
      </c>
      <c r="U25" s="118">
        <f t="shared" si="37"/>
        <v>-399296</v>
      </c>
      <c r="V25" s="15">
        <f>SUM(V21:V24)</f>
        <v>-455369</v>
      </c>
      <c r="W25" s="15">
        <f>SUM(W21:W24)</f>
        <v>-493576</v>
      </c>
      <c r="X25" s="15">
        <f>SUM(X21:X24)</f>
        <v>-521420</v>
      </c>
      <c r="Y25" s="118">
        <f t="shared" ref="Y25" si="38">SUM(Y21:Y24)</f>
        <v>-522258</v>
      </c>
      <c r="Z25" s="15">
        <f>SUM(Z21:Z24)</f>
        <v>-534625</v>
      </c>
      <c r="AA25" s="15">
        <f t="shared" ref="AA25" si="39">SUM(AA21:AA24)</f>
        <v>-585438</v>
      </c>
      <c r="AB25" s="16"/>
      <c r="AC25" s="140">
        <f t="shared" si="6"/>
        <v>-3.0639446831548144E-2</v>
      </c>
      <c r="AD25" s="140">
        <f t="shared" si="7"/>
        <v>-0.19785820174500504</v>
      </c>
      <c r="AE25" s="140">
        <f t="shared" si="8"/>
        <v>-0.27720863731816758</v>
      </c>
      <c r="AF25" s="140">
        <f t="shared" si="9"/>
        <v>-0.24905850287821041</v>
      </c>
      <c r="AG25" s="140">
        <f t="shared" si="10"/>
        <v>-0.32749976727794994</v>
      </c>
      <c r="AH25" s="140">
        <f t="shared" si="11"/>
        <v>-0.40187730121787529</v>
      </c>
      <c r="AI25" s="140">
        <f t="shared" si="12"/>
        <v>-0.23332950189656121</v>
      </c>
      <c r="AJ25" s="140">
        <f t="shared" si="13"/>
        <v>-0.18026537975743692</v>
      </c>
      <c r="AK25" s="140">
        <f t="shared" si="14"/>
        <v>-0.30794698669658599</v>
      </c>
      <c r="AL25" s="140">
        <f t="shared" si="15"/>
        <v>-0.17404786008709419</v>
      </c>
      <c r="AM25" s="140">
        <f t="shared" si="16"/>
        <v>-0.18611520819488792</v>
      </c>
      <c r="AO25" s="15">
        <f t="shared" si="30"/>
        <v>-876358</v>
      </c>
      <c r="AP25" s="15">
        <f t="shared" si="31"/>
        <v>-1025814</v>
      </c>
      <c r="AQ25" s="15">
        <f t="shared" si="32"/>
        <v>-1348241</v>
      </c>
      <c r="AR25" s="15">
        <f t="shared" si="33"/>
        <v>-1642321</v>
      </c>
      <c r="AS25" s="140"/>
      <c r="AT25" s="140">
        <f t="shared" si="34"/>
        <v>-0.17054217568619218</v>
      </c>
      <c r="AU25" s="140">
        <f t="shared" si="35"/>
        <v>-0.31431331605924662</v>
      </c>
      <c r="AV25" s="140">
        <f t="shared" si="36"/>
        <v>-0.21812124093541141</v>
      </c>
    </row>
    <row r="26" spans="1:48" s="147" customFormat="1" x14ac:dyDescent="0.25">
      <c r="A26" s="159"/>
      <c r="B26" s="160"/>
      <c r="C26" s="160"/>
      <c r="D26" s="160"/>
      <c r="E26" s="160"/>
      <c r="F26" s="160"/>
      <c r="G26" s="161"/>
      <c r="H26" s="162"/>
      <c r="I26" s="162"/>
      <c r="J26" s="162"/>
      <c r="K26" s="162"/>
      <c r="M26" s="163"/>
      <c r="N26" s="163"/>
      <c r="O26" s="163"/>
      <c r="P26" s="163"/>
      <c r="Q26" s="164"/>
      <c r="R26" s="163"/>
      <c r="S26" s="163"/>
      <c r="T26" s="163"/>
      <c r="U26" s="164"/>
      <c r="V26" s="163"/>
      <c r="W26" s="163"/>
      <c r="X26" s="163"/>
      <c r="Y26" s="164"/>
      <c r="Z26" s="163"/>
      <c r="AA26" s="163"/>
      <c r="AB26" s="161"/>
      <c r="AC26" s="162"/>
      <c r="AD26" s="162"/>
      <c r="AE26" s="162"/>
      <c r="AF26" s="162"/>
      <c r="AG26" s="162"/>
      <c r="AH26" s="162"/>
      <c r="AI26" s="162"/>
      <c r="AJ26" s="162"/>
      <c r="AK26" s="162"/>
      <c r="AL26" s="162"/>
      <c r="AM26" s="162"/>
      <c r="AO26" s="163">
        <f t="shared" ref="AO26:AO27" si="40">N26</f>
        <v>0</v>
      </c>
      <c r="AP26" s="163">
        <f t="shared" ref="AP26:AP27" si="41">R26</f>
        <v>0</v>
      </c>
      <c r="AQ26" s="163">
        <f t="shared" ref="AQ26:AQ27" si="42">V26</f>
        <v>0</v>
      </c>
      <c r="AR26" s="163">
        <f t="shared" ref="AR26:AR27" si="43">Z26</f>
        <v>0</v>
      </c>
      <c r="AS26" s="162"/>
      <c r="AT26" s="162">
        <f t="shared" ref="AT26:AV27" si="44">IFERROR((AP26-AO26)/(ABS(AO26)),0)</f>
        <v>0</v>
      </c>
      <c r="AU26" s="162">
        <f t="shared" si="44"/>
        <v>0</v>
      </c>
      <c r="AV26" s="162">
        <f t="shared" si="44"/>
        <v>0</v>
      </c>
    </row>
    <row r="27" spans="1:48" s="147" customFormat="1" ht="3" customHeight="1" x14ac:dyDescent="0.25">
      <c r="A27" s="159"/>
      <c r="B27" s="163"/>
      <c r="C27" s="163"/>
      <c r="D27" s="163"/>
      <c r="E27" s="163"/>
      <c r="F27" s="163"/>
      <c r="G27" s="161"/>
      <c r="H27" s="162"/>
      <c r="I27" s="162"/>
      <c r="J27" s="162"/>
      <c r="K27" s="162"/>
      <c r="M27" s="163"/>
      <c r="N27" s="163"/>
      <c r="O27" s="163"/>
      <c r="P27" s="163"/>
      <c r="Q27" s="164"/>
      <c r="R27" s="163"/>
      <c r="S27" s="163"/>
      <c r="T27" s="163"/>
      <c r="U27" s="164"/>
      <c r="V27" s="163"/>
      <c r="W27" s="163"/>
      <c r="X27" s="163"/>
      <c r="Y27" s="164"/>
      <c r="Z27" s="163"/>
      <c r="AA27" s="163"/>
      <c r="AB27" s="161"/>
      <c r="AC27" s="162"/>
      <c r="AD27" s="162"/>
      <c r="AE27" s="162"/>
      <c r="AF27" s="162"/>
      <c r="AG27" s="162"/>
      <c r="AH27" s="162"/>
      <c r="AI27" s="162"/>
      <c r="AJ27" s="162"/>
      <c r="AK27" s="162"/>
      <c r="AL27" s="162"/>
      <c r="AM27" s="162"/>
      <c r="AO27" s="163">
        <f t="shared" si="40"/>
        <v>0</v>
      </c>
      <c r="AP27" s="163">
        <f t="shared" si="41"/>
        <v>0</v>
      </c>
      <c r="AQ27" s="163">
        <f t="shared" si="42"/>
        <v>0</v>
      </c>
      <c r="AR27" s="163">
        <f t="shared" si="43"/>
        <v>0</v>
      </c>
      <c r="AS27" s="162"/>
      <c r="AT27" s="162">
        <f t="shared" si="44"/>
        <v>0</v>
      </c>
      <c r="AU27" s="162">
        <f t="shared" si="44"/>
        <v>0</v>
      </c>
      <c r="AV27" s="162">
        <f t="shared" si="44"/>
        <v>0</v>
      </c>
    </row>
    <row r="28" spans="1:48" x14ac:dyDescent="0.25">
      <c r="A28" s="69" t="s">
        <v>277</v>
      </c>
      <c r="Q28" s="113"/>
      <c r="U28" s="113"/>
      <c r="Y28" s="113"/>
    </row>
    <row r="29" spans="1:48" ht="3.75" customHeight="1" x14ac:dyDescent="0.25">
      <c r="Q29" s="113"/>
      <c r="U29" s="113"/>
      <c r="Y29" s="113"/>
      <c r="AO29">
        <f>N29</f>
        <v>0</v>
      </c>
      <c r="AP29">
        <f>R29</f>
        <v>0</v>
      </c>
      <c r="AQ29">
        <f>V29</f>
        <v>0</v>
      </c>
      <c r="AR29">
        <f>Z29</f>
        <v>0</v>
      </c>
      <c r="AT29" s="4">
        <f>IFERROR((AP29-AO29)/(ABS(AO29)),0)</f>
        <v>0</v>
      </c>
      <c r="AU29" s="4">
        <f t="shared" ref="AU29:AV41" si="45">IFERROR((AQ29-AP29)/(ABS(AP29)),0)</f>
        <v>0</v>
      </c>
      <c r="AV29" s="4">
        <f t="shared" si="45"/>
        <v>0</v>
      </c>
    </row>
    <row r="30" spans="1:48" x14ac:dyDescent="0.25">
      <c r="A30" s="158" t="s">
        <v>278</v>
      </c>
      <c r="B30" s="2">
        <v>24</v>
      </c>
      <c r="C30" s="2">
        <v>121</v>
      </c>
      <c r="D30" s="2">
        <f>SUM(M30:P30)</f>
        <v>14</v>
      </c>
      <c r="E30" s="2">
        <f>SUM(Q30:T30)</f>
        <v>11</v>
      </c>
      <c r="F30" s="2">
        <f t="shared" ref="F30:F41" si="46">SUM(U30:X30)</f>
        <v>2168</v>
      </c>
      <c r="H30" s="134">
        <f t="shared" ref="H30:H42" si="47">IFERROR((C30-B30)/(ABS(B30)),0)</f>
        <v>4.041666666666667</v>
      </c>
      <c r="I30" s="134">
        <f t="shared" ref="I30:I42" si="48">IFERROR((D30-C30)/(ABS(C30)),0)</f>
        <v>-0.88429752066115708</v>
      </c>
      <c r="J30" s="134">
        <f t="shared" ref="J30:J42" si="49">IFERROR((E30-D30)/(ABS(D30)),0)</f>
        <v>-0.21428571428571427</v>
      </c>
      <c r="K30" s="134">
        <f t="shared" ref="K30:K42" si="50">IFERROR((F30-E30)/(ABS(E30)),0)</f>
        <v>196.09090909090909</v>
      </c>
      <c r="M30" s="2">
        <v>-1</v>
      </c>
      <c r="N30" s="2">
        <v>0</v>
      </c>
      <c r="O30" s="2">
        <v>0</v>
      </c>
      <c r="P30" s="2">
        <v>15</v>
      </c>
      <c r="Q30" s="115">
        <v>0</v>
      </c>
      <c r="R30" s="2">
        <v>0</v>
      </c>
      <c r="S30" s="2">
        <v>0</v>
      </c>
      <c r="T30" s="2">
        <v>11</v>
      </c>
      <c r="U30" s="115">
        <v>0</v>
      </c>
      <c r="V30" s="2">
        <v>0</v>
      </c>
      <c r="W30" s="2">
        <v>0</v>
      </c>
      <c r="X30" s="2">
        <v>2168</v>
      </c>
      <c r="Y30" s="149">
        <v>-17</v>
      </c>
      <c r="Z30" s="144">
        <v>0</v>
      </c>
      <c r="AA30" s="144">
        <v>0</v>
      </c>
      <c r="AB30" s="147"/>
      <c r="AC30" s="148">
        <f t="shared" ref="AC30:AC42" si="51">IFERROR((Q30-M30)/(ABS(M30)),0)</f>
        <v>1</v>
      </c>
      <c r="AD30" s="148">
        <f t="shared" ref="AD30:AD42" si="52">IFERROR((R30-N30)/(ABS(N30)),0)</f>
        <v>0</v>
      </c>
      <c r="AE30" s="148">
        <f t="shared" ref="AE30:AE42" si="53">IFERROR((S30-O30)/(ABS(O30)),0)</f>
        <v>0</v>
      </c>
      <c r="AF30" s="148">
        <f t="shared" ref="AF30:AF42" si="54">IFERROR((T30-P30)/(ABS(P30)),0)</f>
        <v>-0.26666666666666666</v>
      </c>
      <c r="AG30" s="148">
        <f t="shared" ref="AG30:AG42" si="55">IFERROR((U30-Q30)/(ABS(Q30)),0)</f>
        <v>0</v>
      </c>
      <c r="AH30" s="148">
        <f t="shared" ref="AH30:AH42" si="56">IFERROR((V30-R30)/(ABS(R30)),0)</f>
        <v>0</v>
      </c>
      <c r="AI30" s="148">
        <f t="shared" ref="AI30:AI42" si="57">IFERROR((W30-S30)/(ABS(S30)),0)</f>
        <v>0</v>
      </c>
      <c r="AJ30" s="148">
        <f t="shared" ref="AJ30:AJ42" si="58">IFERROR((X30-T30)/(ABS(T30)),0)</f>
        <v>196.09090909090909</v>
      </c>
      <c r="AK30" s="148">
        <f t="shared" ref="AK30:AK42" si="59">IFERROR((Y30-U30)/(ABS(U30)),0)</f>
        <v>0</v>
      </c>
      <c r="AL30" s="148">
        <f t="shared" ref="AL30:AL42" si="60">IFERROR((Z30-V30)/(ABS(V30)),0)</f>
        <v>0</v>
      </c>
      <c r="AM30" s="148">
        <f t="shared" ref="AM30:AM42" si="61">IFERROR((AA30-W30)/(ABS(W30)),0)</f>
        <v>0</v>
      </c>
      <c r="AN30" s="147"/>
      <c r="AO30" s="144">
        <f t="shared" ref="AO30:AO42" si="62">SUM(M30:O30)</f>
        <v>-1</v>
      </c>
      <c r="AP30" s="144">
        <f t="shared" ref="AP30:AP42" si="63">SUM(Q30:S30)</f>
        <v>0</v>
      </c>
      <c r="AQ30" s="144">
        <f t="shared" ref="AQ30:AQ42" si="64">SUM(U30:W30)</f>
        <v>0</v>
      </c>
      <c r="AR30" s="144">
        <f t="shared" ref="AR30:AR42" si="65">SUM(Y30:AA30)</f>
        <v>-17</v>
      </c>
      <c r="AS30" s="134"/>
      <c r="AT30" s="134">
        <f t="shared" ref="AT30:AT41" si="66">IFERROR((AP30-AO30)/(ABS(AO30)),0)</f>
        <v>1</v>
      </c>
      <c r="AU30" s="134">
        <f t="shared" si="45"/>
        <v>0</v>
      </c>
      <c r="AV30" s="134">
        <f t="shared" si="45"/>
        <v>0</v>
      </c>
    </row>
    <row r="31" spans="1:48" x14ac:dyDescent="0.25">
      <c r="A31" s="158" t="s">
        <v>279</v>
      </c>
      <c r="B31" s="2">
        <v>0</v>
      </c>
      <c r="C31" s="2">
        <v>0</v>
      </c>
      <c r="D31" s="2">
        <f t="shared" ref="D31:D41" si="67">SUM(M31:P31)</f>
        <v>0</v>
      </c>
      <c r="E31" s="2">
        <f t="shared" ref="E31:E41" si="68">SUM(Q31:T31)</f>
        <v>0</v>
      </c>
      <c r="F31" s="2">
        <f t="shared" si="46"/>
        <v>0</v>
      </c>
      <c r="H31" s="134">
        <f t="shared" si="47"/>
        <v>0</v>
      </c>
      <c r="I31" s="134">
        <f t="shared" si="48"/>
        <v>0</v>
      </c>
      <c r="J31" s="134">
        <f t="shared" si="49"/>
        <v>0</v>
      </c>
      <c r="K31" s="134">
        <f t="shared" si="50"/>
        <v>0</v>
      </c>
      <c r="M31" s="2">
        <v>0</v>
      </c>
      <c r="N31" s="2">
        <v>0</v>
      </c>
      <c r="O31" s="2">
        <v>0</v>
      </c>
      <c r="P31" s="2">
        <v>0</v>
      </c>
      <c r="Q31" s="115">
        <v>0</v>
      </c>
      <c r="R31" s="2">
        <v>0</v>
      </c>
      <c r="S31" s="2">
        <v>0</v>
      </c>
      <c r="T31" s="2">
        <v>0</v>
      </c>
      <c r="U31" s="115">
        <v>0</v>
      </c>
      <c r="V31" s="2">
        <v>0</v>
      </c>
      <c r="W31" s="2">
        <v>0</v>
      </c>
      <c r="X31" s="2">
        <v>0</v>
      </c>
      <c r="Y31" s="149">
        <v>0</v>
      </c>
      <c r="Z31" s="144">
        <v>0</v>
      </c>
      <c r="AA31" s="144">
        <v>0</v>
      </c>
      <c r="AB31" s="147"/>
      <c r="AC31" s="148">
        <f t="shared" si="51"/>
        <v>0</v>
      </c>
      <c r="AD31" s="148">
        <f t="shared" si="52"/>
        <v>0</v>
      </c>
      <c r="AE31" s="148">
        <f t="shared" si="53"/>
        <v>0</v>
      </c>
      <c r="AF31" s="148">
        <f t="shared" si="54"/>
        <v>0</v>
      </c>
      <c r="AG31" s="148">
        <f t="shared" si="55"/>
        <v>0</v>
      </c>
      <c r="AH31" s="148">
        <f t="shared" si="56"/>
        <v>0</v>
      </c>
      <c r="AI31" s="148">
        <f t="shared" si="57"/>
        <v>0</v>
      </c>
      <c r="AJ31" s="148">
        <f t="shared" si="58"/>
        <v>0</v>
      </c>
      <c r="AK31" s="148">
        <f t="shared" si="59"/>
        <v>0</v>
      </c>
      <c r="AL31" s="148">
        <f t="shared" si="60"/>
        <v>0</v>
      </c>
      <c r="AM31" s="148">
        <f t="shared" si="61"/>
        <v>0</v>
      </c>
      <c r="AN31" s="147"/>
      <c r="AO31" s="144">
        <f t="shared" si="62"/>
        <v>0</v>
      </c>
      <c r="AP31" s="144">
        <f t="shared" si="63"/>
        <v>0</v>
      </c>
      <c r="AQ31" s="144">
        <f t="shared" si="64"/>
        <v>0</v>
      </c>
      <c r="AR31" s="144">
        <f t="shared" si="65"/>
        <v>0</v>
      </c>
      <c r="AS31" s="134"/>
      <c r="AT31" s="134">
        <f t="shared" si="66"/>
        <v>0</v>
      </c>
      <c r="AU31" s="134">
        <f t="shared" si="45"/>
        <v>0</v>
      </c>
      <c r="AV31" s="134">
        <f t="shared" si="45"/>
        <v>0</v>
      </c>
    </row>
    <row r="32" spans="1:48" x14ac:dyDescent="0.25">
      <c r="A32" s="158" t="s">
        <v>48</v>
      </c>
      <c r="B32" s="2">
        <v>-6728</v>
      </c>
      <c r="C32" s="2">
        <v>-65</v>
      </c>
      <c r="D32" s="2">
        <f>SUM(M32:P32)</f>
        <v>-978</v>
      </c>
      <c r="E32" s="2">
        <f>SUM(Q32:T32)</f>
        <v>-18796</v>
      </c>
      <c r="F32" s="2">
        <f t="shared" si="46"/>
        <v>4623</v>
      </c>
      <c r="H32" s="134">
        <f t="shared" si="47"/>
        <v>0.99033888228299638</v>
      </c>
      <c r="I32" s="134">
        <f t="shared" si="48"/>
        <v>-14.046153846153846</v>
      </c>
      <c r="J32" s="134">
        <f t="shared" si="49"/>
        <v>-18.218813905930471</v>
      </c>
      <c r="K32" s="134">
        <f t="shared" si="50"/>
        <v>1.2459565865077675</v>
      </c>
      <c r="M32" s="2">
        <v>-914</v>
      </c>
      <c r="N32" s="2">
        <v>-58</v>
      </c>
      <c r="O32" s="2">
        <v>-378</v>
      </c>
      <c r="P32" s="2">
        <v>372</v>
      </c>
      <c r="Q32" s="115">
        <v>-1414</v>
      </c>
      <c r="R32" s="2">
        <v>-3994</v>
      </c>
      <c r="S32" s="2">
        <v>-12056</v>
      </c>
      <c r="T32" s="2">
        <v>-1332</v>
      </c>
      <c r="U32" s="115">
        <v>-357</v>
      </c>
      <c r="V32" s="2">
        <v>6416</v>
      </c>
      <c r="W32" s="2">
        <v>-799</v>
      </c>
      <c r="X32" s="2">
        <v>-637</v>
      </c>
      <c r="Y32" s="149">
        <v>269</v>
      </c>
      <c r="Z32" s="144">
        <v>210</v>
      </c>
      <c r="AA32" s="144">
        <v>-199</v>
      </c>
      <c r="AB32" s="147"/>
      <c r="AC32" s="148">
        <f t="shared" si="51"/>
        <v>-0.54704595185995619</v>
      </c>
      <c r="AD32" s="148">
        <f t="shared" si="52"/>
        <v>-67.862068965517238</v>
      </c>
      <c r="AE32" s="148">
        <f t="shared" si="53"/>
        <v>-30.894179894179896</v>
      </c>
      <c r="AF32" s="148">
        <f t="shared" si="54"/>
        <v>-4.580645161290323</v>
      </c>
      <c r="AG32" s="148">
        <f t="shared" si="55"/>
        <v>0.74752475247524752</v>
      </c>
      <c r="AH32" s="148">
        <f t="shared" si="56"/>
        <v>2.6064096144216324</v>
      </c>
      <c r="AI32" s="148">
        <f t="shared" si="57"/>
        <v>0.93372594558725941</v>
      </c>
      <c r="AJ32" s="148">
        <f t="shared" si="58"/>
        <v>0.52177177177177181</v>
      </c>
      <c r="AK32" s="148">
        <f t="shared" si="59"/>
        <v>1.7535014005602241</v>
      </c>
      <c r="AL32" s="148">
        <f t="shared" si="60"/>
        <v>-0.9672693266832918</v>
      </c>
      <c r="AM32" s="148">
        <f t="shared" si="61"/>
        <v>0.75093867334167708</v>
      </c>
      <c r="AN32" s="147"/>
      <c r="AO32" s="144">
        <f t="shared" si="62"/>
        <v>-1350</v>
      </c>
      <c r="AP32" s="144">
        <f t="shared" si="63"/>
        <v>-17464</v>
      </c>
      <c r="AQ32" s="144">
        <f t="shared" si="64"/>
        <v>5260</v>
      </c>
      <c r="AR32" s="144">
        <f t="shared" si="65"/>
        <v>280</v>
      </c>
      <c r="AS32" s="134"/>
      <c r="AT32" s="134">
        <f t="shared" si="66"/>
        <v>-11.936296296296296</v>
      </c>
      <c r="AU32" s="134">
        <f t="shared" si="45"/>
        <v>1.3011910215300047</v>
      </c>
      <c r="AV32" s="134">
        <f t="shared" si="45"/>
        <v>-0.94676806083650189</v>
      </c>
    </row>
    <row r="33" spans="1:48" x14ac:dyDescent="0.25">
      <c r="A33" s="158" t="s">
        <v>280</v>
      </c>
      <c r="B33" s="2">
        <v>0</v>
      </c>
      <c r="C33" s="2">
        <v>0</v>
      </c>
      <c r="D33" s="2">
        <f t="shared" si="67"/>
        <v>0</v>
      </c>
      <c r="E33" s="2">
        <f t="shared" si="68"/>
        <v>0</v>
      </c>
      <c r="F33" s="2">
        <f t="shared" si="46"/>
        <v>-5699</v>
      </c>
      <c r="H33" s="134">
        <f t="shared" si="47"/>
        <v>0</v>
      </c>
      <c r="I33" s="134">
        <f t="shared" si="48"/>
        <v>0</v>
      </c>
      <c r="J33" s="134">
        <f t="shared" si="49"/>
        <v>0</v>
      </c>
      <c r="K33" s="134">
        <f t="shared" si="50"/>
        <v>0</v>
      </c>
      <c r="M33" s="2">
        <v>0</v>
      </c>
      <c r="N33" s="2">
        <v>0</v>
      </c>
      <c r="O33" s="2">
        <v>0</v>
      </c>
      <c r="P33" s="2">
        <v>0</v>
      </c>
      <c r="Q33" s="115">
        <v>0</v>
      </c>
      <c r="R33" s="2">
        <v>0</v>
      </c>
      <c r="S33" s="2">
        <v>0</v>
      </c>
      <c r="T33" s="2">
        <v>0</v>
      </c>
      <c r="U33" s="115">
        <v>0</v>
      </c>
      <c r="V33" s="2">
        <v>-5699</v>
      </c>
      <c r="W33" s="2">
        <v>0</v>
      </c>
      <c r="X33" s="2">
        <v>0</v>
      </c>
      <c r="Y33" s="149">
        <v>0</v>
      </c>
      <c r="Z33" s="144">
        <v>0</v>
      </c>
      <c r="AA33" s="144">
        <v>0</v>
      </c>
      <c r="AB33" s="147"/>
      <c r="AC33" s="148">
        <f t="shared" si="51"/>
        <v>0</v>
      </c>
      <c r="AD33" s="148">
        <f t="shared" si="52"/>
        <v>0</v>
      </c>
      <c r="AE33" s="148">
        <f t="shared" si="53"/>
        <v>0</v>
      </c>
      <c r="AF33" s="148">
        <f t="shared" si="54"/>
        <v>0</v>
      </c>
      <c r="AG33" s="148">
        <f t="shared" si="55"/>
        <v>0</v>
      </c>
      <c r="AH33" s="148">
        <f t="shared" si="56"/>
        <v>0</v>
      </c>
      <c r="AI33" s="148">
        <f t="shared" si="57"/>
        <v>0</v>
      </c>
      <c r="AJ33" s="148">
        <f t="shared" si="58"/>
        <v>0</v>
      </c>
      <c r="AK33" s="148">
        <f t="shared" si="59"/>
        <v>0</v>
      </c>
      <c r="AL33" s="148">
        <f t="shared" si="60"/>
        <v>1</v>
      </c>
      <c r="AM33" s="148">
        <f t="shared" si="61"/>
        <v>0</v>
      </c>
      <c r="AN33" s="147"/>
      <c r="AO33" s="144">
        <f t="shared" si="62"/>
        <v>0</v>
      </c>
      <c r="AP33" s="144">
        <f t="shared" si="63"/>
        <v>0</v>
      </c>
      <c r="AQ33" s="144">
        <f t="shared" si="64"/>
        <v>-5699</v>
      </c>
      <c r="AR33" s="144">
        <f t="shared" si="65"/>
        <v>0</v>
      </c>
      <c r="AS33" s="134"/>
      <c r="AT33" s="134">
        <f t="shared" si="66"/>
        <v>0</v>
      </c>
      <c r="AU33" s="134">
        <f t="shared" si="45"/>
        <v>0</v>
      </c>
      <c r="AV33" s="134">
        <f t="shared" si="45"/>
        <v>1</v>
      </c>
    </row>
    <row r="34" spans="1:48" x14ac:dyDescent="0.25">
      <c r="A34" s="158" t="s">
        <v>281</v>
      </c>
      <c r="B34" s="2">
        <v>0</v>
      </c>
      <c r="C34" s="2">
        <v>-2095</v>
      </c>
      <c r="D34" s="2">
        <f t="shared" si="67"/>
        <v>-2945</v>
      </c>
      <c r="E34" s="2">
        <f t="shared" si="68"/>
        <v>-3097</v>
      </c>
      <c r="F34" s="2">
        <f t="shared" si="46"/>
        <v>-2569</v>
      </c>
      <c r="H34" s="134">
        <f t="shared" si="47"/>
        <v>0</v>
      </c>
      <c r="I34" s="134">
        <f t="shared" si="48"/>
        <v>-0.40572792362768495</v>
      </c>
      <c r="J34" s="134">
        <f t="shared" si="49"/>
        <v>-5.1612903225806452E-2</v>
      </c>
      <c r="K34" s="134">
        <f t="shared" si="50"/>
        <v>0.1704875686147885</v>
      </c>
      <c r="M34" s="2">
        <v>-698</v>
      </c>
      <c r="N34" s="2">
        <v>-699</v>
      </c>
      <c r="O34" s="2">
        <v>-774</v>
      </c>
      <c r="P34" s="2">
        <v>-774</v>
      </c>
      <c r="Q34" s="115">
        <v>-775</v>
      </c>
      <c r="R34" s="2">
        <v>-774</v>
      </c>
      <c r="S34" s="2">
        <v>-773</v>
      </c>
      <c r="T34" s="2">
        <v>-775</v>
      </c>
      <c r="U34" s="115">
        <v>-775</v>
      </c>
      <c r="V34" s="2">
        <v>-530</v>
      </c>
      <c r="W34" s="2">
        <v>-631</v>
      </c>
      <c r="X34" s="2">
        <v>-633</v>
      </c>
      <c r="Y34" s="149">
        <v>-632</v>
      </c>
      <c r="Z34" s="144">
        <v>-631</v>
      </c>
      <c r="AA34" s="144">
        <v>-759</v>
      </c>
      <c r="AB34" s="147"/>
      <c r="AC34" s="148">
        <f t="shared" si="51"/>
        <v>-0.11031518624641834</v>
      </c>
      <c r="AD34" s="148">
        <f t="shared" si="52"/>
        <v>-0.1072961373390558</v>
      </c>
      <c r="AE34" s="148">
        <f t="shared" si="53"/>
        <v>1.2919896640826874E-3</v>
      </c>
      <c r="AF34" s="148">
        <f t="shared" si="54"/>
        <v>-1.2919896640826874E-3</v>
      </c>
      <c r="AG34" s="148">
        <f t="shared" si="55"/>
        <v>0</v>
      </c>
      <c r="AH34" s="148">
        <f t="shared" si="56"/>
        <v>0.3152454780361757</v>
      </c>
      <c r="AI34" s="148">
        <f t="shared" si="57"/>
        <v>0.18369987063389392</v>
      </c>
      <c r="AJ34" s="148">
        <f t="shared" si="58"/>
        <v>0.1832258064516129</v>
      </c>
      <c r="AK34" s="148">
        <f t="shared" si="59"/>
        <v>0.18451612903225806</v>
      </c>
      <c r="AL34" s="148">
        <f t="shared" si="60"/>
        <v>-0.19056603773584907</v>
      </c>
      <c r="AM34" s="148">
        <f t="shared" si="61"/>
        <v>-0.20285261489698891</v>
      </c>
      <c r="AN34" s="147"/>
      <c r="AO34" s="144">
        <f t="shared" si="62"/>
        <v>-2171</v>
      </c>
      <c r="AP34" s="144">
        <f t="shared" si="63"/>
        <v>-2322</v>
      </c>
      <c r="AQ34" s="144">
        <f t="shared" si="64"/>
        <v>-1936</v>
      </c>
      <c r="AR34" s="144">
        <f t="shared" si="65"/>
        <v>-2022</v>
      </c>
      <c r="AS34" s="134"/>
      <c r="AT34" s="134">
        <f t="shared" si="66"/>
        <v>-6.9553201289728236E-2</v>
      </c>
      <c r="AU34" s="134">
        <f t="shared" si="45"/>
        <v>0.16623600344530576</v>
      </c>
      <c r="AV34" s="134">
        <f t="shared" si="45"/>
        <v>-4.4421487603305783E-2</v>
      </c>
    </row>
    <row r="35" spans="1:48" x14ac:dyDescent="0.25">
      <c r="A35" s="158" t="s">
        <v>268</v>
      </c>
      <c r="B35" s="2">
        <v>0</v>
      </c>
      <c r="C35" s="2">
        <v>0</v>
      </c>
      <c r="D35" s="2">
        <f t="shared" si="67"/>
        <v>-9000</v>
      </c>
      <c r="E35" s="2">
        <f t="shared" si="68"/>
        <v>0</v>
      </c>
      <c r="F35" s="2">
        <f t="shared" si="46"/>
        <v>0</v>
      </c>
      <c r="H35" s="134">
        <f t="shared" si="47"/>
        <v>0</v>
      </c>
      <c r="I35" s="134">
        <f t="shared" si="48"/>
        <v>0</v>
      </c>
      <c r="J35" s="134">
        <f t="shared" si="49"/>
        <v>1</v>
      </c>
      <c r="K35" s="134">
        <f t="shared" si="50"/>
        <v>0</v>
      </c>
      <c r="M35" s="2">
        <v>0</v>
      </c>
      <c r="N35" s="2">
        <v>0</v>
      </c>
      <c r="O35" s="2">
        <v>0</v>
      </c>
      <c r="P35" s="2">
        <v>-9000</v>
      </c>
      <c r="Q35" s="115">
        <v>0</v>
      </c>
      <c r="R35" s="2">
        <v>0</v>
      </c>
      <c r="S35" s="2">
        <v>0</v>
      </c>
      <c r="T35" s="2">
        <v>0</v>
      </c>
      <c r="U35" s="115">
        <v>0</v>
      </c>
      <c r="V35" s="2">
        <v>0</v>
      </c>
      <c r="W35" s="2">
        <v>0</v>
      </c>
      <c r="X35" s="2">
        <v>0</v>
      </c>
      <c r="Y35" s="149">
        <v>0</v>
      </c>
      <c r="Z35" s="144">
        <v>0</v>
      </c>
      <c r="AA35" s="144">
        <v>0</v>
      </c>
      <c r="AB35" s="147"/>
      <c r="AC35" s="148">
        <f t="shared" si="51"/>
        <v>0</v>
      </c>
      <c r="AD35" s="148">
        <f t="shared" si="52"/>
        <v>0</v>
      </c>
      <c r="AE35" s="148">
        <f t="shared" si="53"/>
        <v>0</v>
      </c>
      <c r="AF35" s="148">
        <f t="shared" si="54"/>
        <v>1</v>
      </c>
      <c r="AG35" s="148">
        <f t="shared" si="55"/>
        <v>0</v>
      </c>
      <c r="AH35" s="148">
        <f t="shared" si="56"/>
        <v>0</v>
      </c>
      <c r="AI35" s="148">
        <f t="shared" si="57"/>
        <v>0</v>
      </c>
      <c r="AJ35" s="148">
        <f t="shared" si="58"/>
        <v>0</v>
      </c>
      <c r="AK35" s="148">
        <f t="shared" si="59"/>
        <v>0</v>
      </c>
      <c r="AL35" s="148">
        <f t="shared" si="60"/>
        <v>0</v>
      </c>
      <c r="AM35" s="148">
        <f t="shared" si="61"/>
        <v>0</v>
      </c>
      <c r="AN35" s="147"/>
      <c r="AO35" s="144">
        <f t="shared" si="62"/>
        <v>0</v>
      </c>
      <c r="AP35" s="144">
        <f t="shared" si="63"/>
        <v>0</v>
      </c>
      <c r="AQ35" s="144">
        <f t="shared" si="64"/>
        <v>0</v>
      </c>
      <c r="AR35" s="144">
        <f t="shared" si="65"/>
        <v>0</v>
      </c>
      <c r="AS35" s="134"/>
      <c r="AT35" s="134">
        <f t="shared" si="66"/>
        <v>0</v>
      </c>
      <c r="AU35" s="134">
        <f t="shared" si="45"/>
        <v>0</v>
      </c>
      <c r="AV35" s="134">
        <f t="shared" si="45"/>
        <v>0</v>
      </c>
    </row>
    <row r="36" spans="1:48" x14ac:dyDescent="0.25">
      <c r="A36" s="158" t="s">
        <v>282</v>
      </c>
      <c r="B36" s="2">
        <v>0</v>
      </c>
      <c r="C36" s="2">
        <v>-193</v>
      </c>
      <c r="D36" s="2">
        <f t="shared" si="67"/>
        <v>-777</v>
      </c>
      <c r="E36" s="2">
        <f t="shared" si="68"/>
        <v>0</v>
      </c>
      <c r="F36" s="2">
        <f t="shared" si="46"/>
        <v>0</v>
      </c>
      <c r="H36" s="134">
        <f t="shared" si="47"/>
        <v>0</v>
      </c>
      <c r="I36" s="134">
        <f t="shared" si="48"/>
        <v>-3.0259067357512954</v>
      </c>
      <c r="J36" s="134">
        <f t="shared" si="49"/>
        <v>1</v>
      </c>
      <c r="K36" s="134">
        <f t="shared" si="50"/>
        <v>0</v>
      </c>
      <c r="M36" s="2">
        <v>0</v>
      </c>
      <c r="N36" s="2">
        <v>0</v>
      </c>
      <c r="O36" s="2">
        <v>0</v>
      </c>
      <c r="P36" s="2">
        <v>-777</v>
      </c>
      <c r="Q36" s="115">
        <v>0</v>
      </c>
      <c r="R36" s="2">
        <v>0</v>
      </c>
      <c r="S36" s="2">
        <v>0</v>
      </c>
      <c r="T36" s="2">
        <v>0</v>
      </c>
      <c r="U36" s="115">
        <v>0</v>
      </c>
      <c r="V36" s="2">
        <v>0</v>
      </c>
      <c r="W36" s="2">
        <v>0</v>
      </c>
      <c r="X36" s="2">
        <v>0</v>
      </c>
      <c r="Y36" s="149">
        <v>0</v>
      </c>
      <c r="Z36" s="144">
        <v>0</v>
      </c>
      <c r="AA36" s="144">
        <v>0</v>
      </c>
      <c r="AB36" s="147"/>
      <c r="AC36" s="148">
        <f t="shared" si="51"/>
        <v>0</v>
      </c>
      <c r="AD36" s="148">
        <f t="shared" si="52"/>
        <v>0</v>
      </c>
      <c r="AE36" s="148">
        <f t="shared" si="53"/>
        <v>0</v>
      </c>
      <c r="AF36" s="148">
        <f t="shared" si="54"/>
        <v>1</v>
      </c>
      <c r="AG36" s="148">
        <f t="shared" si="55"/>
        <v>0</v>
      </c>
      <c r="AH36" s="148">
        <f t="shared" si="56"/>
        <v>0</v>
      </c>
      <c r="AI36" s="148">
        <f t="shared" si="57"/>
        <v>0</v>
      </c>
      <c r="AJ36" s="148">
        <f t="shared" si="58"/>
        <v>0</v>
      </c>
      <c r="AK36" s="148">
        <f t="shared" si="59"/>
        <v>0</v>
      </c>
      <c r="AL36" s="148">
        <f t="shared" si="60"/>
        <v>0</v>
      </c>
      <c r="AM36" s="148">
        <f t="shared" si="61"/>
        <v>0</v>
      </c>
      <c r="AN36" s="147"/>
      <c r="AO36" s="144">
        <f t="shared" si="62"/>
        <v>0</v>
      </c>
      <c r="AP36" s="144">
        <f t="shared" si="63"/>
        <v>0</v>
      </c>
      <c r="AQ36" s="144">
        <f t="shared" si="64"/>
        <v>0</v>
      </c>
      <c r="AR36" s="144">
        <f t="shared" si="65"/>
        <v>0</v>
      </c>
      <c r="AS36" s="134"/>
      <c r="AT36" s="134">
        <f t="shared" si="66"/>
        <v>0</v>
      </c>
      <c r="AU36" s="134">
        <f t="shared" si="45"/>
        <v>0</v>
      </c>
      <c r="AV36" s="134">
        <f t="shared" si="45"/>
        <v>0</v>
      </c>
    </row>
    <row r="37" spans="1:48" x14ac:dyDescent="0.25">
      <c r="A37" s="158" t="s">
        <v>283</v>
      </c>
      <c r="B37" s="2">
        <v>0</v>
      </c>
      <c r="C37" s="2">
        <v>0</v>
      </c>
      <c r="D37" s="2">
        <f t="shared" si="67"/>
        <v>0</v>
      </c>
      <c r="E37" s="2">
        <f t="shared" si="68"/>
        <v>-2615</v>
      </c>
      <c r="F37" s="2">
        <f t="shared" si="46"/>
        <v>-11027</v>
      </c>
      <c r="H37" s="134">
        <f t="shared" si="47"/>
        <v>0</v>
      </c>
      <c r="I37" s="134">
        <f t="shared" si="48"/>
        <v>0</v>
      </c>
      <c r="J37" s="134">
        <f t="shared" si="49"/>
        <v>0</v>
      </c>
      <c r="K37" s="134">
        <f t="shared" si="50"/>
        <v>-3.2168260038240919</v>
      </c>
      <c r="M37" s="2">
        <v>0</v>
      </c>
      <c r="N37" s="2">
        <v>0</v>
      </c>
      <c r="O37" s="2">
        <v>0</v>
      </c>
      <c r="P37" s="2">
        <v>0</v>
      </c>
      <c r="Q37" s="115">
        <v>0</v>
      </c>
      <c r="R37" s="2">
        <v>0</v>
      </c>
      <c r="S37" s="2">
        <v>-979</v>
      </c>
      <c r="T37" s="2">
        <v>-1636</v>
      </c>
      <c r="U37" s="115">
        <v>-2637</v>
      </c>
      <c r="V37" s="2">
        <v>-3092</v>
      </c>
      <c r="W37" s="2">
        <v>-2967</v>
      </c>
      <c r="X37" s="2">
        <v>-2331</v>
      </c>
      <c r="Y37" s="149">
        <v>-2496</v>
      </c>
      <c r="Z37" s="144">
        <v>-2583</v>
      </c>
      <c r="AA37" s="144">
        <v>-2181</v>
      </c>
      <c r="AB37" s="147"/>
      <c r="AC37" s="148">
        <f t="shared" si="51"/>
        <v>0</v>
      </c>
      <c r="AD37" s="148">
        <f t="shared" si="52"/>
        <v>0</v>
      </c>
      <c r="AE37" s="148">
        <f t="shared" si="53"/>
        <v>0</v>
      </c>
      <c r="AF37" s="148">
        <f t="shared" si="54"/>
        <v>0</v>
      </c>
      <c r="AG37" s="148">
        <f t="shared" si="55"/>
        <v>0</v>
      </c>
      <c r="AH37" s="148">
        <f t="shared" si="56"/>
        <v>0</v>
      </c>
      <c r="AI37" s="148">
        <f t="shared" si="57"/>
        <v>-2.0306435137895811</v>
      </c>
      <c r="AJ37" s="148">
        <f t="shared" si="58"/>
        <v>-0.42481662591687042</v>
      </c>
      <c r="AK37" s="148">
        <f t="shared" si="59"/>
        <v>5.3469852104664393E-2</v>
      </c>
      <c r="AL37" s="148">
        <f t="shared" si="60"/>
        <v>0.16461836998706339</v>
      </c>
      <c r="AM37" s="148">
        <f t="shared" si="61"/>
        <v>0.26491405460060669</v>
      </c>
      <c r="AN37" s="147"/>
      <c r="AO37" s="144">
        <f t="shared" si="62"/>
        <v>0</v>
      </c>
      <c r="AP37" s="144">
        <f t="shared" si="63"/>
        <v>-979</v>
      </c>
      <c r="AQ37" s="144">
        <f t="shared" si="64"/>
        <v>-8696</v>
      </c>
      <c r="AR37" s="144">
        <f t="shared" si="65"/>
        <v>-7260</v>
      </c>
      <c r="AS37" s="134"/>
      <c r="AT37" s="134">
        <f t="shared" si="66"/>
        <v>0</v>
      </c>
      <c r="AU37" s="134">
        <f t="shared" si="45"/>
        <v>-7.8825331971399386</v>
      </c>
      <c r="AV37" s="134">
        <f t="shared" si="45"/>
        <v>0.16513339466421342</v>
      </c>
    </row>
    <row r="38" spans="1:48" x14ac:dyDescent="0.25">
      <c r="A38" s="158" t="s">
        <v>284</v>
      </c>
      <c r="B38" s="2">
        <v>-438</v>
      </c>
      <c r="C38" s="2">
        <v>-599</v>
      </c>
      <c r="D38" s="2">
        <f t="shared" si="67"/>
        <v>-818</v>
      </c>
      <c r="E38" s="2">
        <f t="shared" si="68"/>
        <v>-558</v>
      </c>
      <c r="F38" s="2">
        <f t="shared" si="46"/>
        <v>-524</v>
      </c>
      <c r="H38" s="134">
        <f t="shared" si="47"/>
        <v>-0.36757990867579909</v>
      </c>
      <c r="I38" s="134">
        <f t="shared" si="48"/>
        <v>-0.36560934891485808</v>
      </c>
      <c r="J38" s="134">
        <f t="shared" si="49"/>
        <v>0.31784841075794623</v>
      </c>
      <c r="K38" s="134">
        <f t="shared" si="50"/>
        <v>6.093189964157706E-2</v>
      </c>
      <c r="M38" s="2">
        <v>-104</v>
      </c>
      <c r="N38" s="2">
        <v>-332</v>
      </c>
      <c r="O38" s="2">
        <v>-274</v>
      </c>
      <c r="P38" s="2">
        <v>-108</v>
      </c>
      <c r="Q38" s="115">
        <v>-88</v>
      </c>
      <c r="R38" s="2">
        <v>-40</v>
      </c>
      <c r="S38" s="2">
        <v>-365</v>
      </c>
      <c r="T38" s="2">
        <v>-65</v>
      </c>
      <c r="U38" s="115">
        <v>-66</v>
      </c>
      <c r="V38" s="2">
        <v>-267</v>
      </c>
      <c r="W38" s="2">
        <v>23</v>
      </c>
      <c r="X38" s="2">
        <v>-214</v>
      </c>
      <c r="Y38" s="149">
        <v>101</v>
      </c>
      <c r="Z38" s="144">
        <v>-344</v>
      </c>
      <c r="AA38" s="144">
        <v>-32</v>
      </c>
      <c r="AB38" s="147"/>
      <c r="AC38" s="148">
        <f t="shared" si="51"/>
        <v>0.15384615384615385</v>
      </c>
      <c r="AD38" s="148">
        <f t="shared" si="52"/>
        <v>0.87951807228915657</v>
      </c>
      <c r="AE38" s="148">
        <f t="shared" si="53"/>
        <v>-0.33211678832116787</v>
      </c>
      <c r="AF38" s="148">
        <f t="shared" si="54"/>
        <v>0.39814814814814814</v>
      </c>
      <c r="AG38" s="148">
        <f t="shared" si="55"/>
        <v>0.25</v>
      </c>
      <c r="AH38" s="148">
        <f t="shared" si="56"/>
        <v>-5.6749999999999998</v>
      </c>
      <c r="AI38" s="148">
        <f t="shared" si="57"/>
        <v>1.0630136986301371</v>
      </c>
      <c r="AJ38" s="148">
        <f t="shared" si="58"/>
        <v>-2.2923076923076922</v>
      </c>
      <c r="AK38" s="148">
        <f t="shared" si="59"/>
        <v>2.5303030303030303</v>
      </c>
      <c r="AL38" s="148">
        <f t="shared" si="60"/>
        <v>-0.28838951310861421</v>
      </c>
      <c r="AM38" s="148">
        <f t="shared" si="61"/>
        <v>-2.3913043478260869</v>
      </c>
      <c r="AN38" s="147"/>
      <c r="AO38" s="144">
        <f t="shared" si="62"/>
        <v>-710</v>
      </c>
      <c r="AP38" s="144">
        <f t="shared" si="63"/>
        <v>-493</v>
      </c>
      <c r="AQ38" s="144">
        <f t="shared" si="64"/>
        <v>-310</v>
      </c>
      <c r="AR38" s="144">
        <f t="shared" si="65"/>
        <v>-275</v>
      </c>
      <c r="AS38" s="134"/>
      <c r="AT38" s="134">
        <f t="shared" si="66"/>
        <v>0.30563380281690139</v>
      </c>
      <c r="AU38" s="134">
        <f t="shared" si="45"/>
        <v>0.3711967545638945</v>
      </c>
      <c r="AV38" s="134">
        <f t="shared" si="45"/>
        <v>0.11290322580645161</v>
      </c>
    </row>
    <row r="39" spans="1:48" x14ac:dyDescent="0.25">
      <c r="A39" s="158" t="s">
        <v>285</v>
      </c>
      <c r="B39" s="2">
        <v>0</v>
      </c>
      <c r="C39" s="2">
        <v>0</v>
      </c>
      <c r="D39" s="2">
        <f t="shared" si="67"/>
        <v>0</v>
      </c>
      <c r="E39" s="2">
        <f t="shared" si="68"/>
        <v>11074</v>
      </c>
      <c r="F39" s="2">
        <f t="shared" si="46"/>
        <v>3857</v>
      </c>
      <c r="H39" s="134">
        <f t="shared" si="47"/>
        <v>0</v>
      </c>
      <c r="I39" s="134">
        <f t="shared" si="48"/>
        <v>0</v>
      </c>
      <c r="J39" s="134">
        <f t="shared" si="49"/>
        <v>0</v>
      </c>
      <c r="K39" s="134">
        <f t="shared" si="50"/>
        <v>-0.6517067003792667</v>
      </c>
      <c r="M39" s="2">
        <v>0</v>
      </c>
      <c r="N39" s="2">
        <v>0</v>
      </c>
      <c r="O39" s="2">
        <v>0</v>
      </c>
      <c r="P39" s="2">
        <v>0</v>
      </c>
      <c r="Q39" s="115">
        <v>0</v>
      </c>
      <c r="R39" s="2">
        <v>0</v>
      </c>
      <c r="S39" s="2">
        <v>11074</v>
      </c>
      <c r="T39" s="2">
        <v>0</v>
      </c>
      <c r="U39" s="115">
        <v>0</v>
      </c>
      <c r="V39" s="2">
        <v>0</v>
      </c>
      <c r="W39" s="2">
        <v>1940</v>
      </c>
      <c r="X39" s="2">
        <v>1917</v>
      </c>
      <c r="Y39" s="149">
        <v>0</v>
      </c>
      <c r="Z39" s="144">
        <v>6615</v>
      </c>
      <c r="AA39" s="144">
        <v>4744</v>
      </c>
      <c r="AB39" s="147"/>
      <c r="AC39" s="148">
        <f t="shared" si="51"/>
        <v>0</v>
      </c>
      <c r="AD39" s="148">
        <f t="shared" si="52"/>
        <v>0</v>
      </c>
      <c r="AE39" s="148">
        <f t="shared" si="53"/>
        <v>0</v>
      </c>
      <c r="AF39" s="148">
        <f t="shared" si="54"/>
        <v>0</v>
      </c>
      <c r="AG39" s="148">
        <f t="shared" si="55"/>
        <v>0</v>
      </c>
      <c r="AH39" s="148">
        <f t="shared" si="56"/>
        <v>0</v>
      </c>
      <c r="AI39" s="148">
        <f t="shared" si="57"/>
        <v>-0.82481488170489436</v>
      </c>
      <c r="AJ39" s="148">
        <f t="shared" si="58"/>
        <v>0</v>
      </c>
      <c r="AK39" s="148">
        <f t="shared" si="59"/>
        <v>0</v>
      </c>
      <c r="AL39" s="148">
        <f t="shared" si="60"/>
        <v>0</v>
      </c>
      <c r="AM39" s="148">
        <f t="shared" si="61"/>
        <v>1.445360824742268</v>
      </c>
      <c r="AN39" s="147"/>
      <c r="AO39" s="144">
        <f t="shared" si="62"/>
        <v>0</v>
      </c>
      <c r="AP39" s="144">
        <f t="shared" si="63"/>
        <v>11074</v>
      </c>
      <c r="AQ39" s="144">
        <f t="shared" si="64"/>
        <v>1940</v>
      </c>
      <c r="AR39" s="144">
        <f t="shared" si="65"/>
        <v>11359</v>
      </c>
      <c r="AS39" s="134"/>
      <c r="AT39" s="134">
        <f t="shared" si="66"/>
        <v>0</v>
      </c>
      <c r="AU39" s="134">
        <f t="shared" si="45"/>
        <v>-0.82481488170489436</v>
      </c>
      <c r="AV39" s="134">
        <f t="shared" si="45"/>
        <v>4.8551546391752574</v>
      </c>
    </row>
    <row r="40" spans="1:48" x14ac:dyDescent="0.25">
      <c r="A40" s="158" t="s">
        <v>286</v>
      </c>
      <c r="B40" s="2">
        <v>0</v>
      </c>
      <c r="C40" s="2">
        <v>0</v>
      </c>
      <c r="D40" s="2">
        <f t="shared" si="67"/>
        <v>0</v>
      </c>
      <c r="E40" s="2">
        <f t="shared" si="68"/>
        <v>-2729</v>
      </c>
      <c r="F40" s="2">
        <f t="shared" si="46"/>
        <v>-16</v>
      </c>
      <c r="H40" s="134">
        <f t="shared" si="47"/>
        <v>0</v>
      </c>
      <c r="I40" s="134">
        <f t="shared" si="48"/>
        <v>0</v>
      </c>
      <c r="J40" s="134">
        <f t="shared" si="49"/>
        <v>0</v>
      </c>
      <c r="K40" s="134">
        <f t="shared" si="50"/>
        <v>0.99413704653719315</v>
      </c>
      <c r="M40" s="2">
        <v>0</v>
      </c>
      <c r="N40" s="2">
        <v>0</v>
      </c>
      <c r="O40" s="2">
        <v>0</v>
      </c>
      <c r="P40" s="2">
        <v>0</v>
      </c>
      <c r="Q40" s="115">
        <v>0</v>
      </c>
      <c r="R40" s="2">
        <v>0</v>
      </c>
      <c r="S40" s="2">
        <v>-2559</v>
      </c>
      <c r="T40" s="2">
        <v>-170</v>
      </c>
      <c r="U40" s="115">
        <v>-16</v>
      </c>
      <c r="V40" s="2">
        <v>0</v>
      </c>
      <c r="W40" s="2">
        <v>0</v>
      </c>
      <c r="X40" s="2">
        <v>0</v>
      </c>
      <c r="Y40" s="149">
        <v>0</v>
      </c>
      <c r="Z40" s="144">
        <v>-655</v>
      </c>
      <c r="AA40" s="144">
        <v>-651</v>
      </c>
      <c r="AB40" s="147"/>
      <c r="AC40" s="148">
        <f t="shared" si="51"/>
        <v>0</v>
      </c>
      <c r="AD40" s="148">
        <f t="shared" si="52"/>
        <v>0</v>
      </c>
      <c r="AE40" s="148">
        <f t="shared" si="53"/>
        <v>0</v>
      </c>
      <c r="AF40" s="148">
        <f t="shared" si="54"/>
        <v>0</v>
      </c>
      <c r="AG40" s="148">
        <f t="shared" si="55"/>
        <v>0</v>
      </c>
      <c r="AH40" s="148">
        <f t="shared" si="56"/>
        <v>0</v>
      </c>
      <c r="AI40" s="148">
        <f t="shared" si="57"/>
        <v>1</v>
      </c>
      <c r="AJ40" s="148">
        <f t="shared" si="58"/>
        <v>1</v>
      </c>
      <c r="AK40" s="148">
        <f t="shared" si="59"/>
        <v>1</v>
      </c>
      <c r="AL40" s="148">
        <f t="shared" si="60"/>
        <v>0</v>
      </c>
      <c r="AM40" s="148">
        <f t="shared" si="61"/>
        <v>0</v>
      </c>
      <c r="AN40" s="147"/>
      <c r="AO40" s="144">
        <f t="shared" si="62"/>
        <v>0</v>
      </c>
      <c r="AP40" s="144">
        <f t="shared" si="63"/>
        <v>-2559</v>
      </c>
      <c r="AQ40" s="144">
        <f t="shared" si="64"/>
        <v>-16</v>
      </c>
      <c r="AR40" s="144">
        <f t="shared" si="65"/>
        <v>-1306</v>
      </c>
      <c r="AS40" s="134"/>
      <c r="AT40" s="134">
        <f t="shared" si="66"/>
        <v>0</v>
      </c>
      <c r="AU40" s="134">
        <f t="shared" si="45"/>
        <v>0.99374755763970302</v>
      </c>
      <c r="AV40" s="134">
        <f t="shared" si="45"/>
        <v>-80.625</v>
      </c>
    </row>
    <row r="41" spans="1:48" x14ac:dyDescent="0.25">
      <c r="A41" s="158" t="s">
        <v>275</v>
      </c>
      <c r="B41" s="2">
        <v>-3457</v>
      </c>
      <c r="C41" s="2">
        <v>-566</v>
      </c>
      <c r="D41" s="2">
        <f t="shared" si="67"/>
        <v>-253</v>
      </c>
      <c r="E41" s="2">
        <f t="shared" si="68"/>
        <v>-1309</v>
      </c>
      <c r="F41" s="2">
        <f t="shared" si="46"/>
        <v>-3234</v>
      </c>
      <c r="H41" s="134">
        <f t="shared" si="47"/>
        <v>0.83627422620769454</v>
      </c>
      <c r="I41" s="134">
        <f t="shared" si="48"/>
        <v>0.55300353356890464</v>
      </c>
      <c r="J41" s="134">
        <f t="shared" si="49"/>
        <v>-4.1739130434782608</v>
      </c>
      <c r="K41" s="134">
        <f t="shared" si="50"/>
        <v>-1.4705882352941178</v>
      </c>
      <c r="M41" s="2">
        <v>-44</v>
      </c>
      <c r="N41" s="2">
        <v>-73</v>
      </c>
      <c r="O41" s="2">
        <v>-9</v>
      </c>
      <c r="P41" s="2">
        <v>-127</v>
      </c>
      <c r="Q41" s="115">
        <v>79</v>
      </c>
      <c r="R41" s="2">
        <v>-568</v>
      </c>
      <c r="S41" s="2">
        <v>35</v>
      </c>
      <c r="T41" s="2">
        <v>-855</v>
      </c>
      <c r="U41" s="115">
        <v>909</v>
      </c>
      <c r="V41" s="2">
        <v>-905</v>
      </c>
      <c r="W41" s="2">
        <v>1173</v>
      </c>
      <c r="X41" s="2">
        <v>-4411</v>
      </c>
      <c r="Y41" s="149">
        <v>60</v>
      </c>
      <c r="Z41" s="144">
        <v>-1298</v>
      </c>
      <c r="AA41" s="144">
        <v>-84</v>
      </c>
      <c r="AB41" s="147"/>
      <c r="AC41" s="148">
        <f t="shared" si="51"/>
        <v>2.7954545454545454</v>
      </c>
      <c r="AD41" s="148">
        <f t="shared" si="52"/>
        <v>-6.7808219178082192</v>
      </c>
      <c r="AE41" s="148">
        <f t="shared" si="53"/>
        <v>4.8888888888888893</v>
      </c>
      <c r="AF41" s="148">
        <f t="shared" si="54"/>
        <v>-5.7322834645669287</v>
      </c>
      <c r="AG41" s="148">
        <f t="shared" si="55"/>
        <v>10.50632911392405</v>
      </c>
      <c r="AH41" s="148">
        <f t="shared" si="56"/>
        <v>-0.59330985915492962</v>
      </c>
      <c r="AI41" s="148">
        <f t="shared" si="57"/>
        <v>32.514285714285712</v>
      </c>
      <c r="AJ41" s="148">
        <f t="shared" si="58"/>
        <v>-4.15906432748538</v>
      </c>
      <c r="AK41" s="148">
        <f t="shared" si="59"/>
        <v>-0.93399339933993397</v>
      </c>
      <c r="AL41" s="148">
        <f t="shared" si="60"/>
        <v>-0.43425414364640885</v>
      </c>
      <c r="AM41" s="148">
        <f t="shared" si="61"/>
        <v>-1.0716112531969308</v>
      </c>
      <c r="AN41" s="147"/>
      <c r="AO41" s="144">
        <f t="shared" si="62"/>
        <v>-126</v>
      </c>
      <c r="AP41" s="144">
        <f t="shared" si="63"/>
        <v>-454</v>
      </c>
      <c r="AQ41" s="144">
        <f t="shared" si="64"/>
        <v>1177</v>
      </c>
      <c r="AR41" s="144">
        <f t="shared" si="65"/>
        <v>-1322</v>
      </c>
      <c r="AS41" s="134"/>
      <c r="AT41" s="134">
        <f t="shared" si="66"/>
        <v>-2.6031746031746033</v>
      </c>
      <c r="AU41" s="134">
        <f t="shared" si="45"/>
        <v>3.5925110132158591</v>
      </c>
      <c r="AV41" s="134">
        <f t="shared" si="45"/>
        <v>-2.1231945624468991</v>
      </c>
    </row>
    <row r="42" spans="1:48" x14ac:dyDescent="0.25">
      <c r="A42" s="14" t="s">
        <v>287</v>
      </c>
      <c r="B42" s="15">
        <f>SUM(B30:B41)</f>
        <v>-10599</v>
      </c>
      <c r="C42" s="15">
        <f>SUM(C30:C41)</f>
        <v>-3397</v>
      </c>
      <c r="D42" s="15">
        <f>SUM(D30:D41)</f>
        <v>-14757</v>
      </c>
      <c r="E42" s="15">
        <f>SUM(E30:E41)</f>
        <v>-18019</v>
      </c>
      <c r="F42" s="15">
        <f>SUM(F30:F41)</f>
        <v>-12421</v>
      </c>
      <c r="G42" s="16"/>
      <c r="H42" s="140">
        <f t="shared" si="47"/>
        <v>0.6794980658552694</v>
      </c>
      <c r="I42" s="140">
        <f t="shared" si="48"/>
        <v>-3.3441271710332647</v>
      </c>
      <c r="J42" s="140">
        <f t="shared" si="49"/>
        <v>-0.22104763840889069</v>
      </c>
      <c r="K42" s="140">
        <f t="shared" si="50"/>
        <v>0.31067206837227374</v>
      </c>
      <c r="M42" s="15">
        <f t="shared" ref="M42:Y42" si="69">SUM(M30:M41)</f>
        <v>-1761</v>
      </c>
      <c r="N42" s="15">
        <f t="shared" si="69"/>
        <v>-1162</v>
      </c>
      <c r="O42" s="15">
        <f t="shared" si="69"/>
        <v>-1435</v>
      </c>
      <c r="P42" s="15">
        <f t="shared" si="69"/>
        <v>-10399</v>
      </c>
      <c r="Q42" s="118">
        <f t="shared" si="69"/>
        <v>-2198</v>
      </c>
      <c r="R42" s="15">
        <f t="shared" si="69"/>
        <v>-5376</v>
      </c>
      <c r="S42" s="15">
        <f t="shared" si="69"/>
        <v>-5623</v>
      </c>
      <c r="T42" s="15">
        <f t="shared" si="69"/>
        <v>-4822</v>
      </c>
      <c r="U42" s="118">
        <f t="shared" si="69"/>
        <v>-2942</v>
      </c>
      <c r="V42" s="15">
        <f t="shared" si="69"/>
        <v>-4077</v>
      </c>
      <c r="W42" s="15">
        <f t="shared" si="69"/>
        <v>-1261</v>
      </c>
      <c r="X42" s="15">
        <f t="shared" si="69"/>
        <v>-4141</v>
      </c>
      <c r="Y42" s="118">
        <f t="shared" si="69"/>
        <v>-2715</v>
      </c>
      <c r="Z42" s="15">
        <f t="shared" ref="Z42:AA42" si="70">SUM(Z30:Z41)</f>
        <v>1314</v>
      </c>
      <c r="AA42" s="15">
        <f t="shared" si="70"/>
        <v>838</v>
      </c>
      <c r="AB42" s="16"/>
      <c r="AC42" s="140">
        <f t="shared" si="51"/>
        <v>-0.24815445769449176</v>
      </c>
      <c r="AD42" s="140">
        <f t="shared" si="52"/>
        <v>-3.6265060240963853</v>
      </c>
      <c r="AE42" s="140">
        <f t="shared" si="53"/>
        <v>-2.918466898954704</v>
      </c>
      <c r="AF42" s="140">
        <f t="shared" si="54"/>
        <v>0.53630156745840951</v>
      </c>
      <c r="AG42" s="140">
        <f t="shared" si="55"/>
        <v>-0.33848953594176523</v>
      </c>
      <c r="AH42" s="140">
        <f t="shared" si="56"/>
        <v>0.24162946428571427</v>
      </c>
      <c r="AI42" s="140">
        <f t="shared" si="57"/>
        <v>0.77574248621732167</v>
      </c>
      <c r="AJ42" s="140">
        <f t="shared" si="58"/>
        <v>0.14122770634591456</v>
      </c>
      <c r="AK42" s="140">
        <f t="shared" si="59"/>
        <v>7.7158395649218225E-2</v>
      </c>
      <c r="AL42" s="140">
        <f t="shared" si="60"/>
        <v>1.3222958057395144</v>
      </c>
      <c r="AM42" s="140">
        <f t="shared" si="61"/>
        <v>1.6645519429024584</v>
      </c>
      <c r="AO42" s="15">
        <f t="shared" si="62"/>
        <v>-4358</v>
      </c>
      <c r="AP42" s="15">
        <f t="shared" si="63"/>
        <v>-13197</v>
      </c>
      <c r="AQ42" s="15">
        <f t="shared" si="64"/>
        <v>-8280</v>
      </c>
      <c r="AR42" s="15">
        <f t="shared" si="65"/>
        <v>-563</v>
      </c>
      <c r="AS42" s="140"/>
      <c r="AT42" s="140">
        <f t="shared" ref="AT42" si="71">IFERROR((AP42-AO42)/(ABS(AO42)),0)</f>
        <v>-2.0282239559430932</v>
      </c>
      <c r="AU42" s="140">
        <f t="shared" ref="AU42" si="72">IFERROR((AQ42-AP42)/(ABS(AP42)),0)</f>
        <v>0.37258467833598546</v>
      </c>
      <c r="AV42" s="140">
        <f t="shared" ref="AV42" si="73">IFERROR((AR42-AQ42)/(ABS(AQ42)),0)</f>
        <v>0.93200483091787445</v>
      </c>
    </row>
    <row r="43" spans="1:48" x14ac:dyDescent="0.25">
      <c r="Q43" s="113"/>
      <c r="U43" s="113"/>
      <c r="Y43" s="113"/>
    </row>
    <row r="44" spans="1:48" ht="4.5" customHeight="1" x14ac:dyDescent="0.25">
      <c r="Q44" s="113"/>
      <c r="U44" s="113"/>
      <c r="Y44" s="113"/>
    </row>
    <row r="45" spans="1:48" x14ac:dyDescent="0.25">
      <c r="A45" s="69" t="s">
        <v>288</v>
      </c>
      <c r="Q45" s="113"/>
      <c r="U45" s="113"/>
      <c r="Y45" s="113"/>
    </row>
    <row r="46" spans="1:48" ht="3" customHeight="1" x14ac:dyDescent="0.25">
      <c r="A46" s="69"/>
      <c r="Q46" s="113"/>
      <c r="U46" s="113"/>
      <c r="Y46" s="113"/>
    </row>
    <row r="47" spans="1:48" ht="3" customHeight="1" x14ac:dyDescent="0.25">
      <c r="A47" s="69"/>
      <c r="Q47" s="113"/>
      <c r="U47" s="113"/>
      <c r="Y47" s="113"/>
    </row>
    <row r="48" spans="1:48" x14ac:dyDescent="0.25">
      <c r="A48" s="44" t="s">
        <v>289</v>
      </c>
      <c r="Q48" s="113"/>
      <c r="U48" s="113"/>
      <c r="Y48" s="113"/>
    </row>
    <row r="49" spans="1:48" x14ac:dyDescent="0.25">
      <c r="A49" s="168" t="s">
        <v>293</v>
      </c>
      <c r="B49" s="2">
        <v>2702</v>
      </c>
      <c r="C49" s="2">
        <v>1919</v>
      </c>
      <c r="D49" s="2">
        <f>SUM(M49:P49)</f>
        <v>3407</v>
      </c>
      <c r="E49" s="2">
        <f t="shared" ref="E49:E55" si="74">SUM(Q49:T49)</f>
        <v>6613</v>
      </c>
      <c r="F49" s="2">
        <f t="shared" ref="F49:F55" si="75">SUM(U49:X49)</f>
        <v>7862</v>
      </c>
      <c r="H49" s="134">
        <f t="shared" ref="H49:K50" si="76">IFERROR((C49-B49)/(ABS(B49)),0)</f>
        <v>-0.28978534418948926</v>
      </c>
      <c r="I49" s="134">
        <f t="shared" si="76"/>
        <v>0.77540385617509122</v>
      </c>
      <c r="J49" s="134">
        <f t="shared" si="76"/>
        <v>0.94100381567361313</v>
      </c>
      <c r="K49" s="134">
        <f t="shared" si="76"/>
        <v>0.18887040677453501</v>
      </c>
      <c r="M49" s="2">
        <v>723</v>
      </c>
      <c r="N49" s="2">
        <v>701</v>
      </c>
      <c r="O49" s="2">
        <v>804</v>
      </c>
      <c r="P49" s="2">
        <v>1179</v>
      </c>
      <c r="Q49" s="115">
        <v>982</v>
      </c>
      <c r="R49" s="2">
        <v>1162</v>
      </c>
      <c r="S49" s="2">
        <v>1753</v>
      </c>
      <c r="T49" s="2">
        <v>2716</v>
      </c>
      <c r="U49" s="115">
        <v>1743</v>
      </c>
      <c r="V49" s="2">
        <v>1723</v>
      </c>
      <c r="W49" s="2">
        <v>1972</v>
      </c>
      <c r="X49" s="2">
        <v>2424</v>
      </c>
      <c r="Y49" s="115">
        <v>3970</v>
      </c>
      <c r="Z49" s="2">
        <v>3293</v>
      </c>
      <c r="AA49" s="2">
        <v>5123</v>
      </c>
      <c r="AC49" s="134">
        <f t="shared" ref="AC49:AM49" si="77">IFERROR((Q49-M49)/(ABS(M49)),0)</f>
        <v>0.35822959889349931</v>
      </c>
      <c r="AD49" s="134">
        <f t="shared" si="77"/>
        <v>0.65763195435092725</v>
      </c>
      <c r="AE49" s="134">
        <f t="shared" si="77"/>
        <v>1.1803482587064678</v>
      </c>
      <c r="AF49" s="134">
        <f t="shared" si="77"/>
        <v>1.3036471586089906</v>
      </c>
      <c r="AG49" s="134">
        <f t="shared" si="77"/>
        <v>0.77494908350305503</v>
      </c>
      <c r="AH49" s="134">
        <f t="shared" si="77"/>
        <v>0.48278829604130807</v>
      </c>
      <c r="AI49" s="134">
        <f t="shared" si="77"/>
        <v>0.12492869366799772</v>
      </c>
      <c r="AJ49" s="134">
        <f t="shared" si="77"/>
        <v>-0.10751104565537556</v>
      </c>
      <c r="AK49" s="134">
        <f t="shared" si="77"/>
        <v>1.2776821572002295</v>
      </c>
      <c r="AL49" s="134">
        <f t="shared" si="77"/>
        <v>0.91120139291932678</v>
      </c>
      <c r="AM49" s="134">
        <f t="shared" si="77"/>
        <v>1.5978701825557808</v>
      </c>
      <c r="AO49" s="2">
        <f t="shared" ref="AO49:AO56" si="78">SUM(M49:O49)</f>
        <v>2228</v>
      </c>
      <c r="AP49" s="2">
        <f t="shared" ref="AP49:AP56" si="79">SUM(Q49:S49)</f>
        <v>3897</v>
      </c>
      <c r="AQ49" s="2">
        <f t="shared" ref="AQ49:AQ56" si="80">SUM(U49:W49)</f>
        <v>5438</v>
      </c>
      <c r="AR49" s="2">
        <f t="shared" ref="AR49:AR56" si="81">SUM(Y49:AA49)</f>
        <v>12386</v>
      </c>
      <c r="AS49" s="134"/>
      <c r="AT49" s="134">
        <f t="shared" ref="AT49:AT70" si="82">IFERROR((AP49-AO49)/(ABS(AO49)),0)</f>
        <v>0.74910233393177739</v>
      </c>
      <c r="AU49" s="134">
        <f t="shared" ref="AU49:AU70" si="83">IFERROR((AQ49-AP49)/(ABS(AP49)),0)</f>
        <v>0.39543238388503976</v>
      </c>
      <c r="AV49" s="134">
        <f t="shared" ref="AV49:AV70" si="84">IFERROR((AR49-AQ49)/(ABS(AQ49)),0)</f>
        <v>1.2776756160353071</v>
      </c>
    </row>
    <row r="50" spans="1:48" x14ac:dyDescent="0.25">
      <c r="A50" s="158" t="s">
        <v>294</v>
      </c>
      <c r="B50" s="2">
        <v>213</v>
      </c>
      <c r="C50" s="2">
        <v>3710</v>
      </c>
      <c r="D50" s="2">
        <f t="shared" ref="D50:D55" si="85">SUM(M50:P50)</f>
        <v>2493</v>
      </c>
      <c r="E50" s="2">
        <f t="shared" si="74"/>
        <v>7595</v>
      </c>
      <c r="F50" s="2">
        <f t="shared" si="75"/>
        <v>1549</v>
      </c>
      <c r="H50" s="134">
        <f t="shared" si="76"/>
        <v>16.417840375586856</v>
      </c>
      <c r="I50" s="134">
        <f t="shared" si="76"/>
        <v>-0.32803234501347711</v>
      </c>
      <c r="J50" s="134">
        <f t="shared" si="76"/>
        <v>2.0465302847974329</v>
      </c>
      <c r="K50" s="134">
        <f t="shared" si="76"/>
        <v>-0.79605003291639231</v>
      </c>
      <c r="M50" s="2">
        <v>424</v>
      </c>
      <c r="N50" s="2">
        <v>808</v>
      </c>
      <c r="O50" s="2">
        <v>688</v>
      </c>
      <c r="P50" s="2">
        <v>573</v>
      </c>
      <c r="Q50" s="115">
        <v>311</v>
      </c>
      <c r="R50" s="2">
        <v>353</v>
      </c>
      <c r="S50" s="2">
        <v>6554</v>
      </c>
      <c r="T50" s="2">
        <v>377</v>
      </c>
      <c r="U50" s="115">
        <v>245</v>
      </c>
      <c r="V50" s="2">
        <v>651</v>
      </c>
      <c r="W50" s="2">
        <v>385</v>
      </c>
      <c r="X50" s="2">
        <v>268</v>
      </c>
      <c r="Y50" s="115">
        <v>3020</v>
      </c>
      <c r="Z50" s="2">
        <v>756</v>
      </c>
      <c r="AA50" s="2">
        <v>807</v>
      </c>
      <c r="AC50" s="134">
        <f t="shared" ref="AC50:AF67" si="86">IFERROR((Q50-M50)/(ABS(M50)),0)</f>
        <v>-0.26650943396226418</v>
      </c>
      <c r="AD50" s="134">
        <f t="shared" si="86"/>
        <v>-0.56311881188118806</v>
      </c>
      <c r="AE50" s="134">
        <f t="shared" si="86"/>
        <v>8.5261627906976738</v>
      </c>
      <c r="AF50" s="134">
        <f t="shared" si="86"/>
        <v>-0.34205933682373474</v>
      </c>
      <c r="AG50" s="134">
        <f t="shared" ref="AG50:AM50" si="87">IFERROR((U50-Q50)/(ABS(Q50)),0)</f>
        <v>-0.21221864951768488</v>
      </c>
      <c r="AH50" s="134">
        <f t="shared" si="87"/>
        <v>0.84419263456090654</v>
      </c>
      <c r="AI50" s="134">
        <f t="shared" si="87"/>
        <v>-0.94125724748245343</v>
      </c>
      <c r="AJ50" s="134">
        <f t="shared" si="87"/>
        <v>-0.28912466843501328</v>
      </c>
      <c r="AK50" s="134">
        <f t="shared" si="87"/>
        <v>11.326530612244898</v>
      </c>
      <c r="AL50" s="134">
        <f t="shared" si="87"/>
        <v>0.16129032258064516</v>
      </c>
      <c r="AM50" s="134">
        <f t="shared" si="87"/>
        <v>1.096103896103896</v>
      </c>
      <c r="AO50" s="2">
        <f t="shared" si="78"/>
        <v>1920</v>
      </c>
      <c r="AP50" s="2">
        <f t="shared" si="79"/>
        <v>7218</v>
      </c>
      <c r="AQ50" s="2">
        <f t="shared" si="80"/>
        <v>1281</v>
      </c>
      <c r="AR50" s="2">
        <f t="shared" si="81"/>
        <v>4583</v>
      </c>
      <c r="AS50" s="134"/>
      <c r="AT50" s="134">
        <f t="shared" si="82"/>
        <v>2.7593749999999999</v>
      </c>
      <c r="AU50" s="134">
        <f t="shared" si="83"/>
        <v>-0.82252701579384868</v>
      </c>
      <c r="AV50" s="134">
        <f t="shared" si="84"/>
        <v>2.577673692427791</v>
      </c>
    </row>
    <row r="51" spans="1:48" x14ac:dyDescent="0.25">
      <c r="A51" s="158" t="s">
        <v>295</v>
      </c>
      <c r="B51" s="2">
        <v>0</v>
      </c>
      <c r="C51" s="2">
        <v>0</v>
      </c>
      <c r="D51" s="2">
        <v>0</v>
      </c>
      <c r="E51" s="2">
        <v>0</v>
      </c>
      <c r="F51" s="2">
        <f t="shared" si="75"/>
        <v>27412</v>
      </c>
      <c r="H51" s="134">
        <f>IFERROR((C51-B51)/(ABS(B51)),0)</f>
        <v>0</v>
      </c>
      <c r="I51" s="134">
        <f>IFERROR((D51-C51)/(ABS(C51)),0)</f>
        <v>0</v>
      </c>
      <c r="J51" s="134">
        <f>IFERROR((E51-D51)/(ABS(D51)),0)</f>
        <v>0</v>
      </c>
      <c r="K51" s="134">
        <f>IFERROR((F51-E51)/(ABS(E51)),0)</f>
        <v>0</v>
      </c>
      <c r="M51" s="2">
        <v>0</v>
      </c>
      <c r="N51" s="2">
        <v>0</v>
      </c>
      <c r="O51" s="2">
        <v>0</v>
      </c>
      <c r="P51" s="2">
        <v>0</v>
      </c>
      <c r="Q51" s="115">
        <v>0</v>
      </c>
      <c r="R51" s="2">
        <v>0</v>
      </c>
      <c r="S51" s="2">
        <v>0</v>
      </c>
      <c r="T51" s="2">
        <v>0</v>
      </c>
      <c r="U51" s="115">
        <v>0</v>
      </c>
      <c r="V51" s="2">
        <v>0</v>
      </c>
      <c r="W51" s="2">
        <v>27067</v>
      </c>
      <c r="X51" s="2">
        <v>345</v>
      </c>
      <c r="Y51" s="115">
        <v>403</v>
      </c>
      <c r="Z51" s="2">
        <v>2225</v>
      </c>
      <c r="AA51" s="2">
        <v>2599</v>
      </c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O51" s="2">
        <f t="shared" si="78"/>
        <v>0</v>
      </c>
      <c r="AP51" s="2">
        <f t="shared" si="79"/>
        <v>0</v>
      </c>
      <c r="AQ51" s="2">
        <f t="shared" si="80"/>
        <v>27067</v>
      </c>
      <c r="AR51" s="2">
        <f t="shared" si="81"/>
        <v>5227</v>
      </c>
      <c r="AS51" s="134"/>
      <c r="AT51" s="134">
        <f t="shared" si="82"/>
        <v>0</v>
      </c>
      <c r="AU51" s="134">
        <f t="shared" si="83"/>
        <v>0</v>
      </c>
      <c r="AV51" s="134">
        <f t="shared" si="84"/>
        <v>-0.80688661469686329</v>
      </c>
    </row>
    <row r="52" spans="1:48" x14ac:dyDescent="0.25">
      <c r="A52" s="158" t="s">
        <v>296</v>
      </c>
      <c r="B52" s="2">
        <v>8579</v>
      </c>
      <c r="C52" s="2">
        <v>6818</v>
      </c>
      <c r="D52" s="2">
        <f t="shared" si="85"/>
        <v>10326</v>
      </c>
      <c r="E52" s="2">
        <f t="shared" si="74"/>
        <v>5212</v>
      </c>
      <c r="F52" s="2">
        <f t="shared" si="75"/>
        <v>6945</v>
      </c>
      <c r="H52" s="134">
        <f t="shared" ref="H52:K56" si="88">IFERROR((C52-B52)/(ABS(B52)),0)</f>
        <v>-0.20526867933325563</v>
      </c>
      <c r="I52" s="134">
        <f t="shared" si="88"/>
        <v>0.51452038721032556</v>
      </c>
      <c r="J52" s="134">
        <f t="shared" si="88"/>
        <v>-0.49525469688165796</v>
      </c>
      <c r="K52" s="134">
        <f t="shared" si="88"/>
        <v>0.33250191864927092</v>
      </c>
      <c r="M52" s="2">
        <v>1096</v>
      </c>
      <c r="N52" s="2">
        <v>4475</v>
      </c>
      <c r="O52" s="2">
        <v>2761</v>
      </c>
      <c r="P52" s="2">
        <v>1994</v>
      </c>
      <c r="Q52" s="115">
        <v>1402</v>
      </c>
      <c r="R52" s="2">
        <v>1179</v>
      </c>
      <c r="S52" s="2">
        <v>1680</v>
      </c>
      <c r="T52" s="2">
        <v>951</v>
      </c>
      <c r="U52" s="115">
        <v>853</v>
      </c>
      <c r="V52" s="2">
        <v>1352</v>
      </c>
      <c r="W52" s="2">
        <v>2026</v>
      </c>
      <c r="X52" s="2">
        <v>2714</v>
      </c>
      <c r="Y52" s="115">
        <v>3714</v>
      </c>
      <c r="Z52" s="2">
        <v>4301</v>
      </c>
      <c r="AA52" s="2">
        <v>4458</v>
      </c>
      <c r="AC52" s="134">
        <f t="shared" si="86"/>
        <v>0.27919708029197082</v>
      </c>
      <c r="AD52" s="134">
        <f t="shared" si="86"/>
        <v>-0.73653631284916199</v>
      </c>
      <c r="AE52" s="134">
        <f t="shared" si="86"/>
        <v>-0.39152480985150306</v>
      </c>
      <c r="AF52" s="134">
        <f t="shared" si="86"/>
        <v>-0.52306920762286857</v>
      </c>
      <c r="AG52" s="134">
        <f t="shared" ref="AG52:AM56" si="89">IFERROR((U52-Q52)/(ABS(Q52)),0)</f>
        <v>-0.39158345221112695</v>
      </c>
      <c r="AH52" s="134">
        <f t="shared" si="89"/>
        <v>0.14673452078032231</v>
      </c>
      <c r="AI52" s="134">
        <f t="shared" si="89"/>
        <v>0.20595238095238094</v>
      </c>
      <c r="AJ52" s="134">
        <f t="shared" si="89"/>
        <v>1.8538380651945321</v>
      </c>
      <c r="AK52" s="134">
        <f t="shared" si="89"/>
        <v>3.3540445486518173</v>
      </c>
      <c r="AL52" s="134">
        <f t="shared" si="89"/>
        <v>2.1812130177514795</v>
      </c>
      <c r="AM52" s="134">
        <f t="shared" si="89"/>
        <v>1.2003948667324777</v>
      </c>
      <c r="AO52" s="2">
        <f t="shared" si="78"/>
        <v>8332</v>
      </c>
      <c r="AP52" s="2">
        <f t="shared" si="79"/>
        <v>4261</v>
      </c>
      <c r="AQ52" s="2">
        <f t="shared" si="80"/>
        <v>4231</v>
      </c>
      <c r="AR52" s="2">
        <f t="shared" si="81"/>
        <v>12473</v>
      </c>
      <c r="AS52" s="134"/>
      <c r="AT52" s="134">
        <f t="shared" si="82"/>
        <v>-0.48859817570811331</v>
      </c>
      <c r="AU52" s="134">
        <f t="shared" si="83"/>
        <v>-7.0406007979347575E-3</v>
      </c>
      <c r="AV52" s="134">
        <f t="shared" si="84"/>
        <v>1.9480028362089341</v>
      </c>
    </row>
    <row r="53" spans="1:48" x14ac:dyDescent="0.25">
      <c r="A53" s="158" t="s">
        <v>297</v>
      </c>
      <c r="B53" s="2">
        <v>0</v>
      </c>
      <c r="C53" s="2">
        <v>0</v>
      </c>
      <c r="D53" s="2">
        <f t="shared" si="85"/>
        <v>0</v>
      </c>
      <c r="E53" s="2">
        <f t="shared" si="74"/>
        <v>0</v>
      </c>
      <c r="F53" s="2">
        <f t="shared" si="75"/>
        <v>0</v>
      </c>
      <c r="H53" s="134">
        <f t="shared" si="88"/>
        <v>0</v>
      </c>
      <c r="I53" s="134">
        <f t="shared" si="88"/>
        <v>0</v>
      </c>
      <c r="J53" s="134">
        <f t="shared" si="88"/>
        <v>0</v>
      </c>
      <c r="K53" s="134">
        <f t="shared" si="88"/>
        <v>0</v>
      </c>
      <c r="M53" s="2">
        <v>0</v>
      </c>
      <c r="N53" s="2">
        <v>0</v>
      </c>
      <c r="O53" s="2">
        <v>0</v>
      </c>
      <c r="P53" s="2">
        <v>0</v>
      </c>
      <c r="Q53" s="115">
        <v>0</v>
      </c>
      <c r="R53" s="2">
        <v>0</v>
      </c>
      <c r="S53" s="2">
        <v>0</v>
      </c>
      <c r="T53" s="2">
        <v>0</v>
      </c>
      <c r="U53" s="115">
        <v>0</v>
      </c>
      <c r="V53" s="2">
        <v>0</v>
      </c>
      <c r="W53" s="2">
        <v>0</v>
      </c>
      <c r="X53" s="2">
        <v>0</v>
      </c>
      <c r="Y53" s="115">
        <v>0</v>
      </c>
      <c r="Z53" s="2">
        <v>0</v>
      </c>
      <c r="AA53" s="2">
        <v>0</v>
      </c>
      <c r="AC53" s="134">
        <f t="shared" si="86"/>
        <v>0</v>
      </c>
      <c r="AD53" s="134">
        <f t="shared" si="86"/>
        <v>0</v>
      </c>
      <c r="AE53" s="134">
        <f t="shared" si="86"/>
        <v>0</v>
      </c>
      <c r="AF53" s="134">
        <f t="shared" si="86"/>
        <v>0</v>
      </c>
      <c r="AG53" s="134">
        <f t="shared" si="89"/>
        <v>0</v>
      </c>
      <c r="AH53" s="134">
        <f t="shared" si="89"/>
        <v>0</v>
      </c>
      <c r="AI53" s="134">
        <f t="shared" si="89"/>
        <v>0</v>
      </c>
      <c r="AJ53" s="134">
        <f t="shared" si="89"/>
        <v>0</v>
      </c>
      <c r="AK53" s="134">
        <f t="shared" si="89"/>
        <v>0</v>
      </c>
      <c r="AL53" s="134">
        <f t="shared" si="89"/>
        <v>0</v>
      </c>
      <c r="AM53" s="134">
        <f t="shared" si="89"/>
        <v>0</v>
      </c>
      <c r="AO53" s="2">
        <f t="shared" si="78"/>
        <v>0</v>
      </c>
      <c r="AP53" s="2">
        <f t="shared" si="79"/>
        <v>0</v>
      </c>
      <c r="AQ53" s="2">
        <f t="shared" si="80"/>
        <v>0</v>
      </c>
      <c r="AR53" s="2">
        <f t="shared" si="81"/>
        <v>0</v>
      </c>
      <c r="AS53" s="134"/>
      <c r="AT53" s="134">
        <f t="shared" si="82"/>
        <v>0</v>
      </c>
      <c r="AU53" s="134">
        <f t="shared" si="83"/>
        <v>0</v>
      </c>
      <c r="AV53" s="134">
        <f t="shared" si="84"/>
        <v>0</v>
      </c>
    </row>
    <row r="54" spans="1:48" x14ac:dyDescent="0.25">
      <c r="A54" s="158" t="s">
        <v>298</v>
      </c>
      <c r="B54" s="2">
        <v>-144</v>
      </c>
      <c r="C54" s="2">
        <v>-302</v>
      </c>
      <c r="D54" s="2">
        <f t="shared" si="85"/>
        <v>-389</v>
      </c>
      <c r="E54" s="2">
        <f t="shared" si="74"/>
        <v>-888</v>
      </c>
      <c r="F54" s="2">
        <f t="shared" si="75"/>
        <v>-1753</v>
      </c>
      <c r="H54" s="134">
        <f t="shared" si="88"/>
        <v>-1.0972222222222223</v>
      </c>
      <c r="I54" s="134">
        <f t="shared" si="88"/>
        <v>-0.28807947019867547</v>
      </c>
      <c r="J54" s="134">
        <f t="shared" si="88"/>
        <v>-1.2827763496143958</v>
      </c>
      <c r="K54" s="134">
        <f t="shared" si="88"/>
        <v>-0.97409909909909909</v>
      </c>
      <c r="M54" s="2">
        <v>-60</v>
      </c>
      <c r="N54" s="2">
        <v>-99</v>
      </c>
      <c r="O54" s="2">
        <v>-107</v>
      </c>
      <c r="P54" s="2">
        <v>-123</v>
      </c>
      <c r="Q54" s="115">
        <v>-63</v>
      </c>
      <c r="R54" s="2">
        <v>-73</v>
      </c>
      <c r="S54" s="2">
        <v>-401</v>
      </c>
      <c r="T54" s="2">
        <v>-351</v>
      </c>
      <c r="U54" s="115">
        <v>-88</v>
      </c>
      <c r="V54" s="2">
        <v>-118</v>
      </c>
      <c r="W54" s="2">
        <v>-1390</v>
      </c>
      <c r="X54" s="2">
        <v>-157</v>
      </c>
      <c r="Y54" s="115">
        <v>-355</v>
      </c>
      <c r="Z54" s="2">
        <v>-303</v>
      </c>
      <c r="AA54" s="2">
        <v>-409</v>
      </c>
      <c r="AC54" s="134">
        <f t="shared" si="86"/>
        <v>-0.05</v>
      </c>
      <c r="AD54" s="134">
        <f t="shared" si="86"/>
        <v>0.26262626262626265</v>
      </c>
      <c r="AE54" s="134">
        <f t="shared" si="86"/>
        <v>-2.7476635514018692</v>
      </c>
      <c r="AF54" s="134">
        <f t="shared" si="86"/>
        <v>-1.8536585365853659</v>
      </c>
      <c r="AG54" s="134">
        <f t="shared" si="89"/>
        <v>-0.3968253968253968</v>
      </c>
      <c r="AH54" s="134">
        <f t="shared" si="89"/>
        <v>-0.61643835616438358</v>
      </c>
      <c r="AI54" s="134">
        <f t="shared" si="89"/>
        <v>-2.4663341645885288</v>
      </c>
      <c r="AJ54" s="134">
        <f t="shared" si="89"/>
        <v>0.55270655270655267</v>
      </c>
      <c r="AK54" s="134">
        <f t="shared" si="89"/>
        <v>-3.0340909090909092</v>
      </c>
      <c r="AL54" s="134">
        <f t="shared" si="89"/>
        <v>-1.5677966101694916</v>
      </c>
      <c r="AM54" s="134">
        <f t="shared" si="89"/>
        <v>0.70575539568345325</v>
      </c>
      <c r="AO54" s="2">
        <f t="shared" si="78"/>
        <v>-266</v>
      </c>
      <c r="AP54" s="2">
        <f t="shared" si="79"/>
        <v>-537</v>
      </c>
      <c r="AQ54" s="2">
        <f t="shared" si="80"/>
        <v>-1596</v>
      </c>
      <c r="AR54" s="2">
        <f t="shared" si="81"/>
        <v>-1067</v>
      </c>
      <c r="AS54" s="134"/>
      <c r="AT54" s="134">
        <f t="shared" si="82"/>
        <v>-1.018796992481203</v>
      </c>
      <c r="AU54" s="134">
        <f t="shared" si="83"/>
        <v>-1.9720670391061452</v>
      </c>
      <c r="AV54" s="134">
        <f t="shared" si="84"/>
        <v>0.33145363408521306</v>
      </c>
    </row>
    <row r="55" spans="1:48" x14ac:dyDescent="0.25">
      <c r="A55" s="158" t="s">
        <v>299</v>
      </c>
      <c r="B55" s="2">
        <v>143</v>
      </c>
      <c r="C55" s="2">
        <v>709</v>
      </c>
      <c r="D55" s="2">
        <f t="shared" si="85"/>
        <v>183</v>
      </c>
      <c r="E55" s="2">
        <f t="shared" si="74"/>
        <v>490</v>
      </c>
      <c r="F55" s="2">
        <f t="shared" si="75"/>
        <v>1277</v>
      </c>
      <c r="H55" s="134">
        <f t="shared" si="88"/>
        <v>3.9580419580419579</v>
      </c>
      <c r="I55" s="134">
        <f t="shared" si="88"/>
        <v>-0.7418899858956276</v>
      </c>
      <c r="J55" s="134">
        <f t="shared" si="88"/>
        <v>1.6775956284153006</v>
      </c>
      <c r="K55" s="134">
        <f t="shared" si="88"/>
        <v>1.6061224489795918</v>
      </c>
      <c r="M55" s="2">
        <v>36</v>
      </c>
      <c r="N55" s="2">
        <v>26</v>
      </c>
      <c r="O55" s="2">
        <v>70</v>
      </c>
      <c r="P55" s="2">
        <v>51</v>
      </c>
      <c r="Q55" s="115">
        <v>40</v>
      </c>
      <c r="R55" s="2">
        <v>18</v>
      </c>
      <c r="S55" s="2">
        <v>301</v>
      </c>
      <c r="T55" s="2">
        <v>131</v>
      </c>
      <c r="U55" s="115">
        <v>99</v>
      </c>
      <c r="V55" s="2">
        <v>160</v>
      </c>
      <c r="W55" s="2">
        <v>673</v>
      </c>
      <c r="X55" s="2">
        <v>345</v>
      </c>
      <c r="Y55" s="115">
        <v>784</v>
      </c>
      <c r="Z55" s="2">
        <v>625</v>
      </c>
      <c r="AA55" s="2">
        <v>830</v>
      </c>
      <c r="AC55" s="134">
        <f t="shared" si="86"/>
        <v>0.1111111111111111</v>
      </c>
      <c r="AD55" s="134">
        <f t="shared" si="86"/>
        <v>-0.30769230769230771</v>
      </c>
      <c r="AE55" s="134">
        <f t="shared" si="86"/>
        <v>3.3</v>
      </c>
      <c r="AF55" s="134">
        <f t="shared" si="86"/>
        <v>1.5686274509803921</v>
      </c>
      <c r="AG55" s="134">
        <f t="shared" si="89"/>
        <v>1.4750000000000001</v>
      </c>
      <c r="AH55" s="134">
        <f t="shared" si="89"/>
        <v>7.8888888888888893</v>
      </c>
      <c r="AI55" s="134">
        <f t="shared" si="89"/>
        <v>1.2358803986710964</v>
      </c>
      <c r="AJ55" s="134">
        <f t="shared" si="89"/>
        <v>1.633587786259542</v>
      </c>
      <c r="AK55" s="134">
        <f t="shared" si="89"/>
        <v>6.9191919191919196</v>
      </c>
      <c r="AL55" s="134">
        <f t="shared" si="89"/>
        <v>2.90625</v>
      </c>
      <c r="AM55" s="134">
        <f t="shared" si="89"/>
        <v>0.23328380386329867</v>
      </c>
      <c r="AO55" s="2">
        <f t="shared" si="78"/>
        <v>132</v>
      </c>
      <c r="AP55" s="2">
        <f t="shared" si="79"/>
        <v>359</v>
      </c>
      <c r="AQ55" s="2">
        <f t="shared" si="80"/>
        <v>932</v>
      </c>
      <c r="AR55" s="2">
        <f t="shared" si="81"/>
        <v>2239</v>
      </c>
      <c r="AS55" s="134"/>
      <c r="AT55" s="134">
        <f t="shared" si="82"/>
        <v>1.7196969696969697</v>
      </c>
      <c r="AU55" s="134">
        <f t="shared" si="83"/>
        <v>1.5961002785515321</v>
      </c>
      <c r="AV55" s="134">
        <f t="shared" si="84"/>
        <v>1.4023605150214593</v>
      </c>
    </row>
    <row r="56" spans="1:48" x14ac:dyDescent="0.25">
      <c r="A56" s="18" t="s">
        <v>290</v>
      </c>
      <c r="B56" s="19">
        <f>SUM(B49:B55)</f>
        <v>11493</v>
      </c>
      <c r="C56" s="19">
        <f>SUM(C49:C55)</f>
        <v>12854</v>
      </c>
      <c r="D56" s="19">
        <f>SUM(D49:D55)</f>
        <v>16020</v>
      </c>
      <c r="E56" s="19">
        <f>SUM(E49:E55)</f>
        <v>19022</v>
      </c>
      <c r="F56" s="19">
        <f>SUM(F49:F55)</f>
        <v>43292</v>
      </c>
      <c r="G56" s="165"/>
      <c r="H56" s="135">
        <f t="shared" si="88"/>
        <v>0.11841990776994693</v>
      </c>
      <c r="I56" s="135">
        <f t="shared" si="88"/>
        <v>0.24630465224832737</v>
      </c>
      <c r="J56" s="135">
        <f t="shared" si="88"/>
        <v>0.18739076154806492</v>
      </c>
      <c r="K56" s="135">
        <f t="shared" si="88"/>
        <v>1.2758910734938493</v>
      </c>
      <c r="M56" s="19">
        <f t="shared" ref="M56:W56" si="90">SUM(M49:M55)</f>
        <v>2219</v>
      </c>
      <c r="N56" s="19">
        <f t="shared" si="90"/>
        <v>5911</v>
      </c>
      <c r="O56" s="19">
        <f t="shared" si="90"/>
        <v>4216</v>
      </c>
      <c r="P56" s="19">
        <f t="shared" si="90"/>
        <v>3674</v>
      </c>
      <c r="Q56" s="114">
        <f t="shared" si="90"/>
        <v>2672</v>
      </c>
      <c r="R56" s="19">
        <f t="shared" si="90"/>
        <v>2639</v>
      </c>
      <c r="S56" s="19">
        <f t="shared" si="90"/>
        <v>9887</v>
      </c>
      <c r="T56" s="19">
        <f t="shared" si="90"/>
        <v>3824</v>
      </c>
      <c r="U56" s="114">
        <f t="shared" si="90"/>
        <v>2852</v>
      </c>
      <c r="V56" s="19">
        <f t="shared" si="90"/>
        <v>3768</v>
      </c>
      <c r="W56" s="19">
        <f t="shared" si="90"/>
        <v>30733</v>
      </c>
      <c r="X56" s="19">
        <f>SUM(X49:X55)</f>
        <v>5939</v>
      </c>
      <c r="Y56" s="114">
        <f t="shared" ref="Y56:AA56" si="91">SUM(Y49:Y55)</f>
        <v>11536</v>
      </c>
      <c r="Z56" s="19">
        <f t="shared" si="91"/>
        <v>10897</v>
      </c>
      <c r="AA56" s="19">
        <f t="shared" si="91"/>
        <v>13408</v>
      </c>
      <c r="AB56" s="20"/>
      <c r="AC56" s="135">
        <f t="shared" si="86"/>
        <v>0.20414601171698962</v>
      </c>
      <c r="AD56" s="135">
        <f t="shared" si="86"/>
        <v>-0.55354423955337506</v>
      </c>
      <c r="AE56" s="135">
        <f t="shared" si="86"/>
        <v>1.34511385199241</v>
      </c>
      <c r="AF56" s="135">
        <f t="shared" si="86"/>
        <v>4.0827436037016877E-2</v>
      </c>
      <c r="AG56" s="135">
        <f t="shared" si="89"/>
        <v>6.7365269461077848E-2</v>
      </c>
      <c r="AH56" s="135">
        <f t="shared" si="89"/>
        <v>0.42781356574460022</v>
      </c>
      <c r="AI56" s="135">
        <f t="shared" si="89"/>
        <v>2.1084252048144028</v>
      </c>
      <c r="AJ56" s="135">
        <f t="shared" si="89"/>
        <v>0.5530857740585774</v>
      </c>
      <c r="AK56" s="135">
        <f t="shared" si="89"/>
        <v>3.0448807854137447</v>
      </c>
      <c r="AL56" s="135">
        <f t="shared" si="89"/>
        <v>1.8919851380042463</v>
      </c>
      <c r="AM56" s="135">
        <f t="shared" si="89"/>
        <v>-0.5637262877037712</v>
      </c>
      <c r="AO56" s="19">
        <f t="shared" si="78"/>
        <v>12346</v>
      </c>
      <c r="AP56" s="19">
        <f t="shared" si="79"/>
        <v>15198</v>
      </c>
      <c r="AQ56" s="19">
        <f t="shared" si="80"/>
        <v>37353</v>
      </c>
      <c r="AR56" s="19">
        <f t="shared" si="81"/>
        <v>35841</v>
      </c>
      <c r="AS56" s="135"/>
      <c r="AT56" s="135">
        <f t="shared" si="82"/>
        <v>0.23100599384416004</v>
      </c>
      <c r="AU56" s="135">
        <f t="shared" si="83"/>
        <v>1.457757599684169</v>
      </c>
      <c r="AV56" s="135">
        <f t="shared" si="84"/>
        <v>-4.0478676411533208E-2</v>
      </c>
    </row>
    <row r="57" spans="1:48" ht="4.5" customHeight="1" x14ac:dyDescent="0.25">
      <c r="A57" s="13"/>
      <c r="U57" s="113"/>
      <c r="Y57" s="113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S57" s="134"/>
      <c r="AT57" s="134"/>
      <c r="AU57" s="134"/>
      <c r="AV57" s="134"/>
    </row>
    <row r="58" spans="1:48" x14ac:dyDescent="0.25">
      <c r="A58" s="44" t="s">
        <v>291</v>
      </c>
      <c r="U58" s="113"/>
      <c r="Y58" s="113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S58" s="134"/>
      <c r="AT58" s="134"/>
      <c r="AU58" s="134"/>
      <c r="AV58" s="134"/>
    </row>
    <row r="59" spans="1:48" x14ac:dyDescent="0.25">
      <c r="A59" s="168" t="s">
        <v>300</v>
      </c>
      <c r="B59" s="2">
        <v>-23591</v>
      </c>
      <c r="C59" s="2">
        <v>-20416</v>
      </c>
      <c r="D59" s="2">
        <f t="shared" ref="D59:D64" si="92">SUM(M59:P59)</f>
        <v>-25325</v>
      </c>
      <c r="E59" s="2">
        <f t="shared" ref="E59:E64" si="93">SUM(Q59:T59)</f>
        <v>-25068</v>
      </c>
      <c r="F59" s="2">
        <f t="shared" ref="F59:F67" si="94">SUM(U59:X59)</f>
        <v>-25050</v>
      </c>
      <c r="H59" s="134">
        <f t="shared" ref="H59:K61" si="95">IFERROR((C59-B59)/(ABS(B59)),0)</f>
        <v>0.13458522317833072</v>
      </c>
      <c r="I59" s="134">
        <f t="shared" si="95"/>
        <v>-0.24044866771159876</v>
      </c>
      <c r="J59" s="134">
        <f t="shared" si="95"/>
        <v>1.0148075024679171E-2</v>
      </c>
      <c r="K59" s="134">
        <f t="shared" si="95"/>
        <v>7.1804691239827668E-4</v>
      </c>
      <c r="M59" s="2">
        <v>-5432</v>
      </c>
      <c r="N59" s="2">
        <v>-6614</v>
      </c>
      <c r="O59" s="144">
        <v>-7724</v>
      </c>
      <c r="P59" s="144">
        <v>-5555</v>
      </c>
      <c r="Q59" s="149">
        <v>-6794</v>
      </c>
      <c r="R59" s="2">
        <v>-7990</v>
      </c>
      <c r="S59" s="144">
        <v>-5420</v>
      </c>
      <c r="T59" s="144">
        <v>-4864</v>
      </c>
      <c r="U59" s="115">
        <v>-4770</v>
      </c>
      <c r="V59" s="144">
        <v>-5282</v>
      </c>
      <c r="W59" s="144">
        <v>-6350</v>
      </c>
      <c r="X59" s="144">
        <v>-8648</v>
      </c>
      <c r="Y59" s="115">
        <v>-12188</v>
      </c>
      <c r="Z59" s="144">
        <v>-13467</v>
      </c>
      <c r="AA59" s="144">
        <v>-14219</v>
      </c>
      <c r="AC59" s="134">
        <f t="shared" ref="AC59:AF64" si="96">IFERROR((Q59-M59)/(ABS(M59)),0)</f>
        <v>-0.25073637702503682</v>
      </c>
      <c r="AD59" s="134">
        <f t="shared" si="96"/>
        <v>-0.20804354399758088</v>
      </c>
      <c r="AE59" s="134">
        <f t="shared" si="96"/>
        <v>0.29829104091144487</v>
      </c>
      <c r="AF59" s="134">
        <f t="shared" si="96"/>
        <v>0.12439243924392439</v>
      </c>
      <c r="AG59" s="134">
        <f t="shared" ref="AG59:AM64" si="97">IFERROR((U59-Q59)/(ABS(Q59)),0)</f>
        <v>0.29790992051810422</v>
      </c>
      <c r="AH59" s="134">
        <f t="shared" si="97"/>
        <v>0.33892365456821028</v>
      </c>
      <c r="AI59" s="134">
        <f t="shared" si="97"/>
        <v>-0.17158671586715868</v>
      </c>
      <c r="AJ59" s="134">
        <f t="shared" si="97"/>
        <v>-0.77796052631578949</v>
      </c>
      <c r="AK59" s="134">
        <f t="shared" si="97"/>
        <v>-1.5551362683438155</v>
      </c>
      <c r="AL59" s="134">
        <f t="shared" si="97"/>
        <v>-1.5496024233244983</v>
      </c>
      <c r="AM59" s="134">
        <f t="shared" si="97"/>
        <v>-1.2392125984251969</v>
      </c>
      <c r="AO59" s="144">
        <f t="shared" ref="AO59:AO68" si="98">SUM(M59:O59)</f>
        <v>-19770</v>
      </c>
      <c r="AP59" s="144">
        <f t="shared" ref="AP59:AP68" si="99">SUM(Q59:S59)</f>
        <v>-20204</v>
      </c>
      <c r="AQ59" s="144">
        <f t="shared" ref="AQ59:AQ68" si="100">SUM(U59:W59)</f>
        <v>-16402</v>
      </c>
      <c r="AR59" s="144">
        <f t="shared" ref="AR59:AR68" si="101">SUM(Y59:AA59)</f>
        <v>-39874</v>
      </c>
      <c r="AS59" s="134"/>
      <c r="AT59" s="134">
        <f t="shared" si="82"/>
        <v>-2.1952453211937277E-2</v>
      </c>
      <c r="AU59" s="134">
        <f t="shared" si="83"/>
        <v>0.18818055830528607</v>
      </c>
      <c r="AV59" s="134">
        <f t="shared" si="84"/>
        <v>-1.4310449945128643</v>
      </c>
    </row>
    <row r="60" spans="1:48" x14ac:dyDescent="0.25">
      <c r="A60" s="168" t="s">
        <v>301</v>
      </c>
      <c r="B60" s="2">
        <v>0</v>
      </c>
      <c r="C60" s="2">
        <v>0</v>
      </c>
      <c r="D60" s="2">
        <f t="shared" si="92"/>
        <v>-15066</v>
      </c>
      <c r="E60" s="2">
        <f t="shared" si="93"/>
        <v>-19389</v>
      </c>
      <c r="F60" s="2">
        <f t="shared" si="94"/>
        <v>-30730</v>
      </c>
      <c r="H60" s="134">
        <f t="shared" si="95"/>
        <v>0</v>
      </c>
      <c r="I60" s="134">
        <f t="shared" si="95"/>
        <v>0</v>
      </c>
      <c r="J60" s="134">
        <f t="shared" si="95"/>
        <v>-0.28693747510951811</v>
      </c>
      <c r="K60" s="134">
        <f t="shared" si="95"/>
        <v>-0.58491928413017691</v>
      </c>
      <c r="M60" s="2">
        <v>-3580</v>
      </c>
      <c r="N60" s="2">
        <v>-3900</v>
      </c>
      <c r="O60" s="144">
        <v>-3692</v>
      </c>
      <c r="P60" s="144">
        <v>-3894</v>
      </c>
      <c r="Q60" s="149">
        <v>-3746</v>
      </c>
      <c r="R60" s="2">
        <v>-4508</v>
      </c>
      <c r="S60" s="144">
        <v>-5027</v>
      </c>
      <c r="T60" s="144">
        <v>-6108</v>
      </c>
      <c r="U60" s="115">
        <v>-6212</v>
      </c>
      <c r="V60" s="144">
        <v>-6977</v>
      </c>
      <c r="W60" s="144">
        <v>-8654</v>
      </c>
      <c r="X60" s="144">
        <v>-8887</v>
      </c>
      <c r="Y60" s="115">
        <v>-9303</v>
      </c>
      <c r="Z60" s="144">
        <v>-10185</v>
      </c>
      <c r="AA60" s="144">
        <v>-10942</v>
      </c>
      <c r="AC60" s="134">
        <f t="shared" si="96"/>
        <v>-4.6368715083798882E-2</v>
      </c>
      <c r="AD60" s="134">
        <f t="shared" si="96"/>
        <v>-0.1558974358974359</v>
      </c>
      <c r="AE60" s="134">
        <f t="shared" si="96"/>
        <v>-0.36159263271939329</v>
      </c>
      <c r="AF60" s="134">
        <f t="shared" si="96"/>
        <v>-0.56856702619414479</v>
      </c>
      <c r="AG60" s="134">
        <f t="shared" si="97"/>
        <v>-0.65830218900160176</v>
      </c>
      <c r="AH60" s="134">
        <f t="shared" si="97"/>
        <v>-0.54769299023957407</v>
      </c>
      <c r="AI60" s="134">
        <f t="shared" si="97"/>
        <v>-0.7215038790531132</v>
      </c>
      <c r="AJ60" s="134">
        <f t="shared" si="97"/>
        <v>-0.45497707924034053</v>
      </c>
      <c r="AK60" s="134">
        <f t="shared" si="97"/>
        <v>-0.49758531873792661</v>
      </c>
      <c r="AL60" s="134">
        <f t="shared" si="97"/>
        <v>-0.45979647412928193</v>
      </c>
      <c r="AM60" s="134">
        <f t="shared" si="97"/>
        <v>-0.26438641090825055</v>
      </c>
      <c r="AO60" s="144">
        <f t="shared" si="98"/>
        <v>-11172</v>
      </c>
      <c r="AP60" s="144">
        <f t="shared" si="99"/>
        <v>-13281</v>
      </c>
      <c r="AQ60" s="144">
        <f t="shared" si="100"/>
        <v>-21843</v>
      </c>
      <c r="AR60" s="144">
        <f t="shared" si="101"/>
        <v>-30430</v>
      </c>
      <c r="AS60" s="134"/>
      <c r="AT60" s="134">
        <f t="shared" si="82"/>
        <v>-0.18877551020408162</v>
      </c>
      <c r="AU60" s="134">
        <f t="shared" si="83"/>
        <v>-0.64468037045403204</v>
      </c>
      <c r="AV60" s="134">
        <f t="shared" si="84"/>
        <v>-0.39312365517557113</v>
      </c>
    </row>
    <row r="61" spans="1:48" x14ac:dyDescent="0.25">
      <c r="A61" s="168" t="s">
        <v>302</v>
      </c>
      <c r="B61" s="2">
        <v>-1582</v>
      </c>
      <c r="C61" s="2">
        <v>-3735</v>
      </c>
      <c r="D61" s="2">
        <f t="shared" si="92"/>
        <v>-1188</v>
      </c>
      <c r="E61" s="2">
        <f t="shared" si="93"/>
        <v>-994</v>
      </c>
      <c r="F61" s="2">
        <f t="shared" si="94"/>
        <v>-2097</v>
      </c>
      <c r="H61" s="134">
        <f t="shared" si="95"/>
        <v>-1.3609355246523389</v>
      </c>
      <c r="I61" s="134">
        <f t="shared" si="95"/>
        <v>0.68192771084337345</v>
      </c>
      <c r="J61" s="134">
        <f t="shared" si="95"/>
        <v>0.16329966329966331</v>
      </c>
      <c r="K61" s="134">
        <f t="shared" si="95"/>
        <v>-1.1096579476861168</v>
      </c>
      <c r="M61" s="2">
        <v>-220</v>
      </c>
      <c r="N61" s="2">
        <v>-216</v>
      </c>
      <c r="O61" s="144">
        <v>-243</v>
      </c>
      <c r="P61" s="144">
        <v>-509</v>
      </c>
      <c r="Q61" s="115">
        <v>-198</v>
      </c>
      <c r="R61" s="2">
        <v>-282</v>
      </c>
      <c r="S61" s="144">
        <v>-298</v>
      </c>
      <c r="T61" s="144">
        <v>-216</v>
      </c>
      <c r="U61" s="115">
        <v>-188</v>
      </c>
      <c r="V61" s="144">
        <v>-415</v>
      </c>
      <c r="W61" s="144">
        <v>-547</v>
      </c>
      <c r="X61" s="144">
        <v>-947</v>
      </c>
      <c r="Y61" s="115">
        <v>-1181</v>
      </c>
      <c r="Z61" s="144">
        <v>-1218</v>
      </c>
      <c r="AA61" s="144">
        <v>-1240</v>
      </c>
      <c r="AC61" s="134">
        <f t="shared" si="96"/>
        <v>0.1</v>
      </c>
      <c r="AD61" s="134">
        <f t="shared" si="96"/>
        <v>-0.30555555555555558</v>
      </c>
      <c r="AE61" s="134">
        <f t="shared" si="96"/>
        <v>-0.22633744855967078</v>
      </c>
      <c r="AF61" s="134">
        <f t="shared" si="96"/>
        <v>0.57563850687622786</v>
      </c>
      <c r="AG61" s="134">
        <f t="shared" si="97"/>
        <v>5.0505050505050504E-2</v>
      </c>
      <c r="AH61" s="134">
        <f t="shared" si="97"/>
        <v>-0.47163120567375888</v>
      </c>
      <c r="AI61" s="134">
        <f t="shared" si="97"/>
        <v>-0.83557046979865768</v>
      </c>
      <c r="AJ61" s="134">
        <f t="shared" si="97"/>
        <v>-3.3842592592592591</v>
      </c>
      <c r="AK61" s="134">
        <f t="shared" si="97"/>
        <v>-5.2819148936170217</v>
      </c>
      <c r="AL61" s="134">
        <f t="shared" si="97"/>
        <v>-1.9349397590361446</v>
      </c>
      <c r="AM61" s="134">
        <f t="shared" si="97"/>
        <v>-1.2669104204753199</v>
      </c>
      <c r="AO61" s="144">
        <f t="shared" si="98"/>
        <v>-679</v>
      </c>
      <c r="AP61" s="144">
        <f t="shared" si="99"/>
        <v>-778</v>
      </c>
      <c r="AQ61" s="144">
        <f t="shared" si="100"/>
        <v>-1150</v>
      </c>
      <c r="AR61" s="144">
        <f t="shared" si="101"/>
        <v>-3639</v>
      </c>
      <c r="AS61" s="134"/>
      <c r="AT61" s="134">
        <f t="shared" si="82"/>
        <v>-0.14580265095729014</v>
      </c>
      <c r="AU61" s="134">
        <f t="shared" si="83"/>
        <v>-0.47814910025706941</v>
      </c>
      <c r="AV61" s="134">
        <f t="shared" si="84"/>
        <v>-2.1643478260869564</v>
      </c>
    </row>
    <row r="62" spans="1:48" x14ac:dyDescent="0.25">
      <c r="A62" s="168" t="s">
        <v>303</v>
      </c>
      <c r="B62" s="2">
        <v>0</v>
      </c>
      <c r="C62" s="2">
        <v>0</v>
      </c>
      <c r="D62" s="2">
        <v>0</v>
      </c>
      <c r="E62" s="2">
        <v>0</v>
      </c>
      <c r="F62" s="2">
        <f t="shared" si="94"/>
        <v>-26138</v>
      </c>
      <c r="H62" s="134">
        <f>IFERROR((C62-B62)/(ABS(B62)),0)</f>
        <v>0</v>
      </c>
      <c r="I62" s="134">
        <f>IFERROR((D62-C62)/(ABS(C62)),0)</f>
        <v>0</v>
      </c>
      <c r="J62" s="134">
        <f>IFERROR((E62-D62)/(ABS(D62)),0)</f>
        <v>0</v>
      </c>
      <c r="K62" s="134">
        <f>IFERROR((F62-E62)/(ABS(E62)),0)</f>
        <v>0</v>
      </c>
      <c r="M62" s="2">
        <v>0</v>
      </c>
      <c r="N62" s="2">
        <v>0</v>
      </c>
      <c r="O62" s="144">
        <v>0</v>
      </c>
      <c r="P62" s="144">
        <v>0</v>
      </c>
      <c r="Q62" s="115">
        <v>0</v>
      </c>
      <c r="R62" s="2">
        <v>0</v>
      </c>
      <c r="S62" s="144">
        <v>0</v>
      </c>
      <c r="T62" s="144">
        <v>0</v>
      </c>
      <c r="U62" s="115">
        <v>0</v>
      </c>
      <c r="V62" s="144">
        <v>0</v>
      </c>
      <c r="W62" s="144">
        <v>-25809</v>
      </c>
      <c r="X62" s="144">
        <v>-329</v>
      </c>
      <c r="Y62" s="115">
        <v>-384</v>
      </c>
      <c r="Z62" s="144">
        <v>-273</v>
      </c>
      <c r="AA62" s="144">
        <v>-147</v>
      </c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O62" s="144">
        <f t="shared" si="98"/>
        <v>0</v>
      </c>
      <c r="AP62" s="144">
        <f t="shared" si="99"/>
        <v>0</v>
      </c>
      <c r="AQ62" s="144">
        <f t="shared" si="100"/>
        <v>-25809</v>
      </c>
      <c r="AR62" s="144">
        <f t="shared" si="101"/>
        <v>-804</v>
      </c>
      <c r="AS62" s="134"/>
      <c r="AT62" s="134">
        <f t="shared" si="82"/>
        <v>0</v>
      </c>
      <c r="AU62" s="134">
        <f t="shared" si="83"/>
        <v>0</v>
      </c>
      <c r="AV62" s="134">
        <f t="shared" si="84"/>
        <v>0.96884807625247005</v>
      </c>
    </row>
    <row r="63" spans="1:48" x14ac:dyDescent="0.25">
      <c r="A63" s="168" t="s">
        <v>304</v>
      </c>
      <c r="B63" s="2">
        <v>-4060</v>
      </c>
      <c r="C63" s="2">
        <v>-2548</v>
      </c>
      <c r="D63" s="2">
        <f t="shared" si="92"/>
        <v>-2607</v>
      </c>
      <c r="E63" s="2">
        <f t="shared" si="93"/>
        <v>-1287</v>
      </c>
      <c r="F63" s="2">
        <f t="shared" si="94"/>
        <v>-780</v>
      </c>
      <c r="H63" s="134">
        <f t="shared" ref="H63:K68" si="102">IFERROR((C63-B63)/(ABS(B63)),0)</f>
        <v>0.3724137931034483</v>
      </c>
      <c r="I63" s="134">
        <f t="shared" si="102"/>
        <v>-2.3155416012558869E-2</v>
      </c>
      <c r="J63" s="134">
        <f t="shared" si="102"/>
        <v>0.50632911392405067</v>
      </c>
      <c r="K63" s="134">
        <f t="shared" si="102"/>
        <v>0.39393939393939392</v>
      </c>
      <c r="M63" s="2">
        <v>-713</v>
      </c>
      <c r="N63" s="2">
        <v>-724</v>
      </c>
      <c r="O63" s="144">
        <v>-726</v>
      </c>
      <c r="P63" s="144">
        <v>-444</v>
      </c>
      <c r="Q63" s="115">
        <v>-472</v>
      </c>
      <c r="R63" s="2">
        <v>-348</v>
      </c>
      <c r="S63" s="144">
        <v>-242</v>
      </c>
      <c r="T63" s="144">
        <v>-225</v>
      </c>
      <c r="U63" s="115">
        <v>-231</v>
      </c>
      <c r="V63" s="144">
        <v>4</v>
      </c>
      <c r="W63" s="144">
        <v>-219</v>
      </c>
      <c r="X63" s="144">
        <v>-334</v>
      </c>
      <c r="Y63" s="115">
        <v>-448</v>
      </c>
      <c r="Z63" s="144">
        <v>-550</v>
      </c>
      <c r="AA63" s="144">
        <v>-645</v>
      </c>
      <c r="AC63" s="134">
        <f t="shared" si="96"/>
        <v>0.3380084151472651</v>
      </c>
      <c r="AD63" s="134">
        <f t="shared" si="96"/>
        <v>0.51933701657458564</v>
      </c>
      <c r="AE63" s="134">
        <f t="shared" si="96"/>
        <v>0.66666666666666663</v>
      </c>
      <c r="AF63" s="134">
        <f t="shared" si="96"/>
        <v>0.49324324324324326</v>
      </c>
      <c r="AG63" s="134">
        <f t="shared" si="97"/>
        <v>0.51059322033898302</v>
      </c>
      <c r="AH63" s="134">
        <f t="shared" si="97"/>
        <v>1.0114942528735633</v>
      </c>
      <c r="AI63" s="134">
        <f t="shared" si="97"/>
        <v>9.5041322314049589E-2</v>
      </c>
      <c r="AJ63" s="134">
        <f t="shared" si="97"/>
        <v>-0.48444444444444446</v>
      </c>
      <c r="AK63" s="134">
        <f t="shared" si="97"/>
        <v>-0.93939393939393945</v>
      </c>
      <c r="AL63" s="134">
        <f t="shared" si="97"/>
        <v>-138.5</v>
      </c>
      <c r="AM63" s="134">
        <f t="shared" si="97"/>
        <v>-1.9452054794520548</v>
      </c>
      <c r="AO63" s="144">
        <f t="shared" si="98"/>
        <v>-2163</v>
      </c>
      <c r="AP63" s="144">
        <f t="shared" si="99"/>
        <v>-1062</v>
      </c>
      <c r="AQ63" s="144">
        <f t="shared" si="100"/>
        <v>-446</v>
      </c>
      <c r="AR63" s="144">
        <f t="shared" si="101"/>
        <v>-1643</v>
      </c>
      <c r="AS63" s="134"/>
      <c r="AT63" s="134">
        <f t="shared" si="82"/>
        <v>0.50901525658807212</v>
      </c>
      <c r="AU63" s="134">
        <f t="shared" si="83"/>
        <v>0.58003766478342744</v>
      </c>
      <c r="AV63" s="134">
        <f t="shared" si="84"/>
        <v>-2.6838565022421523</v>
      </c>
    </row>
    <row r="64" spans="1:48" x14ac:dyDescent="0.25">
      <c r="A64" s="168" t="s">
        <v>296</v>
      </c>
      <c r="B64" s="2">
        <v>-24050</v>
      </c>
      <c r="C64" s="2">
        <v>-20103</v>
      </c>
      <c r="D64" s="2">
        <f t="shared" si="92"/>
        <v>-27884</v>
      </c>
      <c r="E64" s="2">
        <f t="shared" si="93"/>
        <v>-16157</v>
      </c>
      <c r="F64" s="2">
        <f t="shared" si="94"/>
        <v>-17415</v>
      </c>
      <c r="H64" s="134">
        <f t="shared" si="102"/>
        <v>0.1641164241164241</v>
      </c>
      <c r="I64" s="134">
        <f t="shared" si="102"/>
        <v>-0.3870566582102174</v>
      </c>
      <c r="J64" s="134">
        <f t="shared" si="102"/>
        <v>0.42056376416582986</v>
      </c>
      <c r="K64" s="134">
        <f t="shared" si="102"/>
        <v>-7.7860989044995971E-2</v>
      </c>
      <c r="M64" s="2">
        <v>-10838</v>
      </c>
      <c r="N64" s="2">
        <v>-7888</v>
      </c>
      <c r="O64" s="144">
        <v>-3736</v>
      </c>
      <c r="P64" s="144">
        <v>-5422</v>
      </c>
      <c r="Q64" s="115">
        <v>-5001</v>
      </c>
      <c r="R64" s="2">
        <v>-4003</v>
      </c>
      <c r="S64" s="144">
        <v>-3442</v>
      </c>
      <c r="T64" s="144">
        <v>-3711</v>
      </c>
      <c r="U64" s="115">
        <v>-4220</v>
      </c>
      <c r="V64" s="144">
        <v>-3768</v>
      </c>
      <c r="W64" s="144">
        <v>-5011</v>
      </c>
      <c r="X64" s="144">
        <v>-4416</v>
      </c>
      <c r="Y64" s="115">
        <v>-14374</v>
      </c>
      <c r="Z64" s="144">
        <v>-8887</v>
      </c>
      <c r="AA64" s="144">
        <v>-9669</v>
      </c>
      <c r="AC64" s="134">
        <f t="shared" si="96"/>
        <v>0.53856800147628714</v>
      </c>
      <c r="AD64" s="134">
        <f t="shared" si="96"/>
        <v>0.49252028397565922</v>
      </c>
      <c r="AE64" s="134">
        <f t="shared" si="96"/>
        <v>7.8693790149892931E-2</v>
      </c>
      <c r="AF64" s="134">
        <f t="shared" si="96"/>
        <v>0.31556621172998894</v>
      </c>
      <c r="AG64" s="134">
        <f t="shared" si="97"/>
        <v>0.15616876624675066</v>
      </c>
      <c r="AH64" s="134">
        <f t="shared" si="97"/>
        <v>5.8705970522108422E-2</v>
      </c>
      <c r="AI64" s="134">
        <f t="shared" si="97"/>
        <v>-0.45583962812318418</v>
      </c>
      <c r="AJ64" s="134">
        <f t="shared" si="97"/>
        <v>-0.18997574777687956</v>
      </c>
      <c r="AK64" s="134">
        <f t="shared" si="97"/>
        <v>-2.4061611374407583</v>
      </c>
      <c r="AL64" s="134">
        <f t="shared" si="97"/>
        <v>-1.3585456475583864</v>
      </c>
      <c r="AM64" s="134">
        <f t="shared" si="97"/>
        <v>-0.92955497904609863</v>
      </c>
      <c r="AO64" s="144">
        <f t="shared" si="98"/>
        <v>-22462</v>
      </c>
      <c r="AP64" s="144">
        <f t="shared" si="99"/>
        <v>-12446</v>
      </c>
      <c r="AQ64" s="144">
        <f t="shared" si="100"/>
        <v>-12999</v>
      </c>
      <c r="AR64" s="144">
        <f t="shared" si="101"/>
        <v>-32930</v>
      </c>
      <c r="AS64" s="134"/>
      <c r="AT64" s="134">
        <f t="shared" si="82"/>
        <v>0.44590864571275934</v>
      </c>
      <c r="AU64" s="134">
        <f t="shared" si="83"/>
        <v>-4.4431946006749157E-2</v>
      </c>
      <c r="AV64" s="134">
        <f t="shared" si="84"/>
        <v>-1.5332717901377029</v>
      </c>
    </row>
    <row r="65" spans="1:48" x14ac:dyDescent="0.25">
      <c r="A65" s="168" t="s">
        <v>305</v>
      </c>
      <c r="B65" s="2">
        <v>-2030</v>
      </c>
      <c r="C65" s="2">
        <v>-1864</v>
      </c>
      <c r="D65" s="2">
        <f>SUM(M65:P65)</f>
        <v>-2272</v>
      </c>
      <c r="E65" s="2">
        <f>SUM(Q65:T65)</f>
        <v>-1315</v>
      </c>
      <c r="F65" s="2">
        <f t="shared" si="94"/>
        <v>-1480</v>
      </c>
      <c r="H65" s="134">
        <f t="shared" si="102"/>
        <v>8.1773399014778328E-2</v>
      </c>
      <c r="I65" s="134">
        <f t="shared" si="102"/>
        <v>-0.21888412017167383</v>
      </c>
      <c r="J65" s="134">
        <f t="shared" si="102"/>
        <v>0.42121478873239437</v>
      </c>
      <c r="K65" s="134">
        <f t="shared" si="102"/>
        <v>-0.12547528517110265</v>
      </c>
      <c r="M65" s="2">
        <v>-459</v>
      </c>
      <c r="N65" s="2">
        <v>-526</v>
      </c>
      <c r="O65" s="144">
        <v>-552</v>
      </c>
      <c r="P65" s="144">
        <v>-735</v>
      </c>
      <c r="Q65" s="115">
        <v>-345</v>
      </c>
      <c r="R65" s="2">
        <v>-328</v>
      </c>
      <c r="S65" s="144">
        <v>-317</v>
      </c>
      <c r="T65" s="144">
        <v>-325</v>
      </c>
      <c r="U65" s="115">
        <v>-354</v>
      </c>
      <c r="V65" s="144">
        <v>-327</v>
      </c>
      <c r="W65" s="144">
        <v>-369</v>
      </c>
      <c r="X65" s="144">
        <v>-430</v>
      </c>
      <c r="Y65" s="115">
        <v>-841</v>
      </c>
      <c r="Z65" s="144">
        <v>-505</v>
      </c>
      <c r="AA65" s="144">
        <v>-323</v>
      </c>
      <c r="AC65" s="134">
        <f t="shared" si="86"/>
        <v>0.24836601307189543</v>
      </c>
      <c r="AD65" s="134">
        <f t="shared" si="86"/>
        <v>0.37642585551330798</v>
      </c>
      <c r="AE65" s="134">
        <f t="shared" si="86"/>
        <v>0.42572463768115942</v>
      </c>
      <c r="AF65" s="134">
        <f t="shared" si="86"/>
        <v>0.55782312925170063</v>
      </c>
      <c r="AG65" s="134">
        <f t="shared" ref="AG65:AM67" si="103">IFERROR((U65-Q65)/(ABS(Q65)),0)</f>
        <v>-2.6086956521739129E-2</v>
      </c>
      <c r="AH65" s="134">
        <f t="shared" si="103"/>
        <v>3.0487804878048782E-3</v>
      </c>
      <c r="AI65" s="134">
        <f t="shared" si="103"/>
        <v>-0.16403785488958991</v>
      </c>
      <c r="AJ65" s="134">
        <f t="shared" si="103"/>
        <v>-0.32307692307692309</v>
      </c>
      <c r="AK65" s="134">
        <f t="shared" si="103"/>
        <v>-1.3757062146892656</v>
      </c>
      <c r="AL65" s="134">
        <f t="shared" si="103"/>
        <v>-0.54434250764525993</v>
      </c>
      <c r="AM65" s="134">
        <f t="shared" si="103"/>
        <v>0.12466124661246612</v>
      </c>
      <c r="AO65" s="144">
        <f t="shared" si="98"/>
        <v>-1537</v>
      </c>
      <c r="AP65" s="144">
        <f t="shared" si="99"/>
        <v>-990</v>
      </c>
      <c r="AQ65" s="144">
        <f t="shared" si="100"/>
        <v>-1050</v>
      </c>
      <c r="AR65" s="144">
        <f t="shared" si="101"/>
        <v>-1669</v>
      </c>
      <c r="AS65" s="134"/>
      <c r="AT65" s="134">
        <f t="shared" si="82"/>
        <v>0.35588809368900454</v>
      </c>
      <c r="AU65" s="134">
        <f t="shared" si="83"/>
        <v>-6.0606060606060608E-2</v>
      </c>
      <c r="AV65" s="134">
        <f t="shared" si="84"/>
        <v>-0.58952380952380956</v>
      </c>
    </row>
    <row r="66" spans="1:48" x14ac:dyDescent="0.25">
      <c r="A66" s="168" t="s">
        <v>306</v>
      </c>
      <c r="B66" s="2">
        <v>-202</v>
      </c>
      <c r="C66" s="2">
        <v>-1001</v>
      </c>
      <c r="D66" s="2">
        <f>SUM(M66:P66)</f>
        <v>-663</v>
      </c>
      <c r="E66" s="2">
        <f>SUM(Q66:T66)</f>
        <v>-912</v>
      </c>
      <c r="F66" s="2">
        <f t="shared" si="94"/>
        <v>-1169</v>
      </c>
      <c r="H66" s="134">
        <f t="shared" si="102"/>
        <v>-3.9554455445544554</v>
      </c>
      <c r="I66" s="134">
        <f t="shared" si="102"/>
        <v>0.33766233766233766</v>
      </c>
      <c r="J66" s="134">
        <f t="shared" si="102"/>
        <v>-0.3755656108597285</v>
      </c>
      <c r="K66" s="134">
        <f t="shared" si="102"/>
        <v>-0.2817982456140351</v>
      </c>
      <c r="M66" s="2">
        <v>-224</v>
      </c>
      <c r="N66" s="2">
        <v>-137</v>
      </c>
      <c r="O66" s="144">
        <v>-146</v>
      </c>
      <c r="P66" s="144">
        <v>-156</v>
      </c>
      <c r="Q66" s="115">
        <v>-128</v>
      </c>
      <c r="R66" s="2">
        <v>-346</v>
      </c>
      <c r="S66" s="144">
        <v>-225</v>
      </c>
      <c r="T66" s="144">
        <v>-213</v>
      </c>
      <c r="U66" s="115">
        <v>-201</v>
      </c>
      <c r="V66" s="144">
        <v>-272</v>
      </c>
      <c r="W66" s="144">
        <v>-294</v>
      </c>
      <c r="X66" s="144">
        <v>-402</v>
      </c>
      <c r="Y66" s="115">
        <v>-410</v>
      </c>
      <c r="Z66" s="144">
        <v>-338</v>
      </c>
      <c r="AA66" s="144">
        <v>-280</v>
      </c>
      <c r="AC66" s="134">
        <f t="shared" si="86"/>
        <v>0.42857142857142855</v>
      </c>
      <c r="AD66" s="134">
        <f t="shared" si="86"/>
        <v>-1.5255474452554745</v>
      </c>
      <c r="AE66" s="134">
        <f t="shared" si="86"/>
        <v>-0.54109589041095896</v>
      </c>
      <c r="AF66" s="134">
        <f t="shared" si="86"/>
        <v>-0.36538461538461536</v>
      </c>
      <c r="AG66" s="134">
        <f t="shared" si="103"/>
        <v>-0.5703125</v>
      </c>
      <c r="AH66" s="134">
        <f t="shared" si="103"/>
        <v>0.2138728323699422</v>
      </c>
      <c r="AI66" s="134">
        <f t="shared" si="103"/>
        <v>-0.30666666666666664</v>
      </c>
      <c r="AJ66" s="134">
        <f t="shared" si="103"/>
        <v>-0.88732394366197187</v>
      </c>
      <c r="AK66" s="134">
        <f t="shared" si="103"/>
        <v>-1.0398009950248757</v>
      </c>
      <c r="AL66" s="134">
        <f t="shared" si="103"/>
        <v>-0.24264705882352941</v>
      </c>
      <c r="AM66" s="134">
        <f t="shared" si="103"/>
        <v>4.7619047619047616E-2</v>
      </c>
      <c r="AO66" s="144">
        <f t="shared" si="98"/>
        <v>-507</v>
      </c>
      <c r="AP66" s="144">
        <f t="shared" si="99"/>
        <v>-699</v>
      </c>
      <c r="AQ66" s="144">
        <f t="shared" si="100"/>
        <v>-767</v>
      </c>
      <c r="AR66" s="144">
        <f t="shared" si="101"/>
        <v>-1028</v>
      </c>
      <c r="AS66" s="134"/>
      <c r="AT66" s="134">
        <f t="shared" si="82"/>
        <v>-0.378698224852071</v>
      </c>
      <c r="AU66" s="134">
        <f t="shared" si="83"/>
        <v>-9.7281831187410586E-2</v>
      </c>
      <c r="AV66" s="134">
        <f t="shared" si="84"/>
        <v>-0.34028683181225555</v>
      </c>
    </row>
    <row r="67" spans="1:48" x14ac:dyDescent="0.25">
      <c r="A67" s="168" t="s">
        <v>307</v>
      </c>
      <c r="B67" s="2">
        <v>-5297</v>
      </c>
      <c r="C67" s="2">
        <v>-7009</v>
      </c>
      <c r="D67" s="2">
        <f>SUM(M67:P67)</f>
        <v>-7473</v>
      </c>
      <c r="E67" s="2">
        <f>SUM(Q67:T67)</f>
        <v>-9026</v>
      </c>
      <c r="F67" s="2">
        <f t="shared" si="94"/>
        <v>-10129</v>
      </c>
      <c r="H67" s="134">
        <f t="shared" si="102"/>
        <v>-0.32320181234661127</v>
      </c>
      <c r="I67" s="134">
        <f t="shared" si="102"/>
        <v>-6.6200599229561993E-2</v>
      </c>
      <c r="J67" s="134">
        <f t="shared" si="102"/>
        <v>-0.20781479994647398</v>
      </c>
      <c r="K67" s="134">
        <f t="shared" si="102"/>
        <v>-0.12220252603589631</v>
      </c>
      <c r="M67" s="2">
        <v>-2010</v>
      </c>
      <c r="N67" s="2">
        <v>-1857</v>
      </c>
      <c r="O67" s="144">
        <v>-1769</v>
      </c>
      <c r="P67" s="144">
        <v>-1837</v>
      </c>
      <c r="Q67" s="115">
        <v>-1873</v>
      </c>
      <c r="R67" s="2">
        <v>-2029</v>
      </c>
      <c r="S67" s="144">
        <v>-2483</v>
      </c>
      <c r="T67" s="144">
        <v>-2641</v>
      </c>
      <c r="U67" s="115">
        <v>-2383</v>
      </c>
      <c r="V67" s="144">
        <v>-2419</v>
      </c>
      <c r="W67" s="144">
        <v>-2597</v>
      </c>
      <c r="X67" s="144">
        <v>-2730</v>
      </c>
      <c r="Y67" s="115">
        <v>-2754</v>
      </c>
      <c r="Z67" s="144">
        <v>-2682</v>
      </c>
      <c r="AA67" s="144">
        <v>-2876</v>
      </c>
      <c r="AC67" s="134">
        <f t="shared" si="86"/>
        <v>6.8159203980099503E-2</v>
      </c>
      <c r="AD67" s="134">
        <f t="shared" si="86"/>
        <v>-9.2622509423801833E-2</v>
      </c>
      <c r="AE67" s="134">
        <f t="shared" si="86"/>
        <v>-0.40361786319954779</v>
      </c>
      <c r="AF67" s="134">
        <f t="shared" si="86"/>
        <v>-0.4376701143168209</v>
      </c>
      <c r="AG67" s="134">
        <f t="shared" si="103"/>
        <v>-0.27229044313934864</v>
      </c>
      <c r="AH67" s="134">
        <f t="shared" si="103"/>
        <v>-0.19221291276490882</v>
      </c>
      <c r="AI67" s="134">
        <f t="shared" si="103"/>
        <v>-4.5912202980265805E-2</v>
      </c>
      <c r="AJ67" s="134">
        <f t="shared" si="103"/>
        <v>-3.3699356304430141E-2</v>
      </c>
      <c r="AK67" s="134">
        <f t="shared" si="103"/>
        <v>-0.1556861099454469</v>
      </c>
      <c r="AL67" s="134">
        <f t="shared" si="103"/>
        <v>-0.10872261264985532</v>
      </c>
      <c r="AM67" s="134">
        <f t="shared" si="103"/>
        <v>-0.10743165190604544</v>
      </c>
      <c r="AO67" s="144">
        <f t="shared" si="98"/>
        <v>-5636</v>
      </c>
      <c r="AP67" s="144">
        <f t="shared" si="99"/>
        <v>-6385</v>
      </c>
      <c r="AQ67" s="144">
        <f t="shared" si="100"/>
        <v>-7399</v>
      </c>
      <c r="AR67" s="144">
        <f t="shared" si="101"/>
        <v>-8312</v>
      </c>
      <c r="AS67" s="134"/>
      <c r="AT67" s="134">
        <f t="shared" si="82"/>
        <v>-0.1328956706884315</v>
      </c>
      <c r="AU67" s="134">
        <f t="shared" si="83"/>
        <v>-0.15880971025841817</v>
      </c>
      <c r="AV67" s="134">
        <f t="shared" si="84"/>
        <v>-0.12339505338559265</v>
      </c>
    </row>
    <row r="68" spans="1:48" x14ac:dyDescent="0.25">
      <c r="A68" s="18" t="s">
        <v>290</v>
      </c>
      <c r="B68" s="19">
        <f>SUM(B59:B67)</f>
        <v>-60812</v>
      </c>
      <c r="C68" s="19">
        <f>SUM(C59:C67)</f>
        <v>-56676</v>
      </c>
      <c r="D68" s="19">
        <f>SUM(D59:D67)</f>
        <v>-82478</v>
      </c>
      <c r="E68" s="19">
        <f>SUM(E59:E67)</f>
        <v>-74148</v>
      </c>
      <c r="F68" s="19">
        <f>SUM(F59:F67)</f>
        <v>-114988</v>
      </c>
      <c r="G68" s="165"/>
      <c r="H68" s="135">
        <f t="shared" si="102"/>
        <v>6.8012892192330462E-2</v>
      </c>
      <c r="I68" s="135">
        <f t="shared" si="102"/>
        <v>-0.45525442868233468</v>
      </c>
      <c r="J68" s="135">
        <f t="shared" si="102"/>
        <v>0.10099662940420476</v>
      </c>
      <c r="K68" s="135">
        <f t="shared" si="102"/>
        <v>-0.55079031126935318</v>
      </c>
      <c r="M68" s="19">
        <f t="shared" ref="M68:W68" si="104">SUM(M59:M67)</f>
        <v>-23476</v>
      </c>
      <c r="N68" s="19">
        <f t="shared" si="104"/>
        <v>-21862</v>
      </c>
      <c r="O68" s="19">
        <f t="shared" si="104"/>
        <v>-18588</v>
      </c>
      <c r="P68" s="19">
        <f t="shared" si="104"/>
        <v>-18552</v>
      </c>
      <c r="Q68" s="114">
        <f t="shared" si="104"/>
        <v>-18557</v>
      </c>
      <c r="R68" s="19">
        <f t="shared" si="104"/>
        <v>-19834</v>
      </c>
      <c r="S68" s="19">
        <f t="shared" si="104"/>
        <v>-17454</v>
      </c>
      <c r="T68" s="19">
        <f t="shared" si="104"/>
        <v>-18303</v>
      </c>
      <c r="U68" s="114">
        <f t="shared" si="104"/>
        <v>-18559</v>
      </c>
      <c r="V68" s="19">
        <f t="shared" si="104"/>
        <v>-19456</v>
      </c>
      <c r="W68" s="19">
        <f t="shared" si="104"/>
        <v>-49850</v>
      </c>
      <c r="X68" s="19">
        <f>SUM(X59:X67)</f>
        <v>-27123</v>
      </c>
      <c r="Y68" s="114">
        <f t="shared" ref="Y68:AA68" si="105">SUM(Y59:Y67)</f>
        <v>-41883</v>
      </c>
      <c r="Z68" s="19">
        <f t="shared" si="105"/>
        <v>-38105</v>
      </c>
      <c r="AA68" s="19">
        <f t="shared" si="105"/>
        <v>-40341</v>
      </c>
      <c r="AB68" s="20"/>
      <c r="AC68" s="135">
        <f t="shared" ref="AC68:AM68" si="106">IFERROR((Q68-M68)/(ABS(M68)),0)</f>
        <v>0.20953314022831829</v>
      </c>
      <c r="AD68" s="135">
        <f t="shared" si="106"/>
        <v>9.2763699570030195E-2</v>
      </c>
      <c r="AE68" s="135">
        <f t="shared" si="106"/>
        <v>6.1007101355713363E-2</v>
      </c>
      <c r="AF68" s="135">
        <f t="shared" si="106"/>
        <v>1.3421733505821475E-2</v>
      </c>
      <c r="AG68" s="135">
        <f t="shared" si="106"/>
        <v>-1.077760413859999E-4</v>
      </c>
      <c r="AH68" s="135">
        <f t="shared" si="106"/>
        <v>1.9058182918221235E-2</v>
      </c>
      <c r="AI68" s="135">
        <f t="shared" si="106"/>
        <v>-1.856078835796952</v>
      </c>
      <c r="AJ68" s="135">
        <f t="shared" si="106"/>
        <v>-0.48188821504671364</v>
      </c>
      <c r="AK68" s="135">
        <f t="shared" si="106"/>
        <v>-1.2567487472385366</v>
      </c>
      <c r="AL68" s="135">
        <f t="shared" si="106"/>
        <v>-0.95852179276315785</v>
      </c>
      <c r="AM68" s="135">
        <f t="shared" si="106"/>
        <v>0.19075225677031094</v>
      </c>
      <c r="AO68" s="19">
        <f t="shared" si="98"/>
        <v>-63926</v>
      </c>
      <c r="AP68" s="19">
        <f t="shared" si="99"/>
        <v>-55845</v>
      </c>
      <c r="AQ68" s="19">
        <f t="shared" si="100"/>
        <v>-87865</v>
      </c>
      <c r="AR68" s="19">
        <f t="shared" si="101"/>
        <v>-120329</v>
      </c>
      <c r="AS68" s="135"/>
      <c r="AT68" s="135">
        <f t="shared" si="82"/>
        <v>0.12641178863060415</v>
      </c>
      <c r="AU68" s="135">
        <f t="shared" si="83"/>
        <v>-0.5733727280866685</v>
      </c>
      <c r="AV68" s="135">
        <f t="shared" si="84"/>
        <v>-0.36947590052922097</v>
      </c>
    </row>
    <row r="69" spans="1:48" s="147" customFormat="1" ht="4.5" customHeight="1" x14ac:dyDescent="0.25">
      <c r="A69" s="97"/>
      <c r="B69" s="143"/>
      <c r="C69" s="143"/>
      <c r="D69" s="143"/>
      <c r="E69" s="143"/>
      <c r="F69" s="143"/>
      <c r="G69" s="166"/>
      <c r="H69" s="167"/>
      <c r="I69" s="167"/>
      <c r="J69" s="167"/>
      <c r="K69" s="167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  <c r="Z69" s="143"/>
      <c r="AA69" s="143"/>
      <c r="AC69" s="167"/>
      <c r="AD69" s="167"/>
      <c r="AE69" s="167"/>
      <c r="AF69" s="167"/>
      <c r="AG69" s="167"/>
      <c r="AH69" s="167"/>
      <c r="AI69" s="167"/>
      <c r="AJ69" s="167"/>
      <c r="AK69" s="167"/>
      <c r="AL69" s="167"/>
      <c r="AM69" s="167"/>
      <c r="AO69" s="143"/>
      <c r="AP69" s="143"/>
      <c r="AQ69" s="143"/>
      <c r="AR69" s="143"/>
      <c r="AS69" s="167"/>
      <c r="AT69" s="167">
        <f t="shared" si="82"/>
        <v>0</v>
      </c>
      <c r="AU69" s="167">
        <f t="shared" si="83"/>
        <v>0</v>
      </c>
      <c r="AV69" s="167">
        <f t="shared" si="84"/>
        <v>0</v>
      </c>
    </row>
    <row r="70" spans="1:48" x14ac:dyDescent="0.25">
      <c r="A70" s="14" t="s">
        <v>292</v>
      </c>
      <c r="B70" s="15">
        <f>B68+B56</f>
        <v>-49319</v>
      </c>
      <c r="C70" s="15">
        <f t="shared" ref="C70:J70" si="107">C68+C56</f>
        <v>-43822</v>
      </c>
      <c r="D70" s="15">
        <f t="shared" si="107"/>
        <v>-66458</v>
      </c>
      <c r="E70" s="15">
        <f t="shared" si="107"/>
        <v>-55126</v>
      </c>
      <c r="F70" s="15">
        <f>F68+F56</f>
        <v>-71696</v>
      </c>
      <c r="G70" s="16"/>
      <c r="H70" s="140">
        <f t="shared" si="107"/>
        <v>0.18643279996227741</v>
      </c>
      <c r="I70" s="140">
        <f t="shared" si="107"/>
        <v>-0.20894977643400731</v>
      </c>
      <c r="J70" s="140">
        <f t="shared" si="107"/>
        <v>0.28838739095226967</v>
      </c>
      <c r="K70" s="140">
        <f>K68+K56</f>
        <v>0.72510076222449615</v>
      </c>
      <c r="L70" s="34"/>
      <c r="M70" s="15">
        <f t="shared" ref="M70:W70" si="108">M68+M56</f>
        <v>-21257</v>
      </c>
      <c r="N70" s="15">
        <f t="shared" si="108"/>
        <v>-15951</v>
      </c>
      <c r="O70" s="15">
        <f t="shared" si="108"/>
        <v>-14372</v>
      </c>
      <c r="P70" s="15">
        <f t="shared" si="108"/>
        <v>-14878</v>
      </c>
      <c r="Q70" s="118">
        <f t="shared" si="108"/>
        <v>-15885</v>
      </c>
      <c r="R70" s="15">
        <f t="shared" si="108"/>
        <v>-17195</v>
      </c>
      <c r="S70" s="15">
        <f t="shared" si="108"/>
        <v>-7567</v>
      </c>
      <c r="T70" s="15">
        <f t="shared" si="108"/>
        <v>-14479</v>
      </c>
      <c r="U70" s="118">
        <f t="shared" si="108"/>
        <v>-15707</v>
      </c>
      <c r="V70" s="15">
        <f t="shared" si="108"/>
        <v>-15688</v>
      </c>
      <c r="W70" s="15">
        <f t="shared" si="108"/>
        <v>-19117</v>
      </c>
      <c r="X70" s="15">
        <f>X68+X56</f>
        <v>-21184</v>
      </c>
      <c r="Y70" s="118">
        <f t="shared" ref="Y70:AA70" si="109">Y68+Y56</f>
        <v>-30347</v>
      </c>
      <c r="Z70" s="15">
        <f t="shared" si="109"/>
        <v>-27208</v>
      </c>
      <c r="AA70" s="15">
        <f t="shared" si="109"/>
        <v>-26933</v>
      </c>
      <c r="AB70" s="16"/>
      <c r="AC70" s="140">
        <f t="shared" ref="AC70" si="110">IFERROR((Q70-M70)/(ABS(M70)),0)</f>
        <v>0.25271675212871053</v>
      </c>
      <c r="AD70" s="140">
        <f t="shared" ref="AD70" si="111">IFERROR((R70-N70)/(ABS(N70)),0)</f>
        <v>-7.7988840825026648E-2</v>
      </c>
      <c r="AE70" s="140">
        <f t="shared" ref="AE70" si="112">IFERROR((S70-O70)/(ABS(O70)),0)</f>
        <v>0.47349011967714999</v>
      </c>
      <c r="AF70" s="140">
        <f t="shared" ref="AF70" si="113">IFERROR((T70-P70)/(ABS(P70)),0)</f>
        <v>2.6818120715149885E-2</v>
      </c>
      <c r="AG70" s="140">
        <f t="shared" ref="AG70" si="114">IFERROR((U70-Q70)/(ABS(Q70)),0)</f>
        <v>1.1205539817437835E-2</v>
      </c>
      <c r="AH70" s="140">
        <f t="shared" ref="AH70" si="115">IFERROR((V70-R70)/(ABS(R70)),0)</f>
        <v>8.7641756324512946E-2</v>
      </c>
      <c r="AI70" s="140">
        <f t="shared" ref="AI70" si="116">IFERROR((W70-S70)/(ABS(S70)),0)</f>
        <v>-1.5263644773358003</v>
      </c>
      <c r="AJ70" s="140">
        <f t="shared" ref="AJ70" si="117">IFERROR((X70-T70)/(ABS(T70)),0)</f>
        <v>-0.46308446715933421</v>
      </c>
      <c r="AK70" s="140">
        <f t="shared" ref="AK70" si="118">IFERROR((Y70-U70)/(ABS(U70)),0)</f>
        <v>-0.93206850448844469</v>
      </c>
      <c r="AL70" s="140">
        <f t="shared" ref="AL70:AM70" si="119">IFERROR((Z70-V70)/(ABS(V70)),0)</f>
        <v>-0.73431922488526258</v>
      </c>
      <c r="AM70" s="140">
        <f t="shared" si="119"/>
        <v>-0.40885076110268348</v>
      </c>
      <c r="AO70" s="15">
        <f t="shared" ref="AO70" si="120">SUM(M70:O70)</f>
        <v>-51580</v>
      </c>
      <c r="AP70" s="15">
        <f t="shared" ref="AP70" si="121">SUM(Q70:S70)</f>
        <v>-40647</v>
      </c>
      <c r="AQ70" s="15">
        <f t="shared" ref="AQ70" si="122">SUM(U70:W70)</f>
        <v>-50512</v>
      </c>
      <c r="AR70" s="15">
        <f t="shared" ref="AR70" si="123">SUM(Y70:AA70)</f>
        <v>-84488</v>
      </c>
      <c r="AS70" s="140"/>
      <c r="AT70" s="140">
        <f t="shared" si="82"/>
        <v>0.21196200077549437</v>
      </c>
      <c r="AU70" s="140">
        <f t="shared" si="83"/>
        <v>-0.24269933820454154</v>
      </c>
      <c r="AV70" s="140">
        <f t="shared" si="84"/>
        <v>-0.67263224580297754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V19:V20 V2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3866C-6145-4DCB-B38A-ABC44C153A6C}">
  <dimension ref="A1:AV74"/>
  <sheetViews>
    <sheetView showGridLines="0" zoomScale="85" zoomScaleNormal="85" workbookViewId="0">
      <pane xSplit="1" ySplit="3" topLeftCell="B4" activePane="bottomRight" state="frozen"/>
      <selection activeCell="G49" sqref="G49"/>
      <selection pane="topRight" activeCell="G49" sqref="G49"/>
      <selection pane="bottomLeft" activeCell="G49" sqref="G49"/>
      <selection pane="bottomRight" activeCell="B3" sqref="B3"/>
    </sheetView>
  </sheetViews>
  <sheetFormatPr defaultRowHeight="15" x14ac:dyDescent="0.25"/>
  <cols>
    <col min="1" max="1" width="51" bestFit="1" customWidth="1"/>
    <col min="2" max="6" width="11" customWidth="1"/>
    <col min="7" max="7" width="2.5703125" customWidth="1"/>
    <col min="8" max="9" width="10.85546875" bestFit="1" customWidth="1"/>
    <col min="10" max="11" width="10.85546875" customWidth="1"/>
    <col min="12" max="12" width="9.140625" style="147"/>
    <col min="13" max="13" width="10.85546875" bestFit="1" customWidth="1"/>
    <col min="14" max="16" width="10.85546875" customWidth="1"/>
    <col min="17" max="17" width="10.85546875" bestFit="1" customWidth="1"/>
    <col min="18" max="25" width="10.85546875" customWidth="1"/>
    <col min="26" max="26" width="12.140625" bestFit="1" customWidth="1"/>
    <col min="27" max="27" width="10.85546875" customWidth="1"/>
    <col min="28" max="28" width="2.5703125" customWidth="1"/>
    <col min="29" max="39" width="10.85546875" style="4" customWidth="1"/>
    <col min="41" max="44" width="10.85546875" customWidth="1"/>
    <col min="45" max="45" width="2.5703125" customWidth="1"/>
    <col min="46" max="48" width="10.85546875" style="4" customWidth="1"/>
    <col min="49" max="16384" width="9.140625" style="147"/>
  </cols>
  <sheetData>
    <row r="1" spans="1:48" ht="5.0999999999999996" customHeight="1" x14ac:dyDescent="0.25">
      <c r="AN1" s="147"/>
      <c r="AT1"/>
      <c r="AU1"/>
      <c r="AV1"/>
    </row>
    <row r="2" spans="1:48" x14ac:dyDescent="0.25">
      <c r="A2" s="1" t="s">
        <v>119</v>
      </c>
      <c r="H2" s="7" t="s">
        <v>170</v>
      </c>
      <c r="I2" s="7" t="s">
        <v>170</v>
      </c>
      <c r="J2" s="7" t="s">
        <v>170</v>
      </c>
      <c r="K2" s="7" t="s">
        <v>170</v>
      </c>
      <c r="AC2" s="7" t="s">
        <v>170</v>
      </c>
      <c r="AD2" s="7" t="s">
        <v>170</v>
      </c>
      <c r="AE2" s="7" t="s">
        <v>170</v>
      </c>
      <c r="AF2" s="7" t="s">
        <v>170</v>
      </c>
      <c r="AG2" s="7" t="s">
        <v>170</v>
      </c>
      <c r="AH2" s="7" t="s">
        <v>170</v>
      </c>
      <c r="AI2" s="7" t="s">
        <v>170</v>
      </c>
      <c r="AJ2" s="7" t="s">
        <v>170</v>
      </c>
      <c r="AK2" s="7" t="s">
        <v>170</v>
      </c>
      <c r="AL2" s="7" t="s">
        <v>170</v>
      </c>
      <c r="AM2" s="7" t="s">
        <v>170</v>
      </c>
      <c r="AN2" s="147"/>
      <c r="AT2" s="7" t="s">
        <v>170</v>
      </c>
      <c r="AU2" s="7" t="s">
        <v>170</v>
      </c>
      <c r="AV2" s="7" t="s">
        <v>170</v>
      </c>
    </row>
    <row r="3" spans="1:48" x14ac:dyDescent="0.25">
      <c r="A3" s="8" t="s">
        <v>120</v>
      </c>
      <c r="B3" s="9">
        <v>2017</v>
      </c>
      <c r="C3" s="9">
        <v>2018</v>
      </c>
      <c r="D3" s="9">
        <v>2019</v>
      </c>
      <c r="E3" s="9">
        <v>2020</v>
      </c>
      <c r="F3" s="9">
        <v>2021</v>
      </c>
      <c r="G3" s="10"/>
      <c r="H3" s="9">
        <v>2018</v>
      </c>
      <c r="I3" s="9">
        <v>2019</v>
      </c>
      <c r="J3" s="9">
        <v>2020</v>
      </c>
      <c r="K3" s="28">
        <v>2021</v>
      </c>
      <c r="L3" s="161"/>
      <c r="M3" s="11" t="s">
        <v>22</v>
      </c>
      <c r="N3" s="11" t="s">
        <v>106</v>
      </c>
      <c r="O3" s="11" t="s">
        <v>166</v>
      </c>
      <c r="P3" s="77" t="s">
        <v>167</v>
      </c>
      <c r="Q3" s="99" t="s">
        <v>23</v>
      </c>
      <c r="R3" s="11" t="s">
        <v>105</v>
      </c>
      <c r="S3" s="11" t="s">
        <v>196</v>
      </c>
      <c r="T3" s="77" t="s">
        <v>214</v>
      </c>
      <c r="U3" s="11" t="s">
        <v>248</v>
      </c>
      <c r="V3" s="11" t="s">
        <v>254</v>
      </c>
      <c r="W3" s="11" t="s">
        <v>256</v>
      </c>
      <c r="X3" s="77" t="s">
        <v>308</v>
      </c>
      <c r="Y3" s="11" t="s">
        <v>352</v>
      </c>
      <c r="Z3" s="11" t="s">
        <v>356</v>
      </c>
      <c r="AA3" s="11" t="s">
        <v>368</v>
      </c>
      <c r="AB3" s="12"/>
      <c r="AC3" s="11" t="s">
        <v>23</v>
      </c>
      <c r="AD3" s="11" t="s">
        <v>105</v>
      </c>
      <c r="AE3" s="11" t="s">
        <v>196</v>
      </c>
      <c r="AF3" s="11" t="s">
        <v>214</v>
      </c>
      <c r="AG3" s="11" t="s">
        <v>248</v>
      </c>
      <c r="AH3" s="11" t="s">
        <v>254</v>
      </c>
      <c r="AI3" s="11" t="s">
        <v>256</v>
      </c>
      <c r="AJ3" s="11" t="s">
        <v>308</v>
      </c>
      <c r="AK3" s="11" t="s">
        <v>352</v>
      </c>
      <c r="AL3" s="11" t="s">
        <v>356</v>
      </c>
      <c r="AM3" s="11" t="s">
        <v>368</v>
      </c>
      <c r="AN3" s="34"/>
      <c r="AO3" s="11" t="s">
        <v>364</v>
      </c>
      <c r="AP3" s="11" t="s">
        <v>365</v>
      </c>
      <c r="AQ3" s="11" t="s">
        <v>366</v>
      </c>
      <c r="AR3" s="11" t="s">
        <v>367</v>
      </c>
      <c r="AS3" s="12"/>
      <c r="AT3" s="11" t="s">
        <v>365</v>
      </c>
      <c r="AU3" s="11" t="s">
        <v>366</v>
      </c>
      <c r="AV3" s="11" t="s">
        <v>367</v>
      </c>
    </row>
    <row r="4" spans="1:48" ht="14.45" customHeight="1" x14ac:dyDescent="0.25">
      <c r="P4" s="78"/>
      <c r="T4" s="78"/>
      <c r="X4" s="78"/>
    </row>
    <row r="5" spans="1:48" ht="14.45" customHeight="1" x14ac:dyDescent="0.25">
      <c r="A5" s="18" t="s">
        <v>121</v>
      </c>
      <c r="B5" s="19"/>
      <c r="C5" s="19"/>
      <c r="D5" s="19"/>
      <c r="E5" s="19"/>
      <c r="F5" s="19"/>
      <c r="G5" s="20"/>
      <c r="H5" s="137"/>
      <c r="I5" s="137"/>
      <c r="J5" s="137"/>
      <c r="K5" s="137"/>
      <c r="M5" s="19"/>
      <c r="N5" s="19"/>
      <c r="O5" s="19"/>
      <c r="P5" s="79"/>
      <c r="Q5" s="19"/>
      <c r="R5" s="19"/>
      <c r="S5" s="19"/>
      <c r="T5" s="79"/>
      <c r="U5" s="19"/>
      <c r="V5" s="19"/>
      <c r="W5" s="19"/>
      <c r="X5" s="79"/>
      <c r="Y5" s="19"/>
      <c r="Z5" s="19"/>
      <c r="AA5" s="19"/>
      <c r="AB5" s="20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O5" s="19"/>
      <c r="AP5" s="19"/>
      <c r="AQ5" s="19"/>
      <c r="AR5" s="19"/>
      <c r="AS5" s="20"/>
      <c r="AT5" s="135"/>
      <c r="AU5" s="135"/>
      <c r="AV5" s="135"/>
    </row>
    <row r="6" spans="1:48" ht="14.45" customHeight="1" x14ac:dyDescent="0.25">
      <c r="B6" s="2"/>
      <c r="C6" s="2"/>
      <c r="D6" s="2"/>
      <c r="E6" s="62"/>
      <c r="F6" s="62"/>
      <c r="H6" s="134"/>
      <c r="I6" s="134"/>
      <c r="J6" s="134"/>
      <c r="K6" s="134"/>
      <c r="M6" s="2"/>
      <c r="N6" s="2"/>
      <c r="O6" s="2"/>
      <c r="P6" s="80"/>
      <c r="Q6" s="2"/>
      <c r="R6" s="2"/>
      <c r="S6" s="2"/>
      <c r="T6" s="80"/>
      <c r="U6" s="2"/>
      <c r="V6" s="2"/>
      <c r="W6" s="2"/>
      <c r="X6" s="80"/>
      <c r="Y6" s="2"/>
      <c r="Z6" s="2"/>
      <c r="AA6" s="2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O6" s="2"/>
      <c r="AP6" s="2"/>
      <c r="AQ6" s="2"/>
      <c r="AR6" s="2"/>
      <c r="AT6" s="134"/>
      <c r="AU6" s="134"/>
      <c r="AV6" s="134"/>
    </row>
    <row r="7" spans="1:48" ht="14.45" customHeight="1" x14ac:dyDescent="0.25">
      <c r="A7" s="22" t="s">
        <v>122</v>
      </c>
      <c r="B7" s="46">
        <f>DRE!B5/1000</f>
        <v>1104.52</v>
      </c>
      <c r="C7" s="46">
        <f>DRE!C5/1000</f>
        <v>1333.4570000000001</v>
      </c>
      <c r="D7" s="46">
        <f>DRE!D5/1000</f>
        <v>1653.2570000000001</v>
      </c>
      <c r="E7" s="46">
        <f>DRE!E5/1000</f>
        <v>2029.2249999999999</v>
      </c>
      <c r="F7" s="46">
        <f>DRE!F5/1000</f>
        <v>2518.3960000000002</v>
      </c>
      <c r="G7" s="24"/>
      <c r="H7" s="139">
        <f t="shared" ref="H7:K9" si="0">IFERROR((C7-B7)/(ABS(B7)),0)</f>
        <v>0.20727284250172032</v>
      </c>
      <c r="I7" s="139">
        <f t="shared" si="0"/>
        <v>0.23982775597563322</v>
      </c>
      <c r="J7" s="139">
        <f t="shared" si="0"/>
        <v>0.22741049939604055</v>
      </c>
      <c r="K7" s="139">
        <f t="shared" si="0"/>
        <v>0.24106296738902797</v>
      </c>
      <c r="M7" s="46">
        <f>DRE!M5/1000</f>
        <v>354.09899999999999</v>
      </c>
      <c r="N7" s="46">
        <f>DRE!N5/1000</f>
        <v>377.733</v>
      </c>
      <c r="O7" s="46">
        <f>DRE!O5/1000</f>
        <v>433.27600000000001</v>
      </c>
      <c r="P7" s="88">
        <f>DRE!P5/1000</f>
        <v>488.149</v>
      </c>
      <c r="Q7" s="46">
        <f>DRE!Q5/1000</f>
        <v>388.03500000000003</v>
      </c>
      <c r="R7" s="46">
        <f>DRE!R5/1000</f>
        <v>434.76299999999998</v>
      </c>
      <c r="S7" s="46">
        <f>DRE!S5/1000</f>
        <v>574.15599999999995</v>
      </c>
      <c r="T7" s="88">
        <f>DRE!T5/1000</f>
        <v>632.27099999999996</v>
      </c>
      <c r="U7" s="46">
        <f>DRE!U5/1000</f>
        <v>539.83799999999997</v>
      </c>
      <c r="V7" s="46">
        <f>DRE!V5/1000</f>
        <v>615.01</v>
      </c>
      <c r="W7" s="46">
        <f>DRE!W5/1000</f>
        <v>667.97799999999995</v>
      </c>
      <c r="X7" s="88">
        <f>DRE!X5/1000</f>
        <v>695.57</v>
      </c>
      <c r="Y7" s="46">
        <f>DRE!Y5/1000</f>
        <v>603.15599999999995</v>
      </c>
      <c r="Z7" s="46">
        <f>DRE!Z5/1000</f>
        <v>624.16600000000005</v>
      </c>
      <c r="AA7" s="46">
        <f>DRE!AA5/1000</f>
        <v>691.86400000000003</v>
      </c>
      <c r="AB7" s="24"/>
      <c r="AC7" s="139">
        <f t="shared" ref="AC7:AM9" si="1">IFERROR((Q7-M7)/(ABS(M7)),0)</f>
        <v>9.5837604737658219E-2</v>
      </c>
      <c r="AD7" s="139">
        <f t="shared" si="1"/>
        <v>0.15097966023619852</v>
      </c>
      <c r="AE7" s="139">
        <f t="shared" si="1"/>
        <v>0.3251507122480819</v>
      </c>
      <c r="AF7" s="139">
        <f t="shared" si="1"/>
        <v>0.29524182165691204</v>
      </c>
      <c r="AG7" s="139">
        <f t="shared" si="1"/>
        <v>0.39120955583903494</v>
      </c>
      <c r="AH7" s="139">
        <f t="shared" si="1"/>
        <v>0.41458679786458374</v>
      </c>
      <c r="AI7" s="139">
        <f t="shared" si="1"/>
        <v>0.16340855098614315</v>
      </c>
      <c r="AJ7" s="139">
        <f t="shared" si="1"/>
        <v>0.10011371706119701</v>
      </c>
      <c r="AK7" s="139">
        <f t="shared" si="1"/>
        <v>0.11729074277838905</v>
      </c>
      <c r="AL7" s="139">
        <f t="shared" si="1"/>
        <v>1.488756280385695E-2</v>
      </c>
      <c r="AM7" s="139">
        <f t="shared" si="1"/>
        <v>3.5758662710448669E-2</v>
      </c>
      <c r="AO7" s="46">
        <f>SUM(M7:O7)</f>
        <v>1165.1079999999999</v>
      </c>
      <c r="AP7" s="46">
        <f>SUM(Q7:S7)</f>
        <v>1396.954</v>
      </c>
      <c r="AQ7" s="46">
        <f>SUM(U7:W7)</f>
        <v>1822.826</v>
      </c>
      <c r="AR7" s="46">
        <f>SUM(Y7:AA7)</f>
        <v>1919.1860000000001</v>
      </c>
      <c r="AS7" s="24"/>
      <c r="AT7" s="139">
        <f>IFERROR((AP7-AO7)/(ABS(AO7)),0)</f>
        <v>0.19899099482623073</v>
      </c>
      <c r="AU7" s="139">
        <f t="shared" ref="AU7:AV9" si="2">IFERROR((AQ7-AP7)/(ABS(AP7)),0)</f>
        <v>0.30485756868157438</v>
      </c>
      <c r="AV7" s="139">
        <f t="shared" si="2"/>
        <v>5.2862972110338628E-2</v>
      </c>
    </row>
    <row r="8" spans="1:48" ht="14.45" customHeight="1" x14ac:dyDescent="0.25">
      <c r="A8" t="s">
        <v>123</v>
      </c>
      <c r="B8" s="39">
        <f>DRE!B9/1000</f>
        <v>972.50300000000004</v>
      </c>
      <c r="C8" s="39">
        <f>DRE!C9/1000</f>
        <v>1180.501</v>
      </c>
      <c r="D8" s="39">
        <f>DRE!D9/1000</f>
        <v>1344.0319999999999</v>
      </c>
      <c r="E8" s="39">
        <f>DRE!E9/1000</f>
        <v>1621.164</v>
      </c>
      <c r="F8" s="39">
        <f>DRE!F9/1000</f>
        <v>2033.606</v>
      </c>
      <c r="H8" s="134">
        <f t="shared" si="0"/>
        <v>0.21387903173563466</v>
      </c>
      <c r="I8" s="134">
        <f t="shared" si="0"/>
        <v>0.13852677803746033</v>
      </c>
      <c r="J8" s="134">
        <f t="shared" si="0"/>
        <v>0.20619449536915793</v>
      </c>
      <c r="K8" s="134">
        <f t="shared" si="0"/>
        <v>0.25441102812547034</v>
      </c>
      <c r="M8" s="39">
        <f>DRE!M9/1000</f>
        <v>315.18200000000002</v>
      </c>
      <c r="N8" s="39">
        <f>DRE!N9/1000</f>
        <v>289.30700000000002</v>
      </c>
      <c r="O8" s="39">
        <f>DRE!O9/1000</f>
        <v>348.84699999999998</v>
      </c>
      <c r="P8" s="87">
        <f>DRE!P9/1000</f>
        <v>390.69600000000003</v>
      </c>
      <c r="Q8" s="39">
        <f>DRE!Q9/1000</f>
        <v>314.69900000000001</v>
      </c>
      <c r="R8" s="39">
        <f>DRE!R9/1000</f>
        <v>349.14100000000002</v>
      </c>
      <c r="S8" s="39">
        <f>DRE!S9/1000</f>
        <v>455.15800000000002</v>
      </c>
      <c r="T8" s="87">
        <f>DRE!T9/1000</f>
        <v>502.166</v>
      </c>
      <c r="U8" s="39">
        <f>DRE!U9/1000</f>
        <v>435.38099999999997</v>
      </c>
      <c r="V8" s="39">
        <f>DRE!V9/1000</f>
        <v>496.19299999999998</v>
      </c>
      <c r="W8" s="39">
        <f>DRE!W9/1000</f>
        <v>538.66700000000003</v>
      </c>
      <c r="X8" s="87">
        <f>DRE!X9/1000</f>
        <v>563.36500000000001</v>
      </c>
      <c r="Y8" s="39">
        <f>DRE!Y9/1000</f>
        <v>540.24900000000002</v>
      </c>
      <c r="Z8" s="39">
        <f>DRE!Z9/1000</f>
        <v>556.15700000000004</v>
      </c>
      <c r="AA8" s="39">
        <f>DRE!AA9/1000</f>
        <v>601.17999999999995</v>
      </c>
      <c r="AC8" s="134">
        <f t="shared" si="1"/>
        <v>-1.5324479189801577E-3</v>
      </c>
      <c r="AD8" s="134">
        <f t="shared" si="1"/>
        <v>0.20681836250073451</v>
      </c>
      <c r="AE8" s="134">
        <f t="shared" si="1"/>
        <v>0.30474964669324961</v>
      </c>
      <c r="AF8" s="134">
        <f t="shared" si="1"/>
        <v>0.28531134181051243</v>
      </c>
      <c r="AG8" s="134">
        <f t="shared" si="1"/>
        <v>0.38348390048903858</v>
      </c>
      <c r="AH8" s="134">
        <f t="shared" si="1"/>
        <v>0.42118227306446382</v>
      </c>
      <c r="AI8" s="134">
        <f t="shared" si="1"/>
        <v>0.18347255238840141</v>
      </c>
      <c r="AJ8" s="134">
        <f t="shared" si="1"/>
        <v>0.12187005890482433</v>
      </c>
      <c r="AK8" s="134">
        <f t="shared" si="1"/>
        <v>0.24086489764137631</v>
      </c>
      <c r="AL8" s="134">
        <f t="shared" si="1"/>
        <v>0.12084813772060481</v>
      </c>
      <c r="AM8" s="134">
        <f t="shared" si="1"/>
        <v>0.11605128957222165</v>
      </c>
      <c r="AO8" s="39">
        <f>SUM(M8:O8)</f>
        <v>953.33600000000001</v>
      </c>
      <c r="AP8" s="39">
        <f>SUM(Q8:S8)</f>
        <v>1118.998</v>
      </c>
      <c r="AQ8" s="39">
        <f>SUM(U8:W8)</f>
        <v>1470.241</v>
      </c>
      <c r="AR8" s="39">
        <f>SUM(Y8:AA8)</f>
        <v>1697.5859999999998</v>
      </c>
      <c r="AT8" s="134">
        <f t="shared" ref="AT8:AT9" si="3">IFERROR((AP8-AO8)/(ABS(AO8)),0)</f>
        <v>0.17377084259904171</v>
      </c>
      <c r="AU8" s="134">
        <f t="shared" si="2"/>
        <v>0.31389064144886758</v>
      </c>
      <c r="AV8" s="134">
        <f t="shared" si="2"/>
        <v>0.15463111149804679</v>
      </c>
    </row>
    <row r="9" spans="1:48" ht="14.45" customHeight="1" x14ac:dyDescent="0.25">
      <c r="A9" s="22" t="s">
        <v>124</v>
      </c>
      <c r="B9" s="46">
        <f>DRE!B17/1000</f>
        <v>384.02</v>
      </c>
      <c r="C9" s="46">
        <f>DRE!C17/1000</f>
        <v>436.084</v>
      </c>
      <c r="D9" s="46">
        <f>DRE!D17/1000</f>
        <v>542.04100000000005</v>
      </c>
      <c r="E9" s="46">
        <f>DRE!E17/1000</f>
        <v>669.803</v>
      </c>
      <c r="F9" s="46">
        <f>DRE!F17/1000</f>
        <v>793.94299999999998</v>
      </c>
      <c r="G9" s="24"/>
      <c r="H9" s="139">
        <f t="shared" si="0"/>
        <v>0.13557627206916312</v>
      </c>
      <c r="I9" s="139">
        <f t="shared" si="0"/>
        <v>0.24297383072985951</v>
      </c>
      <c r="J9" s="139">
        <f t="shared" si="0"/>
        <v>0.23570541711789317</v>
      </c>
      <c r="K9" s="139">
        <f t="shared" si="0"/>
        <v>0.18533807701667504</v>
      </c>
      <c r="L9" s="148"/>
      <c r="M9" s="46">
        <f>DRE!M17/1000</f>
        <v>117.54300000000001</v>
      </c>
      <c r="N9" s="46">
        <f>DRE!N17/1000</f>
        <v>118.01300000000001</v>
      </c>
      <c r="O9" s="46">
        <f>DRE!O17/1000</f>
        <v>140.37700000000001</v>
      </c>
      <c r="P9" s="88">
        <f>DRE!P17/1000</f>
        <v>166.108</v>
      </c>
      <c r="Q9" s="46">
        <f>DRE!Q17/1000</f>
        <v>126.387</v>
      </c>
      <c r="R9" s="46">
        <f>DRE!R17/1000</f>
        <v>138.39400000000001</v>
      </c>
      <c r="S9" s="46">
        <f>DRE!S17/1000</f>
        <v>191.36099999999999</v>
      </c>
      <c r="T9" s="88">
        <f>DRE!T17/1000</f>
        <v>213.661</v>
      </c>
      <c r="U9" s="46">
        <f>DRE!U17/1000</f>
        <v>174.83799999999999</v>
      </c>
      <c r="V9" s="46">
        <f>DRE!V17/1000</f>
        <v>196.30500000000001</v>
      </c>
      <c r="W9" s="46">
        <f>DRE!W17/1000</f>
        <v>207.333</v>
      </c>
      <c r="X9" s="88">
        <f>DRE!X17/1000</f>
        <v>215.46700000000001</v>
      </c>
      <c r="Y9" s="46">
        <f>DRE!Y17/1000</f>
        <v>185.31100000000001</v>
      </c>
      <c r="Z9" s="46">
        <f>DRE!Z17/1000</f>
        <v>186.93100000000001</v>
      </c>
      <c r="AA9" s="46">
        <f>DRE!AA17/1000</f>
        <v>188.96600000000001</v>
      </c>
      <c r="AB9" s="24"/>
      <c r="AC9" s="139">
        <f t="shared" si="1"/>
        <v>7.5240550266710851E-2</v>
      </c>
      <c r="AD9" s="139">
        <f t="shared" si="1"/>
        <v>0.17270131256725954</v>
      </c>
      <c r="AE9" s="139">
        <f t="shared" si="1"/>
        <v>0.36319340062830791</v>
      </c>
      <c r="AF9" s="139">
        <f t="shared" si="1"/>
        <v>0.2862776025236593</v>
      </c>
      <c r="AG9" s="139">
        <f t="shared" si="1"/>
        <v>0.38335430067965848</v>
      </c>
      <c r="AH9" s="139">
        <f t="shared" si="1"/>
        <v>0.41845022183042618</v>
      </c>
      <c r="AI9" s="139">
        <f t="shared" si="1"/>
        <v>8.3465282894633758E-2</v>
      </c>
      <c r="AJ9" s="139">
        <f t="shared" si="1"/>
        <v>8.4526422697638395E-3</v>
      </c>
      <c r="AK9" s="139">
        <f t="shared" si="1"/>
        <v>5.9901165650487954E-2</v>
      </c>
      <c r="AL9" s="139">
        <f t="shared" si="1"/>
        <v>-4.7752222307124094E-2</v>
      </c>
      <c r="AM9" s="139">
        <f t="shared" si="1"/>
        <v>-8.8586959143021088E-2</v>
      </c>
      <c r="AO9" s="46">
        <f>SUM(M9:O9)</f>
        <v>375.93299999999999</v>
      </c>
      <c r="AP9" s="46">
        <f>SUM(Q9:S9)</f>
        <v>456.142</v>
      </c>
      <c r="AQ9" s="46">
        <f>SUM(U9:W9)</f>
        <v>578.476</v>
      </c>
      <c r="AR9" s="46">
        <f>SUM(Y9:AA9)</f>
        <v>561.20800000000008</v>
      </c>
      <c r="AS9" s="24"/>
      <c r="AT9" s="139">
        <f t="shared" si="3"/>
        <v>0.21335982741605553</v>
      </c>
      <c r="AU9" s="139">
        <f t="shared" si="2"/>
        <v>0.26819279961064757</v>
      </c>
      <c r="AV9" s="139">
        <f t="shared" si="2"/>
        <v>-2.985084947344387E-2</v>
      </c>
    </row>
    <row r="10" spans="1:48" ht="14.45" customHeight="1" x14ac:dyDescent="0.25">
      <c r="A10" s="40" t="s">
        <v>341</v>
      </c>
      <c r="B10" s="41">
        <f>B9/B8</f>
        <v>0.39487795924536989</v>
      </c>
      <c r="C10" s="41">
        <f>C9/C8</f>
        <v>0.36940587089718691</v>
      </c>
      <c r="D10" s="41">
        <f>D9/D8</f>
        <v>0.40329471322111382</v>
      </c>
      <c r="E10" s="41">
        <f>E9/E8</f>
        <v>0.41316177758696837</v>
      </c>
      <c r="F10" s="41">
        <f>F9/F8</f>
        <v>0.39041141696080756</v>
      </c>
      <c r="G10" s="40"/>
      <c r="H10" s="138">
        <f t="shared" ref="H10:K11" si="4">(C10-B10)*100</f>
        <v>-2.5472088348182984</v>
      </c>
      <c r="I10" s="138">
        <f t="shared" si="4"/>
        <v>3.3888842323926918</v>
      </c>
      <c r="J10" s="138">
        <f t="shared" si="4"/>
        <v>0.98670643658545498</v>
      </c>
      <c r="K10" s="138">
        <f t="shared" si="4"/>
        <v>-2.2750360626160813</v>
      </c>
      <c r="L10" s="176"/>
      <c r="M10" s="41">
        <f t="shared" ref="M10:R10" si="5">M9/M8</f>
        <v>0.37293690629541026</v>
      </c>
      <c r="N10" s="41">
        <f t="shared" si="5"/>
        <v>0.40791615826786076</v>
      </c>
      <c r="O10" s="41">
        <f t="shared" si="5"/>
        <v>0.40240277256218349</v>
      </c>
      <c r="P10" s="84">
        <f t="shared" si="5"/>
        <v>0.42515920306325122</v>
      </c>
      <c r="Q10" s="41">
        <f t="shared" si="5"/>
        <v>0.40161233432581606</v>
      </c>
      <c r="R10" s="41">
        <f t="shared" si="5"/>
        <v>0.39638426881976047</v>
      </c>
      <c r="S10" s="41">
        <f t="shared" ref="S10:X10" si="6">S9/S8</f>
        <v>0.4204276317234894</v>
      </c>
      <c r="T10" s="84">
        <f t="shared" si="6"/>
        <v>0.42547882572695084</v>
      </c>
      <c r="U10" s="41">
        <f t="shared" si="6"/>
        <v>0.40157471272287953</v>
      </c>
      <c r="V10" s="41">
        <f t="shared" si="6"/>
        <v>0.3956222679481573</v>
      </c>
      <c r="W10" s="41">
        <f t="shared" si="6"/>
        <v>0.38490013310635324</v>
      </c>
      <c r="X10" s="84">
        <f t="shared" si="6"/>
        <v>0.38246429934411974</v>
      </c>
      <c r="Y10" s="41">
        <f t="shared" ref="Y10:AA10" si="7">Y9/Y8</f>
        <v>0.34301035263369301</v>
      </c>
      <c r="Z10" s="41">
        <f t="shared" si="7"/>
        <v>0.33611192522974626</v>
      </c>
      <c r="AA10" s="41">
        <f t="shared" si="7"/>
        <v>0.31432516051764864</v>
      </c>
      <c r="AB10" s="40"/>
      <c r="AC10" s="138">
        <f t="shared" ref="AC10:AM10" si="8">(Q10-M10)*100</f>
        <v>2.8675428030405792</v>
      </c>
      <c r="AD10" s="138">
        <f t="shared" si="8"/>
        <v>-1.1531889448100296</v>
      </c>
      <c r="AE10" s="138">
        <f t="shared" si="8"/>
        <v>1.8024859161305917</v>
      </c>
      <c r="AF10" s="138">
        <f t="shared" si="8"/>
        <v>3.1962266369961467E-2</v>
      </c>
      <c r="AG10" s="138">
        <f t="shared" si="8"/>
        <v>-3.7621602936521725E-3</v>
      </c>
      <c r="AH10" s="138">
        <f t="shared" si="8"/>
        <v>-7.6200087160316343E-2</v>
      </c>
      <c r="AI10" s="138">
        <f t="shared" si="8"/>
        <v>-3.5527498617136164</v>
      </c>
      <c r="AJ10" s="138">
        <f t="shared" si="8"/>
        <v>-4.3014526382831093</v>
      </c>
      <c r="AK10" s="138">
        <f t="shared" si="8"/>
        <v>-5.8564360089186529</v>
      </c>
      <c r="AL10" s="138">
        <f t="shared" si="8"/>
        <v>-5.9510342718411042</v>
      </c>
      <c r="AM10" s="138">
        <f t="shared" si="8"/>
        <v>-7.0574972588704599</v>
      </c>
      <c r="AO10" s="41">
        <f>AO9/AO8</f>
        <v>0.39433421165255478</v>
      </c>
      <c r="AP10" s="41">
        <f t="shared" ref="AP10:AR10" si="9">AP9/AP8</f>
        <v>0.4076343299988025</v>
      </c>
      <c r="AQ10" s="41">
        <f t="shared" si="9"/>
        <v>0.39345658296837049</v>
      </c>
      <c r="AR10" s="41">
        <f t="shared" si="9"/>
        <v>0.33059179328764504</v>
      </c>
      <c r="AS10" s="40"/>
      <c r="AT10" s="138">
        <f>(AP10-AO10)*100</f>
        <v>1.3300118346247725</v>
      </c>
      <c r="AU10" s="138">
        <f t="shared" ref="AU10:AV11" si="10">(AQ10-AP10)*100</f>
        <v>-1.4177747030432009</v>
      </c>
      <c r="AV10" s="138">
        <f t="shared" si="10"/>
        <v>-6.2864789680725455</v>
      </c>
    </row>
    <row r="11" spans="1:48" ht="14.45" customHeight="1" x14ac:dyDescent="0.25">
      <c r="A11" s="40" t="s">
        <v>346</v>
      </c>
      <c r="B11" s="41">
        <f>B9/B7</f>
        <v>0.3476804403722884</v>
      </c>
      <c r="C11" s="41">
        <f t="shared" ref="C11:F11" si="11">C9/C7</f>
        <v>0.32703266772006895</v>
      </c>
      <c r="D11" s="41">
        <f t="shared" si="11"/>
        <v>0.32786251623310836</v>
      </c>
      <c r="E11" s="41">
        <f t="shared" si="11"/>
        <v>0.3300782318372778</v>
      </c>
      <c r="F11" s="41">
        <f t="shared" si="11"/>
        <v>0.31525740987517448</v>
      </c>
      <c r="G11" s="40"/>
      <c r="H11" s="138">
        <f t="shared" si="4"/>
        <v>-2.0647772652219452</v>
      </c>
      <c r="I11" s="138">
        <f t="shared" si="4"/>
        <v>8.2984851303941065E-2</v>
      </c>
      <c r="J11" s="138">
        <f t="shared" si="4"/>
        <v>0.22157156041694437</v>
      </c>
      <c r="K11" s="138">
        <f t="shared" si="4"/>
        <v>-1.4820821962103325</v>
      </c>
      <c r="L11" s="176"/>
      <c r="M11" s="41">
        <f t="shared" ref="M11:Y11" si="12">M9/M7</f>
        <v>0.33194953953555362</v>
      </c>
      <c r="N11" s="41">
        <f t="shared" si="12"/>
        <v>0.31242438441968268</v>
      </c>
      <c r="O11" s="41">
        <f t="shared" si="12"/>
        <v>0.32398978941829226</v>
      </c>
      <c r="P11" s="84">
        <f t="shared" si="12"/>
        <v>0.34028134852268466</v>
      </c>
      <c r="Q11" s="41">
        <f t="shared" si="12"/>
        <v>0.32571030963701725</v>
      </c>
      <c r="R11" s="41">
        <f t="shared" si="12"/>
        <v>0.31832055625708722</v>
      </c>
      <c r="S11" s="41">
        <f t="shared" si="12"/>
        <v>0.33329095228474492</v>
      </c>
      <c r="T11" s="84">
        <f t="shared" si="12"/>
        <v>0.33792630058946244</v>
      </c>
      <c r="U11" s="41">
        <f t="shared" si="12"/>
        <v>0.32387123544470747</v>
      </c>
      <c r="V11" s="41">
        <f t="shared" si="12"/>
        <v>0.31918993187102651</v>
      </c>
      <c r="W11" s="41">
        <f t="shared" si="12"/>
        <v>0.31038896490602985</v>
      </c>
      <c r="X11" s="84">
        <f t="shared" si="12"/>
        <v>0.30977040412898771</v>
      </c>
      <c r="Y11" s="41">
        <f t="shared" si="12"/>
        <v>0.30723560737189054</v>
      </c>
      <c r="Z11" s="41">
        <f t="shared" ref="Z11:AA11" si="13">Z9/Z7</f>
        <v>0.29948923843977404</v>
      </c>
      <c r="AA11" s="41">
        <f t="shared" si="13"/>
        <v>0.27312593226414439</v>
      </c>
      <c r="AB11" s="40"/>
      <c r="AC11" s="138">
        <f t="shared" ref="AC11" si="14">(Q11-M11)*100</f>
        <v>-0.62392298985363692</v>
      </c>
      <c r="AD11" s="138">
        <f t="shared" ref="AD11" si="15">(R11-N11)*100</f>
        <v>0.58961718374045402</v>
      </c>
      <c r="AE11" s="138">
        <f t="shared" ref="AE11" si="16">(S11-O11)*100</f>
        <v>0.93011628664526613</v>
      </c>
      <c r="AF11" s="138">
        <f t="shared" ref="AF11" si="17">(T11-P11)*100</f>
        <v>-0.23550479332222207</v>
      </c>
      <c r="AG11" s="138">
        <f t="shared" ref="AG11" si="18">(U11-Q11)*100</f>
        <v>-0.18390741923097753</v>
      </c>
      <c r="AH11" s="138">
        <f t="shared" ref="AH11" si="19">(V11-R11)*100</f>
        <v>8.6937561393929386E-2</v>
      </c>
      <c r="AI11" s="138">
        <f t="shared" ref="AI11" si="20">(W11-S11)*100</f>
        <v>-2.2901987378715072</v>
      </c>
      <c r="AJ11" s="138">
        <f t="shared" ref="AJ11" si="21">(X11-T11)*100</f>
        <v>-2.8155896460474725</v>
      </c>
      <c r="AK11" s="138">
        <f>(Y11-U11)*100</f>
        <v>-1.6635628072816933</v>
      </c>
      <c r="AL11" s="138">
        <f>(Z11-V11)*100</f>
        <v>-1.970069343125247</v>
      </c>
      <c r="AM11" s="138">
        <f>(AA11-W11)*100</f>
        <v>-3.7263032641885463</v>
      </c>
      <c r="AO11" s="41">
        <f t="shared" ref="AO11:AR11" si="22">AO9/AO7</f>
        <v>0.32265935861739858</v>
      </c>
      <c r="AP11" s="41">
        <f t="shared" si="22"/>
        <v>0.32652614187725582</v>
      </c>
      <c r="AQ11" s="41">
        <f t="shared" si="22"/>
        <v>0.31735118985575145</v>
      </c>
      <c r="AR11" s="41">
        <f t="shared" si="22"/>
        <v>0.29241980714740523</v>
      </c>
      <c r="AS11" s="40"/>
      <c r="AT11" s="138">
        <f>(AP11-AO11)*100</f>
        <v>0.38667832598572316</v>
      </c>
      <c r="AU11" s="138">
        <f t="shared" si="10"/>
        <v>-0.91749520215043678</v>
      </c>
      <c r="AV11" s="138">
        <f t="shared" si="10"/>
        <v>-2.4931382708346215</v>
      </c>
    </row>
    <row r="12" spans="1:48" ht="14.45" customHeight="1" x14ac:dyDescent="0.25">
      <c r="A12" t="s">
        <v>125</v>
      </c>
      <c r="B12" s="39">
        <f>DRE!B21/1000</f>
        <v>-311.29899999999998</v>
      </c>
      <c r="C12" s="39">
        <f>DRE!C21/1000</f>
        <v>-360.05</v>
      </c>
      <c r="D12" s="39">
        <f>DRE!D21/1000</f>
        <v>-428.05900000000003</v>
      </c>
      <c r="E12" s="39">
        <f>DRE!E21/1000</f>
        <v>-516.23500000000001</v>
      </c>
      <c r="F12" s="39">
        <f>DRE!F21/1000</f>
        <v>-629.99800000000005</v>
      </c>
      <c r="H12" s="134">
        <f t="shared" ref="H12:K13" si="23">IFERROR((C12-B12)/(ABS(B12)),0)</f>
        <v>-0.15660506458421014</v>
      </c>
      <c r="I12" s="134">
        <f t="shared" si="23"/>
        <v>-0.18888765449243164</v>
      </c>
      <c r="J12" s="134">
        <f t="shared" si="23"/>
        <v>-0.20599029573026145</v>
      </c>
      <c r="K12" s="134">
        <f t="shared" si="23"/>
        <v>-0.22037056766782576</v>
      </c>
      <c r="L12" s="148"/>
      <c r="M12" s="39">
        <f>DRE!M21/1000</f>
        <v>-94.206999999999994</v>
      </c>
      <c r="N12" s="39">
        <f>DRE!N21/1000</f>
        <v>-99.88</v>
      </c>
      <c r="O12" s="39">
        <f>DRE!O21/1000</f>
        <v>-104.86799999999999</v>
      </c>
      <c r="P12" s="87">
        <f>DRE!P21/1000</f>
        <v>-129.10400000000001</v>
      </c>
      <c r="Q12" s="39">
        <f>DRE!Q21/1000</f>
        <v>-112.476</v>
      </c>
      <c r="R12" s="39">
        <f>DRE!R21/1000</f>
        <v>-114.081</v>
      </c>
      <c r="S12" s="39">
        <f>DRE!S21/1000</f>
        <v>-136.40100000000001</v>
      </c>
      <c r="T12" s="87">
        <f>DRE!T21/1000</f>
        <v>-153.27699999999999</v>
      </c>
      <c r="U12" s="39">
        <f>DRE!U21/1000</f>
        <v>-138.75299999999999</v>
      </c>
      <c r="V12" s="39">
        <f>DRE!V21/1000</f>
        <v>-155.48099999999999</v>
      </c>
      <c r="W12" s="39">
        <f>DRE!W21/1000</f>
        <v>-162.24199999999999</v>
      </c>
      <c r="X12" s="87">
        <f>DRE!X21/1000</f>
        <v>-173.52199999999999</v>
      </c>
      <c r="Y12" s="39">
        <f>DRE!Y21/1000</f>
        <v>-167.32</v>
      </c>
      <c r="Z12" s="39">
        <f>DRE!Z21/1000</f>
        <v>-165.399</v>
      </c>
      <c r="AA12" s="39">
        <f>DRE!AA21/1000</f>
        <v>-173.22399999999999</v>
      </c>
      <c r="AC12" s="134">
        <f t="shared" ref="AC12:AM13" si="24">IFERROR((Q12-M12)/(ABS(M12)),0)</f>
        <v>-0.19392401838504578</v>
      </c>
      <c r="AD12" s="134">
        <f t="shared" si="24"/>
        <v>-0.14218061674008819</v>
      </c>
      <c r="AE12" s="134">
        <f t="shared" si="24"/>
        <v>-0.30069229889003335</v>
      </c>
      <c r="AF12" s="134">
        <f t="shared" si="24"/>
        <v>-0.1872366464245877</v>
      </c>
      <c r="AG12" s="134">
        <f t="shared" si="24"/>
        <v>-0.23362317294356119</v>
      </c>
      <c r="AH12" s="134">
        <f t="shared" si="24"/>
        <v>-0.36290004470507786</v>
      </c>
      <c r="AI12" s="134">
        <f t="shared" si="24"/>
        <v>-0.18944875770705477</v>
      </c>
      <c r="AJ12" s="134">
        <f t="shared" si="24"/>
        <v>-0.13208113415580947</v>
      </c>
      <c r="AK12" s="134">
        <f t="shared" si="24"/>
        <v>-0.20588383674587224</v>
      </c>
      <c r="AL12" s="134">
        <f t="shared" si="24"/>
        <v>-6.3789144654330804E-2</v>
      </c>
      <c r="AM12" s="134">
        <f t="shared" si="24"/>
        <v>-6.7689007778503715E-2</v>
      </c>
      <c r="AO12" s="39">
        <f>SUM(M12:O12)</f>
        <v>-298.95499999999998</v>
      </c>
      <c r="AP12" s="39">
        <f>SUM(Q12:S12)</f>
        <v>-362.95800000000003</v>
      </c>
      <c r="AQ12" s="39">
        <f>SUM(U12:W12)</f>
        <v>-456.476</v>
      </c>
      <c r="AR12" s="39">
        <f>SUM(Y12:AA12)</f>
        <v>-505.94299999999998</v>
      </c>
      <c r="AT12" s="134">
        <f t="shared" ref="AT12:AT13" si="25">IFERROR((AP12-AO12)/(ABS(AO12)),0)</f>
        <v>-0.2140890769513808</v>
      </c>
      <c r="AU12" s="134">
        <f t="shared" ref="AU12:AU13" si="26">IFERROR((AQ12-AP12)/(ABS(AP12)),0)</f>
        <v>-0.25765515569294511</v>
      </c>
      <c r="AV12" s="134">
        <f t="shared" ref="AV12:AV13" si="27">IFERROR((AR12-AQ12)/(ABS(AQ12)),0)</f>
        <v>-0.10836714306995326</v>
      </c>
    </row>
    <row r="13" spans="1:48" ht="14.45" customHeight="1" x14ac:dyDescent="0.25">
      <c r="A13" s="22" t="s">
        <v>249</v>
      </c>
      <c r="B13" s="46">
        <f>DRE!B45/1000</f>
        <v>82.614999999999995</v>
      </c>
      <c r="C13" s="46">
        <f>DRE!C45/1000</f>
        <v>88.453000000000003</v>
      </c>
      <c r="D13" s="46">
        <f>DRE!D45/1000</f>
        <v>162.46</v>
      </c>
      <c r="E13" s="46">
        <f>DRE!E45/1000</f>
        <v>214.81100000000001</v>
      </c>
      <c r="F13" s="46">
        <f>DRE!F45/1000</f>
        <v>246.285</v>
      </c>
      <c r="G13" s="24"/>
      <c r="H13" s="139">
        <f t="shared" si="23"/>
        <v>7.0665133450342046E-2</v>
      </c>
      <c r="I13" s="139">
        <f t="shared" si="23"/>
        <v>0.83668162753100517</v>
      </c>
      <c r="J13" s="139">
        <f t="shared" si="23"/>
        <v>0.32223932044811027</v>
      </c>
      <c r="K13" s="139">
        <f t="shared" si="23"/>
        <v>0.14651949853592222</v>
      </c>
      <c r="L13" s="148"/>
      <c r="M13" s="46">
        <f>DRE!M45/1000</f>
        <v>34.854999999999997</v>
      </c>
      <c r="N13" s="46">
        <f>DRE!N45/1000</f>
        <v>30.170999999999999</v>
      </c>
      <c r="O13" s="46">
        <f>DRE!O45/1000</f>
        <v>48.023000000000003</v>
      </c>
      <c r="P13" s="88">
        <f>DRE!P45/1000</f>
        <v>49.411000000000001</v>
      </c>
      <c r="Q13" s="46">
        <f>DRE!Q45/1000</f>
        <v>28.126999999999999</v>
      </c>
      <c r="R13" s="46">
        <f>DRE!R45/1000</f>
        <v>38.929000000000002</v>
      </c>
      <c r="S13" s="46">
        <f>DRE!S45/1000</f>
        <v>70.426000000000002</v>
      </c>
      <c r="T13" s="88">
        <f>DRE!T45/1000</f>
        <v>77.328999999999994</v>
      </c>
      <c r="U13" s="46">
        <f>DRE!U45/1000</f>
        <v>54.16</v>
      </c>
      <c r="V13" s="46">
        <f>DRE!V45/1000</f>
        <v>60.875999999999998</v>
      </c>
      <c r="W13" s="46">
        <f>DRE!W45/1000</f>
        <v>66.646000000000001</v>
      </c>
      <c r="X13" s="88">
        <f>DRE!X45/1000</f>
        <v>64.602999999999994</v>
      </c>
      <c r="Y13" s="46">
        <f>DRE!Y45/1000</f>
        <v>41.981000000000002</v>
      </c>
      <c r="Z13" s="46">
        <f>DRE!Z45/1000</f>
        <v>47.497999999999998</v>
      </c>
      <c r="AA13" s="46">
        <f>DRE!AA45/1000</f>
        <v>43.052</v>
      </c>
      <c r="AB13" s="24"/>
      <c r="AC13" s="139">
        <f t="shared" si="24"/>
        <v>-0.19302825993401229</v>
      </c>
      <c r="AD13" s="139">
        <f t="shared" si="24"/>
        <v>0.29027874448974189</v>
      </c>
      <c r="AE13" s="139">
        <f t="shared" si="24"/>
        <v>0.46650563271765605</v>
      </c>
      <c r="AF13" s="139">
        <f t="shared" si="24"/>
        <v>0.56501588715063433</v>
      </c>
      <c r="AG13" s="139">
        <f t="shared" si="24"/>
        <v>0.92555196074945778</v>
      </c>
      <c r="AH13" s="139">
        <f t="shared" si="24"/>
        <v>0.56376994014744775</v>
      </c>
      <c r="AI13" s="139">
        <f t="shared" si="24"/>
        <v>-5.3673359270723899E-2</v>
      </c>
      <c r="AJ13" s="139">
        <f t="shared" si="24"/>
        <v>-0.16456956639811715</v>
      </c>
      <c r="AK13" s="139">
        <f t="shared" si="24"/>
        <v>-0.22487075332348588</v>
      </c>
      <c r="AL13" s="139">
        <f t="shared" si="24"/>
        <v>-0.21975819699060387</v>
      </c>
      <c r="AM13" s="139">
        <f t="shared" si="24"/>
        <v>-0.35401974612129761</v>
      </c>
      <c r="AO13" s="46">
        <f>SUM(M13:O13)</f>
        <v>113.04900000000001</v>
      </c>
      <c r="AP13" s="46">
        <f>SUM(Q13:S13)</f>
        <v>137.482</v>
      </c>
      <c r="AQ13" s="46">
        <f>SUM(U13:W13)</f>
        <v>181.68200000000002</v>
      </c>
      <c r="AR13" s="46">
        <f>SUM(Y13:AA13)</f>
        <v>132.53100000000001</v>
      </c>
      <c r="AS13" s="24"/>
      <c r="AT13" s="139">
        <f t="shared" si="25"/>
        <v>0.21612751992498822</v>
      </c>
      <c r="AU13" s="139">
        <f t="shared" si="26"/>
        <v>0.32149663228640851</v>
      </c>
      <c r="AV13" s="139">
        <f t="shared" si="27"/>
        <v>-0.27053312931385609</v>
      </c>
    </row>
    <row r="14" spans="1:48" ht="14.45" customHeight="1" x14ac:dyDescent="0.25">
      <c r="A14" s="40" t="s">
        <v>342</v>
      </c>
      <c r="B14" s="41">
        <f>DRE!B46</f>
        <v>8.4950894753023892E-2</v>
      </c>
      <c r="C14" s="41">
        <f>DRE!C46</f>
        <v>7.4928356689236184E-2</v>
      </c>
      <c r="D14" s="41">
        <f>DRE!D46</f>
        <v>0.12087509821194733</v>
      </c>
      <c r="E14" s="41">
        <f>DRE!E46</f>
        <v>0.13250417601180386</v>
      </c>
      <c r="F14" s="41">
        <f>DRE!F46</f>
        <v>0.12110753017054435</v>
      </c>
      <c r="G14" s="40"/>
      <c r="H14" s="138">
        <f>(C14-B14)*100</f>
        <v>-1.0022538063787709</v>
      </c>
      <c r="I14" s="138">
        <f>(D14-C14)*100</f>
        <v>4.5946741522711152</v>
      </c>
      <c r="J14" s="138">
        <f>(E14-D14)*100</f>
        <v>1.1629077799856531</v>
      </c>
      <c r="K14" s="138">
        <f>(F14-E14)*100</f>
        <v>-1.1396645841259518</v>
      </c>
      <c r="L14" s="176"/>
      <c r="M14" s="41">
        <f t="shared" ref="M14:X14" si="28">M13/M8</f>
        <v>0.11058689899803921</v>
      </c>
      <c r="N14" s="41">
        <f t="shared" si="28"/>
        <v>0.10428714134120501</v>
      </c>
      <c r="O14" s="41">
        <f t="shared" si="28"/>
        <v>0.13766206961791275</v>
      </c>
      <c r="P14" s="84">
        <f t="shared" si="28"/>
        <v>0.12646917296312221</v>
      </c>
      <c r="Q14" s="41">
        <f t="shared" si="28"/>
        <v>8.9377468628753176E-2</v>
      </c>
      <c r="R14" s="41">
        <f t="shared" si="28"/>
        <v>0.11149936558582349</v>
      </c>
      <c r="S14" s="41">
        <f t="shared" si="28"/>
        <v>0.15472868762056252</v>
      </c>
      <c r="T14" s="84">
        <f t="shared" si="28"/>
        <v>0.15399091137193677</v>
      </c>
      <c r="U14" s="41">
        <f t="shared" si="28"/>
        <v>0.12439679269421496</v>
      </c>
      <c r="V14" s="41">
        <f t="shared" si="28"/>
        <v>0.1226861322106519</v>
      </c>
      <c r="W14" s="41">
        <f t="shared" si="28"/>
        <v>0.12372393333915016</v>
      </c>
      <c r="X14" s="84">
        <f t="shared" si="28"/>
        <v>0.11467343551693839</v>
      </c>
      <c r="Y14" s="41">
        <f t="shared" ref="Y14:AA14" si="29">Y13/Y8</f>
        <v>7.7706761141621727E-2</v>
      </c>
      <c r="Z14" s="41">
        <f t="shared" si="29"/>
        <v>8.5403941692723445E-2</v>
      </c>
      <c r="AA14" s="41">
        <f t="shared" si="29"/>
        <v>7.1612495425662864E-2</v>
      </c>
      <c r="AB14" s="40"/>
      <c r="AC14" s="138">
        <f t="shared" ref="AC14:AM14" si="30">(Q14-M14)*100</f>
        <v>-2.1209430369286033</v>
      </c>
      <c r="AD14" s="138">
        <f t="shared" si="30"/>
        <v>0.72122242446184814</v>
      </c>
      <c r="AE14" s="138">
        <f t="shared" si="30"/>
        <v>1.7066618002649774</v>
      </c>
      <c r="AF14" s="138">
        <f t="shared" si="30"/>
        <v>2.7521738408814556</v>
      </c>
      <c r="AG14" s="138">
        <f t="shared" si="30"/>
        <v>3.5019324065461781</v>
      </c>
      <c r="AH14" s="138">
        <f t="shared" si="30"/>
        <v>1.1186766624828413</v>
      </c>
      <c r="AI14" s="138">
        <f t="shared" si="30"/>
        <v>-3.1004754281412361</v>
      </c>
      <c r="AJ14" s="138">
        <f t="shared" si="30"/>
        <v>-3.931747585499838</v>
      </c>
      <c r="AK14" s="138">
        <f t="shared" si="30"/>
        <v>-4.6690031552593227</v>
      </c>
      <c r="AL14" s="138">
        <f t="shared" si="30"/>
        <v>-3.7282190517928457</v>
      </c>
      <c r="AM14" s="138">
        <f t="shared" si="30"/>
        <v>-5.2111437913487295</v>
      </c>
      <c r="AO14" s="41">
        <f t="shared" ref="AO14:AR14" si="31">AO13/AO8</f>
        <v>0.11858253543346732</v>
      </c>
      <c r="AP14" s="41">
        <f t="shared" si="31"/>
        <v>0.12286170305934416</v>
      </c>
      <c r="AQ14" s="41">
        <f t="shared" si="31"/>
        <v>0.12357293804213051</v>
      </c>
      <c r="AR14" s="41">
        <f t="shared" si="31"/>
        <v>7.8070271550307338E-2</v>
      </c>
      <c r="AS14" s="40"/>
      <c r="AT14" s="138">
        <f>(AP14-AO14)*100</f>
        <v>0.42791676258768369</v>
      </c>
      <c r="AU14" s="138">
        <f t="shared" ref="AU14:AV15" si="32">(AQ14-AP14)*100</f>
        <v>7.1123498278635733E-2</v>
      </c>
      <c r="AV14" s="138">
        <f t="shared" si="32"/>
        <v>-4.5502666491823174</v>
      </c>
    </row>
    <row r="15" spans="1:48" ht="14.45" customHeight="1" x14ac:dyDescent="0.25">
      <c r="A15" s="40" t="s">
        <v>347</v>
      </c>
      <c r="B15" s="41">
        <f>B13/B7</f>
        <v>7.4797196972440513E-2</v>
      </c>
      <c r="C15" s="41">
        <f t="shared" ref="C15:F15" si="33">C13/C7</f>
        <v>6.633359755882641E-2</v>
      </c>
      <c r="D15" s="41">
        <f t="shared" si="33"/>
        <v>9.826663368127278E-2</v>
      </c>
      <c r="E15" s="41">
        <f t="shared" si="33"/>
        <v>0.10585864061402753</v>
      </c>
      <c r="F15" s="41">
        <f t="shared" si="33"/>
        <v>9.7794389762372549E-2</v>
      </c>
      <c r="G15" s="40"/>
      <c r="H15" s="138">
        <f t="shared" ref="H15:K15" si="34">(C15-B15)*100</f>
        <v>-0.84635994136141035</v>
      </c>
      <c r="I15" s="138">
        <f t="shared" si="34"/>
        <v>3.193303612244637</v>
      </c>
      <c r="J15" s="138">
        <f t="shared" si="34"/>
        <v>0.75920069327547468</v>
      </c>
      <c r="K15" s="138">
        <f t="shared" si="34"/>
        <v>-0.80642508516549771</v>
      </c>
      <c r="L15" s="176"/>
      <c r="M15" s="41">
        <f t="shared" ref="M15:Y15" si="35">M13/M7</f>
        <v>9.8432924125738841E-2</v>
      </c>
      <c r="N15" s="41">
        <f t="shared" si="35"/>
        <v>7.98738791686191E-2</v>
      </c>
      <c r="O15" s="41">
        <f t="shared" si="35"/>
        <v>0.11083697227633195</v>
      </c>
      <c r="P15" s="84">
        <f t="shared" si="35"/>
        <v>0.10122114354428668</v>
      </c>
      <c r="Q15" s="41">
        <f t="shared" si="35"/>
        <v>7.2485729380081687E-2</v>
      </c>
      <c r="R15" s="41">
        <f t="shared" si="35"/>
        <v>8.9540738287296764E-2</v>
      </c>
      <c r="S15" s="41">
        <f t="shared" si="35"/>
        <v>0.1226600436118407</v>
      </c>
      <c r="T15" s="84">
        <f t="shared" si="35"/>
        <v>0.12230356919738529</v>
      </c>
      <c r="U15" s="41">
        <f t="shared" si="35"/>
        <v>0.10032639421456066</v>
      </c>
      <c r="V15" s="41">
        <f t="shared" si="35"/>
        <v>9.8983756361685174E-2</v>
      </c>
      <c r="W15" s="41">
        <f t="shared" si="35"/>
        <v>9.9772747006637949E-2</v>
      </c>
      <c r="X15" s="84">
        <f t="shared" si="35"/>
        <v>9.2877783688198157E-2</v>
      </c>
      <c r="Y15" s="41">
        <f t="shared" si="35"/>
        <v>6.9602225626537756E-2</v>
      </c>
      <c r="Z15" s="41">
        <f t="shared" ref="Z15:AA15" si="36">Z13/Z7</f>
        <v>7.6098345632411885E-2</v>
      </c>
      <c r="AA15" s="41">
        <f t="shared" si="36"/>
        <v>6.2226102239746534E-2</v>
      </c>
      <c r="AB15" s="40"/>
      <c r="AC15" s="138">
        <f t="shared" ref="AC15" si="37">(Q15-M15)*100</f>
        <v>-2.5947194745657152</v>
      </c>
      <c r="AD15" s="138">
        <f t="shared" ref="AD15" si="38">(R15-N15)*100</f>
        <v>0.96668591186776642</v>
      </c>
      <c r="AE15" s="138">
        <f t="shared" ref="AE15" si="39">(S15-O15)*100</f>
        <v>1.182307133550875</v>
      </c>
      <c r="AF15" s="138">
        <f t="shared" ref="AF15" si="40">(T15-P15)*100</f>
        <v>2.1082425653098604</v>
      </c>
      <c r="AG15" s="138">
        <f t="shared" ref="AG15" si="41">(U15-Q15)*100</f>
        <v>2.7840664834478974</v>
      </c>
      <c r="AH15" s="138">
        <f t="shared" ref="AH15" si="42">(V15-R15)*100</f>
        <v>0.94430180743884096</v>
      </c>
      <c r="AI15" s="138">
        <f t="shared" ref="AI15" si="43">(W15-S15)*100</f>
        <v>-2.2887296605202749</v>
      </c>
      <c r="AJ15" s="138">
        <f t="shared" ref="AJ15" si="44">(X15-T15)*100</f>
        <v>-2.9425785509187135</v>
      </c>
      <c r="AK15" s="138">
        <f>(Y15-U15)*100</f>
        <v>-3.0724168588022902</v>
      </c>
      <c r="AL15" s="138">
        <f>(Z15-V15)*100</f>
        <v>-2.288541072927329</v>
      </c>
      <c r="AM15" s="138">
        <f>(AA15-W15)*100</f>
        <v>-3.7546644766891415</v>
      </c>
      <c r="AO15" s="41">
        <f t="shared" ref="AO15:AR15" si="45">AO13/AO7</f>
        <v>9.7028773298269352E-2</v>
      </c>
      <c r="AP15" s="41">
        <f t="shared" si="45"/>
        <v>9.8415552695364339E-2</v>
      </c>
      <c r="AQ15" s="41">
        <f t="shared" si="45"/>
        <v>9.9670511612188997E-2</v>
      </c>
      <c r="AR15" s="41">
        <f t="shared" si="45"/>
        <v>6.905583929853594E-2</v>
      </c>
      <c r="AS15" s="40"/>
      <c r="AT15" s="138">
        <f>(AP15-AO15)*100</f>
        <v>0.13867793970949865</v>
      </c>
      <c r="AU15" s="138">
        <f t="shared" si="32"/>
        <v>0.12549589168246583</v>
      </c>
      <c r="AV15" s="138">
        <f t="shared" si="32"/>
        <v>-3.061467231365306</v>
      </c>
    </row>
    <row r="16" spans="1:48" ht="14.45" customHeight="1" x14ac:dyDescent="0.25">
      <c r="A16" s="22" t="s">
        <v>126</v>
      </c>
      <c r="B16" s="46">
        <f>DRE!B50/1000</f>
        <v>91.096999999999994</v>
      </c>
      <c r="C16" s="46">
        <f>DRE!C50/1000</f>
        <v>98.090999999999994</v>
      </c>
      <c r="D16" s="46">
        <f>DRE!D50/1000</f>
        <v>124.627</v>
      </c>
      <c r="E16" s="46">
        <f>DRE!E50/1000</f>
        <v>163.21899999999999</v>
      </c>
      <c r="F16" s="46">
        <f>DRE!F50/1000</f>
        <v>182.16</v>
      </c>
      <c r="G16" s="24"/>
      <c r="H16" s="139">
        <f>IFERROR((C16-B16)/(ABS(B16)),0)</f>
        <v>7.6775305443647981E-2</v>
      </c>
      <c r="I16" s="139">
        <f>IFERROR((D16-C16)/(ABS(C16)),0)</f>
        <v>0.27052430905995456</v>
      </c>
      <c r="J16" s="139">
        <f>IFERROR((E16-D16)/(ABS(D16)),0)</f>
        <v>0.30966002551614014</v>
      </c>
      <c r="K16" s="139">
        <f>IFERROR((F16-E16)/(ABS(E16)),0)</f>
        <v>0.11604653869953868</v>
      </c>
      <c r="L16" s="148"/>
      <c r="M16" s="46">
        <f>DRE!M50/1000</f>
        <v>24.042000000000002</v>
      </c>
      <c r="N16" s="46">
        <f>DRE!N50/1000</f>
        <v>18.677</v>
      </c>
      <c r="O16" s="46">
        <f>DRE!O50/1000</f>
        <v>36.052</v>
      </c>
      <c r="P16" s="88">
        <f>DRE!P50/1000</f>
        <v>45.856000000000002</v>
      </c>
      <c r="Q16" s="46">
        <f>DRE!Q50/1000</f>
        <v>15.35</v>
      </c>
      <c r="R16" s="46">
        <f>DRE!R50/1000</f>
        <v>25.783999999999999</v>
      </c>
      <c r="S16" s="46">
        <f>DRE!S50/1000</f>
        <v>58.75</v>
      </c>
      <c r="T16" s="88">
        <f>DRE!T50/1000</f>
        <v>63.335000000000001</v>
      </c>
      <c r="U16" s="46">
        <f>DRE!U50/1000</f>
        <v>40.207000000000001</v>
      </c>
      <c r="V16" s="46">
        <f>DRE!V50/1000</f>
        <v>46.097999999999999</v>
      </c>
      <c r="W16" s="46">
        <f>DRE!W50/1000</f>
        <v>49.921999999999997</v>
      </c>
      <c r="X16" s="88">
        <f>DRE!X50/1000</f>
        <v>45.933</v>
      </c>
      <c r="Y16" s="46">
        <f>DRE!Y50/1000</f>
        <v>21.952999999999999</v>
      </c>
      <c r="Z16" s="46">
        <f>DRE!Z50/1000</f>
        <v>26.184000000000001</v>
      </c>
      <c r="AA16" s="46">
        <f>DRE!AA50/1000</f>
        <v>20.369</v>
      </c>
      <c r="AB16" s="24"/>
      <c r="AC16" s="139">
        <f t="shared" ref="AC16:AM16" si="46">IFERROR((Q16-M16)/(ABS(M16)),0)</f>
        <v>-0.36153398219782051</v>
      </c>
      <c r="AD16" s="139">
        <f t="shared" si="46"/>
        <v>0.38052149702843069</v>
      </c>
      <c r="AE16" s="139">
        <f t="shared" si="46"/>
        <v>0.62959059136802398</v>
      </c>
      <c r="AF16" s="139">
        <f t="shared" si="46"/>
        <v>0.38117149337055128</v>
      </c>
      <c r="AG16" s="139">
        <f t="shared" si="46"/>
        <v>1.6193485342019545</v>
      </c>
      <c r="AH16" s="139">
        <f t="shared" si="46"/>
        <v>0.78785293205088436</v>
      </c>
      <c r="AI16" s="139">
        <f t="shared" si="46"/>
        <v>-0.1502638297872341</v>
      </c>
      <c r="AJ16" s="139">
        <f t="shared" si="46"/>
        <v>-0.27476119049498698</v>
      </c>
      <c r="AK16" s="139">
        <f t="shared" si="46"/>
        <v>-0.45400054716840355</v>
      </c>
      <c r="AL16" s="139">
        <f t="shared" si="46"/>
        <v>-0.4319927111805284</v>
      </c>
      <c r="AM16" s="139">
        <f t="shared" si="46"/>
        <v>-0.59198349425103158</v>
      </c>
      <c r="AO16" s="46">
        <f>SUM(M16:O16)</f>
        <v>78.771000000000001</v>
      </c>
      <c r="AP16" s="46">
        <f>SUM(Q16:S16)</f>
        <v>99.884</v>
      </c>
      <c r="AQ16" s="46">
        <f>SUM(U16:W16)</f>
        <v>136.227</v>
      </c>
      <c r="AR16" s="46">
        <f>SUM(Y16:AA16)</f>
        <v>68.506</v>
      </c>
      <c r="AS16" s="24"/>
      <c r="AT16" s="139">
        <f>IFERROR((AP16-AO16)/(ABS(AO16)),0)</f>
        <v>0.26803011260489268</v>
      </c>
      <c r="AU16" s="139">
        <f t="shared" ref="AU16:AV16" si="47">IFERROR((AQ16-AP16)/(ABS(AP16)),0)</f>
        <v>0.36385206839934325</v>
      </c>
      <c r="AV16" s="139">
        <f t="shared" si="47"/>
        <v>-0.49711877968390994</v>
      </c>
    </row>
    <row r="17" spans="1:48" ht="14.45" customHeight="1" x14ac:dyDescent="0.25">
      <c r="A17" s="40" t="s">
        <v>343</v>
      </c>
      <c r="B17" s="41">
        <f>B16/B8</f>
        <v>9.3672718747397174E-2</v>
      </c>
      <c r="C17" s="41">
        <f>C16/C8</f>
        <v>8.3092686918520189E-2</v>
      </c>
      <c r="D17" s="41">
        <f>D16/D8</f>
        <v>9.2726214852027339E-2</v>
      </c>
      <c r="E17" s="41">
        <f>E16/E8</f>
        <v>0.10068012859895729</v>
      </c>
      <c r="F17" s="41">
        <f>F16/F8</f>
        <v>8.9574873402222449E-2</v>
      </c>
      <c r="G17" s="40"/>
      <c r="H17" s="138">
        <f>(C17-B17)*100</f>
        <v>-1.0580031828876986</v>
      </c>
      <c r="I17" s="138">
        <f>(D17-C17)*100</f>
        <v>0.96335279335071489</v>
      </c>
      <c r="J17" s="138">
        <f>(E17-D17)*100</f>
        <v>0.79539137469299548</v>
      </c>
      <c r="K17" s="138">
        <f>(F17-E17)*100</f>
        <v>-1.1105255196734845</v>
      </c>
      <c r="L17" s="176"/>
      <c r="M17" s="41">
        <f t="shared" ref="M17:R17" si="48">M16/M8</f>
        <v>7.6279736786999258E-2</v>
      </c>
      <c r="N17" s="41">
        <f t="shared" si="48"/>
        <v>6.4557718962900995E-2</v>
      </c>
      <c r="O17" s="41">
        <f t="shared" si="48"/>
        <v>0.10334616608427191</v>
      </c>
      <c r="P17" s="84">
        <f t="shared" si="48"/>
        <v>0.11737002682392449</v>
      </c>
      <c r="Q17" s="41">
        <f t="shared" si="48"/>
        <v>4.8776767641460564E-2</v>
      </c>
      <c r="R17" s="41">
        <f t="shared" si="48"/>
        <v>7.3849819986767512E-2</v>
      </c>
      <c r="S17" s="41">
        <f t="shared" ref="S17:X17" si="49">S16/S8</f>
        <v>0.1290760571054447</v>
      </c>
      <c r="T17" s="84">
        <f t="shared" si="49"/>
        <v>0.12612363242433777</v>
      </c>
      <c r="U17" s="41">
        <f t="shared" si="49"/>
        <v>9.2349000071202017E-2</v>
      </c>
      <c r="V17" s="41">
        <f t="shared" si="49"/>
        <v>9.2903366230478873E-2</v>
      </c>
      <c r="W17" s="41">
        <f t="shared" si="49"/>
        <v>9.2676922848438814E-2</v>
      </c>
      <c r="X17" s="84">
        <f t="shared" si="49"/>
        <v>8.1533286590398768E-2</v>
      </c>
      <c r="Y17" s="41">
        <f t="shared" ref="Y17:AA17" si="50">Y16/Y8</f>
        <v>4.0634966469165139E-2</v>
      </c>
      <c r="Z17" s="41">
        <f t="shared" si="50"/>
        <v>4.7080230941982208E-2</v>
      </c>
      <c r="AA17" s="41">
        <f t="shared" si="50"/>
        <v>3.38816993246615E-2</v>
      </c>
      <c r="AB17" s="40"/>
      <c r="AC17" s="138">
        <f t="shared" ref="AC17:AM17" si="51">(Q17-M17)*100</f>
        <v>-2.7502969145538696</v>
      </c>
      <c r="AD17" s="138">
        <f t="shared" si="51"/>
        <v>0.92921010238665169</v>
      </c>
      <c r="AE17" s="138">
        <f t="shared" si="51"/>
        <v>2.5729891021172788</v>
      </c>
      <c r="AF17" s="138">
        <f t="shared" si="51"/>
        <v>0.87536056004132856</v>
      </c>
      <c r="AG17" s="138">
        <f t="shared" si="51"/>
        <v>4.3572232429741451</v>
      </c>
      <c r="AH17" s="138">
        <f t="shared" si="51"/>
        <v>1.9053546243711361</v>
      </c>
      <c r="AI17" s="138">
        <f t="shared" si="51"/>
        <v>-3.639913425700589</v>
      </c>
      <c r="AJ17" s="138">
        <f t="shared" si="51"/>
        <v>-4.4590345833939002</v>
      </c>
      <c r="AK17" s="138">
        <f t="shared" si="51"/>
        <v>-5.171403360203688</v>
      </c>
      <c r="AL17" s="138">
        <f t="shared" si="51"/>
        <v>-4.5823135288496664</v>
      </c>
      <c r="AM17" s="138">
        <f t="shared" si="51"/>
        <v>-5.8795223523777311</v>
      </c>
      <c r="AO17" s="41">
        <f t="shared" ref="AO17:AR17" si="52">AO16/AO8</f>
        <v>8.2626691953309225E-2</v>
      </c>
      <c r="AP17" s="41">
        <f t="shared" si="52"/>
        <v>8.9262000468276079E-2</v>
      </c>
      <c r="AQ17" s="41">
        <f t="shared" si="52"/>
        <v>9.2656237990914422E-2</v>
      </c>
      <c r="AR17" s="41">
        <f t="shared" si="52"/>
        <v>4.0354951089370442E-2</v>
      </c>
      <c r="AS17" s="40"/>
      <c r="AT17" s="138">
        <f t="shared" ref="AT17:AT18" si="53">(AP17-AO17)*100</f>
        <v>0.66353085149668534</v>
      </c>
      <c r="AU17" s="138">
        <f t="shared" ref="AU17:AU18" si="54">(AQ17-AP17)*100</f>
        <v>0.33942375226383437</v>
      </c>
      <c r="AV17" s="138">
        <f t="shared" ref="AV17:AV18" si="55">(AR17-AQ17)*100</f>
        <v>-5.2301286901543982</v>
      </c>
    </row>
    <row r="18" spans="1:48" ht="14.45" customHeight="1" x14ac:dyDescent="0.25">
      <c r="A18" s="40" t="s">
        <v>348</v>
      </c>
      <c r="B18" s="41">
        <f>B16/B7</f>
        <v>8.2476550899938425E-2</v>
      </c>
      <c r="C18" s="41">
        <f t="shared" ref="C18:F18" si="56">C16/C7</f>
        <v>7.3561427177629271E-2</v>
      </c>
      <c r="D18" s="41">
        <f t="shared" si="56"/>
        <v>7.5382714242250293E-2</v>
      </c>
      <c r="E18" s="41">
        <f t="shared" si="56"/>
        <v>8.0434155896955739E-2</v>
      </c>
      <c r="F18" s="41">
        <f t="shared" si="56"/>
        <v>7.2331754021210323E-2</v>
      </c>
      <c r="G18" s="40"/>
      <c r="H18" s="138">
        <f t="shared" ref="H18:K18" si="57">(C18-B18)*100</f>
        <v>-0.8915123722309154</v>
      </c>
      <c r="I18" s="138">
        <f t="shared" si="57"/>
        <v>0.18212870646210216</v>
      </c>
      <c r="J18" s="138">
        <f t="shared" si="57"/>
        <v>0.50514416547054464</v>
      </c>
      <c r="K18" s="138">
        <f t="shared" si="57"/>
        <v>-0.81024018757454153</v>
      </c>
      <c r="L18" s="176"/>
      <c r="M18" s="41">
        <f t="shared" ref="M18:Y18" si="58">M16/M7</f>
        <v>6.7896266298408073E-2</v>
      </c>
      <c r="N18" s="41">
        <f t="shared" si="58"/>
        <v>4.9444978331255142E-2</v>
      </c>
      <c r="O18" s="41">
        <f t="shared" si="58"/>
        <v>8.3207932126404413E-2</v>
      </c>
      <c r="P18" s="84">
        <f t="shared" si="58"/>
        <v>9.393853106326143E-2</v>
      </c>
      <c r="Q18" s="41">
        <f t="shared" si="58"/>
        <v>3.9558287267901088E-2</v>
      </c>
      <c r="R18" s="41">
        <f t="shared" si="58"/>
        <v>5.9305874694948746E-2</v>
      </c>
      <c r="S18" s="41">
        <f t="shared" si="58"/>
        <v>0.10232410703711188</v>
      </c>
      <c r="T18" s="84">
        <f t="shared" si="58"/>
        <v>0.10017065467181004</v>
      </c>
      <c r="U18" s="41">
        <f t="shared" si="58"/>
        <v>7.4479751332807251E-2</v>
      </c>
      <c r="V18" s="41">
        <f t="shared" si="58"/>
        <v>7.4954878782458823E-2</v>
      </c>
      <c r="W18" s="41">
        <f t="shared" si="58"/>
        <v>7.4735994299213446E-2</v>
      </c>
      <c r="X18" s="84">
        <f t="shared" si="58"/>
        <v>6.6036488060152096E-2</v>
      </c>
      <c r="Y18" s="41">
        <f t="shared" si="58"/>
        <v>3.6396885714475198E-2</v>
      </c>
      <c r="Z18" s="41">
        <f t="shared" ref="Z18:AA18" si="59">Z16/Z7</f>
        <v>4.1950378585184064E-2</v>
      </c>
      <c r="AA18" s="41">
        <f t="shared" si="59"/>
        <v>2.9440757143022328E-2</v>
      </c>
      <c r="AB18" s="40"/>
      <c r="AC18" s="138">
        <f t="shared" ref="AC18" si="60">(Q18-M18)*100</f>
        <v>-2.8337979030506983</v>
      </c>
      <c r="AD18" s="138">
        <f t="shared" ref="AD18" si="61">(R18-N18)*100</f>
        <v>0.98608963636936042</v>
      </c>
      <c r="AE18" s="138">
        <f t="shared" ref="AE18" si="62">(S18-O18)*100</f>
        <v>1.9116174910707469</v>
      </c>
      <c r="AF18" s="138">
        <f t="shared" ref="AF18" si="63">(T18-P18)*100</f>
        <v>0.62321236085486065</v>
      </c>
      <c r="AG18" s="138">
        <f t="shared" ref="AG18" si="64">(U18-Q18)*100</f>
        <v>3.4921464064906163</v>
      </c>
      <c r="AH18" s="138">
        <f t="shared" ref="AH18" si="65">(V18-R18)*100</f>
        <v>1.5649004087510077</v>
      </c>
      <c r="AI18" s="138">
        <f t="shared" ref="AI18" si="66">(W18-S18)*100</f>
        <v>-2.7588112737898434</v>
      </c>
      <c r="AJ18" s="138">
        <f t="shared" ref="AJ18" si="67">(X18-T18)*100</f>
        <v>-3.4134166611657939</v>
      </c>
      <c r="AK18" s="138">
        <f>(Y18-U18)*100</f>
        <v>-3.8082865618332051</v>
      </c>
      <c r="AL18" s="138">
        <f>(Z18-V18)*100</f>
        <v>-3.3004500197274758</v>
      </c>
      <c r="AM18" s="138">
        <f>(AA18-W18)*100</f>
        <v>-4.5295237156191117</v>
      </c>
      <c r="AO18" s="41">
        <f t="shared" ref="AO18:AR18" si="68">AO16/AO7</f>
        <v>6.7608324721828372E-2</v>
      </c>
      <c r="AP18" s="41">
        <f t="shared" si="68"/>
        <v>7.1501280643457121E-2</v>
      </c>
      <c r="AQ18" s="41">
        <f t="shared" si="68"/>
        <v>7.4733957053498251E-2</v>
      </c>
      <c r="AR18" s="41">
        <f t="shared" si="68"/>
        <v>3.5695341670895886E-2</v>
      </c>
      <c r="AS18" s="40"/>
      <c r="AT18" s="138">
        <f t="shared" si="53"/>
        <v>0.3892955921628749</v>
      </c>
      <c r="AU18" s="138">
        <f t="shared" si="54"/>
        <v>0.32326764100411298</v>
      </c>
      <c r="AV18" s="138">
        <f t="shared" si="55"/>
        <v>-3.9038615382602364</v>
      </c>
    </row>
    <row r="19" spans="1:48" ht="14.45" customHeight="1" x14ac:dyDescent="0.25">
      <c r="A19" s="22" t="s">
        <v>127</v>
      </c>
      <c r="B19" s="46">
        <f>DRE!B38/1000</f>
        <v>17.196000000000002</v>
      </c>
      <c r="C19" s="46">
        <f>DRE!C38/1000</f>
        <v>19.434999999999999</v>
      </c>
      <c r="D19" s="46">
        <f>DRE!D38/1000</f>
        <v>30.122</v>
      </c>
      <c r="E19" s="46">
        <f>DRE!E38/1000</f>
        <v>67.866</v>
      </c>
      <c r="F19" s="46">
        <f>DRE!F38/1000</f>
        <v>68.227000000000004</v>
      </c>
      <c r="G19" s="24"/>
      <c r="H19" s="139">
        <f>IF(OR(AND(C19&gt;0,B19&lt;0),AND(C19&lt;0,B19&gt;0)),"N/A ",IFERROR((C19-B19)/ABS(B19),0))</f>
        <v>0.13020469876715499</v>
      </c>
      <c r="I19" s="139">
        <f>IF(OR(AND(D19&gt;0,C19&lt;0),AND(D19&lt;0,C19&gt;0)),"N/A ",IFERROR((D19-C19)/ABS(C19),0))</f>
        <v>0.54988422948289184</v>
      </c>
      <c r="J19" s="139">
        <f>IF(OR(AND(E19&gt;0,D19&lt;0),AND(E19&lt;0,D19&gt;0)),"N/A ",IFERROR((E19-D19)/ABS(D19),0))</f>
        <v>1.2530376469025961</v>
      </c>
      <c r="K19" s="139">
        <f>IF(OR(AND(F19&gt;0,E19&lt;0),AND(F19&lt;0,E19&gt;0)),"N/A ",IFERROR((F19-E19)/ABS(E19),0))</f>
        <v>5.3193056906257067E-3</v>
      </c>
      <c r="M19" s="46">
        <f>DRE!M38/1000</f>
        <v>-0.5</v>
      </c>
      <c r="N19" s="46">
        <f>DRE!N38/1000</f>
        <v>1.3540000000000001</v>
      </c>
      <c r="O19" s="46">
        <f>DRE!O38/1000</f>
        <v>13.342000000000001</v>
      </c>
      <c r="P19" s="88">
        <f>DRE!P38/1000</f>
        <v>15.926</v>
      </c>
      <c r="Q19" s="46">
        <f>DRE!Q38/1000</f>
        <v>-1.538</v>
      </c>
      <c r="R19" s="46">
        <f>DRE!R38/1000</f>
        <v>4.4470000000000001</v>
      </c>
      <c r="S19" s="46">
        <f>DRE!S38/1000</f>
        <v>30.105</v>
      </c>
      <c r="T19" s="88">
        <f>DRE!T38/1000</f>
        <v>34.851999999999997</v>
      </c>
      <c r="U19" s="46">
        <f>DRE!U38/1000</f>
        <v>11.612</v>
      </c>
      <c r="V19" s="46">
        <f>DRE!V38/1000</f>
        <v>15.986000000000001</v>
      </c>
      <c r="W19" s="46">
        <f>DRE!W38/1000</f>
        <v>15.551</v>
      </c>
      <c r="X19" s="88">
        <f>DRE!X38/1000</f>
        <v>25.077999999999999</v>
      </c>
      <c r="Y19" s="46">
        <f>DRE!Y38/1000</f>
        <v>-10.263999999999999</v>
      </c>
      <c r="Z19" s="46">
        <f>DRE!Z38/1000</f>
        <v>-4.3680000000000003</v>
      </c>
      <c r="AA19" s="46">
        <f>DRE!AA38/1000</f>
        <v>-7.64</v>
      </c>
      <c r="AB19" s="24"/>
      <c r="AC19" s="139">
        <f t="shared" ref="AC19:AM19" si="69">IF(OR(AND(Q19&gt;0,M19&lt;0),AND(Q19&lt;0,M19&gt;0)),"N/A ",IFERROR((Q19-M19)/ABS(M19),0))</f>
        <v>-2.0760000000000001</v>
      </c>
      <c r="AD19" s="139">
        <f t="shared" si="69"/>
        <v>2.2843426883308715</v>
      </c>
      <c r="AE19" s="139">
        <f t="shared" si="69"/>
        <v>1.2564083345825212</v>
      </c>
      <c r="AF19" s="139">
        <f t="shared" si="69"/>
        <v>1.1883712168780607</v>
      </c>
      <c r="AG19" s="139" t="str">
        <f t="shared" si="69"/>
        <v xml:space="preserve">N/A </v>
      </c>
      <c r="AH19" s="139">
        <f t="shared" si="69"/>
        <v>2.5947829997751297</v>
      </c>
      <c r="AI19" s="139">
        <f t="shared" si="69"/>
        <v>-0.48344128882245474</v>
      </c>
      <c r="AJ19" s="139">
        <f t="shared" si="69"/>
        <v>-0.28044301618271544</v>
      </c>
      <c r="AK19" s="139" t="str">
        <f t="shared" si="69"/>
        <v xml:space="preserve">N/A </v>
      </c>
      <c r="AL19" s="139" t="str">
        <f t="shared" si="69"/>
        <v xml:space="preserve">N/A </v>
      </c>
      <c r="AM19" s="139" t="str">
        <f t="shared" si="69"/>
        <v xml:space="preserve">N/A </v>
      </c>
      <c r="AO19" s="46">
        <f>SUM(M19:O19)</f>
        <v>14.196000000000002</v>
      </c>
      <c r="AP19" s="46">
        <f>SUM(Q19:S19)</f>
        <v>33.014000000000003</v>
      </c>
      <c r="AQ19" s="46">
        <f>SUM(U19:W19)</f>
        <v>43.149000000000001</v>
      </c>
      <c r="AR19" s="46">
        <f>SUM(Y19:AA19)</f>
        <v>-22.271999999999998</v>
      </c>
      <c r="AS19" s="24"/>
      <c r="AT19" s="139">
        <f>IFERROR((AP19-AO19)/(ABS(AO19)),0)</f>
        <v>1.3255846717385178</v>
      </c>
      <c r="AU19" s="139">
        <f t="shared" ref="AU19:AV19" si="70">IFERROR((AQ19-AP19)/(ABS(AP19)),0)</f>
        <v>0.30699097352638266</v>
      </c>
      <c r="AV19" s="139">
        <f t="shared" si="70"/>
        <v>-1.5161649169158031</v>
      </c>
    </row>
    <row r="20" spans="1:48" ht="14.45" customHeight="1" x14ac:dyDescent="0.25">
      <c r="A20" s="40" t="s">
        <v>353</v>
      </c>
      <c r="B20" s="41">
        <f>B19/B8</f>
        <v>1.7682207664140883E-2</v>
      </c>
      <c r="C20" s="41">
        <f>C19/C8</f>
        <v>1.6463349035706027E-2</v>
      </c>
      <c r="D20" s="41">
        <f>D19/D8</f>
        <v>2.2411668769791195E-2</v>
      </c>
      <c r="E20" s="41">
        <f>E19/E8</f>
        <v>4.1862513601338296E-2</v>
      </c>
      <c r="F20" s="41">
        <f>F19/F8</f>
        <v>3.3549763326819457E-2</v>
      </c>
      <c r="G20" s="40"/>
      <c r="H20" s="138">
        <f>(C20-B20)*100</f>
        <v>-0.1218858628434856</v>
      </c>
      <c r="I20" s="138">
        <f>(D20-C20)*100</f>
        <v>0.59483197340851679</v>
      </c>
      <c r="J20" s="138">
        <f>(E20-D20)*100</f>
        <v>1.9450844831547101</v>
      </c>
      <c r="K20" s="138">
        <f>(F20-E20)*100</f>
        <v>-0.83127502745188386</v>
      </c>
      <c r="L20" s="176"/>
      <c r="M20" s="41">
        <f t="shared" ref="M20:R20" si="71">M19/M8</f>
        <v>-1.586385009296216E-3</v>
      </c>
      <c r="N20" s="41">
        <f t="shared" si="71"/>
        <v>4.68014946060759E-3</v>
      </c>
      <c r="O20" s="41">
        <f t="shared" si="71"/>
        <v>3.8245993229123372E-2</v>
      </c>
      <c r="P20" s="84">
        <f t="shared" si="71"/>
        <v>4.0763150889694288E-2</v>
      </c>
      <c r="Q20" s="41">
        <f t="shared" si="71"/>
        <v>-4.8872096829033458E-3</v>
      </c>
      <c r="R20" s="41">
        <f t="shared" si="71"/>
        <v>1.2736974460175115E-2</v>
      </c>
      <c r="S20" s="41">
        <f t="shared" ref="S20:X20" si="72">S19/S8</f>
        <v>6.6141867219734682E-2</v>
      </c>
      <c r="T20" s="84">
        <f t="shared" si="72"/>
        <v>6.9403344710713188E-2</v>
      </c>
      <c r="U20" s="41">
        <f t="shared" si="72"/>
        <v>2.6670892850170314E-2</v>
      </c>
      <c r="V20" s="41">
        <f t="shared" si="72"/>
        <v>3.2217302541551376E-2</v>
      </c>
      <c r="W20" s="41">
        <f t="shared" si="72"/>
        <v>2.8869412828333645E-2</v>
      </c>
      <c r="X20" s="84">
        <f t="shared" si="72"/>
        <v>4.4514657460083602E-2</v>
      </c>
      <c r="Y20" s="41">
        <f t="shared" ref="Y20:AA20" si="73">Y19/Y8</f>
        <v>-1.8998646920216418E-2</v>
      </c>
      <c r="Z20" s="41">
        <f t="shared" si="73"/>
        <v>-7.8538973707064728E-3</v>
      </c>
      <c r="AA20" s="41">
        <f t="shared" si="73"/>
        <v>-1.2708340264147178E-2</v>
      </c>
      <c r="AB20" s="40"/>
      <c r="AC20" s="138">
        <f t="shared" ref="AC20:AM20" si="74">(Q20-M20)*100</f>
        <v>-0.33008246736071301</v>
      </c>
      <c r="AD20" s="138">
        <f t="shared" si="74"/>
        <v>0.80568249995675245</v>
      </c>
      <c r="AE20" s="138">
        <f t="shared" si="74"/>
        <v>2.7895873990611308</v>
      </c>
      <c r="AF20" s="138">
        <f t="shared" si="74"/>
        <v>2.86401938210189</v>
      </c>
      <c r="AG20" s="138">
        <f t="shared" si="74"/>
        <v>3.155810253307366</v>
      </c>
      <c r="AH20" s="138">
        <f t="shared" si="74"/>
        <v>1.9480328081376261</v>
      </c>
      <c r="AI20" s="138">
        <f t="shared" si="74"/>
        <v>-3.7272454391401033</v>
      </c>
      <c r="AJ20" s="138">
        <f t="shared" si="74"/>
        <v>-2.4888687250629586</v>
      </c>
      <c r="AK20" s="138">
        <f t="shared" si="74"/>
        <v>-4.5669539770386738</v>
      </c>
      <c r="AL20" s="138">
        <f t="shared" si="74"/>
        <v>-4.0071199912257844</v>
      </c>
      <c r="AM20" s="138">
        <f t="shared" si="74"/>
        <v>-4.1577753092480823</v>
      </c>
      <c r="AO20" s="41">
        <f t="shared" ref="AO20:AR20" si="75">AO19/AO8</f>
        <v>1.4890867438133042E-2</v>
      </c>
      <c r="AP20" s="41">
        <f t="shared" si="75"/>
        <v>2.9503180524004514E-2</v>
      </c>
      <c r="AQ20" s="41">
        <f t="shared" si="75"/>
        <v>2.9348249708721224E-2</v>
      </c>
      <c r="AR20" s="41">
        <f t="shared" si="75"/>
        <v>-1.3119806595954492E-2</v>
      </c>
      <c r="AS20" s="40"/>
      <c r="AT20" s="138">
        <f t="shared" ref="AT20:AT21" si="76">(AP20-AO20)*100</f>
        <v>1.4612313085871471</v>
      </c>
      <c r="AU20" s="138">
        <f t="shared" ref="AU20:AU21" si="77">(AQ20-AP20)*100</f>
        <v>-1.5493081528328984E-2</v>
      </c>
      <c r="AV20" s="138">
        <f t="shared" ref="AV20:AV21" si="78">(AR20-AQ20)*100</f>
        <v>-4.2468056304675716</v>
      </c>
    </row>
    <row r="21" spans="1:48" ht="14.45" customHeight="1" x14ac:dyDescent="0.25">
      <c r="A21" s="40" t="s">
        <v>354</v>
      </c>
      <c r="B21" s="41">
        <f>B19/B7</f>
        <v>1.5568753847825301E-2</v>
      </c>
      <c r="C21" s="41">
        <f t="shared" ref="C21:F21" si="79">C19/C7</f>
        <v>1.4574898178193971E-2</v>
      </c>
      <c r="D21" s="41">
        <f t="shared" si="79"/>
        <v>1.8219792808982511E-2</v>
      </c>
      <c r="E21" s="41">
        <f t="shared" si="79"/>
        <v>3.3444295235865909E-2</v>
      </c>
      <c r="F21" s="41">
        <f t="shared" si="79"/>
        <v>2.7091450272316187E-2</v>
      </c>
      <c r="G21" s="40"/>
      <c r="H21" s="138">
        <f t="shared" ref="H21:K21" si="80">(C21-B21)*100</f>
        <v>-9.9385566963132971E-2</v>
      </c>
      <c r="I21" s="138">
        <f t="shared" si="80"/>
        <v>0.36448946307885405</v>
      </c>
      <c r="J21" s="138">
        <f t="shared" si="80"/>
        <v>1.5224502426883397</v>
      </c>
      <c r="K21" s="138">
        <f t="shared" si="80"/>
        <v>-0.63528449635497219</v>
      </c>
      <c r="L21" s="176"/>
      <c r="M21" s="41">
        <f t="shared" ref="M21:Y21" si="81">M19/M7</f>
        <v>-1.4120344875303236E-3</v>
      </c>
      <c r="N21" s="41">
        <f t="shared" si="81"/>
        <v>3.5845425207752567E-3</v>
      </c>
      <c r="O21" s="41">
        <f t="shared" si="81"/>
        <v>3.07933049603486E-2</v>
      </c>
      <c r="P21" s="84">
        <f t="shared" si="81"/>
        <v>3.2625284493054373E-2</v>
      </c>
      <c r="Q21" s="41">
        <f t="shared" si="81"/>
        <v>-3.963559988145399E-3</v>
      </c>
      <c r="R21" s="41">
        <f t="shared" si="81"/>
        <v>1.0228561308114996E-2</v>
      </c>
      <c r="S21" s="41">
        <f t="shared" si="81"/>
        <v>5.2433484976208561E-2</v>
      </c>
      <c r="T21" s="84">
        <f t="shared" si="81"/>
        <v>5.51219334747284E-2</v>
      </c>
      <c r="U21" s="41">
        <f t="shared" si="81"/>
        <v>2.1510156750728922E-2</v>
      </c>
      <c r="V21" s="41">
        <f t="shared" si="81"/>
        <v>2.5993073283361246E-2</v>
      </c>
      <c r="W21" s="41">
        <f t="shared" si="81"/>
        <v>2.3280706849626787E-2</v>
      </c>
      <c r="X21" s="84">
        <f t="shared" si="81"/>
        <v>3.6053883865031555E-2</v>
      </c>
      <c r="Y21" s="41">
        <f t="shared" si="81"/>
        <v>-1.7017156423877074E-2</v>
      </c>
      <c r="Z21" s="41">
        <f t="shared" ref="Z21:AA21" si="82">Z19/Z7</f>
        <v>-6.9981383157685616E-3</v>
      </c>
      <c r="AA21" s="41">
        <f t="shared" si="82"/>
        <v>-1.104263265612895E-2</v>
      </c>
      <c r="AB21" s="40"/>
      <c r="AC21" s="138">
        <f t="shared" ref="AC21" si="83">(Q21-M21)*100</f>
        <v>-0.2551525500615075</v>
      </c>
      <c r="AD21" s="138">
        <f t="shared" ref="AD21" si="84">(R21-N21)*100</f>
        <v>0.66440187873397394</v>
      </c>
      <c r="AE21" s="138">
        <f t="shared" ref="AE21" si="85">(S21-O21)*100</f>
        <v>2.1640180015859962</v>
      </c>
      <c r="AF21" s="138">
        <f t="shared" ref="AF21" si="86">(T21-P21)*100</f>
        <v>2.2496648981674028</v>
      </c>
      <c r="AG21" s="138">
        <f t="shared" ref="AG21" si="87">(U21-Q21)*100</f>
        <v>2.5473716738874321</v>
      </c>
      <c r="AH21" s="138">
        <f t="shared" ref="AH21" si="88">(V21-R21)*100</f>
        <v>1.5764511975246249</v>
      </c>
      <c r="AI21" s="138">
        <f t="shared" ref="AI21" si="89">(W21-S21)*100</f>
        <v>-2.9152778126581773</v>
      </c>
      <c r="AJ21" s="138">
        <f t="shared" ref="AJ21" si="90">(X21-T21)*100</f>
        <v>-1.9068049609696844</v>
      </c>
      <c r="AK21" s="138">
        <f>(Y21-U21)*100</f>
        <v>-3.8527313174605995</v>
      </c>
      <c r="AL21" s="138">
        <f>(Z21-V21)*100</f>
        <v>-3.2991211599129806</v>
      </c>
      <c r="AM21" s="138">
        <f>(AA21-W21)*100</f>
        <v>-3.4323339505755737</v>
      </c>
      <c r="AO21" s="41">
        <f t="shared" ref="AO21:AR21" si="91">AO19/AO7</f>
        <v>1.2184278195669416E-2</v>
      </c>
      <c r="AP21" s="41">
        <f t="shared" si="91"/>
        <v>2.363284689402801E-2</v>
      </c>
      <c r="AQ21" s="41">
        <f t="shared" si="91"/>
        <v>2.367148592350559E-2</v>
      </c>
      <c r="AR21" s="41">
        <f t="shared" si="91"/>
        <v>-1.1604920002542743E-2</v>
      </c>
      <c r="AS21" s="40"/>
      <c r="AT21" s="138">
        <f t="shared" si="76"/>
        <v>1.1448568698358594</v>
      </c>
      <c r="AU21" s="138">
        <f t="shared" si="77"/>
        <v>3.8639029477580134E-3</v>
      </c>
      <c r="AV21" s="138">
        <f t="shared" si="78"/>
        <v>-3.5276405926048331</v>
      </c>
    </row>
    <row r="22" spans="1:48" ht="14.45" customHeight="1" x14ac:dyDescent="0.25">
      <c r="A22" s="22" t="s">
        <v>314</v>
      </c>
      <c r="B22" s="46">
        <f>DRE!B58/1000</f>
        <v>17.196000000000002</v>
      </c>
      <c r="C22" s="46">
        <f>DRE!C58/1000</f>
        <v>19.434999999999999</v>
      </c>
      <c r="D22" s="46">
        <f>DRE!D58/1000</f>
        <v>32.183</v>
      </c>
      <c r="E22" s="46">
        <f>DRE!E58/1000</f>
        <v>74.58</v>
      </c>
      <c r="F22" s="46">
        <f>DRE!F58/1000</f>
        <v>86.311000000000007</v>
      </c>
      <c r="G22" s="177"/>
      <c r="H22" s="139">
        <f>IF(OR(AND(C22&gt;0,B22&lt;0),AND(C22&lt;0,B22&gt;0)),"N/A ",IFERROR((C22-B22)/ABS(B22),0))</f>
        <v>0.13020469876715499</v>
      </c>
      <c r="I22" s="139">
        <f>IF(OR(AND(D22&gt;0,C22&lt;0),AND(D22&lt;0,C22&gt;0)),"N/A ",IFERROR((D22-C22)/ABS(C22),0))</f>
        <v>0.65593002315410354</v>
      </c>
      <c r="J22" s="139">
        <f>IF(OR(AND(E22&gt;0,D22&lt;0),AND(E22&lt;0,D22&gt;0)),"N/A ",IFERROR((E22-D22)/ABS(D22),0))</f>
        <v>1.317372525867694</v>
      </c>
      <c r="K22" s="139">
        <f>IF(OR(AND(F22&gt;0,E22&lt;0),AND(F22&lt;0,E22&gt;0)),"N/A ",IFERROR((F22-E22)/ABS(E22),0))</f>
        <v>0.1572941807455083</v>
      </c>
      <c r="L22" s="176"/>
      <c r="M22" s="46">
        <f>DRE!M58/1000</f>
        <v>3.9E-2</v>
      </c>
      <c r="N22" s="46">
        <f>DRE!N58/1000</f>
        <v>1.964</v>
      </c>
      <c r="O22" s="46">
        <f>DRE!O58/1000</f>
        <v>13.762</v>
      </c>
      <c r="P22" s="88">
        <f>DRE!P58/1000</f>
        <v>16.417999999999999</v>
      </c>
      <c r="Q22" s="46">
        <f>DRE!Q58/1000</f>
        <v>-0.70299999999999996</v>
      </c>
      <c r="R22" s="46">
        <f>DRE!R58/1000</f>
        <v>5.6070000000000002</v>
      </c>
      <c r="S22" s="46">
        <f>DRE!S58/1000</f>
        <v>31.763000000000002</v>
      </c>
      <c r="T22" s="88">
        <f>DRE!T58/1000</f>
        <v>37.912999999999997</v>
      </c>
      <c r="U22" s="46">
        <f>DRE!U58/1000</f>
        <v>15.590999999999999</v>
      </c>
      <c r="V22" s="46">
        <f>DRE!V58/1000</f>
        <v>20.664999999999999</v>
      </c>
      <c r="W22" s="46">
        <f>DRE!W58/1000</f>
        <v>20.724</v>
      </c>
      <c r="X22" s="88">
        <f>DRE!X58/1000</f>
        <v>29.331</v>
      </c>
      <c r="Y22" s="46">
        <f>DRE!Y58/1000</f>
        <v>-6.1879999999999997</v>
      </c>
      <c r="Z22" s="46">
        <f>DRE!Z58/1000</f>
        <v>0.29299999999999998</v>
      </c>
      <c r="AA22" s="46">
        <f>DRE!AA58/1000</f>
        <v>-3.1819999999999999</v>
      </c>
      <c r="AB22" s="177"/>
      <c r="AC22" s="139" t="str">
        <f t="shared" ref="AC22:AM22" si="92">IF(OR(AND(Q22&gt;0,M22&lt;0),AND(Q22&lt;0,M22&gt;0)),"N/A ",IFERROR((Q22-M22)/ABS(M22),0))</f>
        <v xml:space="preserve">N/A </v>
      </c>
      <c r="AD22" s="139">
        <f t="shared" si="92"/>
        <v>1.8548879837067211</v>
      </c>
      <c r="AE22" s="139">
        <f t="shared" si="92"/>
        <v>1.3080220898125272</v>
      </c>
      <c r="AF22" s="139">
        <f t="shared" si="92"/>
        <v>1.3092337678158119</v>
      </c>
      <c r="AG22" s="139" t="str">
        <f t="shared" si="92"/>
        <v xml:space="preserve">N/A </v>
      </c>
      <c r="AH22" s="139">
        <f t="shared" si="92"/>
        <v>2.6855716069199214</v>
      </c>
      <c r="AI22" s="139">
        <f t="shared" si="92"/>
        <v>-0.34754273840632183</v>
      </c>
      <c r="AJ22" s="139">
        <f t="shared" si="92"/>
        <v>-0.22636035133067808</v>
      </c>
      <c r="AK22" s="139" t="str">
        <f t="shared" si="92"/>
        <v xml:space="preserve">N/A </v>
      </c>
      <c r="AL22" s="139">
        <f t="shared" si="92"/>
        <v>-0.98582143721267845</v>
      </c>
      <c r="AM22" s="139" t="str">
        <f t="shared" si="92"/>
        <v xml:space="preserve">N/A </v>
      </c>
      <c r="AO22" s="46">
        <f>SUM(M22:O22)</f>
        <v>15.765000000000001</v>
      </c>
      <c r="AP22" s="46">
        <f>SUM(Q22:S22)</f>
        <v>36.667000000000002</v>
      </c>
      <c r="AQ22" s="46">
        <f>SUM(U22:W22)</f>
        <v>56.980000000000004</v>
      </c>
      <c r="AR22" s="46">
        <f>SUM(Y22:AA22)</f>
        <v>-9.077</v>
      </c>
      <c r="AS22" s="177"/>
      <c r="AT22" s="139">
        <f>IFERROR((AP22-AO22)/(ABS(AO22)),0)</f>
        <v>1.3258483983507769</v>
      </c>
      <c r="AU22" s="139">
        <f t="shared" ref="AU22:AV22" si="93">IFERROR((AQ22-AP22)/(ABS(AP22)),0)</f>
        <v>0.55398587285570133</v>
      </c>
      <c r="AV22" s="139">
        <f t="shared" si="93"/>
        <v>-1.1593015093015093</v>
      </c>
    </row>
    <row r="23" spans="1:48" ht="14.45" customHeight="1" x14ac:dyDescent="0.25">
      <c r="A23" s="40" t="s">
        <v>345</v>
      </c>
      <c r="B23" s="41">
        <f>B22/B8</f>
        <v>1.7682207664140883E-2</v>
      </c>
      <c r="C23" s="41">
        <f>C22/C8</f>
        <v>1.6463349035706027E-2</v>
      </c>
      <c r="D23" s="41">
        <f>D22/D8</f>
        <v>2.3945114402038049E-2</v>
      </c>
      <c r="E23" s="41">
        <f>E22/E8</f>
        <v>4.6003982323811782E-2</v>
      </c>
      <c r="F23" s="41">
        <f>F22/F8</f>
        <v>4.244234133848937E-2</v>
      </c>
      <c r="G23" s="40"/>
      <c r="H23" s="138">
        <f>(C23-B23)*100</f>
        <v>-0.1218858628434856</v>
      </c>
      <c r="I23" s="138">
        <f>(D23-C23)*100</f>
        <v>0.74817653663320216</v>
      </c>
      <c r="J23" s="138">
        <f>(E23-D23)*100</f>
        <v>2.2058867921773735</v>
      </c>
      <c r="K23" s="138">
        <f>(F23-E23)*100</f>
        <v>-0.35616409853224118</v>
      </c>
      <c r="L23" s="176"/>
      <c r="M23" s="41">
        <f>M22/M8</f>
        <v>1.2373803072510486E-4</v>
      </c>
      <c r="N23" s="41">
        <f t="shared" ref="N23:U23" si="94">N22/N8</f>
        <v>6.788636292934495E-3</v>
      </c>
      <c r="O23" s="41">
        <f t="shared" si="94"/>
        <v>3.9449959437805118E-2</v>
      </c>
      <c r="P23" s="84">
        <f t="shared" si="94"/>
        <v>4.2022442000941906E-2</v>
      </c>
      <c r="Q23" s="41">
        <f t="shared" si="94"/>
        <v>-2.2338806287913208E-3</v>
      </c>
      <c r="R23" s="41">
        <f t="shared" si="94"/>
        <v>1.6059414391320411E-2</v>
      </c>
      <c r="S23" s="41">
        <f t="shared" si="94"/>
        <v>6.9784558329195584E-2</v>
      </c>
      <c r="T23" s="84">
        <f t="shared" si="94"/>
        <v>7.549893859799349E-2</v>
      </c>
      <c r="U23" s="41">
        <f t="shared" si="94"/>
        <v>3.5810014676800318E-2</v>
      </c>
      <c r="V23" s="41">
        <f>V22/V8</f>
        <v>4.1647101027221266E-2</v>
      </c>
      <c r="W23" s="41">
        <f>W22/W8</f>
        <v>3.8472748469833867E-2</v>
      </c>
      <c r="X23" s="84">
        <f>X22/X8</f>
        <v>5.2063937234297482E-2</v>
      </c>
      <c r="Y23" s="41">
        <f t="shared" ref="Y23:Z23" si="95">Y22/Y8</f>
        <v>-1.1453977702874044E-2</v>
      </c>
      <c r="Z23" s="41">
        <f t="shared" si="95"/>
        <v>5.268296542163453E-4</v>
      </c>
      <c r="AA23" s="41">
        <f>AA22/AA8</f>
        <v>-5.2929239162979478E-3</v>
      </c>
      <c r="AB23" s="40"/>
      <c r="AC23" s="138">
        <f t="shared" ref="AC23:AM23" si="96">(Q23-M23)*100</f>
        <v>-0.23576186595164256</v>
      </c>
      <c r="AD23" s="138">
        <f t="shared" si="96"/>
        <v>0.92707780983859156</v>
      </c>
      <c r="AE23" s="138">
        <f t="shared" si="96"/>
        <v>3.0334598891390465</v>
      </c>
      <c r="AF23" s="138">
        <f t="shared" si="96"/>
        <v>3.3476496597051582</v>
      </c>
      <c r="AG23" s="138">
        <f t="shared" si="96"/>
        <v>3.8043895305591637</v>
      </c>
      <c r="AH23" s="138">
        <f t="shared" si="96"/>
        <v>2.5587686635900853</v>
      </c>
      <c r="AI23" s="138">
        <f t="shared" si="96"/>
        <v>-3.1311809859361714</v>
      </c>
      <c r="AJ23" s="138">
        <f t="shared" si="96"/>
        <v>-2.3435001363696006</v>
      </c>
      <c r="AK23" s="138">
        <f t="shared" si="96"/>
        <v>-4.7263992379674367</v>
      </c>
      <c r="AL23" s="138">
        <f t="shared" si="96"/>
        <v>-4.1120271373004922</v>
      </c>
      <c r="AM23" s="138">
        <f t="shared" si="96"/>
        <v>-4.3765672386131813</v>
      </c>
      <c r="AO23" s="41">
        <f t="shared" ref="AO23:AR23" si="97">AO22/AO8</f>
        <v>1.6536667030302012E-2</v>
      </c>
      <c r="AP23" s="41">
        <f t="shared" si="97"/>
        <v>3.2767708253276594E-2</v>
      </c>
      <c r="AQ23" s="41">
        <f t="shared" si="97"/>
        <v>3.8755550960692844E-2</v>
      </c>
      <c r="AR23" s="41">
        <f t="shared" si="97"/>
        <v>-5.3470045111116615E-3</v>
      </c>
      <c r="AS23" s="40"/>
      <c r="AT23" s="138">
        <f t="shared" ref="AT23:AT24" si="98">(AP23-AO23)*100</f>
        <v>1.623104122297458</v>
      </c>
      <c r="AU23" s="138">
        <f t="shared" ref="AU23:AU24" si="99">(AQ23-AP23)*100</f>
        <v>0.5987842707416251</v>
      </c>
      <c r="AV23" s="138">
        <f t="shared" ref="AV23:AV24" si="100">(AR23-AQ23)*100</f>
        <v>-4.4102555471804505</v>
      </c>
    </row>
    <row r="24" spans="1:48" ht="14.45" customHeight="1" x14ac:dyDescent="0.25">
      <c r="A24" s="40" t="s">
        <v>350</v>
      </c>
      <c r="B24" s="41">
        <f>B22/B7</f>
        <v>1.5568753847825301E-2</v>
      </c>
      <c r="C24" s="41">
        <f t="shared" ref="C24:F24" si="101">C22/C7</f>
        <v>1.4574898178193971E-2</v>
      </c>
      <c r="D24" s="41">
        <f t="shared" si="101"/>
        <v>1.9466422945736809E-2</v>
      </c>
      <c r="E24" s="41">
        <f t="shared" si="101"/>
        <v>3.6752947553869091E-2</v>
      </c>
      <c r="F24" s="41">
        <f t="shared" si="101"/>
        <v>3.4272211359929097E-2</v>
      </c>
      <c r="G24" s="40"/>
      <c r="H24" s="138">
        <f t="shared" ref="H24:K24" si="102">(C24-B24)*100</f>
        <v>-9.9385566963132971E-2</v>
      </c>
      <c r="I24" s="138">
        <f t="shared" si="102"/>
        <v>0.4891524767542838</v>
      </c>
      <c r="J24" s="138">
        <f t="shared" si="102"/>
        <v>1.7286524608132281</v>
      </c>
      <c r="K24" s="138">
        <f t="shared" si="102"/>
        <v>-0.24807361939399933</v>
      </c>
      <c r="L24" s="176"/>
      <c r="M24" s="41">
        <f t="shared" ref="M24:Y24" si="103">M22/M7</f>
        <v>1.1013869002736524E-4</v>
      </c>
      <c r="N24" s="41">
        <f t="shared" si="103"/>
        <v>5.1994398159546555E-3</v>
      </c>
      <c r="O24" s="41">
        <f t="shared" si="103"/>
        <v>3.1762663983234705E-2</v>
      </c>
      <c r="P24" s="84">
        <f t="shared" si="103"/>
        <v>3.3633173477770104E-2</v>
      </c>
      <c r="Q24" s="41">
        <f t="shared" si="103"/>
        <v>-1.8116922442563169E-3</v>
      </c>
      <c r="R24" s="41">
        <f t="shared" si="103"/>
        <v>1.2896681640341981E-2</v>
      </c>
      <c r="S24" s="41">
        <f t="shared" si="103"/>
        <v>5.5321201903315485E-2</v>
      </c>
      <c r="T24" s="84">
        <f t="shared" si="103"/>
        <v>5.9963211977142709E-2</v>
      </c>
      <c r="U24" s="41">
        <f t="shared" si="103"/>
        <v>2.8880886488168674E-2</v>
      </c>
      <c r="V24" s="41">
        <f t="shared" si="103"/>
        <v>3.3601079657241344E-2</v>
      </c>
      <c r="W24" s="41">
        <f t="shared" si="103"/>
        <v>3.1024973876385153E-2</v>
      </c>
      <c r="X24" s="84">
        <f t="shared" si="103"/>
        <v>4.2168293629685001E-2</v>
      </c>
      <c r="Y24" s="41">
        <f t="shared" si="103"/>
        <v>-1.0259369052119187E-2</v>
      </c>
      <c r="Z24" s="41">
        <f t="shared" ref="Z24:AA24" si="104">Z22/Z7</f>
        <v>4.6942640259161819E-4</v>
      </c>
      <c r="AA24" s="41">
        <f t="shared" si="104"/>
        <v>-4.5991697790317169E-3</v>
      </c>
      <c r="AB24" s="40"/>
      <c r="AC24" s="138">
        <f t="shared" ref="AC24" si="105">(Q24-M24)*100</f>
        <v>-0.1921830934283682</v>
      </c>
      <c r="AD24" s="138">
        <f t="shared" ref="AD24" si="106">(R24-N24)*100</f>
        <v>0.76972418243873253</v>
      </c>
      <c r="AE24" s="138">
        <f t="shared" ref="AE24" si="107">(S24-O24)*100</f>
        <v>2.355853792008078</v>
      </c>
      <c r="AF24" s="138">
        <f t="shared" ref="AF24" si="108">(T24-P24)*100</f>
        <v>2.6330038499372606</v>
      </c>
      <c r="AG24" s="138">
        <f t="shared" ref="AG24" si="109">(U24-Q24)*100</f>
        <v>3.0692578732424991</v>
      </c>
      <c r="AH24" s="138">
        <f t="shared" ref="AH24" si="110">(V24-R24)*100</f>
        <v>2.0704398016899361</v>
      </c>
      <c r="AI24" s="138">
        <f t="shared" ref="AI24" si="111">(W24-S24)*100</f>
        <v>-2.4296228026930331</v>
      </c>
      <c r="AJ24" s="138">
        <f t="shared" ref="AJ24" si="112">(X24-T24)*100</f>
        <v>-1.7794918347457709</v>
      </c>
      <c r="AK24" s="138">
        <f>(Y24-U24)*100</f>
        <v>-3.914025554028786</v>
      </c>
      <c r="AL24" s="138">
        <f>(Z24-V24)*100</f>
        <v>-3.3131653254649729</v>
      </c>
      <c r="AM24" s="138">
        <f>(AA24-W24)*100</f>
        <v>-3.5624143655416871</v>
      </c>
      <c r="AO24" s="41">
        <f t="shared" ref="AO24:AR24" si="113">AO22/AO7</f>
        <v>1.3530934471310815E-2</v>
      </c>
      <c r="AP24" s="41">
        <f t="shared" si="113"/>
        <v>2.6247822047111073E-2</v>
      </c>
      <c r="AQ24" s="41">
        <f t="shared" si="113"/>
        <v>3.1259154741044952E-2</v>
      </c>
      <c r="AR24" s="41">
        <f t="shared" si="113"/>
        <v>-4.729609323952967E-3</v>
      </c>
      <c r="AS24" s="40"/>
      <c r="AT24" s="138">
        <f t="shared" si="98"/>
        <v>1.2716887575800258</v>
      </c>
      <c r="AU24" s="138">
        <f t="shared" si="99"/>
        <v>0.50113326939338798</v>
      </c>
      <c r="AV24" s="138">
        <f t="shared" si="100"/>
        <v>-3.5988764064997918</v>
      </c>
    </row>
    <row r="25" spans="1:48" ht="14.45" customHeight="1" x14ac:dyDescent="0.25">
      <c r="A25" s="22" t="s">
        <v>128</v>
      </c>
      <c r="B25" s="25">
        <v>0.18</v>
      </c>
      <c r="C25" s="25">
        <v>8.5999999999999993E-2</v>
      </c>
      <c r="D25" s="25">
        <v>0.06</v>
      </c>
      <c r="E25" s="25">
        <v>0.182</v>
      </c>
      <c r="F25" s="25">
        <v>0.151</v>
      </c>
      <c r="G25" s="24"/>
      <c r="H25" s="178"/>
      <c r="I25" s="178"/>
      <c r="J25" s="178"/>
      <c r="K25" s="178"/>
      <c r="M25" s="25">
        <v>7.9000000000000001E-2</v>
      </c>
      <c r="N25" s="25">
        <v>4.3999999999999997E-2</v>
      </c>
      <c r="O25" s="25">
        <v>4.9000000000000002E-2</v>
      </c>
      <c r="P25" s="179">
        <v>6.8000000000000005E-2</v>
      </c>
      <c r="Q25" s="25">
        <v>-6.4000000000000001E-2</v>
      </c>
      <c r="R25" s="25">
        <v>7.1999999999999995E-2</v>
      </c>
      <c r="S25" s="25">
        <v>0.35359156970555095</v>
      </c>
      <c r="T25" s="179">
        <v>0.29740089867374397</v>
      </c>
      <c r="U25" s="25">
        <v>0.40540883287070151</v>
      </c>
      <c r="V25" s="25">
        <v>0.35241333142809395</v>
      </c>
      <c r="W25" s="25">
        <v>4.6197651965810702E-2</v>
      </c>
      <c r="X25" s="179">
        <v>-0.02</v>
      </c>
      <c r="Y25" s="25">
        <v>-1.4999999999999999E-2</v>
      </c>
      <c r="Z25" s="25">
        <v>-0.108</v>
      </c>
      <c r="AA25" s="25">
        <v>-7.5810835601363813E-2</v>
      </c>
      <c r="AB25" s="24"/>
      <c r="AC25" s="180"/>
      <c r="AD25" s="180"/>
      <c r="AE25" s="180"/>
      <c r="AF25" s="180"/>
      <c r="AG25" s="180"/>
      <c r="AH25" s="180"/>
      <c r="AI25" s="180"/>
      <c r="AJ25" s="180"/>
      <c r="AK25" s="180"/>
      <c r="AL25" s="180"/>
      <c r="AM25" s="180"/>
      <c r="AO25" s="25">
        <v>5.7000000000000002E-2</v>
      </c>
      <c r="AP25" s="25">
        <v>0.13300000000000001</v>
      </c>
      <c r="AQ25" s="25">
        <v>0.23300000000000001</v>
      </c>
      <c r="AR25" s="25">
        <v>-6.8801599029119309E-2</v>
      </c>
      <c r="AS25" s="24"/>
      <c r="AT25" s="180"/>
      <c r="AU25" s="180"/>
      <c r="AV25" s="180"/>
    </row>
    <row r="26" spans="1:48" ht="14.45" customHeight="1" x14ac:dyDescent="0.25">
      <c r="A26" s="22" t="s">
        <v>129</v>
      </c>
      <c r="B26" s="25">
        <f>KPIs!B29</f>
        <v>0.28836045260379123</v>
      </c>
      <c r="C26" s="25">
        <f>KPIs!C29</f>
        <v>0.21416660727232931</v>
      </c>
      <c r="D26" s="25">
        <f>KPIs!D29</f>
        <v>0.26451254181565037</v>
      </c>
      <c r="E26" s="25">
        <f>KPIs!E29</f>
        <v>0.29628392058696107</v>
      </c>
      <c r="F26" s="25">
        <f>KPIs!F29</f>
        <v>0.18385603818433363</v>
      </c>
      <c r="G26" s="24"/>
      <c r="H26" s="181">
        <f>(C26-B26)*100</f>
        <v>-7.4193845331461921</v>
      </c>
      <c r="I26" s="181">
        <f>(D26-C26)*100</f>
        <v>5.0345934543321063</v>
      </c>
      <c r="J26" s="181">
        <f>(E26-D26)*100</f>
        <v>3.1771378771310701</v>
      </c>
      <c r="K26" s="181">
        <f>(F26-E26)*100</f>
        <v>-11.242788240262744</v>
      </c>
      <c r="M26" s="25">
        <f>KPIs!M29</f>
        <v>0.20142580114119893</v>
      </c>
      <c r="N26" s="25">
        <f>KPIs!N29</f>
        <v>0.19512275781787397</v>
      </c>
      <c r="O26" s="25">
        <f>KPIs!O29</f>
        <v>0.21130600863535945</v>
      </c>
      <c r="P26" s="179">
        <f>KPIs!P29</f>
        <v>0.26451322761668267</v>
      </c>
      <c r="Q26" s="25">
        <f>KPIs!Q29</f>
        <v>0.23294151287040091</v>
      </c>
      <c r="R26" s="25">
        <f>KPIs!R29</f>
        <v>0.24540787965927474</v>
      </c>
      <c r="S26" s="25">
        <f>KPIs!S29</f>
        <v>0.2973013123625054</v>
      </c>
      <c r="T26" s="179">
        <f>KPIs!T29</f>
        <v>0.29628392058696107</v>
      </c>
      <c r="U26" s="25">
        <f>KPIs!U29</f>
        <v>0.29973619350763558</v>
      </c>
      <c r="V26" s="25">
        <f>KPIs!V29</f>
        <v>0.28133729893676457</v>
      </c>
      <c r="W26" s="25">
        <f>KPIs!W29</f>
        <v>0.22250230911330046</v>
      </c>
      <c r="X26" s="179">
        <f>KPIs!X29</f>
        <v>0.18385603818433363</v>
      </c>
      <c r="Y26" s="25">
        <f>KPIs!Y29</f>
        <v>0.15199213636183315</v>
      </c>
      <c r="Z26" s="25">
        <f>KPIs!Z29</f>
        <v>0.12657522275099226</v>
      </c>
      <c r="AA26" s="25">
        <f>KPIs!AA29</f>
        <v>9.7629112142801733E-2</v>
      </c>
      <c r="AB26" s="24"/>
      <c r="AC26" s="181">
        <f t="shared" ref="AC26:AM26" si="114">(Q26-M26)*100</f>
        <v>3.1515711729201978</v>
      </c>
      <c r="AD26" s="181">
        <f t="shared" si="114"/>
        <v>5.0285121841400766</v>
      </c>
      <c r="AE26" s="181">
        <f t="shared" si="114"/>
        <v>8.5995303727145949</v>
      </c>
      <c r="AF26" s="181">
        <f t="shared" si="114"/>
        <v>3.17706929702784</v>
      </c>
      <c r="AG26" s="181">
        <f t="shared" si="114"/>
        <v>6.6794680637234674</v>
      </c>
      <c r="AH26" s="181">
        <f t="shared" si="114"/>
        <v>3.5929419277489827</v>
      </c>
      <c r="AI26" s="181">
        <f t="shared" si="114"/>
        <v>-7.4799003249204938</v>
      </c>
      <c r="AJ26" s="181">
        <f t="shared" si="114"/>
        <v>-11.242788240262744</v>
      </c>
      <c r="AK26" s="181">
        <f t="shared" si="114"/>
        <v>-14.774405714580244</v>
      </c>
      <c r="AL26" s="181">
        <f t="shared" si="114"/>
        <v>-15.476207618577231</v>
      </c>
      <c r="AM26" s="181">
        <f t="shared" si="114"/>
        <v>-12.487319697049873</v>
      </c>
      <c r="AO26" s="25">
        <f>O26</f>
        <v>0.21130600863535945</v>
      </c>
      <c r="AP26" s="25">
        <f>S26</f>
        <v>0.2973013123625054</v>
      </c>
      <c r="AQ26" s="25">
        <f>W26</f>
        <v>0.22250230911330046</v>
      </c>
      <c r="AR26" s="25">
        <f>AA26</f>
        <v>9.7629112142801733E-2</v>
      </c>
      <c r="AS26" s="24"/>
      <c r="AT26" s="181">
        <f>(AP26-AO26)*100</f>
        <v>8.5995303727145949</v>
      </c>
      <c r="AU26" s="181">
        <f t="shared" ref="AU26:AV26" si="115">(AQ26-AP26)*100</f>
        <v>-7.4799003249204938</v>
      </c>
      <c r="AV26" s="181">
        <f t="shared" si="115"/>
        <v>-12.487319697049873</v>
      </c>
    </row>
    <row r="27" spans="1:48" ht="14.45" customHeight="1" x14ac:dyDescent="0.25">
      <c r="A27" s="1"/>
      <c r="B27" s="3"/>
      <c r="C27" s="169"/>
      <c r="D27" s="3"/>
      <c r="E27" s="3"/>
      <c r="F27" s="3"/>
      <c r="H27" s="136"/>
      <c r="I27" s="136"/>
      <c r="J27" s="136"/>
      <c r="K27" s="136"/>
      <c r="M27" s="3"/>
      <c r="N27" s="3"/>
      <c r="O27" s="3"/>
      <c r="P27" s="81" t="s">
        <v>183</v>
      </c>
      <c r="Q27" s="185"/>
      <c r="R27" s="183"/>
      <c r="S27" s="183"/>
      <c r="T27" s="188"/>
      <c r="U27" s="185"/>
      <c r="V27" s="183"/>
      <c r="W27" s="183"/>
      <c r="X27" s="188"/>
      <c r="Y27" s="183"/>
      <c r="Z27" s="183"/>
      <c r="AA27" s="183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O27" s="3"/>
      <c r="AP27" s="3"/>
      <c r="AQ27" s="3"/>
      <c r="AR27" s="3"/>
      <c r="AT27" s="136"/>
      <c r="AU27" s="136"/>
      <c r="AV27" s="136"/>
    </row>
    <row r="28" spans="1:48" ht="14.45" customHeight="1" x14ac:dyDescent="0.25">
      <c r="A28" s="18" t="s">
        <v>130</v>
      </c>
      <c r="B28" s="19"/>
      <c r="C28" s="19"/>
      <c r="D28" s="19"/>
      <c r="E28" s="19"/>
      <c r="F28" s="19"/>
      <c r="G28" s="20"/>
      <c r="H28" s="135"/>
      <c r="I28" s="135"/>
      <c r="J28" s="135"/>
      <c r="K28" s="135"/>
      <c r="M28" s="19"/>
      <c r="N28" s="19"/>
      <c r="O28" s="19"/>
      <c r="P28" s="79"/>
      <c r="Q28" s="184"/>
      <c r="R28" s="182"/>
      <c r="S28" s="182"/>
      <c r="T28" s="187"/>
      <c r="U28" s="182"/>
      <c r="V28" s="182"/>
      <c r="W28" s="182"/>
      <c r="X28" s="187"/>
      <c r="Y28" s="189"/>
      <c r="Z28" s="189"/>
      <c r="AA28" s="182"/>
      <c r="AB28" s="20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O28" s="19"/>
      <c r="AP28" s="19"/>
      <c r="AQ28" s="19"/>
      <c r="AR28" s="19"/>
      <c r="AS28" s="20"/>
      <c r="AT28" s="135"/>
      <c r="AU28" s="135"/>
      <c r="AV28" s="135"/>
    </row>
    <row r="29" spans="1:48" ht="14.45" customHeight="1" x14ac:dyDescent="0.25">
      <c r="A29" s="1"/>
      <c r="B29" s="3"/>
      <c r="C29" s="3"/>
      <c r="D29" s="3"/>
      <c r="E29" s="3"/>
      <c r="F29" s="3"/>
      <c r="H29" s="136"/>
      <c r="I29" s="136"/>
      <c r="J29" s="136"/>
      <c r="K29" s="136"/>
      <c r="M29" s="3"/>
      <c r="N29" s="3"/>
      <c r="O29" s="3"/>
      <c r="P29" s="81"/>
      <c r="Q29" s="3"/>
      <c r="R29" s="3"/>
      <c r="S29" s="3"/>
      <c r="T29" s="81"/>
      <c r="U29" s="3"/>
      <c r="V29" s="3"/>
      <c r="W29" s="3"/>
      <c r="X29" s="81"/>
      <c r="Y29" s="3"/>
      <c r="Z29" s="183"/>
      <c r="AA29" s="3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O29" s="3"/>
      <c r="AP29" s="3"/>
      <c r="AQ29" s="3"/>
      <c r="AR29" s="3"/>
      <c r="AT29" s="136"/>
      <c r="AU29" s="136"/>
      <c r="AV29" s="136"/>
    </row>
    <row r="30" spans="1:48" ht="14.45" customHeight="1" x14ac:dyDescent="0.25">
      <c r="A30" s="43" t="s">
        <v>131</v>
      </c>
      <c r="B30" s="3"/>
      <c r="C30" s="3"/>
      <c r="D30" s="3"/>
      <c r="E30" s="3"/>
      <c r="F30" s="3"/>
      <c r="H30" s="136"/>
      <c r="I30" s="136"/>
      <c r="J30" s="136"/>
      <c r="K30" s="136"/>
      <c r="M30" s="3"/>
      <c r="N30" s="3"/>
      <c r="O30" s="3"/>
      <c r="P30" s="81"/>
      <c r="Q30" s="3"/>
      <c r="R30" s="3"/>
      <c r="S30" s="3"/>
      <c r="T30" s="81"/>
      <c r="U30" s="3"/>
      <c r="V30" s="3"/>
      <c r="W30" s="3"/>
      <c r="X30" s="81"/>
      <c r="Y30" s="3"/>
      <c r="Z30" s="3"/>
      <c r="AA30" s="3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6"/>
      <c r="AO30" s="3"/>
      <c r="AP30" s="3"/>
      <c r="AQ30" s="3"/>
      <c r="AR30" s="3"/>
      <c r="AT30" s="136"/>
      <c r="AU30" s="136"/>
      <c r="AV30" s="136"/>
    </row>
    <row r="31" spans="1:48" ht="14.45" customHeight="1" x14ac:dyDescent="0.25">
      <c r="A31" s="22" t="s">
        <v>132</v>
      </c>
      <c r="B31" s="23">
        <f>SUM(B32:B35)</f>
        <v>261</v>
      </c>
      <c r="C31" s="23">
        <f>SUM(C32:C35)</f>
        <v>296</v>
      </c>
      <c r="D31" s="23">
        <f>SUM(D32:D35)</f>
        <v>346</v>
      </c>
      <c r="E31" s="23">
        <f>SUM(E32:E35)</f>
        <v>395</v>
      </c>
      <c r="F31" s="23">
        <f>SUM(F32:F36)</f>
        <v>465</v>
      </c>
      <c r="G31" s="24"/>
      <c r="H31" s="139">
        <f t="shared" ref="H31:K37" si="116">IFERROR((C31-B31)/(ABS(B31)),0)</f>
        <v>0.13409961685823754</v>
      </c>
      <c r="I31" s="139">
        <f t="shared" si="116"/>
        <v>0.16891891891891891</v>
      </c>
      <c r="J31" s="139">
        <f t="shared" si="116"/>
        <v>0.1416184971098266</v>
      </c>
      <c r="K31" s="139">
        <f t="shared" si="116"/>
        <v>0.17721518987341772</v>
      </c>
      <c r="M31" s="23">
        <f>SUM(M32:M36)</f>
        <v>305</v>
      </c>
      <c r="N31" s="23">
        <f t="shared" ref="N31:Y31" si="117">SUM(N32:N36)</f>
        <v>318</v>
      </c>
      <c r="O31" s="23">
        <f t="shared" si="117"/>
        <v>334</v>
      </c>
      <c r="P31" s="82">
        <f t="shared" si="117"/>
        <v>346</v>
      </c>
      <c r="Q31" s="23">
        <f t="shared" si="117"/>
        <v>353</v>
      </c>
      <c r="R31" s="23">
        <f t="shared" si="117"/>
        <v>362</v>
      </c>
      <c r="S31" s="23">
        <f t="shared" si="117"/>
        <v>378</v>
      </c>
      <c r="T31" s="82">
        <f t="shared" si="117"/>
        <v>395</v>
      </c>
      <c r="U31" s="23">
        <f t="shared" si="117"/>
        <v>404</v>
      </c>
      <c r="V31" s="23">
        <f t="shared" si="117"/>
        <v>421</v>
      </c>
      <c r="W31" s="23">
        <f t="shared" si="117"/>
        <v>440</v>
      </c>
      <c r="X31" s="82">
        <f t="shared" si="117"/>
        <v>465</v>
      </c>
      <c r="Y31" s="23">
        <f t="shared" si="117"/>
        <v>479</v>
      </c>
      <c r="Z31" s="23">
        <f t="shared" ref="Z31:AA31" si="118">SUM(Z32:Z36)</f>
        <v>493</v>
      </c>
      <c r="AA31" s="23">
        <f t="shared" si="118"/>
        <v>509</v>
      </c>
      <c r="AB31" s="24"/>
      <c r="AC31" s="139">
        <f t="shared" ref="AC31:AC37" si="119">IFERROR((Q31-M31)/(ABS(M31)),0)</f>
        <v>0.15737704918032788</v>
      </c>
      <c r="AD31" s="139">
        <f t="shared" ref="AD31:AM37" si="120">IFERROR((R31-N31)/(ABS(N31)),0)</f>
        <v>0.13836477987421383</v>
      </c>
      <c r="AE31" s="139">
        <f t="shared" si="120"/>
        <v>0.1317365269461078</v>
      </c>
      <c r="AF31" s="139">
        <f t="shared" si="120"/>
        <v>0.1416184971098266</v>
      </c>
      <c r="AG31" s="139">
        <f t="shared" si="120"/>
        <v>0.14447592067988668</v>
      </c>
      <c r="AH31" s="139">
        <f t="shared" si="120"/>
        <v>0.16298342541436464</v>
      </c>
      <c r="AI31" s="139">
        <f t="shared" si="120"/>
        <v>0.16402116402116401</v>
      </c>
      <c r="AJ31" s="139">
        <f t="shared" si="120"/>
        <v>0.17721518987341772</v>
      </c>
      <c r="AK31" s="139">
        <f t="shared" si="120"/>
        <v>0.18564356435643564</v>
      </c>
      <c r="AL31" s="139">
        <f t="shared" si="120"/>
        <v>0.17102137767220901</v>
      </c>
      <c r="AM31" s="139">
        <f t="shared" si="120"/>
        <v>0.15681818181818183</v>
      </c>
      <c r="AO31" s="23">
        <f>O31</f>
        <v>334</v>
      </c>
      <c r="AP31" s="23">
        <f>S31</f>
        <v>378</v>
      </c>
      <c r="AQ31" s="23">
        <f>W31</f>
        <v>440</v>
      </c>
      <c r="AR31" s="23">
        <f>AA31</f>
        <v>509</v>
      </c>
      <c r="AS31" s="24"/>
      <c r="AT31" s="139">
        <f t="shared" ref="AT31:AT37" si="121">IFERROR((AP31-AO31)/(ABS(AO31)),0)</f>
        <v>0.1317365269461078</v>
      </c>
      <c r="AU31" s="139">
        <f t="shared" ref="AU31:AU37" si="122">IFERROR((AQ31-AP31)/(ABS(AP31)),0)</f>
        <v>0.16402116402116401</v>
      </c>
      <c r="AV31" s="139">
        <f t="shared" ref="AV31:AV37" si="123">IFERROR((AR31-AQ31)/(ABS(AQ31)),0)</f>
        <v>0.15681818181818183</v>
      </c>
    </row>
    <row r="32" spans="1:48" ht="14.45" customHeight="1" x14ac:dyDescent="0.25">
      <c r="A32" s="13" t="s">
        <v>133</v>
      </c>
      <c r="B32" s="2">
        <v>225</v>
      </c>
      <c r="C32" s="2">
        <v>247</v>
      </c>
      <c r="D32" s="2">
        <v>267</v>
      </c>
      <c r="E32" s="2">
        <v>280</v>
      </c>
      <c r="F32" s="2">
        <v>290</v>
      </c>
      <c r="H32" s="134">
        <f t="shared" si="116"/>
        <v>9.7777777777777783E-2</v>
      </c>
      <c r="I32" s="134">
        <f t="shared" si="116"/>
        <v>8.0971659919028341E-2</v>
      </c>
      <c r="J32" s="134">
        <f t="shared" si="116"/>
        <v>4.8689138576779027E-2</v>
      </c>
      <c r="K32" s="134">
        <f t="shared" si="116"/>
        <v>3.5714285714285712E-2</v>
      </c>
      <c r="M32" s="2">
        <v>251</v>
      </c>
      <c r="N32" s="2">
        <v>256</v>
      </c>
      <c r="O32" s="2">
        <v>262</v>
      </c>
      <c r="P32" s="80">
        <v>267</v>
      </c>
      <c r="Q32" s="2">
        <v>269</v>
      </c>
      <c r="R32" s="2">
        <v>273</v>
      </c>
      <c r="S32" s="2">
        <v>276</v>
      </c>
      <c r="T32" s="80">
        <v>280</v>
      </c>
      <c r="U32" s="2">
        <v>281</v>
      </c>
      <c r="V32" s="2">
        <v>284</v>
      </c>
      <c r="W32" s="2">
        <v>286</v>
      </c>
      <c r="X32" s="80">
        <v>290</v>
      </c>
      <c r="Y32" s="2">
        <v>291</v>
      </c>
      <c r="Z32" s="2">
        <v>291</v>
      </c>
      <c r="AA32" s="2">
        <v>292</v>
      </c>
      <c r="AC32" s="134">
        <f t="shared" si="119"/>
        <v>7.1713147410358571E-2</v>
      </c>
      <c r="AD32" s="134">
        <f t="shared" si="120"/>
        <v>6.640625E-2</v>
      </c>
      <c r="AE32" s="134">
        <f t="shared" si="120"/>
        <v>5.3435114503816793E-2</v>
      </c>
      <c r="AF32" s="134">
        <f t="shared" si="120"/>
        <v>4.8689138576779027E-2</v>
      </c>
      <c r="AG32" s="134">
        <f t="shared" si="120"/>
        <v>4.4609665427509292E-2</v>
      </c>
      <c r="AH32" s="134">
        <f t="shared" si="120"/>
        <v>4.0293040293040296E-2</v>
      </c>
      <c r="AI32" s="134">
        <f t="shared" si="120"/>
        <v>3.6231884057971016E-2</v>
      </c>
      <c r="AJ32" s="134">
        <f t="shared" si="120"/>
        <v>3.5714285714285712E-2</v>
      </c>
      <c r="AK32" s="134">
        <f t="shared" si="120"/>
        <v>3.5587188612099648E-2</v>
      </c>
      <c r="AL32" s="134">
        <f t="shared" si="120"/>
        <v>2.464788732394366E-2</v>
      </c>
      <c r="AM32" s="134">
        <f t="shared" si="120"/>
        <v>2.097902097902098E-2</v>
      </c>
      <c r="AO32" s="2">
        <f t="shared" ref="AO32:AO37" si="124">O32</f>
        <v>262</v>
      </c>
      <c r="AP32" s="2">
        <f t="shared" ref="AP32:AP37" si="125">S32</f>
        <v>276</v>
      </c>
      <c r="AQ32" s="2">
        <f t="shared" ref="AQ32:AQ37" si="126">W32</f>
        <v>286</v>
      </c>
      <c r="AR32" s="2">
        <f t="shared" ref="AR32:AR37" si="127">AA32</f>
        <v>292</v>
      </c>
      <c r="AT32" s="134">
        <f t="shared" si="121"/>
        <v>5.3435114503816793E-2</v>
      </c>
      <c r="AU32" s="134">
        <f t="shared" si="122"/>
        <v>3.6231884057971016E-2</v>
      </c>
      <c r="AV32" s="134">
        <f t="shared" si="123"/>
        <v>2.097902097902098E-2</v>
      </c>
    </row>
    <row r="33" spans="1:48" ht="14.45" customHeight="1" x14ac:dyDescent="0.25">
      <c r="A33" s="13" t="s">
        <v>134</v>
      </c>
      <c r="B33" s="2">
        <v>27</v>
      </c>
      <c r="C33" s="2">
        <v>31</v>
      </c>
      <c r="D33" s="2">
        <v>47</v>
      </c>
      <c r="E33" s="2">
        <v>59</v>
      </c>
      <c r="F33" s="2">
        <v>75</v>
      </c>
      <c r="H33" s="134">
        <f t="shared" si="116"/>
        <v>0.14814814814814814</v>
      </c>
      <c r="I33" s="134">
        <f t="shared" si="116"/>
        <v>0.5161290322580645</v>
      </c>
      <c r="J33" s="134">
        <f t="shared" si="116"/>
        <v>0.25531914893617019</v>
      </c>
      <c r="K33" s="134">
        <f t="shared" si="116"/>
        <v>0.2711864406779661</v>
      </c>
      <c r="M33" s="2">
        <v>34</v>
      </c>
      <c r="N33" s="2">
        <v>37</v>
      </c>
      <c r="O33" s="2">
        <v>43</v>
      </c>
      <c r="P33" s="80">
        <v>47</v>
      </c>
      <c r="Q33" s="2">
        <v>49</v>
      </c>
      <c r="R33" s="2">
        <v>49</v>
      </c>
      <c r="S33" s="2">
        <v>53</v>
      </c>
      <c r="T33" s="80">
        <v>59</v>
      </c>
      <c r="U33" s="2">
        <v>63</v>
      </c>
      <c r="V33" s="2">
        <v>69</v>
      </c>
      <c r="W33" s="2">
        <v>72</v>
      </c>
      <c r="X33" s="80">
        <v>75</v>
      </c>
      <c r="Y33" s="2">
        <v>78</v>
      </c>
      <c r="Z33" s="2">
        <v>81</v>
      </c>
      <c r="AA33" s="2">
        <v>83</v>
      </c>
      <c r="AC33" s="134">
        <f t="shared" si="119"/>
        <v>0.44117647058823528</v>
      </c>
      <c r="AD33" s="134">
        <f t="shared" si="120"/>
        <v>0.32432432432432434</v>
      </c>
      <c r="AE33" s="134">
        <f t="shared" si="120"/>
        <v>0.23255813953488372</v>
      </c>
      <c r="AF33" s="134">
        <f t="shared" si="120"/>
        <v>0.25531914893617019</v>
      </c>
      <c r="AG33" s="134">
        <f t="shared" si="120"/>
        <v>0.2857142857142857</v>
      </c>
      <c r="AH33" s="134">
        <f t="shared" si="120"/>
        <v>0.40816326530612246</v>
      </c>
      <c r="AI33" s="134">
        <f t="shared" si="120"/>
        <v>0.35849056603773582</v>
      </c>
      <c r="AJ33" s="134">
        <f t="shared" si="120"/>
        <v>0.2711864406779661</v>
      </c>
      <c r="AK33" s="134">
        <f t="shared" si="120"/>
        <v>0.23809523809523808</v>
      </c>
      <c r="AL33" s="134">
        <f t="shared" si="120"/>
        <v>0.17391304347826086</v>
      </c>
      <c r="AM33" s="134">
        <f t="shared" si="120"/>
        <v>0.15277777777777779</v>
      </c>
      <c r="AO33" s="2">
        <f t="shared" si="124"/>
        <v>43</v>
      </c>
      <c r="AP33" s="2">
        <f t="shared" si="125"/>
        <v>53</v>
      </c>
      <c r="AQ33" s="2">
        <f t="shared" si="126"/>
        <v>72</v>
      </c>
      <c r="AR33" s="2">
        <f t="shared" si="127"/>
        <v>83</v>
      </c>
      <c r="AT33" s="134">
        <f t="shared" si="121"/>
        <v>0.23255813953488372</v>
      </c>
      <c r="AU33" s="134">
        <f t="shared" si="122"/>
        <v>0.35849056603773582</v>
      </c>
      <c r="AV33" s="134">
        <f t="shared" si="123"/>
        <v>0.15277777777777779</v>
      </c>
    </row>
    <row r="34" spans="1:48" ht="14.45" customHeight="1" x14ac:dyDescent="0.25">
      <c r="A34" s="13" t="s">
        <v>135</v>
      </c>
      <c r="B34" s="2">
        <v>9</v>
      </c>
      <c r="C34" s="2">
        <v>18</v>
      </c>
      <c r="D34" s="2">
        <v>32</v>
      </c>
      <c r="E34" s="2">
        <v>56</v>
      </c>
      <c r="F34" s="2">
        <v>94</v>
      </c>
      <c r="H34" s="134">
        <f t="shared" si="116"/>
        <v>1</v>
      </c>
      <c r="I34" s="134">
        <f t="shared" si="116"/>
        <v>0.77777777777777779</v>
      </c>
      <c r="J34" s="134">
        <f t="shared" si="116"/>
        <v>0.75</v>
      </c>
      <c r="K34" s="134">
        <f t="shared" si="116"/>
        <v>0.6785714285714286</v>
      </c>
      <c r="M34" s="2">
        <v>20</v>
      </c>
      <c r="N34" s="2">
        <v>25</v>
      </c>
      <c r="O34" s="2">
        <v>29</v>
      </c>
      <c r="P34" s="80">
        <v>32</v>
      </c>
      <c r="Q34" s="2">
        <v>35</v>
      </c>
      <c r="R34" s="2">
        <v>40</v>
      </c>
      <c r="S34" s="2">
        <v>49</v>
      </c>
      <c r="T34" s="80">
        <v>56</v>
      </c>
      <c r="U34" s="2">
        <v>60</v>
      </c>
      <c r="V34" s="2">
        <v>68</v>
      </c>
      <c r="W34" s="2">
        <v>81</v>
      </c>
      <c r="X34" s="80">
        <v>94</v>
      </c>
      <c r="Y34" s="2">
        <v>101</v>
      </c>
      <c r="Z34" s="2">
        <v>108</v>
      </c>
      <c r="AA34" s="2">
        <v>117</v>
      </c>
      <c r="AC34" s="134">
        <f t="shared" si="119"/>
        <v>0.75</v>
      </c>
      <c r="AD34" s="134">
        <f t="shared" si="120"/>
        <v>0.6</v>
      </c>
      <c r="AE34" s="134">
        <f t="shared" si="120"/>
        <v>0.68965517241379315</v>
      </c>
      <c r="AF34" s="134">
        <f t="shared" si="120"/>
        <v>0.75</v>
      </c>
      <c r="AG34" s="134">
        <f t="shared" si="120"/>
        <v>0.7142857142857143</v>
      </c>
      <c r="AH34" s="134">
        <f t="shared" si="120"/>
        <v>0.7</v>
      </c>
      <c r="AI34" s="134">
        <f t="shared" si="120"/>
        <v>0.65306122448979587</v>
      </c>
      <c r="AJ34" s="134">
        <f t="shared" si="120"/>
        <v>0.6785714285714286</v>
      </c>
      <c r="AK34" s="134">
        <f t="shared" si="120"/>
        <v>0.68333333333333335</v>
      </c>
      <c r="AL34" s="134">
        <f t="shared" si="120"/>
        <v>0.58823529411764708</v>
      </c>
      <c r="AM34" s="134">
        <f t="shared" si="120"/>
        <v>0.44444444444444442</v>
      </c>
      <c r="AO34" s="2">
        <f t="shared" si="124"/>
        <v>29</v>
      </c>
      <c r="AP34" s="2">
        <f t="shared" si="125"/>
        <v>49</v>
      </c>
      <c r="AQ34" s="2">
        <f t="shared" si="126"/>
        <v>81</v>
      </c>
      <c r="AR34" s="2">
        <f t="shared" si="127"/>
        <v>117</v>
      </c>
      <c r="AT34" s="134">
        <f t="shared" si="121"/>
        <v>0.68965517241379315</v>
      </c>
      <c r="AU34" s="134">
        <f t="shared" si="122"/>
        <v>0.65306122448979587</v>
      </c>
      <c r="AV34" s="134">
        <f t="shared" si="123"/>
        <v>0.44444444444444442</v>
      </c>
    </row>
    <row r="35" spans="1:48" ht="14.45" customHeight="1" x14ac:dyDescent="0.25">
      <c r="A35" s="13" t="s">
        <v>257</v>
      </c>
      <c r="B35" s="2">
        <v>0</v>
      </c>
      <c r="C35" s="2">
        <v>0</v>
      </c>
      <c r="D35" s="2">
        <v>0</v>
      </c>
      <c r="E35" s="2">
        <v>0</v>
      </c>
      <c r="F35" s="2">
        <v>2</v>
      </c>
      <c r="H35" s="134">
        <f t="shared" si="116"/>
        <v>0</v>
      </c>
      <c r="I35" s="134">
        <f t="shared" si="116"/>
        <v>0</v>
      </c>
      <c r="J35" s="134">
        <f t="shared" si="116"/>
        <v>0</v>
      </c>
      <c r="K35" s="134">
        <f t="shared" si="116"/>
        <v>0</v>
      </c>
      <c r="M35" s="2">
        <v>0</v>
      </c>
      <c r="N35" s="2">
        <v>0</v>
      </c>
      <c r="O35" s="2">
        <v>0</v>
      </c>
      <c r="P35" s="80">
        <v>0</v>
      </c>
      <c r="Q35" s="2">
        <v>0</v>
      </c>
      <c r="R35" s="2">
        <v>0</v>
      </c>
      <c r="S35" s="2">
        <v>0</v>
      </c>
      <c r="T35" s="80">
        <v>0</v>
      </c>
      <c r="U35" s="2">
        <v>0</v>
      </c>
      <c r="V35" s="2">
        <v>0</v>
      </c>
      <c r="W35" s="2">
        <v>1</v>
      </c>
      <c r="X35" s="80">
        <v>2</v>
      </c>
      <c r="Y35" s="2">
        <v>3</v>
      </c>
      <c r="Z35" s="2">
        <v>6</v>
      </c>
      <c r="AA35" s="2">
        <v>9</v>
      </c>
      <c r="AC35" s="134">
        <f>IFERROR((Q35-M35)/(ABS(M35)),0)</f>
        <v>0</v>
      </c>
      <c r="AD35" s="134">
        <f t="shared" si="120"/>
        <v>0</v>
      </c>
      <c r="AE35" s="134">
        <f t="shared" si="120"/>
        <v>0</v>
      </c>
      <c r="AF35" s="134">
        <f t="shared" si="120"/>
        <v>0</v>
      </c>
      <c r="AG35" s="134">
        <f t="shared" si="120"/>
        <v>0</v>
      </c>
      <c r="AH35" s="134">
        <f t="shared" si="120"/>
        <v>0</v>
      </c>
      <c r="AI35" s="134">
        <f t="shared" si="120"/>
        <v>0</v>
      </c>
      <c r="AJ35" s="134">
        <f t="shared" si="120"/>
        <v>0</v>
      </c>
      <c r="AK35" s="134">
        <f t="shared" si="120"/>
        <v>0</v>
      </c>
      <c r="AL35" s="134">
        <f t="shared" si="120"/>
        <v>0</v>
      </c>
      <c r="AM35" s="134">
        <f t="shared" si="120"/>
        <v>8</v>
      </c>
      <c r="AO35" s="2">
        <f t="shared" si="124"/>
        <v>0</v>
      </c>
      <c r="AP35" s="2">
        <f t="shared" si="125"/>
        <v>0</v>
      </c>
      <c r="AQ35" s="2">
        <f t="shared" si="126"/>
        <v>1</v>
      </c>
      <c r="AR35" s="2">
        <f t="shared" si="127"/>
        <v>9</v>
      </c>
      <c r="AT35" s="134">
        <f t="shared" si="121"/>
        <v>0</v>
      </c>
      <c r="AU35" s="134">
        <f t="shared" si="122"/>
        <v>0</v>
      </c>
      <c r="AV35" s="134">
        <f t="shared" si="123"/>
        <v>8</v>
      </c>
    </row>
    <row r="36" spans="1:48" ht="14.45" customHeight="1" x14ac:dyDescent="0.25">
      <c r="A36" s="13" t="s">
        <v>309</v>
      </c>
      <c r="B36" s="2">
        <v>0</v>
      </c>
      <c r="C36" s="2">
        <v>0</v>
      </c>
      <c r="D36" s="2">
        <v>0</v>
      </c>
      <c r="E36" s="2">
        <v>0</v>
      </c>
      <c r="F36" s="2">
        <v>4</v>
      </c>
      <c r="H36" s="134">
        <f t="shared" si="116"/>
        <v>0</v>
      </c>
      <c r="I36" s="134">
        <f t="shared" si="116"/>
        <v>0</v>
      </c>
      <c r="J36" s="134">
        <f t="shared" si="116"/>
        <v>0</v>
      </c>
      <c r="K36" s="134">
        <f t="shared" si="116"/>
        <v>0</v>
      </c>
      <c r="M36" s="2">
        <v>0</v>
      </c>
      <c r="N36" s="2">
        <v>0</v>
      </c>
      <c r="O36" s="2">
        <v>0</v>
      </c>
      <c r="P36" s="80">
        <v>0</v>
      </c>
      <c r="Q36" s="2">
        <v>0</v>
      </c>
      <c r="R36" s="2">
        <v>0</v>
      </c>
      <c r="S36" s="2">
        <v>0</v>
      </c>
      <c r="T36" s="80">
        <v>0</v>
      </c>
      <c r="U36" s="2">
        <v>0</v>
      </c>
      <c r="V36" s="2">
        <v>0</v>
      </c>
      <c r="W36" s="2">
        <v>0</v>
      </c>
      <c r="X36" s="80">
        <v>4</v>
      </c>
      <c r="Y36" s="2">
        <v>6</v>
      </c>
      <c r="Z36" s="2">
        <v>7</v>
      </c>
      <c r="AA36" s="2">
        <v>8</v>
      </c>
      <c r="AC36" s="134">
        <f>IFERROR((Q36-M36)/(ABS(M36)),0)</f>
        <v>0</v>
      </c>
      <c r="AD36" s="134">
        <f t="shared" si="120"/>
        <v>0</v>
      </c>
      <c r="AE36" s="134">
        <f t="shared" si="120"/>
        <v>0</v>
      </c>
      <c r="AF36" s="134">
        <f t="shared" si="120"/>
        <v>0</v>
      </c>
      <c r="AG36" s="134">
        <f t="shared" si="120"/>
        <v>0</v>
      </c>
      <c r="AH36" s="134">
        <f t="shared" si="120"/>
        <v>0</v>
      </c>
      <c r="AI36" s="134">
        <f t="shared" si="120"/>
        <v>0</v>
      </c>
      <c r="AJ36" s="134">
        <f t="shared" si="120"/>
        <v>0</v>
      </c>
      <c r="AK36" s="134">
        <f t="shared" si="120"/>
        <v>0</v>
      </c>
      <c r="AL36" s="134">
        <f t="shared" si="120"/>
        <v>0</v>
      </c>
      <c r="AM36" s="134">
        <f t="shared" si="120"/>
        <v>0</v>
      </c>
      <c r="AO36" s="2">
        <f t="shared" si="124"/>
        <v>0</v>
      </c>
      <c r="AP36" s="2">
        <f t="shared" si="125"/>
        <v>0</v>
      </c>
      <c r="AQ36" s="2">
        <f t="shared" si="126"/>
        <v>0</v>
      </c>
      <c r="AR36" s="2">
        <f t="shared" si="127"/>
        <v>8</v>
      </c>
      <c r="AT36" s="134">
        <f t="shared" si="121"/>
        <v>0</v>
      </c>
      <c r="AU36" s="134">
        <f t="shared" si="122"/>
        <v>0</v>
      </c>
      <c r="AV36" s="134">
        <f t="shared" si="123"/>
        <v>0</v>
      </c>
    </row>
    <row r="37" spans="1:48" ht="14.45" customHeight="1" x14ac:dyDescent="0.25">
      <c r="A37" s="22" t="s">
        <v>136</v>
      </c>
      <c r="B37" s="23">
        <v>162</v>
      </c>
      <c r="C37" s="23">
        <v>190</v>
      </c>
      <c r="D37" s="23">
        <v>229.08914000000001</v>
      </c>
      <c r="E37" s="23">
        <v>265.11511999999999</v>
      </c>
      <c r="F37" s="23">
        <v>313.98818999999992</v>
      </c>
      <c r="G37" s="24"/>
      <c r="H37" s="139">
        <f t="shared" si="116"/>
        <v>0.1728395061728395</v>
      </c>
      <c r="I37" s="139">
        <f t="shared" si="116"/>
        <v>0.20573231578947376</v>
      </c>
      <c r="J37" s="139">
        <f t="shared" si="116"/>
        <v>0.15725747628193976</v>
      </c>
      <c r="K37" s="139">
        <f t="shared" si="116"/>
        <v>0.18434659630125935</v>
      </c>
      <c r="M37" s="23">
        <v>197.78094000000002</v>
      </c>
      <c r="N37" s="23">
        <v>207.37794</v>
      </c>
      <c r="O37" s="23">
        <v>219.99514000000002</v>
      </c>
      <c r="P37" s="82">
        <v>229.08914000000001</v>
      </c>
      <c r="Q37" s="23">
        <v>233.96814000000001</v>
      </c>
      <c r="R37" s="23">
        <v>241.35413999999997</v>
      </c>
      <c r="S37" s="23">
        <v>254.30243999999996</v>
      </c>
      <c r="T37" s="82">
        <v>265.11511999999999</v>
      </c>
      <c r="U37" s="23">
        <v>270.67246</v>
      </c>
      <c r="V37" s="23">
        <v>283.20704999999998</v>
      </c>
      <c r="W37" s="23">
        <v>296.0086</v>
      </c>
      <c r="X37" s="82">
        <v>313.98818999999992</v>
      </c>
      <c r="Y37" s="23">
        <v>325.53015000000005</v>
      </c>
      <c r="Z37" s="23">
        <v>334.67041999999998</v>
      </c>
      <c r="AA37" s="23">
        <v>345.43441999999999</v>
      </c>
      <c r="AB37" s="24"/>
      <c r="AC37" s="139">
        <f t="shared" si="119"/>
        <v>0.18296606336282953</v>
      </c>
      <c r="AD37" s="139">
        <f t="shared" si="120"/>
        <v>0.16383709858435269</v>
      </c>
      <c r="AE37" s="139">
        <f t="shared" si="120"/>
        <v>0.1559457177099455</v>
      </c>
      <c r="AF37" s="139">
        <f t="shared" si="120"/>
        <v>0.15725747628193976</v>
      </c>
      <c r="AG37" s="139">
        <f t="shared" si="120"/>
        <v>0.15687742784124367</v>
      </c>
      <c r="AH37" s="139">
        <f t="shared" si="120"/>
        <v>0.17340870970765204</v>
      </c>
      <c r="AI37" s="139">
        <f t="shared" si="120"/>
        <v>0.16400220147317518</v>
      </c>
      <c r="AJ37" s="139">
        <f t="shared" si="120"/>
        <v>0.18434659630125935</v>
      </c>
      <c r="AK37" s="139">
        <f t="shared" si="120"/>
        <v>0.2026718566048428</v>
      </c>
      <c r="AL37" s="139">
        <f t="shared" si="120"/>
        <v>0.1817164156047669</v>
      </c>
      <c r="AM37" s="139">
        <f t="shared" si="120"/>
        <v>0.16697427034214543</v>
      </c>
      <c r="AO37" s="23">
        <f t="shared" si="124"/>
        <v>219.99514000000002</v>
      </c>
      <c r="AP37" s="23">
        <f t="shared" si="125"/>
        <v>254.30243999999996</v>
      </c>
      <c r="AQ37" s="23">
        <f t="shared" si="126"/>
        <v>296.0086</v>
      </c>
      <c r="AR37" s="23">
        <f t="shared" si="127"/>
        <v>345.43441999999999</v>
      </c>
      <c r="AS37" s="24"/>
      <c r="AT37" s="139">
        <f t="shared" si="121"/>
        <v>0.1559457177099455</v>
      </c>
      <c r="AU37" s="139">
        <f t="shared" si="122"/>
        <v>0.16400220147317518</v>
      </c>
      <c r="AV37" s="139">
        <f t="shared" si="123"/>
        <v>0.16697427034214543</v>
      </c>
    </row>
    <row r="38" spans="1:48" ht="14.45" customHeight="1" x14ac:dyDescent="0.25">
      <c r="A38" s="1"/>
      <c r="B38" s="3"/>
      <c r="C38" s="3"/>
      <c r="D38" s="3"/>
      <c r="E38" s="3"/>
      <c r="F38" s="3"/>
      <c r="H38" s="136"/>
      <c r="I38" s="136"/>
      <c r="J38" s="136"/>
      <c r="K38" s="136"/>
      <c r="M38" s="3"/>
      <c r="N38" s="3"/>
      <c r="O38" s="3"/>
      <c r="P38" s="81"/>
      <c r="Q38" s="3"/>
      <c r="R38" s="3"/>
      <c r="S38" s="3"/>
      <c r="T38" s="81"/>
      <c r="U38" s="3"/>
      <c r="V38" s="3"/>
      <c r="W38" s="3"/>
      <c r="X38" s="81"/>
      <c r="Y38" s="3"/>
      <c r="Z38" s="3"/>
      <c r="AA38" s="3"/>
      <c r="AC38" s="136"/>
      <c r="AD38" s="136"/>
      <c r="AE38" s="136"/>
      <c r="AF38" s="136"/>
      <c r="AG38" s="136"/>
      <c r="AH38" s="136"/>
      <c r="AI38" s="136"/>
      <c r="AJ38" s="136"/>
      <c r="AK38" s="136"/>
      <c r="AL38" s="136"/>
      <c r="AM38" s="136"/>
      <c r="AN38" s="34"/>
      <c r="AO38" s="3"/>
      <c r="AP38" s="3"/>
      <c r="AQ38" s="3"/>
      <c r="AR38" s="3"/>
      <c r="AT38" s="136"/>
      <c r="AU38" s="136"/>
      <c r="AV38" s="136"/>
    </row>
    <row r="39" spans="1:48" x14ac:dyDescent="0.25">
      <c r="A39" s="43" t="s">
        <v>313</v>
      </c>
      <c r="P39" s="81"/>
      <c r="T39" s="81"/>
      <c r="X39" s="81"/>
    </row>
    <row r="40" spans="1:48" x14ac:dyDescent="0.25">
      <c r="A40" s="22" t="s">
        <v>132</v>
      </c>
      <c r="B40" s="23">
        <v>261</v>
      </c>
      <c r="C40" s="23">
        <v>296</v>
      </c>
      <c r="D40" s="23">
        <v>346</v>
      </c>
      <c r="E40" s="23">
        <v>395</v>
      </c>
      <c r="F40" s="23">
        <f>E40+F41-F42</f>
        <v>465</v>
      </c>
      <c r="G40" s="24"/>
      <c r="H40" s="139">
        <f>IFERROR((C40-B40)/(ABS(B40)),0)</f>
        <v>0.13409961685823754</v>
      </c>
      <c r="I40" s="139">
        <f>IFERROR((D40-C40)/(ABS(C40)),0)</f>
        <v>0.16891891891891891</v>
      </c>
      <c r="J40" s="139">
        <f>IFERROR((E40-D40)/(ABS(D40)),0)</f>
        <v>0.1416184971098266</v>
      </c>
      <c r="K40" s="139">
        <f>IFERROR((F40-E40)/(ABS(E40)),0)</f>
        <v>0.17721518987341772</v>
      </c>
      <c r="M40" s="23">
        <f>M31</f>
        <v>305</v>
      </c>
      <c r="N40" s="23">
        <f t="shared" ref="N40:AA40" si="128">N31</f>
        <v>318</v>
      </c>
      <c r="O40" s="23">
        <f t="shared" si="128"/>
        <v>334</v>
      </c>
      <c r="P40" s="82">
        <f t="shared" si="128"/>
        <v>346</v>
      </c>
      <c r="Q40" s="23">
        <f t="shared" si="128"/>
        <v>353</v>
      </c>
      <c r="R40" s="23">
        <f t="shared" si="128"/>
        <v>362</v>
      </c>
      <c r="S40" s="23">
        <f t="shared" si="128"/>
        <v>378</v>
      </c>
      <c r="T40" s="82">
        <f t="shared" si="128"/>
        <v>395</v>
      </c>
      <c r="U40" s="23">
        <f t="shared" si="128"/>
        <v>404</v>
      </c>
      <c r="V40" s="23">
        <f t="shared" si="128"/>
        <v>421</v>
      </c>
      <c r="W40" s="23">
        <f t="shared" si="128"/>
        <v>440</v>
      </c>
      <c r="X40" s="82">
        <f t="shared" si="128"/>
        <v>465</v>
      </c>
      <c r="Y40" s="23">
        <f t="shared" si="128"/>
        <v>479</v>
      </c>
      <c r="Z40" s="23">
        <f t="shared" si="128"/>
        <v>493</v>
      </c>
      <c r="AA40" s="23">
        <f t="shared" si="128"/>
        <v>509</v>
      </c>
      <c r="AB40" s="24"/>
      <c r="AC40" s="139">
        <f t="shared" ref="AC40" si="129">IFERROR((Q40-M40)/(ABS(M40)),0)</f>
        <v>0.15737704918032788</v>
      </c>
      <c r="AD40" s="139">
        <f t="shared" ref="AD40:AD41" si="130">IFERROR((R40-N40)/(ABS(N40)),0)</f>
        <v>0.13836477987421383</v>
      </c>
      <c r="AE40" s="139">
        <f t="shared" ref="AE40:AE41" si="131">IFERROR((S40-O40)/(ABS(O40)),0)</f>
        <v>0.1317365269461078</v>
      </c>
      <c r="AF40" s="139">
        <f t="shared" ref="AF40:AF41" si="132">IFERROR((T40-P40)/(ABS(P40)),0)</f>
        <v>0.1416184971098266</v>
      </c>
      <c r="AG40" s="139">
        <f t="shared" ref="AG40:AG41" si="133">IFERROR((U40-Q40)/(ABS(Q40)),0)</f>
        <v>0.14447592067988668</v>
      </c>
      <c r="AH40" s="139">
        <f t="shared" ref="AH40:AH41" si="134">IFERROR((V40-R40)/(ABS(R40)),0)</f>
        <v>0.16298342541436464</v>
      </c>
      <c r="AI40" s="139">
        <f t="shared" ref="AI40:AI41" si="135">IFERROR((W40-S40)/(ABS(S40)),0)</f>
        <v>0.16402116402116401</v>
      </c>
      <c r="AJ40" s="139">
        <f t="shared" ref="AJ40:AM41" si="136">IFERROR((X40-T40)/(ABS(T40)),0)</f>
        <v>0.17721518987341772</v>
      </c>
      <c r="AK40" s="139">
        <f t="shared" si="136"/>
        <v>0.18564356435643564</v>
      </c>
      <c r="AL40" s="139">
        <f t="shared" si="136"/>
        <v>0.17102137767220901</v>
      </c>
      <c r="AM40" s="139">
        <f t="shared" si="136"/>
        <v>0.15681818181818183</v>
      </c>
      <c r="AO40" s="23">
        <f>AO31</f>
        <v>334</v>
      </c>
      <c r="AP40" s="23">
        <f t="shared" ref="AP40:AR40" si="137">AP31</f>
        <v>378</v>
      </c>
      <c r="AQ40" s="23">
        <f t="shared" si="137"/>
        <v>440</v>
      </c>
      <c r="AR40" s="23">
        <f t="shared" si="137"/>
        <v>509</v>
      </c>
      <c r="AS40" s="24"/>
      <c r="AT40" s="139">
        <f t="shared" ref="AT40:AT42" si="138">IFERROR((AP40-AO40)/(ABS(AO40)),0)</f>
        <v>0.1317365269461078</v>
      </c>
      <c r="AU40" s="139">
        <f t="shared" ref="AU40:AU42" si="139">IFERROR((AQ40-AP40)/(ABS(AP40)),0)</f>
        <v>0.16402116402116401</v>
      </c>
      <c r="AV40" s="139">
        <f t="shared" ref="AV40:AV42" si="140">IFERROR((AR40-AQ40)/(ABS(AQ40)),0)</f>
        <v>0.15681818181818183</v>
      </c>
    </row>
    <row r="41" spans="1:48" x14ac:dyDescent="0.25">
      <c r="A41" s="13" t="s">
        <v>311</v>
      </c>
      <c r="B41" s="2">
        <v>16</v>
      </c>
      <c r="C41" s="2">
        <v>35</v>
      </c>
      <c r="D41" s="2">
        <v>50</v>
      </c>
      <c r="E41" s="2">
        <v>50</v>
      </c>
      <c r="F41" s="2">
        <v>70</v>
      </c>
      <c r="H41" s="134">
        <f>IFERROR((C41-B41)/(ABS(B41)),0)</f>
        <v>1.1875</v>
      </c>
      <c r="I41" s="134">
        <f t="shared" ref="I41:I42" si="141">IFERROR((D41-C41)/(ABS(C41)),0)</f>
        <v>0.42857142857142855</v>
      </c>
      <c r="J41" s="134">
        <f t="shared" ref="J41:J42" si="142">IFERROR((E41-D41)/(ABS(D41)),0)</f>
        <v>0</v>
      </c>
      <c r="K41" s="134">
        <f t="shared" ref="K41:K42" si="143">IFERROR((F41-E41)/(ABS(E41)),0)</f>
        <v>0.4</v>
      </c>
      <c r="M41" s="2">
        <v>9</v>
      </c>
      <c r="N41" s="2">
        <v>13</v>
      </c>
      <c r="O41" s="2">
        <v>16</v>
      </c>
      <c r="P41" s="80">
        <v>12</v>
      </c>
      <c r="Q41" s="2">
        <v>8</v>
      </c>
      <c r="R41" s="2">
        <v>9</v>
      </c>
      <c r="S41" s="2">
        <v>16</v>
      </c>
      <c r="T41" s="80">
        <v>17</v>
      </c>
      <c r="U41" s="2">
        <v>9</v>
      </c>
      <c r="V41" s="2">
        <v>17</v>
      </c>
      <c r="W41" s="2">
        <v>19</v>
      </c>
      <c r="X41" s="80">
        <v>25</v>
      </c>
      <c r="Y41" s="2">
        <f>Y31-X31-Y42</f>
        <v>14</v>
      </c>
      <c r="Z41" s="2">
        <f t="shared" ref="Z41:AA41" si="144">Z31-Y31-Z42</f>
        <v>14</v>
      </c>
      <c r="AA41" s="2">
        <f t="shared" si="144"/>
        <v>16</v>
      </c>
      <c r="AC41" s="134">
        <f>IFERROR((Q41-M41)/(ABS(M41)),0)</f>
        <v>-0.1111111111111111</v>
      </c>
      <c r="AD41" s="134">
        <f t="shared" si="130"/>
        <v>-0.30769230769230771</v>
      </c>
      <c r="AE41" s="134">
        <f t="shared" si="131"/>
        <v>0</v>
      </c>
      <c r="AF41" s="134">
        <f t="shared" si="132"/>
        <v>0.41666666666666669</v>
      </c>
      <c r="AG41" s="134">
        <f t="shared" si="133"/>
        <v>0.125</v>
      </c>
      <c r="AH41" s="134">
        <f t="shared" si="134"/>
        <v>0.88888888888888884</v>
      </c>
      <c r="AI41" s="134">
        <f t="shared" si="135"/>
        <v>0.1875</v>
      </c>
      <c r="AJ41" s="134">
        <f t="shared" si="136"/>
        <v>0.47058823529411764</v>
      </c>
      <c r="AK41" s="134">
        <f t="shared" si="136"/>
        <v>0.55555555555555558</v>
      </c>
      <c r="AL41" s="134">
        <f t="shared" si="136"/>
        <v>-0.17647058823529413</v>
      </c>
      <c r="AM41" s="134">
        <f t="shared" si="136"/>
        <v>-0.15789473684210525</v>
      </c>
      <c r="AO41" s="2">
        <f>SUM(M41:O41)</f>
        <v>38</v>
      </c>
      <c r="AP41" s="2">
        <f>SUM(Q41:S41)</f>
        <v>33</v>
      </c>
      <c r="AQ41" s="2">
        <f>SUM(U41:W41)</f>
        <v>45</v>
      </c>
      <c r="AR41" s="2">
        <f>SUM(Y41:AA41)</f>
        <v>44</v>
      </c>
      <c r="AT41" s="134">
        <f t="shared" si="138"/>
        <v>-0.13157894736842105</v>
      </c>
      <c r="AU41" s="134">
        <f t="shared" si="139"/>
        <v>0.36363636363636365</v>
      </c>
      <c r="AV41" s="134">
        <f t="shared" si="140"/>
        <v>-2.2222222222222223E-2</v>
      </c>
    </row>
    <row r="42" spans="1:48" x14ac:dyDescent="0.25">
      <c r="A42" s="170" t="s">
        <v>312</v>
      </c>
      <c r="B42" s="144">
        <v>0</v>
      </c>
      <c r="C42" s="144">
        <v>0</v>
      </c>
      <c r="D42" s="144">
        <v>0</v>
      </c>
      <c r="E42" s="144">
        <v>1</v>
      </c>
      <c r="F42" s="144">
        <v>0</v>
      </c>
      <c r="G42" s="147"/>
      <c r="H42" s="148">
        <f>IFERROR((C42-B42)/(ABS(B42)),0)</f>
        <v>0</v>
      </c>
      <c r="I42" s="148">
        <f t="shared" si="141"/>
        <v>0</v>
      </c>
      <c r="J42" s="148">
        <f t="shared" si="142"/>
        <v>0</v>
      </c>
      <c r="K42" s="148">
        <f t="shared" si="143"/>
        <v>-1</v>
      </c>
      <c r="M42" s="2">
        <v>0</v>
      </c>
      <c r="N42" s="2">
        <v>0</v>
      </c>
      <c r="O42" s="2">
        <v>0</v>
      </c>
      <c r="P42" s="80">
        <v>0</v>
      </c>
      <c r="Q42" s="2">
        <v>1</v>
      </c>
      <c r="R42" s="2">
        <v>0</v>
      </c>
      <c r="S42" s="2">
        <v>0</v>
      </c>
      <c r="T42" s="80">
        <v>0</v>
      </c>
      <c r="U42" s="2">
        <v>0</v>
      </c>
      <c r="V42" s="2">
        <v>0</v>
      </c>
      <c r="W42" s="2">
        <v>0</v>
      </c>
      <c r="X42" s="80">
        <v>0</v>
      </c>
      <c r="Y42" s="2">
        <v>0</v>
      </c>
      <c r="Z42" s="2">
        <v>0</v>
      </c>
      <c r="AA42" s="2">
        <v>0</v>
      </c>
      <c r="AC42" s="134">
        <f>IFERROR((Q42-M42)/(ABS(M42)),0)</f>
        <v>0</v>
      </c>
      <c r="AD42" s="134">
        <f t="shared" ref="AD42" si="145">IFERROR((R42-N42)/(ABS(N42)),0)</f>
        <v>0</v>
      </c>
      <c r="AE42" s="134">
        <f t="shared" ref="AE42" si="146">IFERROR((S42-O42)/(ABS(O42)),0)</f>
        <v>0</v>
      </c>
      <c r="AF42" s="134">
        <f t="shared" ref="AF42" si="147">IFERROR((T42-P42)/(ABS(P42)),0)</f>
        <v>0</v>
      </c>
      <c r="AG42" s="134">
        <f t="shared" ref="AG42" si="148">IFERROR((U42-Q42)/(ABS(Q42)),0)</f>
        <v>-1</v>
      </c>
      <c r="AH42" s="134">
        <f t="shared" ref="AH42" si="149">IFERROR((V42-R42)/(ABS(R42)),0)</f>
        <v>0</v>
      </c>
      <c r="AI42" s="134">
        <f t="shared" ref="AI42" si="150">IFERROR((W42-S42)/(ABS(S42)),0)</f>
        <v>0</v>
      </c>
      <c r="AJ42" s="134">
        <f t="shared" ref="AJ42" si="151">IFERROR((X42-T42)/(ABS(T42)),0)</f>
        <v>0</v>
      </c>
      <c r="AK42" s="134">
        <f>IFERROR((Y42-U42)/(ABS(U42)),0)</f>
        <v>0</v>
      </c>
      <c r="AL42" s="134">
        <f>IFERROR((Z42-V42)/(ABS(V42)),0)</f>
        <v>0</v>
      </c>
      <c r="AM42" s="134">
        <f>IFERROR((AA42-W42)/(ABS(W42)),0)</f>
        <v>0</v>
      </c>
      <c r="AO42" s="2">
        <f>SUM(M42:O42)</f>
        <v>0</v>
      </c>
      <c r="AP42" s="2">
        <f>SUM(Q42:S42)</f>
        <v>1</v>
      </c>
      <c r="AQ42" s="2">
        <f>SUM(U42:W42)</f>
        <v>0</v>
      </c>
      <c r="AR42" s="2">
        <f>SUM(Y42:AA42)</f>
        <v>0</v>
      </c>
      <c r="AT42" s="134">
        <f t="shared" si="138"/>
        <v>0</v>
      </c>
      <c r="AU42" s="134">
        <f t="shared" si="139"/>
        <v>-1</v>
      </c>
      <c r="AV42" s="134">
        <f t="shared" si="140"/>
        <v>0</v>
      </c>
    </row>
    <row r="43" spans="1:48" ht="14.45" customHeight="1" x14ac:dyDescent="0.25">
      <c r="A43" s="1"/>
      <c r="B43" s="3"/>
      <c r="C43" s="3"/>
      <c r="D43" s="3"/>
      <c r="E43" s="3"/>
      <c r="F43" s="3"/>
      <c r="H43" s="136"/>
      <c r="I43" s="136"/>
      <c r="J43" s="136"/>
      <c r="K43" s="136"/>
      <c r="M43" s="3"/>
      <c r="N43" s="3"/>
      <c r="O43" s="3"/>
      <c r="P43" s="81"/>
      <c r="Q43" s="3"/>
      <c r="R43" s="3"/>
      <c r="S43" s="3"/>
      <c r="T43" s="81"/>
      <c r="U43" s="3"/>
      <c r="V43" s="3"/>
      <c r="W43" s="3"/>
      <c r="X43" s="81"/>
      <c r="Y43" s="3"/>
      <c r="Z43" s="3"/>
      <c r="AA43" s="3"/>
      <c r="AC43" s="136"/>
      <c r="AD43" s="136"/>
      <c r="AE43" s="136"/>
      <c r="AF43" s="136"/>
      <c r="AG43" s="136"/>
      <c r="AH43" s="136"/>
      <c r="AI43" s="136"/>
      <c r="AJ43" s="136"/>
      <c r="AK43" s="136"/>
      <c r="AL43" s="136"/>
      <c r="AM43" s="136"/>
      <c r="AO43" s="3"/>
      <c r="AP43" s="3"/>
      <c r="AQ43" s="3"/>
      <c r="AR43" s="3"/>
      <c r="AT43" s="136"/>
      <c r="AU43" s="136"/>
      <c r="AV43" s="136"/>
    </row>
    <row r="44" spans="1:48" ht="14.45" customHeight="1" x14ac:dyDescent="0.25">
      <c r="A44" s="43" t="s">
        <v>206</v>
      </c>
      <c r="B44" s="3"/>
      <c r="C44" s="3"/>
      <c r="D44" s="3"/>
      <c r="E44" s="3"/>
      <c r="F44" s="3"/>
      <c r="H44" s="136"/>
      <c r="I44" s="136"/>
      <c r="J44" s="136"/>
      <c r="K44" s="136"/>
      <c r="M44" s="3"/>
      <c r="N44" s="3"/>
      <c r="O44" s="3"/>
      <c r="P44" s="81"/>
      <c r="Q44" s="3"/>
      <c r="R44" s="3"/>
      <c r="S44" s="3"/>
      <c r="T44" s="81"/>
      <c r="U44" s="3"/>
      <c r="V44" s="3"/>
      <c r="W44" s="3"/>
      <c r="X44" s="81"/>
      <c r="Y44" s="3"/>
      <c r="Z44" s="3"/>
      <c r="AA44" s="3"/>
      <c r="AC44" s="136"/>
      <c r="AD44" s="136"/>
      <c r="AE44" s="136"/>
      <c r="AF44" s="136"/>
      <c r="AG44" s="136"/>
      <c r="AH44" s="136"/>
      <c r="AI44" s="136"/>
      <c r="AJ44" s="136"/>
      <c r="AK44" s="136"/>
      <c r="AL44" s="136"/>
      <c r="AM44" s="136"/>
      <c r="AO44" s="3"/>
      <c r="AP44" s="3"/>
      <c r="AQ44" s="3"/>
      <c r="AR44" s="3"/>
      <c r="AT44" s="136"/>
      <c r="AU44" s="136"/>
      <c r="AV44" s="136"/>
    </row>
    <row r="45" spans="1:48" ht="14.45" customHeight="1" x14ac:dyDescent="0.25">
      <c r="A45" s="22" t="s">
        <v>132</v>
      </c>
      <c r="B45" s="23">
        <f>SUM(B46:B49)</f>
        <v>261</v>
      </c>
      <c r="C45" s="23">
        <f>SUM(C46:C49)</f>
        <v>296</v>
      </c>
      <c r="D45" s="23">
        <f>SUM(D46:D49)</f>
        <v>346</v>
      </c>
      <c r="E45" s="23">
        <f>SUM(E46:E49)</f>
        <v>395</v>
      </c>
      <c r="F45" s="23">
        <f>SUM(F46:F49)</f>
        <v>465</v>
      </c>
      <c r="G45" s="23"/>
      <c r="H45" s="139">
        <f t="shared" ref="H45:K49" si="152">IFERROR((C45-B45)/(ABS(B45)),0)</f>
        <v>0.13409961685823754</v>
      </c>
      <c r="I45" s="139">
        <f t="shared" si="152"/>
        <v>0.16891891891891891</v>
      </c>
      <c r="J45" s="139">
        <f t="shared" si="152"/>
        <v>0.1416184971098266</v>
      </c>
      <c r="K45" s="139">
        <f t="shared" si="152"/>
        <v>0.17721518987341772</v>
      </c>
      <c r="M45" s="23">
        <f t="shared" ref="M45:AB45" si="153">SUM(M46:M49)</f>
        <v>305</v>
      </c>
      <c r="N45" s="23">
        <f t="shared" si="153"/>
        <v>318</v>
      </c>
      <c r="O45" s="23">
        <f t="shared" si="153"/>
        <v>334</v>
      </c>
      <c r="P45" s="82">
        <f t="shared" si="153"/>
        <v>346</v>
      </c>
      <c r="Q45" s="23">
        <f t="shared" si="153"/>
        <v>353</v>
      </c>
      <c r="R45" s="23">
        <f t="shared" si="153"/>
        <v>362</v>
      </c>
      <c r="S45" s="23">
        <f t="shared" si="153"/>
        <v>378</v>
      </c>
      <c r="T45" s="82">
        <f t="shared" si="153"/>
        <v>395</v>
      </c>
      <c r="U45" s="23">
        <f t="shared" si="153"/>
        <v>404</v>
      </c>
      <c r="V45" s="23">
        <f t="shared" si="153"/>
        <v>421</v>
      </c>
      <c r="W45" s="23">
        <f t="shared" si="153"/>
        <v>440</v>
      </c>
      <c r="X45" s="82">
        <f>SUM(X46:X49)</f>
        <v>465</v>
      </c>
      <c r="Y45" s="23">
        <f>SUM(Y46:Y49)</f>
        <v>479</v>
      </c>
      <c r="Z45" s="23">
        <f t="shared" ref="Z45" si="154">SUM(Z46:Z49)</f>
        <v>493</v>
      </c>
      <c r="AA45" s="23">
        <f t="shared" ref="AA45" si="155">SUM(AA46:AA49)</f>
        <v>509</v>
      </c>
      <c r="AB45" s="23">
        <f t="shared" si="153"/>
        <v>0</v>
      </c>
      <c r="AC45" s="139">
        <f t="shared" ref="AC45:AM49" si="156">IFERROR((Q45-M45)/(ABS(M45)),0)</f>
        <v>0.15737704918032788</v>
      </c>
      <c r="AD45" s="139">
        <f t="shared" si="156"/>
        <v>0.13836477987421383</v>
      </c>
      <c r="AE45" s="139">
        <f t="shared" si="156"/>
        <v>0.1317365269461078</v>
      </c>
      <c r="AF45" s="139">
        <f t="shared" si="156"/>
        <v>0.1416184971098266</v>
      </c>
      <c r="AG45" s="139">
        <f t="shared" si="156"/>
        <v>0.14447592067988668</v>
      </c>
      <c r="AH45" s="139">
        <f t="shared" si="156"/>
        <v>0.16298342541436464</v>
      </c>
      <c r="AI45" s="139">
        <f t="shared" si="156"/>
        <v>0.16402116402116401</v>
      </c>
      <c r="AJ45" s="139">
        <f t="shared" si="156"/>
        <v>0.17721518987341772</v>
      </c>
      <c r="AK45" s="139">
        <f t="shared" si="156"/>
        <v>0.18564356435643564</v>
      </c>
      <c r="AL45" s="139">
        <f t="shared" si="156"/>
        <v>0.17102137767220901</v>
      </c>
      <c r="AM45" s="139">
        <f t="shared" si="156"/>
        <v>0.15681818181818183</v>
      </c>
      <c r="AO45" s="23">
        <f t="shared" ref="AO45:AO49" si="157">O45</f>
        <v>334</v>
      </c>
      <c r="AP45" s="23">
        <f t="shared" ref="AP45:AP49" si="158">S45</f>
        <v>378</v>
      </c>
      <c r="AQ45" s="23">
        <f t="shared" ref="AQ45:AQ49" si="159">W45</f>
        <v>440</v>
      </c>
      <c r="AR45" s="23">
        <f t="shared" ref="AR45:AR49" si="160">AA45</f>
        <v>509</v>
      </c>
      <c r="AS45" s="23"/>
      <c r="AT45" s="139">
        <f t="shared" ref="AT45:AT49" si="161">IFERROR((AP45-AO45)/(ABS(AO45)),0)</f>
        <v>0.1317365269461078</v>
      </c>
      <c r="AU45" s="139">
        <f t="shared" ref="AU45:AU49" si="162">IFERROR((AQ45-AP45)/(ABS(AP45)),0)</f>
        <v>0.16402116402116401</v>
      </c>
      <c r="AV45" s="139">
        <f t="shared" ref="AV45:AV49" si="163">IFERROR((AR45-AQ45)/(ABS(AQ45)),0)</f>
        <v>0.15681818181818183</v>
      </c>
    </row>
    <row r="46" spans="1:48" ht="14.45" customHeight="1" x14ac:dyDescent="0.25">
      <c r="A46" s="13" t="s">
        <v>202</v>
      </c>
      <c r="B46" s="2">
        <v>164</v>
      </c>
      <c r="C46" s="2">
        <v>138</v>
      </c>
      <c r="D46" s="2">
        <v>105</v>
      </c>
      <c r="E46" s="2">
        <v>79</v>
      </c>
      <c r="F46" s="2">
        <v>57</v>
      </c>
      <c r="H46" s="134">
        <f t="shared" si="152"/>
        <v>-0.15853658536585366</v>
      </c>
      <c r="I46" s="134">
        <f t="shared" si="152"/>
        <v>-0.2391304347826087</v>
      </c>
      <c r="J46" s="134">
        <f t="shared" si="152"/>
        <v>-0.24761904761904763</v>
      </c>
      <c r="K46" s="134">
        <f t="shared" si="152"/>
        <v>-0.27848101265822783</v>
      </c>
      <c r="M46" s="2">
        <v>130</v>
      </c>
      <c r="N46" s="2">
        <v>120</v>
      </c>
      <c r="O46" s="2">
        <v>110</v>
      </c>
      <c r="P46" s="80">
        <v>105</v>
      </c>
      <c r="Q46" s="2">
        <v>99</v>
      </c>
      <c r="R46" s="2">
        <v>93</v>
      </c>
      <c r="S46" s="2">
        <v>85</v>
      </c>
      <c r="T46" s="80">
        <v>79</v>
      </c>
      <c r="U46" s="2">
        <v>71</v>
      </c>
      <c r="V46" s="2">
        <v>67</v>
      </c>
      <c r="W46" s="2">
        <v>60</v>
      </c>
      <c r="X46" s="80">
        <v>57</v>
      </c>
      <c r="Y46" s="2">
        <v>56</v>
      </c>
      <c r="Z46" s="2">
        <v>55</v>
      </c>
      <c r="AA46" s="2">
        <v>54</v>
      </c>
      <c r="AB46" s="2"/>
      <c r="AC46" s="134">
        <f t="shared" si="156"/>
        <v>-0.23846153846153847</v>
      </c>
      <c r="AD46" s="134">
        <f t="shared" si="156"/>
        <v>-0.22500000000000001</v>
      </c>
      <c r="AE46" s="134">
        <f t="shared" si="156"/>
        <v>-0.22727272727272727</v>
      </c>
      <c r="AF46" s="134">
        <f t="shared" si="156"/>
        <v>-0.24761904761904763</v>
      </c>
      <c r="AG46" s="134">
        <f t="shared" si="156"/>
        <v>-0.28282828282828282</v>
      </c>
      <c r="AH46" s="134">
        <f t="shared" si="156"/>
        <v>-0.27956989247311825</v>
      </c>
      <c r="AI46" s="134">
        <f t="shared" si="156"/>
        <v>-0.29411764705882354</v>
      </c>
      <c r="AJ46" s="134">
        <f t="shared" si="156"/>
        <v>-0.27848101265822783</v>
      </c>
      <c r="AK46" s="134">
        <f t="shared" si="156"/>
        <v>-0.21126760563380281</v>
      </c>
      <c r="AL46" s="134">
        <f t="shared" si="156"/>
        <v>-0.17910447761194029</v>
      </c>
      <c r="AM46" s="134">
        <f t="shared" si="156"/>
        <v>-0.1</v>
      </c>
      <c r="AO46" s="2">
        <f t="shared" si="157"/>
        <v>110</v>
      </c>
      <c r="AP46" s="2">
        <f t="shared" si="158"/>
        <v>85</v>
      </c>
      <c r="AQ46" s="2">
        <f t="shared" si="159"/>
        <v>60</v>
      </c>
      <c r="AR46" s="2">
        <f t="shared" si="160"/>
        <v>54</v>
      </c>
      <c r="AS46" s="2"/>
      <c r="AT46" s="134">
        <f t="shared" si="161"/>
        <v>-0.22727272727272727</v>
      </c>
      <c r="AU46" s="134">
        <f t="shared" si="162"/>
        <v>-0.29411764705882354</v>
      </c>
      <c r="AV46" s="134">
        <f t="shared" si="163"/>
        <v>-0.1</v>
      </c>
    </row>
    <row r="47" spans="1:48" ht="14.45" customHeight="1" x14ac:dyDescent="0.25">
      <c r="A47" s="13" t="s">
        <v>203</v>
      </c>
      <c r="B47" s="2">
        <v>77</v>
      </c>
      <c r="C47" s="2">
        <v>115</v>
      </c>
      <c r="D47" s="2">
        <v>177</v>
      </c>
      <c r="E47" s="2">
        <v>233</v>
      </c>
      <c r="F47" s="2">
        <v>283</v>
      </c>
      <c r="H47" s="134">
        <f t="shared" si="152"/>
        <v>0.4935064935064935</v>
      </c>
      <c r="I47" s="134">
        <f t="shared" si="152"/>
        <v>0.53913043478260869</v>
      </c>
      <c r="J47" s="134">
        <f t="shared" si="152"/>
        <v>0.31638418079096048</v>
      </c>
      <c r="K47" s="134">
        <f t="shared" si="152"/>
        <v>0.21459227467811159</v>
      </c>
      <c r="M47" s="2">
        <v>128</v>
      </c>
      <c r="N47" s="2">
        <v>146</v>
      </c>
      <c r="O47" s="2">
        <v>163</v>
      </c>
      <c r="P47" s="80">
        <v>177</v>
      </c>
      <c r="Q47" s="2">
        <v>188</v>
      </c>
      <c r="R47" s="2">
        <v>198</v>
      </c>
      <c r="S47" s="2">
        <v>215</v>
      </c>
      <c r="T47" s="80">
        <v>233</v>
      </c>
      <c r="U47" s="2">
        <v>241</v>
      </c>
      <c r="V47" s="2">
        <v>253</v>
      </c>
      <c r="W47" s="2">
        <v>260</v>
      </c>
      <c r="X47" s="80">
        <v>283</v>
      </c>
      <c r="Y47" s="2">
        <v>292</v>
      </c>
      <c r="Z47" s="2">
        <v>305</v>
      </c>
      <c r="AA47" s="2">
        <v>316</v>
      </c>
      <c r="AB47" s="2"/>
      <c r="AC47" s="134">
        <f t="shared" si="156"/>
        <v>0.46875</v>
      </c>
      <c r="AD47" s="134">
        <f t="shared" si="156"/>
        <v>0.35616438356164382</v>
      </c>
      <c r="AE47" s="134">
        <f t="shared" si="156"/>
        <v>0.31901840490797545</v>
      </c>
      <c r="AF47" s="134">
        <f t="shared" si="156"/>
        <v>0.31638418079096048</v>
      </c>
      <c r="AG47" s="134">
        <f t="shared" si="156"/>
        <v>0.28191489361702127</v>
      </c>
      <c r="AH47" s="134">
        <f t="shared" si="156"/>
        <v>0.27777777777777779</v>
      </c>
      <c r="AI47" s="134">
        <f t="shared" si="156"/>
        <v>0.20930232558139536</v>
      </c>
      <c r="AJ47" s="134">
        <f t="shared" si="156"/>
        <v>0.21459227467811159</v>
      </c>
      <c r="AK47" s="134">
        <f t="shared" si="156"/>
        <v>0.21161825726141079</v>
      </c>
      <c r="AL47" s="134">
        <f t="shared" si="156"/>
        <v>0.20553359683794467</v>
      </c>
      <c r="AM47" s="134">
        <f t="shared" si="156"/>
        <v>0.2153846153846154</v>
      </c>
      <c r="AO47" s="2">
        <f t="shared" si="157"/>
        <v>163</v>
      </c>
      <c r="AP47" s="2">
        <f t="shared" si="158"/>
        <v>215</v>
      </c>
      <c r="AQ47" s="2">
        <f t="shared" si="159"/>
        <v>260</v>
      </c>
      <c r="AR47" s="2">
        <f t="shared" si="160"/>
        <v>316</v>
      </c>
      <c r="AS47" s="2"/>
      <c r="AT47" s="134">
        <f t="shared" si="161"/>
        <v>0.31901840490797545</v>
      </c>
      <c r="AU47" s="134">
        <f t="shared" si="162"/>
        <v>0.20930232558139536</v>
      </c>
      <c r="AV47" s="134">
        <f t="shared" si="163"/>
        <v>0.2153846153846154</v>
      </c>
    </row>
    <row r="48" spans="1:48" ht="14.45" customHeight="1" x14ac:dyDescent="0.25">
      <c r="A48" s="13" t="s">
        <v>204</v>
      </c>
      <c r="B48" s="2">
        <v>20</v>
      </c>
      <c r="C48" s="2">
        <v>43</v>
      </c>
      <c r="D48" s="2">
        <v>61</v>
      </c>
      <c r="E48" s="2">
        <v>77</v>
      </c>
      <c r="F48" s="2">
        <v>99</v>
      </c>
      <c r="H48" s="134">
        <f t="shared" si="152"/>
        <v>1.1499999999999999</v>
      </c>
      <c r="I48" s="134">
        <f t="shared" si="152"/>
        <v>0.41860465116279072</v>
      </c>
      <c r="J48" s="134">
        <f t="shared" si="152"/>
        <v>0.26229508196721313</v>
      </c>
      <c r="K48" s="134">
        <f t="shared" si="152"/>
        <v>0.2857142857142857</v>
      </c>
      <c r="M48" s="2">
        <v>47</v>
      </c>
      <c r="N48" s="2">
        <v>52</v>
      </c>
      <c r="O48" s="2">
        <v>61</v>
      </c>
      <c r="P48" s="80">
        <v>61</v>
      </c>
      <c r="Q48" s="2">
        <v>63</v>
      </c>
      <c r="R48" s="2">
        <v>68</v>
      </c>
      <c r="S48" s="2">
        <v>72</v>
      </c>
      <c r="T48" s="80">
        <v>77</v>
      </c>
      <c r="U48" s="2">
        <v>83</v>
      </c>
      <c r="V48" s="2">
        <v>86</v>
      </c>
      <c r="W48" s="2">
        <v>100</v>
      </c>
      <c r="X48" s="80">
        <v>99</v>
      </c>
      <c r="Y48" s="2">
        <v>102</v>
      </c>
      <c r="Z48" s="2">
        <v>102</v>
      </c>
      <c r="AA48" s="2">
        <v>108</v>
      </c>
      <c r="AB48" s="2"/>
      <c r="AC48" s="134">
        <f t="shared" si="156"/>
        <v>0.34042553191489361</v>
      </c>
      <c r="AD48" s="134">
        <f t="shared" si="156"/>
        <v>0.30769230769230771</v>
      </c>
      <c r="AE48" s="134">
        <f t="shared" si="156"/>
        <v>0.18032786885245902</v>
      </c>
      <c r="AF48" s="134">
        <f t="shared" si="156"/>
        <v>0.26229508196721313</v>
      </c>
      <c r="AG48" s="134">
        <f t="shared" si="156"/>
        <v>0.31746031746031744</v>
      </c>
      <c r="AH48" s="134">
        <f t="shared" si="156"/>
        <v>0.26470588235294118</v>
      </c>
      <c r="AI48" s="134">
        <f t="shared" si="156"/>
        <v>0.3888888888888889</v>
      </c>
      <c r="AJ48" s="134">
        <f t="shared" si="156"/>
        <v>0.2857142857142857</v>
      </c>
      <c r="AK48" s="134">
        <f t="shared" si="156"/>
        <v>0.2289156626506024</v>
      </c>
      <c r="AL48" s="134">
        <f t="shared" si="156"/>
        <v>0.18604651162790697</v>
      </c>
      <c r="AM48" s="134">
        <f t="shared" si="156"/>
        <v>0.08</v>
      </c>
      <c r="AO48" s="2">
        <f t="shared" si="157"/>
        <v>61</v>
      </c>
      <c r="AP48" s="2">
        <f t="shared" si="158"/>
        <v>72</v>
      </c>
      <c r="AQ48" s="2">
        <f t="shared" si="159"/>
        <v>100</v>
      </c>
      <c r="AR48" s="2">
        <f t="shared" si="160"/>
        <v>108</v>
      </c>
      <c r="AS48" s="2"/>
      <c r="AT48" s="134">
        <f t="shared" si="161"/>
        <v>0.18032786885245902</v>
      </c>
      <c r="AU48" s="134">
        <f t="shared" si="162"/>
        <v>0.3888888888888889</v>
      </c>
      <c r="AV48" s="134">
        <f t="shared" si="163"/>
        <v>0.08</v>
      </c>
    </row>
    <row r="49" spans="1:48" ht="14.45" customHeight="1" x14ac:dyDescent="0.25">
      <c r="A49" s="13" t="s">
        <v>205</v>
      </c>
      <c r="B49" s="2">
        <v>0</v>
      </c>
      <c r="C49" s="2">
        <v>0</v>
      </c>
      <c r="D49" s="2">
        <v>3</v>
      </c>
      <c r="E49" s="2">
        <v>6</v>
      </c>
      <c r="F49" s="2">
        <v>26</v>
      </c>
      <c r="H49" s="134">
        <f t="shared" si="152"/>
        <v>0</v>
      </c>
      <c r="I49" s="134">
        <f t="shared" si="152"/>
        <v>0</v>
      </c>
      <c r="J49" s="134">
        <f t="shared" si="152"/>
        <v>1</v>
      </c>
      <c r="K49" s="134">
        <f t="shared" si="152"/>
        <v>3.3333333333333335</v>
      </c>
      <c r="M49" s="2">
        <v>0</v>
      </c>
      <c r="N49" s="2">
        <v>0</v>
      </c>
      <c r="O49" s="2">
        <v>0</v>
      </c>
      <c r="P49" s="80">
        <v>3</v>
      </c>
      <c r="Q49" s="2">
        <v>3</v>
      </c>
      <c r="R49" s="2">
        <v>3</v>
      </c>
      <c r="S49" s="2">
        <v>6</v>
      </c>
      <c r="T49" s="80">
        <v>6</v>
      </c>
      <c r="U49" s="2">
        <v>9</v>
      </c>
      <c r="V49" s="2">
        <v>15</v>
      </c>
      <c r="W49" s="2">
        <v>20</v>
      </c>
      <c r="X49" s="80">
        <v>26</v>
      </c>
      <c r="Y49" s="2">
        <v>29</v>
      </c>
      <c r="Z49" s="2">
        <v>31</v>
      </c>
      <c r="AA49" s="2">
        <v>31</v>
      </c>
      <c r="AB49" s="2"/>
      <c r="AC49" s="134">
        <f t="shared" si="156"/>
        <v>0</v>
      </c>
      <c r="AD49" s="134">
        <f t="shared" si="156"/>
        <v>0</v>
      </c>
      <c r="AE49" s="134">
        <f t="shared" si="156"/>
        <v>0</v>
      </c>
      <c r="AF49" s="134">
        <f t="shared" si="156"/>
        <v>1</v>
      </c>
      <c r="AG49" s="134">
        <f t="shared" si="156"/>
        <v>2</v>
      </c>
      <c r="AH49" s="134">
        <f t="shared" si="156"/>
        <v>4</v>
      </c>
      <c r="AI49" s="134">
        <f t="shared" si="156"/>
        <v>2.3333333333333335</v>
      </c>
      <c r="AJ49" s="134">
        <f t="shared" si="156"/>
        <v>3.3333333333333335</v>
      </c>
      <c r="AK49" s="134">
        <f t="shared" si="156"/>
        <v>2.2222222222222223</v>
      </c>
      <c r="AL49" s="134">
        <f t="shared" si="156"/>
        <v>1.0666666666666667</v>
      </c>
      <c r="AM49" s="134">
        <f t="shared" si="156"/>
        <v>0.55000000000000004</v>
      </c>
      <c r="AN49" s="147"/>
      <c r="AO49" s="2">
        <f t="shared" si="157"/>
        <v>0</v>
      </c>
      <c r="AP49" s="2">
        <f t="shared" si="158"/>
        <v>6</v>
      </c>
      <c r="AQ49" s="2">
        <f t="shared" si="159"/>
        <v>20</v>
      </c>
      <c r="AR49" s="2">
        <f t="shared" si="160"/>
        <v>31</v>
      </c>
      <c r="AS49" s="2"/>
      <c r="AT49" s="134">
        <f t="shared" si="161"/>
        <v>0</v>
      </c>
      <c r="AU49" s="134">
        <f t="shared" si="162"/>
        <v>2.3333333333333335</v>
      </c>
      <c r="AV49" s="134">
        <f t="shared" si="163"/>
        <v>0.55000000000000004</v>
      </c>
    </row>
    <row r="50" spans="1:48" ht="14.45" customHeight="1" x14ac:dyDescent="0.25">
      <c r="A50" s="13"/>
      <c r="B50" s="3"/>
      <c r="C50" s="3"/>
      <c r="D50" s="3"/>
      <c r="E50" s="3"/>
      <c r="F50" s="3"/>
      <c r="H50" s="136"/>
      <c r="I50" s="136"/>
      <c r="J50" s="136"/>
      <c r="K50" s="136"/>
      <c r="M50" s="3"/>
      <c r="N50" s="3"/>
      <c r="O50" s="3"/>
      <c r="P50" s="81"/>
      <c r="Q50" s="3"/>
      <c r="R50" s="3"/>
      <c r="S50" s="3"/>
      <c r="T50" s="81"/>
      <c r="U50" s="3"/>
      <c r="V50" s="3"/>
      <c r="W50" s="3"/>
      <c r="X50" s="81"/>
      <c r="Y50" s="3"/>
      <c r="Z50" s="3"/>
      <c r="AA50" s="3"/>
      <c r="AC50" s="136"/>
      <c r="AD50" s="136"/>
      <c r="AE50" s="136"/>
      <c r="AF50" s="136"/>
      <c r="AG50" s="136"/>
      <c r="AH50" s="136"/>
      <c r="AI50" s="136"/>
      <c r="AJ50" s="136"/>
      <c r="AK50" s="136"/>
      <c r="AL50" s="136"/>
      <c r="AM50" s="136"/>
      <c r="AO50" s="3"/>
      <c r="AP50" s="3"/>
      <c r="AQ50" s="3"/>
      <c r="AR50" s="3"/>
      <c r="AT50" s="136"/>
      <c r="AU50" s="136"/>
      <c r="AV50" s="136"/>
    </row>
    <row r="51" spans="1:48" ht="14.45" customHeight="1" x14ac:dyDescent="0.25">
      <c r="A51" s="43" t="s">
        <v>223</v>
      </c>
      <c r="B51" s="3"/>
      <c r="C51" s="3"/>
      <c r="D51" s="3"/>
      <c r="E51" s="3"/>
      <c r="F51" s="3"/>
      <c r="H51" s="136"/>
      <c r="I51" s="136"/>
      <c r="J51" s="136"/>
      <c r="K51" s="136"/>
      <c r="M51" s="3"/>
      <c r="N51" s="3"/>
      <c r="O51" s="3"/>
      <c r="P51" s="81"/>
      <c r="Q51" s="3"/>
      <c r="R51" s="3"/>
      <c r="S51" s="3"/>
      <c r="T51" s="81"/>
      <c r="U51" s="3"/>
      <c r="V51" s="3"/>
      <c r="W51" s="3"/>
      <c r="X51" s="81"/>
      <c r="Y51" s="3"/>
      <c r="Z51" s="3"/>
      <c r="AA51" s="3"/>
      <c r="AC51" s="136"/>
      <c r="AD51" s="136"/>
      <c r="AE51" s="136"/>
      <c r="AF51" s="136"/>
      <c r="AG51" s="136"/>
      <c r="AH51" s="136"/>
      <c r="AI51" s="136"/>
      <c r="AJ51" s="136"/>
      <c r="AK51" s="136"/>
      <c r="AL51" s="136"/>
      <c r="AM51" s="136"/>
      <c r="AO51" s="3"/>
      <c r="AP51" s="3"/>
      <c r="AQ51" s="3"/>
      <c r="AR51" s="3"/>
      <c r="AT51" s="136"/>
      <c r="AU51" s="136"/>
      <c r="AV51" s="136"/>
    </row>
    <row r="52" spans="1:48" ht="14.45" customHeight="1" x14ac:dyDescent="0.25">
      <c r="A52" s="22" t="s">
        <v>132</v>
      </c>
      <c r="B52" s="23">
        <f>SUM(B53:B55)</f>
        <v>261</v>
      </c>
      <c r="C52" s="23">
        <f>SUM(C53:C55)</f>
        <v>296</v>
      </c>
      <c r="D52" s="23">
        <f>SUM(D53:D55)</f>
        <v>346</v>
      </c>
      <c r="E52" s="23">
        <f>SUM(E53:E55)</f>
        <v>395</v>
      </c>
      <c r="F52" s="23">
        <f>SUM(F53:F55)</f>
        <v>465</v>
      </c>
      <c r="G52" s="23"/>
      <c r="H52" s="139">
        <f t="shared" ref="H52:K55" si="164">IFERROR((C52-B52)/(ABS(B52)),0)</f>
        <v>0.13409961685823754</v>
      </c>
      <c r="I52" s="139">
        <f t="shared" si="164"/>
        <v>0.16891891891891891</v>
      </c>
      <c r="J52" s="139">
        <f t="shared" si="164"/>
        <v>0.1416184971098266</v>
      </c>
      <c r="K52" s="139">
        <f t="shared" si="164"/>
        <v>0.17721518987341772</v>
      </c>
      <c r="M52" s="23"/>
      <c r="N52" s="23"/>
      <c r="O52" s="23"/>
      <c r="P52" s="82"/>
      <c r="Q52" s="23"/>
      <c r="R52" s="23"/>
      <c r="S52" s="23"/>
      <c r="T52" s="82"/>
      <c r="U52" s="23"/>
      <c r="V52" s="23"/>
      <c r="W52" s="23"/>
      <c r="X52" s="82"/>
      <c r="Y52" s="23"/>
      <c r="Z52" s="23"/>
      <c r="AA52" s="23"/>
      <c r="AB52" s="23"/>
      <c r="AC52" s="139"/>
      <c r="AD52" s="139"/>
      <c r="AE52" s="139"/>
      <c r="AF52" s="139"/>
      <c r="AG52" s="139"/>
      <c r="AH52" s="139"/>
      <c r="AI52" s="139"/>
      <c r="AJ52" s="139"/>
      <c r="AK52" s="139"/>
      <c r="AL52" s="139"/>
      <c r="AM52" s="139"/>
      <c r="AO52" s="23"/>
      <c r="AP52" s="23"/>
      <c r="AQ52" s="23"/>
      <c r="AR52" s="23"/>
      <c r="AS52" s="23"/>
      <c r="AT52" s="139"/>
      <c r="AU52" s="139"/>
      <c r="AV52" s="139"/>
    </row>
    <row r="53" spans="1:48" ht="14.45" customHeight="1" x14ac:dyDescent="0.25">
      <c r="A53" s="13" t="s">
        <v>224</v>
      </c>
      <c r="B53" s="2">
        <v>208</v>
      </c>
      <c r="C53" s="2">
        <v>222</v>
      </c>
      <c r="D53" s="2">
        <v>228</v>
      </c>
      <c r="E53" s="2">
        <v>233</v>
      </c>
      <c r="F53" s="2">
        <v>245</v>
      </c>
      <c r="H53" s="134">
        <f t="shared" si="164"/>
        <v>6.7307692307692304E-2</v>
      </c>
      <c r="I53" s="134">
        <f t="shared" si="164"/>
        <v>2.7027027027027029E-2</v>
      </c>
      <c r="J53" s="134">
        <f t="shared" si="164"/>
        <v>2.1929824561403508E-2</v>
      </c>
      <c r="K53" s="134">
        <f t="shared" si="164"/>
        <v>5.1502145922746781E-2</v>
      </c>
      <c r="M53" s="2"/>
      <c r="N53" s="2"/>
      <c r="O53" s="2"/>
      <c r="P53" s="80"/>
      <c r="Q53" s="2"/>
      <c r="R53" s="2"/>
      <c r="S53" s="2"/>
      <c r="T53" s="80"/>
      <c r="U53" s="2"/>
      <c r="V53" s="2"/>
      <c r="W53" s="2"/>
      <c r="X53" s="80"/>
      <c r="Y53" s="2"/>
      <c r="Z53" s="2"/>
      <c r="AA53" s="2"/>
      <c r="AB53" s="2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O53" s="2"/>
      <c r="AP53" s="2"/>
      <c r="AQ53" s="2"/>
      <c r="AR53" s="2"/>
      <c r="AS53" s="2"/>
      <c r="AT53" s="134"/>
      <c r="AU53" s="134"/>
      <c r="AV53" s="134"/>
    </row>
    <row r="54" spans="1:48" ht="14.45" customHeight="1" x14ac:dyDescent="0.25">
      <c r="A54" s="13" t="s">
        <v>246</v>
      </c>
      <c r="B54" s="2">
        <v>25</v>
      </c>
      <c r="C54" s="2">
        <v>23</v>
      </c>
      <c r="D54" s="2">
        <v>33</v>
      </c>
      <c r="E54" s="2">
        <v>62</v>
      </c>
      <c r="F54" s="2">
        <v>100</v>
      </c>
      <c r="H54" s="134">
        <f t="shared" si="164"/>
        <v>-0.08</v>
      </c>
      <c r="I54" s="134">
        <f t="shared" si="164"/>
        <v>0.43478260869565216</v>
      </c>
      <c r="J54" s="134">
        <f t="shared" si="164"/>
        <v>0.87878787878787878</v>
      </c>
      <c r="K54" s="134">
        <f t="shared" si="164"/>
        <v>0.61290322580645162</v>
      </c>
      <c r="M54" s="2"/>
      <c r="N54" s="2"/>
      <c r="O54" s="2"/>
      <c r="P54" s="80"/>
      <c r="Q54" s="2"/>
      <c r="R54" s="2"/>
      <c r="S54" s="2"/>
      <c r="T54" s="80"/>
      <c r="U54" s="2"/>
      <c r="V54" s="2"/>
      <c r="W54" s="2"/>
      <c r="X54" s="80"/>
      <c r="Y54" s="2"/>
      <c r="Z54" s="2"/>
      <c r="AA54" s="2"/>
      <c r="AB54" s="2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O54" s="2"/>
      <c r="AP54" s="2"/>
      <c r="AQ54" s="2"/>
      <c r="AR54" s="2"/>
      <c r="AS54" s="2"/>
      <c r="AT54" s="134"/>
      <c r="AU54" s="134"/>
      <c r="AV54" s="134"/>
    </row>
    <row r="55" spans="1:48" ht="14.45" customHeight="1" x14ac:dyDescent="0.25">
      <c r="A55" s="13" t="s">
        <v>245</v>
      </c>
      <c r="B55" s="2">
        <v>28</v>
      </c>
      <c r="C55" s="2">
        <v>51</v>
      </c>
      <c r="D55" s="2">
        <v>85</v>
      </c>
      <c r="E55" s="2">
        <v>100</v>
      </c>
      <c r="F55" s="2">
        <v>120</v>
      </c>
      <c r="H55" s="134">
        <f t="shared" si="164"/>
        <v>0.8214285714285714</v>
      </c>
      <c r="I55" s="134">
        <f t="shared" si="164"/>
        <v>0.66666666666666663</v>
      </c>
      <c r="J55" s="134">
        <f t="shared" si="164"/>
        <v>0.17647058823529413</v>
      </c>
      <c r="K55" s="134">
        <f t="shared" si="164"/>
        <v>0.2</v>
      </c>
      <c r="M55" s="2"/>
      <c r="N55" s="2"/>
      <c r="O55" s="2"/>
      <c r="P55" s="80"/>
      <c r="Q55" s="2"/>
      <c r="R55" s="2"/>
      <c r="S55" s="2"/>
      <c r="T55" s="80"/>
      <c r="U55" s="2"/>
      <c r="V55" s="2"/>
      <c r="W55" s="2"/>
      <c r="X55" s="80"/>
      <c r="Y55" s="2"/>
      <c r="Z55" s="2"/>
      <c r="AA55" s="2"/>
      <c r="AB55" s="2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O55" s="2"/>
      <c r="AP55" s="2"/>
      <c r="AQ55" s="2"/>
      <c r="AR55" s="2"/>
      <c r="AS55" s="2"/>
      <c r="AT55" s="134"/>
      <c r="AU55" s="134"/>
      <c r="AV55" s="134"/>
    </row>
    <row r="56" spans="1:48" ht="14.45" customHeight="1" x14ac:dyDescent="0.25">
      <c r="A56" s="13"/>
      <c r="B56" s="3"/>
      <c r="C56" s="3"/>
      <c r="D56" s="3"/>
      <c r="E56" s="3"/>
      <c r="F56" s="3"/>
      <c r="H56" s="136"/>
      <c r="I56" s="136"/>
      <c r="J56" s="136"/>
      <c r="K56" s="136"/>
      <c r="M56" s="3"/>
      <c r="N56" s="3"/>
      <c r="O56" s="3"/>
      <c r="P56" s="81"/>
      <c r="Q56" s="3"/>
      <c r="R56" s="3"/>
      <c r="S56" s="3"/>
      <c r="T56" s="81"/>
      <c r="U56" s="3"/>
      <c r="V56" s="3"/>
      <c r="W56" s="3"/>
      <c r="X56" s="81"/>
      <c r="Y56" s="3"/>
      <c r="Z56" s="3"/>
      <c r="AA56" s="3"/>
      <c r="AC56" s="136"/>
      <c r="AD56" s="136"/>
      <c r="AE56" s="136"/>
      <c r="AF56" s="136"/>
      <c r="AG56" s="136"/>
      <c r="AH56" s="136"/>
      <c r="AI56" s="136"/>
      <c r="AJ56" s="136"/>
      <c r="AK56" s="136"/>
      <c r="AL56" s="136"/>
      <c r="AM56" s="136"/>
      <c r="AO56" s="3"/>
      <c r="AP56" s="3"/>
      <c r="AQ56" s="3"/>
      <c r="AR56" s="3"/>
      <c r="AT56" s="136"/>
      <c r="AU56" s="136"/>
      <c r="AV56" s="136"/>
    </row>
    <row r="57" spans="1:48" ht="14.45" customHeight="1" x14ac:dyDescent="0.25">
      <c r="A57" s="43" t="s">
        <v>137</v>
      </c>
      <c r="E57" s="3"/>
      <c r="F57" s="3"/>
      <c r="H57" s="136"/>
      <c r="I57" s="136"/>
      <c r="J57" s="136"/>
      <c r="K57" s="136"/>
      <c r="M57" s="3"/>
      <c r="N57" s="3"/>
      <c r="O57" s="3"/>
      <c r="P57" s="81"/>
      <c r="Q57" s="3"/>
      <c r="R57" s="3"/>
      <c r="S57" s="3"/>
      <c r="T57" s="81"/>
      <c r="U57" s="3"/>
      <c r="V57" s="3"/>
      <c r="W57" s="3"/>
      <c r="X57" s="81"/>
      <c r="Y57" s="3"/>
      <c r="Z57" s="3"/>
      <c r="AA57" s="3"/>
      <c r="AC57" s="136"/>
      <c r="AD57" s="136"/>
      <c r="AE57" s="136"/>
      <c r="AF57" s="136"/>
      <c r="AG57" s="136"/>
      <c r="AH57" s="136"/>
      <c r="AI57" s="136"/>
      <c r="AJ57" s="136"/>
      <c r="AK57" s="136"/>
      <c r="AL57" s="136"/>
      <c r="AM57" s="136"/>
      <c r="AO57" s="3"/>
      <c r="AP57" s="3"/>
      <c r="AQ57" s="3"/>
      <c r="AR57" s="3"/>
      <c r="AT57" s="136"/>
      <c r="AU57" s="136"/>
      <c r="AV57" s="136"/>
    </row>
    <row r="58" spans="1:48" ht="14.45" customHeight="1" x14ac:dyDescent="0.25">
      <c r="A58" s="22" t="s">
        <v>122</v>
      </c>
      <c r="B58" s="46">
        <f>SUM(B59:B61)</f>
        <v>1104.52</v>
      </c>
      <c r="C58" s="46">
        <f>SUM(C59:C61)</f>
        <v>1333.4579999999999</v>
      </c>
      <c r="D58" s="46">
        <f>SUM(D59:D61)</f>
        <v>1653.2570000000001</v>
      </c>
      <c r="E58" s="46">
        <f>SUM(E59:E61)</f>
        <v>2029.2250000000001</v>
      </c>
      <c r="F58" s="46">
        <f>SUM(F59:F61)</f>
        <v>2518.3959999999997</v>
      </c>
      <c r="G58" s="24"/>
      <c r="H58" s="139">
        <f t="shared" ref="H58:K61" si="165">IFERROR((C58-B58)/(ABS(B58)),0)</f>
        <v>0.20727374787237884</v>
      </c>
      <c r="I58" s="139">
        <f t="shared" si="165"/>
        <v>0.23982682619175125</v>
      </c>
      <c r="J58" s="139">
        <f t="shared" si="165"/>
        <v>0.22741049939604069</v>
      </c>
      <c r="K58" s="139">
        <f t="shared" si="165"/>
        <v>0.2410629673890276</v>
      </c>
      <c r="M58" s="46">
        <f t="shared" ref="M58:U58" si="166">SUM(M59:M61)</f>
        <v>354.09899999999999</v>
      </c>
      <c r="N58" s="46">
        <f t="shared" si="166"/>
        <v>377.73299999999995</v>
      </c>
      <c r="O58" s="46">
        <f t="shared" si="166"/>
        <v>433.27600000000001</v>
      </c>
      <c r="P58" s="88">
        <f t="shared" si="166"/>
        <v>488.14900000000006</v>
      </c>
      <c r="Q58" s="46">
        <f t="shared" si="166"/>
        <v>388.03499999999997</v>
      </c>
      <c r="R58" s="46">
        <f t="shared" si="166"/>
        <v>434.76299999999998</v>
      </c>
      <c r="S58" s="46">
        <f t="shared" si="166"/>
        <v>574.15599999999995</v>
      </c>
      <c r="T58" s="88">
        <f t="shared" si="166"/>
        <v>632.27099999999996</v>
      </c>
      <c r="U58" s="46">
        <f t="shared" si="166"/>
        <v>539.83900000000006</v>
      </c>
      <c r="V58" s="46">
        <f>SUM(V59:V61)</f>
        <v>615.00900000000001</v>
      </c>
      <c r="W58" s="46">
        <f>SUM(W59:W61)</f>
        <v>667.97799999999995</v>
      </c>
      <c r="X58" s="88">
        <f>SUM(X59:X61)</f>
        <v>695.57</v>
      </c>
      <c r="Y58" s="46">
        <f t="shared" ref="Y58" si="167">SUM(Y59:Y61)</f>
        <v>603.15600000000006</v>
      </c>
      <c r="Z58" s="46">
        <f t="shared" ref="Z58" si="168">SUM(Z59:Z61)</f>
        <v>624.16599999999994</v>
      </c>
      <c r="AA58" s="46">
        <f>SUM(AA59:AA61)</f>
        <v>691.86400000000003</v>
      </c>
      <c r="AB58" s="24"/>
      <c r="AC58" s="139">
        <f t="shared" ref="AC58:AM61" si="169">IFERROR((Q58-M58)/(ABS(M58)),0)</f>
        <v>9.5837604737658053E-2</v>
      </c>
      <c r="AD58" s="139">
        <f t="shared" si="169"/>
        <v>0.15097966023619869</v>
      </c>
      <c r="AE58" s="139">
        <f t="shared" si="169"/>
        <v>0.3251507122480819</v>
      </c>
      <c r="AF58" s="139">
        <f t="shared" si="169"/>
        <v>0.29524182165691187</v>
      </c>
      <c r="AG58" s="139">
        <f t="shared" si="169"/>
        <v>0.39121213292615381</v>
      </c>
      <c r="AH58" s="139">
        <f t="shared" si="169"/>
        <v>0.4145844977608491</v>
      </c>
      <c r="AI58" s="139">
        <f t="shared" si="169"/>
        <v>0.16340855098614315</v>
      </c>
      <c r="AJ58" s="139">
        <f t="shared" si="169"/>
        <v>0.10011371706119701</v>
      </c>
      <c r="AK58" s="139">
        <f t="shared" si="169"/>
        <v>0.11728867310438854</v>
      </c>
      <c r="AL58" s="139">
        <f t="shared" si="169"/>
        <v>1.488921300338682E-2</v>
      </c>
      <c r="AM58" s="139">
        <f t="shared" si="169"/>
        <v>3.5758662710448669E-2</v>
      </c>
      <c r="AO58" s="46">
        <f t="shared" ref="AO58:AO61" si="170">SUM(M58:O58)</f>
        <v>1165.1079999999999</v>
      </c>
      <c r="AP58" s="46">
        <f t="shared" ref="AP58:AP61" si="171">SUM(Q58:S58)</f>
        <v>1396.954</v>
      </c>
      <c r="AQ58" s="46">
        <f t="shared" ref="AQ58:AQ61" si="172">SUM(U58:W58)</f>
        <v>1822.826</v>
      </c>
      <c r="AR58" s="46">
        <f t="shared" ref="AR58:AR61" si="173">SUM(Y58:AA58)</f>
        <v>1919.1860000000001</v>
      </c>
      <c r="AS58" s="24"/>
      <c r="AT58" s="139">
        <f t="shared" ref="AT58:AT61" si="174">IFERROR((AP58-AO58)/(ABS(AO58)),0)</f>
        <v>0.19899099482623073</v>
      </c>
      <c r="AU58" s="139">
        <f t="shared" ref="AU58:AU61" si="175">IFERROR((AQ58-AP58)/(ABS(AP58)),0)</f>
        <v>0.30485756868157438</v>
      </c>
      <c r="AV58" s="139">
        <f t="shared" ref="AV58:AV61" si="176">IFERROR((AR58-AQ58)/(ABS(AQ58)),0)</f>
        <v>5.2862972110338628E-2</v>
      </c>
    </row>
    <row r="59" spans="1:48" ht="14.45" customHeight="1" x14ac:dyDescent="0.25">
      <c r="A59" s="13" t="s">
        <v>138</v>
      </c>
      <c r="B59" s="39">
        <v>913.62300000000005</v>
      </c>
      <c r="C59" s="39">
        <v>1053.58</v>
      </c>
      <c r="D59" s="39">
        <f>SUM(M59:P59)</f>
        <v>1229.894</v>
      </c>
      <c r="E59" s="39">
        <f>SUM(Q59:T59)</f>
        <v>1573.3230000000001</v>
      </c>
      <c r="F59" s="39">
        <f>SUM(U59:X59)</f>
        <v>1947.7469999999998</v>
      </c>
      <c r="H59" s="134">
        <f t="shared" si="165"/>
        <v>0.15318900684417958</v>
      </c>
      <c r="I59" s="134">
        <f t="shared" si="165"/>
        <v>0.16734751988458407</v>
      </c>
      <c r="J59" s="134">
        <f t="shared" si="165"/>
        <v>0.27923463322855474</v>
      </c>
      <c r="K59" s="134">
        <f t="shared" si="165"/>
        <v>0.23798291895561161</v>
      </c>
      <c r="L59" s="148"/>
      <c r="M59" s="39">
        <v>265.56200000000001</v>
      </c>
      <c r="N59" s="39">
        <v>281.44099999999997</v>
      </c>
      <c r="O59" s="39">
        <v>315.84100000000001</v>
      </c>
      <c r="P59" s="87">
        <v>367.05</v>
      </c>
      <c r="Q59" s="39">
        <v>273.41699999999997</v>
      </c>
      <c r="R59" s="39">
        <v>328.68400000000003</v>
      </c>
      <c r="S59" s="39">
        <v>462.31099999999998</v>
      </c>
      <c r="T59" s="87">
        <v>508.911</v>
      </c>
      <c r="U59" s="39">
        <v>413.61500000000001</v>
      </c>
      <c r="V59" s="39">
        <v>477.464</v>
      </c>
      <c r="W59" s="39">
        <v>518.37699999999995</v>
      </c>
      <c r="X59" s="87">
        <v>538.29100000000005</v>
      </c>
      <c r="Y59" s="39">
        <v>440.93</v>
      </c>
      <c r="Z59" s="39">
        <v>463.64</v>
      </c>
      <c r="AA59" s="39">
        <v>519.59799999999996</v>
      </c>
      <c r="AC59" s="134">
        <f t="shared" si="169"/>
        <v>2.9578780096549812E-2</v>
      </c>
      <c r="AD59" s="134">
        <f t="shared" si="169"/>
        <v>0.16786111476295229</v>
      </c>
      <c r="AE59" s="134">
        <f t="shared" si="169"/>
        <v>0.46374599877786599</v>
      </c>
      <c r="AF59" s="134">
        <f t="shared" si="169"/>
        <v>0.38648957907642006</v>
      </c>
      <c r="AG59" s="134">
        <f t="shared" si="169"/>
        <v>0.51276255682711769</v>
      </c>
      <c r="AH59" s="134">
        <f t="shared" si="169"/>
        <v>0.45265361258838266</v>
      </c>
      <c r="AI59" s="134">
        <f t="shared" si="169"/>
        <v>0.12127334197109733</v>
      </c>
      <c r="AJ59" s="134">
        <f t="shared" si="169"/>
        <v>5.7731116049761257E-2</v>
      </c>
      <c r="AK59" s="134">
        <f t="shared" si="169"/>
        <v>6.6039674576598997E-2</v>
      </c>
      <c r="AL59" s="134">
        <f t="shared" si="169"/>
        <v>-2.8952968181894367E-2</v>
      </c>
      <c r="AM59" s="134">
        <f t="shared" si="169"/>
        <v>2.3554285780426286E-3</v>
      </c>
      <c r="AO59" s="39">
        <f t="shared" si="170"/>
        <v>862.84399999999994</v>
      </c>
      <c r="AP59" s="39">
        <f t="shared" si="171"/>
        <v>1064.412</v>
      </c>
      <c r="AQ59" s="39">
        <f t="shared" si="172"/>
        <v>1409.4559999999999</v>
      </c>
      <c r="AR59" s="39">
        <f t="shared" si="173"/>
        <v>1424.1679999999999</v>
      </c>
      <c r="AT59" s="134">
        <f t="shared" si="174"/>
        <v>0.23360885629383771</v>
      </c>
      <c r="AU59" s="134">
        <f t="shared" si="175"/>
        <v>0.32416395155259414</v>
      </c>
      <c r="AV59" s="134">
        <f t="shared" si="176"/>
        <v>1.0438069723354251E-2</v>
      </c>
    </row>
    <row r="60" spans="1:48" ht="14.45" customHeight="1" x14ac:dyDescent="0.25">
      <c r="A60" s="13" t="s">
        <v>139</v>
      </c>
      <c r="B60" s="39">
        <v>146.589</v>
      </c>
      <c r="C60" s="39">
        <v>229.761</v>
      </c>
      <c r="D60" s="39">
        <f>SUM(M60:P60)</f>
        <v>359.90099999999995</v>
      </c>
      <c r="E60" s="39">
        <f>SUM(Q60:T60)</f>
        <v>391.846</v>
      </c>
      <c r="F60" s="39">
        <f>SUM(U60:X60)</f>
        <v>501.31799999999998</v>
      </c>
      <c r="H60" s="134">
        <f t="shared" si="165"/>
        <v>0.56738227288541432</v>
      </c>
      <c r="I60" s="134">
        <f t="shared" si="165"/>
        <v>0.56641466567433096</v>
      </c>
      <c r="J60" s="134">
        <f t="shared" si="165"/>
        <v>8.8760520254181158E-2</v>
      </c>
      <c r="K60" s="134">
        <f t="shared" si="165"/>
        <v>0.2793750606105459</v>
      </c>
      <c r="M60" s="39">
        <v>73.953000000000003</v>
      </c>
      <c r="N60" s="39">
        <v>80.613</v>
      </c>
      <c r="O60" s="39">
        <v>101.127</v>
      </c>
      <c r="P60" s="87">
        <v>104.208</v>
      </c>
      <c r="Q60" s="39">
        <v>98.498999999999995</v>
      </c>
      <c r="R60" s="39">
        <v>90.546999999999997</v>
      </c>
      <c r="S60" s="39">
        <v>96.210999999999999</v>
      </c>
      <c r="T60" s="87">
        <v>106.589</v>
      </c>
      <c r="U60" s="39">
        <v>110.008</v>
      </c>
      <c r="V60" s="39">
        <v>120.506</v>
      </c>
      <c r="W60" s="39">
        <v>132.01599999999999</v>
      </c>
      <c r="X60" s="87">
        <v>138.78800000000001</v>
      </c>
      <c r="Y60" s="39">
        <v>144.654</v>
      </c>
      <c r="Z60" s="39">
        <v>142.178</v>
      </c>
      <c r="AA60" s="39">
        <v>154.267</v>
      </c>
      <c r="AC60" s="134">
        <f t="shared" si="169"/>
        <v>0.33191351263640406</v>
      </c>
      <c r="AD60" s="134">
        <f t="shared" si="169"/>
        <v>0.12323074442087502</v>
      </c>
      <c r="AE60" s="134">
        <f t="shared" si="169"/>
        <v>-4.8612141169025055E-2</v>
      </c>
      <c r="AF60" s="134">
        <f t="shared" si="169"/>
        <v>2.2848533701827118E-2</v>
      </c>
      <c r="AG60" s="134">
        <f t="shared" si="169"/>
        <v>0.11684382582564291</v>
      </c>
      <c r="AH60" s="134">
        <f t="shared" si="169"/>
        <v>0.33086684263421212</v>
      </c>
      <c r="AI60" s="134">
        <f t="shared" si="169"/>
        <v>0.37215079356830294</v>
      </c>
      <c r="AJ60" s="134">
        <f t="shared" si="169"/>
        <v>0.30208558106371214</v>
      </c>
      <c r="AK60" s="134">
        <f t="shared" si="169"/>
        <v>0.31494073158315761</v>
      </c>
      <c r="AL60" s="134">
        <f t="shared" si="169"/>
        <v>0.17984166763480655</v>
      </c>
      <c r="AM60" s="134">
        <f t="shared" si="169"/>
        <v>0.16854775178766215</v>
      </c>
      <c r="AO60" s="39">
        <f t="shared" si="170"/>
        <v>255.69299999999998</v>
      </c>
      <c r="AP60" s="39">
        <f t="shared" si="171"/>
        <v>285.25700000000001</v>
      </c>
      <c r="AQ60" s="39">
        <f t="shared" si="172"/>
        <v>362.53</v>
      </c>
      <c r="AR60" s="39">
        <f t="shared" si="173"/>
        <v>441.09899999999999</v>
      </c>
      <c r="AT60" s="134">
        <f t="shared" si="174"/>
        <v>0.11562303230827603</v>
      </c>
      <c r="AU60" s="134">
        <f t="shared" si="175"/>
        <v>0.27088905793722839</v>
      </c>
      <c r="AV60" s="134">
        <f t="shared" si="176"/>
        <v>0.21672413317518557</v>
      </c>
    </row>
    <row r="61" spans="1:48" ht="14.45" customHeight="1" x14ac:dyDescent="0.25">
      <c r="A61" s="13" t="s">
        <v>140</v>
      </c>
      <c r="B61" s="39">
        <v>44.308</v>
      </c>
      <c r="C61" s="39">
        <v>50.116999999999997</v>
      </c>
      <c r="D61" s="39">
        <f>SUM(M61:P61)</f>
        <v>63.461999999999996</v>
      </c>
      <c r="E61" s="39">
        <f>SUM(Q61:T61)</f>
        <v>64.055999999999997</v>
      </c>
      <c r="F61" s="39">
        <f>SUM(U61:X61)</f>
        <v>69.331000000000003</v>
      </c>
      <c r="H61" s="134">
        <f t="shared" si="165"/>
        <v>0.13110499232644213</v>
      </c>
      <c r="I61" s="134">
        <f t="shared" si="165"/>
        <v>0.26627691202585946</v>
      </c>
      <c r="J61" s="134">
        <f t="shared" si="165"/>
        <v>9.3599319277678176E-3</v>
      </c>
      <c r="K61" s="134">
        <f t="shared" si="165"/>
        <v>8.2349818908455191E-2</v>
      </c>
      <c r="M61" s="39">
        <v>14.584</v>
      </c>
      <c r="N61" s="39">
        <v>15.679</v>
      </c>
      <c r="O61" s="39">
        <v>16.308</v>
      </c>
      <c r="P61" s="87">
        <v>16.890999999999998</v>
      </c>
      <c r="Q61" s="39">
        <v>16.119</v>
      </c>
      <c r="R61" s="39">
        <v>15.532</v>
      </c>
      <c r="S61" s="39">
        <v>15.634</v>
      </c>
      <c r="T61" s="87">
        <v>16.771000000000001</v>
      </c>
      <c r="U61" s="39">
        <v>16.216000000000001</v>
      </c>
      <c r="V61" s="39">
        <v>17.039000000000001</v>
      </c>
      <c r="W61" s="39">
        <v>17.585000000000001</v>
      </c>
      <c r="X61" s="87">
        <v>18.491</v>
      </c>
      <c r="Y61" s="39">
        <v>17.571999999999999</v>
      </c>
      <c r="Z61" s="39">
        <v>18.347999999999999</v>
      </c>
      <c r="AA61" s="39">
        <v>17.998999999999999</v>
      </c>
      <c r="AC61" s="134">
        <f t="shared" si="169"/>
        <v>0.10525233132199673</v>
      </c>
      <c r="AD61" s="134">
        <f t="shared" si="169"/>
        <v>-9.3755979335416947E-3</v>
      </c>
      <c r="AE61" s="134">
        <f t="shared" si="169"/>
        <v>-4.1329408879077725E-2</v>
      </c>
      <c r="AF61" s="134">
        <f t="shared" si="169"/>
        <v>-7.1043751110057103E-3</v>
      </c>
      <c r="AG61" s="134">
        <f t="shared" si="169"/>
        <v>6.0177430361685784E-3</v>
      </c>
      <c r="AH61" s="134">
        <f t="shared" si="169"/>
        <v>9.7025495750708304E-2</v>
      </c>
      <c r="AI61" s="134">
        <f t="shared" si="169"/>
        <v>0.12479211973903034</v>
      </c>
      <c r="AJ61" s="134">
        <f t="shared" si="169"/>
        <v>0.10255798700137134</v>
      </c>
      <c r="AK61" s="134">
        <f t="shared" si="169"/>
        <v>8.3621114948199182E-2</v>
      </c>
      <c r="AL61" s="134">
        <f t="shared" si="169"/>
        <v>7.6823757262750009E-2</v>
      </c>
      <c r="AM61" s="134">
        <f t="shared" si="169"/>
        <v>2.3542792152402497E-2</v>
      </c>
      <c r="AO61" s="39">
        <f t="shared" si="170"/>
        <v>46.570999999999998</v>
      </c>
      <c r="AP61" s="39">
        <f t="shared" si="171"/>
        <v>47.284999999999997</v>
      </c>
      <c r="AQ61" s="39">
        <f t="shared" si="172"/>
        <v>50.84</v>
      </c>
      <c r="AR61" s="39">
        <f t="shared" si="173"/>
        <v>53.918999999999997</v>
      </c>
      <c r="AT61" s="134">
        <f t="shared" si="174"/>
        <v>1.5331429430332152E-2</v>
      </c>
      <c r="AU61" s="134">
        <f t="shared" si="175"/>
        <v>7.518240456804498E-2</v>
      </c>
      <c r="AV61" s="134">
        <f t="shared" si="176"/>
        <v>6.0562549173878703E-2</v>
      </c>
    </row>
    <row r="62" spans="1:48" x14ac:dyDescent="0.25">
      <c r="A62" s="1"/>
      <c r="C62" s="169"/>
      <c r="D62" s="3"/>
      <c r="E62" s="3"/>
      <c r="F62" s="3"/>
      <c r="H62" s="136"/>
      <c r="I62" s="136"/>
      <c r="J62" s="136"/>
      <c r="K62" s="136"/>
      <c r="M62" s="3"/>
      <c r="N62" s="3"/>
      <c r="O62" s="3"/>
      <c r="P62" s="81"/>
      <c r="Q62" s="3"/>
      <c r="R62" s="3"/>
      <c r="S62" s="3"/>
      <c r="T62" s="81"/>
      <c r="U62" s="3"/>
      <c r="V62" s="3"/>
      <c r="W62" s="3"/>
      <c r="X62" s="81"/>
      <c r="Y62" s="3"/>
      <c r="Z62" s="3"/>
      <c r="AA62" s="3"/>
      <c r="AC62" s="136"/>
      <c r="AD62" s="136"/>
      <c r="AE62" s="136"/>
      <c r="AF62" s="136"/>
      <c r="AG62" s="136"/>
      <c r="AH62" s="136"/>
      <c r="AI62" s="136"/>
      <c r="AJ62" s="136"/>
      <c r="AK62" s="136"/>
      <c r="AL62" s="136"/>
      <c r="AM62" s="136"/>
      <c r="AO62" s="3"/>
      <c r="AP62" s="3"/>
      <c r="AQ62" s="3"/>
      <c r="AR62" s="3"/>
      <c r="AT62" s="136"/>
      <c r="AU62" s="136"/>
      <c r="AV62" s="136"/>
    </row>
    <row r="63" spans="1:48" x14ac:dyDescent="0.25">
      <c r="A63" s="43" t="s">
        <v>36</v>
      </c>
      <c r="B63" s="3"/>
      <c r="C63" s="3"/>
      <c r="D63" s="3"/>
      <c r="E63" s="3"/>
      <c r="F63" s="3"/>
      <c r="H63" s="136"/>
      <c r="I63" s="136"/>
      <c r="J63" s="136"/>
      <c r="K63" s="136"/>
      <c r="M63" s="3"/>
      <c r="N63" s="3"/>
      <c r="O63" s="3"/>
      <c r="P63" s="81"/>
      <c r="Q63" s="3"/>
      <c r="R63" s="3"/>
      <c r="S63" s="3"/>
      <c r="T63" s="81"/>
      <c r="U63" s="3"/>
      <c r="V63" s="3"/>
      <c r="W63" s="3"/>
      <c r="X63" s="81"/>
      <c r="Y63" s="3"/>
      <c r="Z63" s="3"/>
      <c r="AA63" s="3"/>
      <c r="AC63" s="136"/>
      <c r="AD63" s="136"/>
      <c r="AE63" s="136"/>
      <c r="AF63" s="136"/>
      <c r="AG63" s="136"/>
      <c r="AH63" s="136"/>
      <c r="AI63" s="136"/>
      <c r="AJ63" s="136"/>
      <c r="AK63" s="136"/>
      <c r="AL63" s="136"/>
      <c r="AM63" s="136"/>
      <c r="AO63" s="3"/>
      <c r="AP63" s="3"/>
      <c r="AQ63" s="3"/>
      <c r="AR63" s="3"/>
      <c r="AT63" s="136"/>
      <c r="AU63" s="136"/>
      <c r="AV63" s="136"/>
    </row>
    <row r="64" spans="1:48" ht="14.45" customHeight="1" x14ac:dyDescent="0.25">
      <c r="A64" s="22" t="s">
        <v>174</v>
      </c>
      <c r="B64" s="46">
        <f>SUM(B65:B67)</f>
        <v>24.503999999999998</v>
      </c>
      <c r="C64" s="46">
        <f>SUM(C65:C67)</f>
        <v>30.184999999999999</v>
      </c>
      <c r="D64" s="46">
        <f>SUM(D65:D67)</f>
        <v>45.400999999999996</v>
      </c>
      <c r="E64" s="46">
        <f>SUM(E65:E67)</f>
        <v>58.590999999999994</v>
      </c>
      <c r="F64" s="46">
        <f>SUM(F65:F67)</f>
        <v>85.091999999999999</v>
      </c>
      <c r="G64" s="24"/>
      <c r="H64" s="139">
        <f>IFERROR((C64-B64)/(ABS(B64)),0)</f>
        <v>0.23183969964087503</v>
      </c>
      <c r="I64" s="139">
        <f t="shared" ref="I64:K67" si="177">IFERROR((D64-C64)/(ABS(C64)),0)</f>
        <v>0.50409143614377994</v>
      </c>
      <c r="J64" s="139">
        <f t="shared" si="177"/>
        <v>0.29052223519305742</v>
      </c>
      <c r="K64" s="139">
        <f t="shared" si="177"/>
        <v>0.45230496151286048</v>
      </c>
      <c r="M64" s="46">
        <f t="shared" ref="M64:X64" si="178">SUM(M65:M67)</f>
        <v>9.911999999999999</v>
      </c>
      <c r="N64" s="46">
        <f t="shared" si="178"/>
        <v>10.217000000000001</v>
      </c>
      <c r="O64" s="46">
        <f t="shared" si="178"/>
        <v>12.766999999999999</v>
      </c>
      <c r="P64" s="88">
        <f t="shared" si="178"/>
        <v>12.505000000000001</v>
      </c>
      <c r="Q64" s="46">
        <f t="shared" si="178"/>
        <v>13.542</v>
      </c>
      <c r="R64" s="46">
        <f t="shared" si="178"/>
        <v>8.8730000000000011</v>
      </c>
      <c r="S64" s="46">
        <f t="shared" si="178"/>
        <v>19.216000000000001</v>
      </c>
      <c r="T64" s="88">
        <f t="shared" si="178"/>
        <v>16.96</v>
      </c>
      <c r="U64" s="46">
        <f t="shared" si="178"/>
        <v>15.138</v>
      </c>
      <c r="V64" s="46">
        <f t="shared" si="178"/>
        <v>21.002000000000002</v>
      </c>
      <c r="W64" s="46">
        <f t="shared" si="178"/>
        <v>25.096</v>
      </c>
      <c r="X64" s="88">
        <f t="shared" si="178"/>
        <v>23.856000000000002</v>
      </c>
      <c r="Y64" s="46">
        <f t="shared" ref="Y64" si="179">SUM(Y65:Y67)</f>
        <v>17.8</v>
      </c>
      <c r="Z64" s="46">
        <f t="shared" ref="Z64" si="180">SUM(Z65:Z67)</f>
        <v>19.931000000000001</v>
      </c>
      <c r="AA64" s="46">
        <f t="shared" ref="AA64" si="181">SUM(AA65:AA67)</f>
        <v>13.483000000000001</v>
      </c>
      <c r="AB64" s="24"/>
      <c r="AC64" s="139">
        <f t="shared" ref="AC64:AM67" si="182">IFERROR((Q64-M64)/(ABS(M64)),0)</f>
        <v>0.366222760290557</v>
      </c>
      <c r="AD64" s="139">
        <f t="shared" si="182"/>
        <v>-0.13154546344328075</v>
      </c>
      <c r="AE64" s="139">
        <f t="shared" si="182"/>
        <v>0.50513041434949491</v>
      </c>
      <c r="AF64" s="139">
        <f t="shared" si="182"/>
        <v>0.35625749700119952</v>
      </c>
      <c r="AG64" s="139">
        <f t="shared" si="182"/>
        <v>0.11785556047851131</v>
      </c>
      <c r="AH64" s="139">
        <f t="shared" si="182"/>
        <v>1.3669559337315451</v>
      </c>
      <c r="AI64" s="139">
        <f t="shared" si="182"/>
        <v>0.30599500416319725</v>
      </c>
      <c r="AJ64" s="139">
        <f t="shared" si="182"/>
        <v>0.40660377358490568</v>
      </c>
      <c r="AK64" s="139">
        <f t="shared" si="182"/>
        <v>0.17584885718060517</v>
      </c>
      <c r="AL64" s="139">
        <f t="shared" si="182"/>
        <v>-5.0995143319683904E-2</v>
      </c>
      <c r="AM64" s="139">
        <f t="shared" si="182"/>
        <v>-0.4627430666241632</v>
      </c>
      <c r="AO64" s="46">
        <f t="shared" ref="AO64:AO67" si="183">SUM(M64:O64)</f>
        <v>32.896000000000001</v>
      </c>
      <c r="AP64" s="46">
        <f t="shared" ref="AP64:AP67" si="184">SUM(Q64:S64)</f>
        <v>41.631</v>
      </c>
      <c r="AQ64" s="46">
        <f t="shared" ref="AQ64:AQ67" si="185">SUM(U64:W64)</f>
        <v>61.236000000000004</v>
      </c>
      <c r="AR64" s="46">
        <f t="shared" ref="AR64:AR67" si="186">SUM(Y64:AA64)</f>
        <v>51.213999999999999</v>
      </c>
      <c r="AS64" s="24"/>
      <c r="AT64" s="139">
        <f t="shared" ref="AT64:AT67" si="187">IFERROR((AP64-AO64)/(ABS(AO64)),0)</f>
        <v>0.2655338035019455</v>
      </c>
      <c r="AU64" s="139">
        <f t="shared" ref="AU64:AU67" si="188">IFERROR((AQ64-AP64)/(ABS(AP64)),0)</f>
        <v>0.47092311018231614</v>
      </c>
      <c r="AV64" s="139">
        <f t="shared" ref="AV64:AV67" si="189">IFERROR((AR64-AQ64)/(ABS(AQ64)),0)</f>
        <v>-0.16366189822979954</v>
      </c>
    </row>
    <row r="65" spans="1:48" ht="14.45" customHeight="1" x14ac:dyDescent="0.25">
      <c r="A65" s="13" t="s">
        <v>171</v>
      </c>
      <c r="B65" s="39">
        <v>5.2670000000000003</v>
      </c>
      <c r="C65" s="39">
        <v>10.138999999999999</v>
      </c>
      <c r="D65" s="39">
        <f>SUM(M65:P65)</f>
        <v>14.581999999999999</v>
      </c>
      <c r="E65" s="39">
        <f>SUM(Q65:T65)</f>
        <v>14.962</v>
      </c>
      <c r="F65" s="39">
        <f>SUM(U65:X65)</f>
        <v>25.582000000000001</v>
      </c>
      <c r="H65" s="134">
        <f>IFERROR((C65-B65)/(ABS(B65)),0)</f>
        <v>0.92500474653502918</v>
      </c>
      <c r="I65" s="134">
        <f t="shared" si="177"/>
        <v>0.43820889634086202</v>
      </c>
      <c r="J65" s="134">
        <f t="shared" si="177"/>
        <v>2.605952544232621E-2</v>
      </c>
      <c r="K65" s="134">
        <f t="shared" si="177"/>
        <v>0.709798155326828</v>
      </c>
      <c r="M65" s="39">
        <v>2.6539999999999999</v>
      </c>
      <c r="N65" s="39">
        <v>3.0710000000000002</v>
      </c>
      <c r="O65" s="39">
        <v>4.7359999999999998</v>
      </c>
      <c r="P65" s="87">
        <v>4.1210000000000004</v>
      </c>
      <c r="Q65" s="39">
        <v>2.6760000000000002</v>
      </c>
      <c r="R65" s="39">
        <v>3.1230000000000002</v>
      </c>
      <c r="S65" s="153">
        <v>3.5219999999999998</v>
      </c>
      <c r="T65" s="154">
        <v>5.641</v>
      </c>
      <c r="U65" s="153">
        <v>3.31</v>
      </c>
      <c r="V65" s="153">
        <v>6.44</v>
      </c>
      <c r="W65" s="153">
        <v>6.15</v>
      </c>
      <c r="X65" s="154">
        <v>9.6820000000000004</v>
      </c>
      <c r="Y65" s="153">
        <v>5.758</v>
      </c>
      <c r="Z65" s="153">
        <v>5.4480000000000004</v>
      </c>
      <c r="AA65" s="153">
        <v>5.6550000000000002</v>
      </c>
      <c r="AC65" s="134">
        <f t="shared" si="182"/>
        <v>8.2893745290129016E-3</v>
      </c>
      <c r="AD65" s="134">
        <f t="shared" si="182"/>
        <v>1.693259524584827E-2</v>
      </c>
      <c r="AE65" s="134">
        <f t="shared" si="182"/>
        <v>-0.25633445945945948</v>
      </c>
      <c r="AF65" s="134">
        <f t="shared" si="182"/>
        <v>0.36884251395292389</v>
      </c>
      <c r="AG65" s="134">
        <f t="shared" si="182"/>
        <v>0.23692077727952163</v>
      </c>
      <c r="AH65" s="134">
        <f t="shared" si="182"/>
        <v>1.0621197566442524</v>
      </c>
      <c r="AI65" s="134">
        <f t="shared" si="182"/>
        <v>0.74616695059625238</v>
      </c>
      <c r="AJ65" s="134">
        <f t="shared" si="182"/>
        <v>0.71636234710157776</v>
      </c>
      <c r="AK65" s="134">
        <f t="shared" si="182"/>
        <v>0.73957703927492446</v>
      </c>
      <c r="AL65" s="134">
        <f t="shared" si="182"/>
        <v>-0.15403726708074533</v>
      </c>
      <c r="AM65" s="134">
        <f t="shared" si="182"/>
        <v>-8.0487804878048796E-2</v>
      </c>
      <c r="AO65" s="153">
        <f t="shared" si="183"/>
        <v>10.460999999999999</v>
      </c>
      <c r="AP65" s="153">
        <f t="shared" si="184"/>
        <v>9.3209999999999997</v>
      </c>
      <c r="AQ65" s="153">
        <f t="shared" si="185"/>
        <v>15.9</v>
      </c>
      <c r="AR65" s="153">
        <f t="shared" si="186"/>
        <v>16.861000000000001</v>
      </c>
      <c r="AT65" s="134">
        <f t="shared" si="187"/>
        <v>-0.10897619730427291</v>
      </c>
      <c r="AU65" s="134">
        <f t="shared" si="188"/>
        <v>0.70582555519794021</v>
      </c>
      <c r="AV65" s="134">
        <f t="shared" si="189"/>
        <v>6.0440251572327061E-2</v>
      </c>
    </row>
    <row r="66" spans="1:48" ht="14.45" customHeight="1" x14ac:dyDescent="0.25">
      <c r="A66" s="13" t="s">
        <v>172</v>
      </c>
      <c r="B66" s="39">
        <v>7.6449999999999996</v>
      </c>
      <c r="C66" s="39">
        <v>9.0579999999999998</v>
      </c>
      <c r="D66" s="39">
        <f>SUM(M66:P66)</f>
        <v>12.279</v>
      </c>
      <c r="E66" s="39">
        <f>SUM(Q66:T66)</f>
        <v>13.558</v>
      </c>
      <c r="F66" s="39">
        <f>SUM(U66:X66)</f>
        <v>16.079999999999998</v>
      </c>
      <c r="H66" s="134">
        <f>IFERROR((C66-B66)/(ABS(B66)),0)</f>
        <v>0.18482668410725969</v>
      </c>
      <c r="I66" s="134">
        <f t="shared" si="177"/>
        <v>0.35559726208876136</v>
      </c>
      <c r="J66" s="134">
        <f t="shared" si="177"/>
        <v>0.10416157667562505</v>
      </c>
      <c r="K66" s="134">
        <f t="shared" si="177"/>
        <v>0.18601563652456105</v>
      </c>
      <c r="M66" s="39">
        <v>2.3140000000000001</v>
      </c>
      <c r="N66" s="39">
        <v>3.1139999999999999</v>
      </c>
      <c r="O66" s="39">
        <v>3.694</v>
      </c>
      <c r="P66" s="87">
        <v>3.157</v>
      </c>
      <c r="Q66" s="39">
        <v>3.5640000000000001</v>
      </c>
      <c r="R66" s="39">
        <v>1.873</v>
      </c>
      <c r="S66" s="153">
        <v>4.9630000000000001</v>
      </c>
      <c r="T66" s="154">
        <v>3.1579999999999999</v>
      </c>
      <c r="U66" s="153">
        <v>3.37</v>
      </c>
      <c r="V66" s="153">
        <v>3.97</v>
      </c>
      <c r="W66" s="153">
        <v>5.3339999999999996</v>
      </c>
      <c r="X66" s="154">
        <v>3.4060000000000001</v>
      </c>
      <c r="Y66" s="153">
        <v>2.6480000000000001</v>
      </c>
      <c r="Z66" s="153">
        <v>3.0219999999999998</v>
      </c>
      <c r="AA66" s="153">
        <v>3.2120000000000002</v>
      </c>
      <c r="AC66" s="134">
        <f t="shared" si="182"/>
        <v>0.54019014693171996</v>
      </c>
      <c r="AD66" s="134">
        <f t="shared" si="182"/>
        <v>-0.39852280025690429</v>
      </c>
      <c r="AE66" s="134">
        <f t="shared" si="182"/>
        <v>0.34353004872766651</v>
      </c>
      <c r="AF66" s="134">
        <f t="shared" si="182"/>
        <v>3.1675641431735502E-4</v>
      </c>
      <c r="AG66" s="134">
        <f t="shared" si="182"/>
        <v>-5.4433221099887755E-2</v>
      </c>
      <c r="AH66" s="134">
        <f t="shared" si="182"/>
        <v>1.1195942338494396</v>
      </c>
      <c r="AI66" s="134">
        <f t="shared" si="182"/>
        <v>7.4753173483779883E-2</v>
      </c>
      <c r="AJ66" s="134">
        <f t="shared" si="182"/>
        <v>7.8530715642811971E-2</v>
      </c>
      <c r="AK66" s="134">
        <f t="shared" si="182"/>
        <v>-0.21424332344213648</v>
      </c>
      <c r="AL66" s="134">
        <f t="shared" si="182"/>
        <v>-0.23879093198992452</v>
      </c>
      <c r="AM66" s="134">
        <f t="shared" si="182"/>
        <v>-0.39782527184101979</v>
      </c>
      <c r="AO66" s="153">
        <f t="shared" si="183"/>
        <v>9.1219999999999999</v>
      </c>
      <c r="AP66" s="153">
        <f t="shared" si="184"/>
        <v>10.4</v>
      </c>
      <c r="AQ66" s="153">
        <f t="shared" si="185"/>
        <v>12.673999999999999</v>
      </c>
      <c r="AR66" s="153">
        <f t="shared" si="186"/>
        <v>8.8819999999999997</v>
      </c>
      <c r="AT66" s="134">
        <f t="shared" si="187"/>
        <v>0.14010085507564135</v>
      </c>
      <c r="AU66" s="134">
        <f t="shared" si="188"/>
        <v>0.21865384615384606</v>
      </c>
      <c r="AV66" s="134">
        <f t="shared" si="189"/>
        <v>-0.29919520277733941</v>
      </c>
    </row>
    <row r="67" spans="1:48" ht="14.45" customHeight="1" x14ac:dyDescent="0.25">
      <c r="A67" s="13" t="s">
        <v>173</v>
      </c>
      <c r="B67" s="39">
        <v>11.592000000000001</v>
      </c>
      <c r="C67" s="39">
        <v>10.988</v>
      </c>
      <c r="D67" s="39">
        <f>SUM(M67:P67)</f>
        <v>18.54</v>
      </c>
      <c r="E67" s="39">
        <f>SUM(Q67:T67)</f>
        <v>30.070999999999998</v>
      </c>
      <c r="F67" s="39">
        <f>SUM(U67:X67)</f>
        <v>43.43</v>
      </c>
      <c r="H67" s="134">
        <f>IFERROR((C67-B67)/(ABS(B67)),0)</f>
        <v>-5.2104899930986971E-2</v>
      </c>
      <c r="I67" s="134">
        <f t="shared" si="177"/>
        <v>0.68729523116126678</v>
      </c>
      <c r="J67" s="134">
        <f t="shared" si="177"/>
        <v>0.62195253505933112</v>
      </c>
      <c r="K67" s="134">
        <f t="shared" si="177"/>
        <v>0.44424861161916807</v>
      </c>
      <c r="M67" s="39">
        <v>4.944</v>
      </c>
      <c r="N67" s="39">
        <v>4.032</v>
      </c>
      <c r="O67" s="39">
        <v>4.3369999999999997</v>
      </c>
      <c r="P67" s="87">
        <v>5.2270000000000003</v>
      </c>
      <c r="Q67" s="153">
        <v>7.3019999999999996</v>
      </c>
      <c r="R67" s="153">
        <v>3.8769999999999998</v>
      </c>
      <c r="S67" s="153">
        <v>10.731</v>
      </c>
      <c r="T67" s="154">
        <v>8.1609999999999996</v>
      </c>
      <c r="U67" s="153">
        <v>8.4580000000000002</v>
      </c>
      <c r="V67" s="153">
        <v>10.592000000000001</v>
      </c>
      <c r="W67" s="153">
        <v>13.612</v>
      </c>
      <c r="X67" s="154">
        <v>10.768000000000001</v>
      </c>
      <c r="Y67" s="153">
        <v>9.3940000000000001</v>
      </c>
      <c r="Z67" s="153">
        <v>11.461</v>
      </c>
      <c r="AA67" s="153">
        <v>4.6159999999999997</v>
      </c>
      <c r="AC67" s="134">
        <f t="shared" si="182"/>
        <v>0.47694174757281549</v>
      </c>
      <c r="AD67" s="134">
        <f t="shared" si="182"/>
        <v>-3.8442460317460382E-2</v>
      </c>
      <c r="AE67" s="134">
        <f t="shared" si="182"/>
        <v>1.4742909845515335</v>
      </c>
      <c r="AF67" s="148">
        <f t="shared" si="182"/>
        <v>0.56131624258656954</v>
      </c>
      <c r="AG67" s="134">
        <f t="shared" si="182"/>
        <v>0.15831279101616005</v>
      </c>
      <c r="AH67" s="134">
        <f t="shared" si="182"/>
        <v>1.7320092855300493</v>
      </c>
      <c r="AI67" s="134">
        <f t="shared" si="182"/>
        <v>0.26847451309290843</v>
      </c>
      <c r="AJ67" s="134">
        <f t="shared" si="182"/>
        <v>0.31944614630559998</v>
      </c>
      <c r="AK67" s="134">
        <f t="shared" si="182"/>
        <v>0.11066445968314022</v>
      </c>
      <c r="AL67" s="134">
        <f t="shared" si="182"/>
        <v>8.2043051359516589E-2</v>
      </c>
      <c r="AM67" s="134">
        <f t="shared" si="182"/>
        <v>-0.66088745224801648</v>
      </c>
      <c r="AO67" s="153">
        <f t="shared" si="183"/>
        <v>13.312999999999999</v>
      </c>
      <c r="AP67" s="153">
        <f t="shared" si="184"/>
        <v>21.909999999999997</v>
      </c>
      <c r="AQ67" s="153">
        <f t="shared" si="185"/>
        <v>32.661999999999999</v>
      </c>
      <c r="AR67" s="153">
        <f t="shared" si="186"/>
        <v>25.471</v>
      </c>
      <c r="AT67" s="134">
        <f t="shared" si="187"/>
        <v>0.64575978367009679</v>
      </c>
      <c r="AU67" s="134">
        <f t="shared" si="188"/>
        <v>0.49073482428115034</v>
      </c>
      <c r="AV67" s="134">
        <f t="shared" si="189"/>
        <v>-0.22016410507623535</v>
      </c>
    </row>
    <row r="68" spans="1:48" x14ac:dyDescent="0.25">
      <c r="A68" s="1"/>
      <c r="B68" s="3"/>
      <c r="C68" s="3"/>
      <c r="D68" s="3"/>
      <c r="E68" s="3"/>
      <c r="F68" s="3"/>
      <c r="H68" s="136"/>
      <c r="I68" s="136"/>
      <c r="J68" s="136"/>
      <c r="K68" s="136"/>
      <c r="M68" s="3"/>
      <c r="N68" s="3"/>
      <c r="O68" s="3"/>
      <c r="P68" s="81"/>
      <c r="Q68" s="151"/>
      <c r="R68" s="151"/>
      <c r="S68" s="151"/>
      <c r="T68" s="152"/>
      <c r="U68" s="3"/>
      <c r="V68" s="3"/>
      <c r="W68" s="151"/>
      <c r="X68" s="152"/>
      <c r="Y68" s="3"/>
      <c r="Z68" s="3"/>
      <c r="AA68" s="151"/>
      <c r="AC68" s="136"/>
      <c r="AD68" s="136"/>
      <c r="AE68" s="136"/>
      <c r="AF68" s="136"/>
      <c r="AG68" s="136"/>
      <c r="AH68" s="136"/>
      <c r="AI68" s="136"/>
      <c r="AJ68" s="136"/>
      <c r="AK68" s="136"/>
      <c r="AL68" s="136"/>
      <c r="AM68" s="136"/>
      <c r="AO68" s="3"/>
      <c r="AP68" s="3"/>
      <c r="AQ68" s="3"/>
      <c r="AR68" s="3"/>
      <c r="AT68" s="136"/>
      <c r="AU68" s="136"/>
      <c r="AV68" s="136"/>
    </row>
    <row r="69" spans="1:48" x14ac:dyDescent="0.25">
      <c r="A69" s="43" t="s">
        <v>215</v>
      </c>
      <c r="B69" s="3"/>
      <c r="C69" s="3"/>
      <c r="D69" s="3"/>
      <c r="E69" s="3"/>
      <c r="F69" s="3"/>
      <c r="H69" s="136"/>
      <c r="I69" s="136"/>
      <c r="J69" s="136"/>
      <c r="K69" s="136"/>
      <c r="M69" s="3"/>
      <c r="N69" s="3"/>
      <c r="O69" s="3"/>
      <c r="P69" s="81"/>
      <c r="Q69" s="3"/>
      <c r="R69" s="3"/>
      <c r="S69" s="3"/>
      <c r="T69" s="81"/>
      <c r="U69" s="3"/>
      <c r="V69" s="3"/>
      <c r="W69" s="3"/>
      <c r="X69" s="81"/>
      <c r="Y69" s="3"/>
      <c r="Z69" s="3"/>
      <c r="AA69" s="3"/>
      <c r="AC69" s="136"/>
      <c r="AD69" s="136"/>
      <c r="AE69" s="136"/>
      <c r="AF69" s="136"/>
      <c r="AG69" s="136"/>
      <c r="AH69" s="136"/>
      <c r="AI69" s="136"/>
      <c r="AJ69" s="136"/>
      <c r="AK69" s="136"/>
      <c r="AL69" s="136"/>
      <c r="AM69" s="136"/>
      <c r="AO69" s="3"/>
      <c r="AP69" s="3"/>
      <c r="AQ69" s="3"/>
      <c r="AR69" s="3"/>
      <c r="AT69" s="136"/>
      <c r="AU69" s="136"/>
      <c r="AV69" s="136"/>
    </row>
    <row r="70" spans="1:48" ht="14.45" customHeight="1" x14ac:dyDescent="0.25">
      <c r="A70" s="22" t="s">
        <v>216</v>
      </c>
      <c r="B70" s="46">
        <f>B71+B72</f>
        <v>1279.3159999999998</v>
      </c>
      <c r="C70" s="46">
        <f>C71+C72</f>
        <v>1383.9279999999999</v>
      </c>
      <c r="D70" s="46">
        <f>D71+D72</f>
        <v>1589.5519999999999</v>
      </c>
      <c r="E70" s="46">
        <f>E71+E72</f>
        <v>1670.48</v>
      </c>
      <c r="F70" s="46">
        <f>F71+F72</f>
        <v>1994.1880000000001</v>
      </c>
      <c r="G70" s="24"/>
      <c r="H70" s="139">
        <f>IFERROR((C70-B70)/(ABS(B70)),0)</f>
        <v>8.177182181728368E-2</v>
      </c>
      <c r="I70" s="139">
        <f>IFERROR((D70-C70)/(ABS(C70)),0)</f>
        <v>0.14857998392979985</v>
      </c>
      <c r="J70" s="139">
        <f>IFERROR((E70-D70)/(ABS(D70)),0)</f>
        <v>5.0912458353045462E-2</v>
      </c>
      <c r="K70" s="139">
        <f>IFERROR((F70-E70)/(ABS(E70)),0)</f>
        <v>0.19378142809252435</v>
      </c>
      <c r="M70" s="46">
        <f t="shared" ref="M70:U70" si="190">M71+M72</f>
        <v>358.15199999999999</v>
      </c>
      <c r="N70" s="46">
        <f t="shared" si="190"/>
        <v>381.74400000000003</v>
      </c>
      <c r="O70" s="46">
        <f t="shared" si="190"/>
        <v>402.86599999999999</v>
      </c>
      <c r="P70" s="88">
        <f t="shared" si="190"/>
        <v>446.78999999999996</v>
      </c>
      <c r="Q70" s="46">
        <f t="shared" si="190"/>
        <v>378.23199999999997</v>
      </c>
      <c r="R70" s="46">
        <f t="shared" si="190"/>
        <v>347.75599999999997</v>
      </c>
      <c r="S70" s="46">
        <f t="shared" si="190"/>
        <v>448.48199999999997</v>
      </c>
      <c r="T70" s="88">
        <f t="shared" si="190"/>
        <v>496.01</v>
      </c>
      <c r="U70" s="46">
        <f t="shared" si="190"/>
        <v>428.28099999999995</v>
      </c>
      <c r="V70" s="46">
        <f>V71+V72</f>
        <v>474.66800000000001</v>
      </c>
      <c r="W70" s="46">
        <f>W71+W72</f>
        <v>525.274</v>
      </c>
      <c r="X70" s="88">
        <f>X71+X72</f>
        <v>565.96499999999992</v>
      </c>
      <c r="Y70" s="46">
        <f t="shared" ref="Y70:Z70" si="191">Y71+Y72</f>
        <v>499.45600000000002</v>
      </c>
      <c r="Z70" s="46">
        <f t="shared" si="191"/>
        <v>532.048</v>
      </c>
      <c r="AA70" s="46">
        <f>AA71+AA72</f>
        <v>583.53300000000002</v>
      </c>
      <c r="AB70" s="24"/>
      <c r="AC70" s="139">
        <f t="shared" ref="AC70:AM70" si="192">IFERROR((Q70-M70)/(ABS(M70)),0)</f>
        <v>5.6065581094060582E-2</v>
      </c>
      <c r="AD70" s="139">
        <f t="shared" si="192"/>
        <v>-8.9033488411081912E-2</v>
      </c>
      <c r="AE70" s="139">
        <f t="shared" si="192"/>
        <v>0.11322871624808245</v>
      </c>
      <c r="AF70" s="139">
        <f t="shared" si="192"/>
        <v>0.11016361154009721</v>
      </c>
      <c r="AG70" s="139">
        <f t="shared" si="192"/>
        <v>0.13232354745235725</v>
      </c>
      <c r="AH70" s="139">
        <f t="shared" si="192"/>
        <v>0.36494553652561001</v>
      </c>
      <c r="AI70" s="139">
        <f t="shared" si="192"/>
        <v>0.17122649292502271</v>
      </c>
      <c r="AJ70" s="139">
        <f t="shared" si="192"/>
        <v>0.14103546299469755</v>
      </c>
      <c r="AK70" s="139">
        <f t="shared" si="192"/>
        <v>0.16618761981035834</v>
      </c>
      <c r="AL70" s="139">
        <f t="shared" si="192"/>
        <v>0.12088449189749466</v>
      </c>
      <c r="AM70" s="139">
        <f t="shared" si="192"/>
        <v>0.11091163849724146</v>
      </c>
      <c r="AO70" s="46">
        <f t="shared" ref="AO70:AO72" si="193">SUM(M70:O70)</f>
        <v>1142.7619999999999</v>
      </c>
      <c r="AP70" s="46">
        <f t="shared" ref="AP70:AP72" si="194">SUM(Q70:S70)</f>
        <v>1174.4699999999998</v>
      </c>
      <c r="AQ70" s="46">
        <f t="shared" ref="AQ70:AQ72" si="195">SUM(U70:W70)</f>
        <v>1428.223</v>
      </c>
      <c r="AR70" s="46">
        <f t="shared" ref="AR70:AR72" si="196">SUM(Y70:AA70)</f>
        <v>1615.0369999999998</v>
      </c>
      <c r="AS70" s="24"/>
      <c r="AT70" s="139">
        <f t="shared" ref="AT70:AT72" si="197">IFERROR((AP70-AO70)/(ABS(AO70)),0)</f>
        <v>2.7746809921925877E-2</v>
      </c>
      <c r="AU70" s="139">
        <f t="shared" ref="AU70:AU72" si="198">IFERROR((AQ70-AP70)/(ABS(AP70)),0)</f>
        <v>0.21605745570342383</v>
      </c>
      <c r="AV70" s="139">
        <f t="shared" ref="AV70:AV72" si="199">IFERROR((AR70-AQ70)/(ABS(AQ70)),0)</f>
        <v>0.13080170253524825</v>
      </c>
    </row>
    <row r="71" spans="1:48" ht="14.45" customHeight="1" x14ac:dyDescent="0.25">
      <c r="A71" s="13" t="s">
        <v>789</v>
      </c>
      <c r="B71" s="39">
        <v>556.17899999999997</v>
      </c>
      <c r="C71" s="39">
        <v>628.34400000000005</v>
      </c>
      <c r="D71" s="39">
        <f>SUM(M71:P71)</f>
        <v>759.00299999999993</v>
      </c>
      <c r="E71" s="39">
        <f>SUM(Q71:T71)</f>
        <v>812.66699999999992</v>
      </c>
      <c r="F71" s="39">
        <f>SUM(U71:X71)</f>
        <v>957.8130000000001</v>
      </c>
      <c r="H71" s="134">
        <f>IFERROR((C71-B71)/(ABS(B71)),0)</f>
        <v>0.12975139298679036</v>
      </c>
      <c r="I71" s="134">
        <f t="shared" ref="I71:K72" si="200">IFERROR((D71-C71)/(ABS(C71)),0)</f>
        <v>0.20794182804323724</v>
      </c>
      <c r="J71" s="134">
        <f t="shared" si="200"/>
        <v>7.0703277852656704E-2</v>
      </c>
      <c r="K71" s="134">
        <f t="shared" si="200"/>
        <v>0.17860452067082852</v>
      </c>
      <c r="M71" s="39">
        <v>168.92599999999999</v>
      </c>
      <c r="N71" s="39">
        <v>175.07</v>
      </c>
      <c r="O71" s="39">
        <v>194.59299999999999</v>
      </c>
      <c r="P71" s="87">
        <v>220.41399999999999</v>
      </c>
      <c r="Q71" s="39">
        <v>168.745</v>
      </c>
      <c r="R71" s="39">
        <v>159.22900000000001</v>
      </c>
      <c r="S71" s="39">
        <v>235.017</v>
      </c>
      <c r="T71" s="87">
        <v>249.67599999999999</v>
      </c>
      <c r="U71" s="39">
        <v>200.02799999999999</v>
      </c>
      <c r="V71" s="39">
        <v>229.077</v>
      </c>
      <c r="W71" s="39">
        <v>261.267</v>
      </c>
      <c r="X71" s="87">
        <v>267.44099999999997</v>
      </c>
      <c r="Y71" s="39">
        <v>225.255</v>
      </c>
      <c r="Z71" s="39">
        <v>235.56899999999999</v>
      </c>
      <c r="AA71" s="39">
        <v>277.923</v>
      </c>
      <c r="AC71" s="134">
        <f>IFERROR((Q71-M71)/(ABS(M71)),0)</f>
        <v>-1.071475083764389E-3</v>
      </c>
      <c r="AD71" s="134">
        <f t="shared" ref="AD71:AF72" si="201">IFERROR((R71-N71)/(ABS(N71)),0)</f>
        <v>-9.0483806477408918E-2</v>
      </c>
      <c r="AE71" s="134">
        <f t="shared" si="201"/>
        <v>0.20773614672675794</v>
      </c>
      <c r="AF71" s="134">
        <f t="shared" si="201"/>
        <v>0.13275926211583658</v>
      </c>
      <c r="AG71" s="134">
        <f t="shared" ref="AG71:AM72" si="202">IFERROR((U71-Q71)/(ABS(Q71)),0)</f>
        <v>0.18538623366618262</v>
      </c>
      <c r="AH71" s="134">
        <f t="shared" si="202"/>
        <v>0.43866381124041459</v>
      </c>
      <c r="AI71" s="134">
        <f t="shared" si="202"/>
        <v>0.11169404766463703</v>
      </c>
      <c r="AJ71" s="134">
        <f>IFERROR((X71-T71)/(ABS(T71)),0)</f>
        <v>7.1152213268395784E-2</v>
      </c>
      <c r="AK71" s="134">
        <f t="shared" si="202"/>
        <v>0.12611734357189996</v>
      </c>
      <c r="AL71" s="134">
        <f t="shared" si="202"/>
        <v>2.8339815869773004E-2</v>
      </c>
      <c r="AM71" s="134">
        <f t="shared" si="202"/>
        <v>6.3750875541113139E-2</v>
      </c>
      <c r="AO71" s="39">
        <f t="shared" si="193"/>
        <v>538.58899999999994</v>
      </c>
      <c r="AP71" s="39">
        <f t="shared" si="194"/>
        <v>562.99099999999999</v>
      </c>
      <c r="AQ71" s="39">
        <f t="shared" si="195"/>
        <v>690.37200000000007</v>
      </c>
      <c r="AR71" s="39">
        <f t="shared" si="196"/>
        <v>738.74699999999996</v>
      </c>
      <c r="AT71" s="134">
        <f t="shared" si="197"/>
        <v>4.5307275120732224E-2</v>
      </c>
      <c r="AU71" s="134">
        <f t="shared" si="198"/>
        <v>0.22625761335438771</v>
      </c>
      <c r="AV71" s="134">
        <f t="shared" si="199"/>
        <v>7.0070918287531772E-2</v>
      </c>
    </row>
    <row r="72" spans="1:48" ht="14.45" customHeight="1" x14ac:dyDescent="0.25">
      <c r="A72" s="13" t="s">
        <v>790</v>
      </c>
      <c r="B72" s="39">
        <v>723.13699999999994</v>
      </c>
      <c r="C72" s="39">
        <v>755.58399999999995</v>
      </c>
      <c r="D72" s="39">
        <f>SUM(M72:P72)</f>
        <v>830.54899999999998</v>
      </c>
      <c r="E72" s="39">
        <f>SUM(Q72:T72)</f>
        <v>857.8130000000001</v>
      </c>
      <c r="F72" s="39">
        <f>SUM(U72:X72)</f>
        <v>1036.375</v>
      </c>
      <c r="H72" s="134">
        <f>IFERROR((C72-B72)/(ABS(B72)),0)</f>
        <v>4.4869782627634879E-2</v>
      </c>
      <c r="I72" s="134">
        <f t="shared" si="200"/>
        <v>9.9214647213281437E-2</v>
      </c>
      <c r="J72" s="134">
        <f t="shared" si="200"/>
        <v>3.2826479834422925E-2</v>
      </c>
      <c r="K72" s="134">
        <f t="shared" si="200"/>
        <v>0.20815958722938435</v>
      </c>
      <c r="M72" s="39">
        <v>189.226</v>
      </c>
      <c r="N72" s="39">
        <v>206.67400000000001</v>
      </c>
      <c r="O72" s="39">
        <v>208.273</v>
      </c>
      <c r="P72" s="87">
        <v>226.376</v>
      </c>
      <c r="Q72" s="39">
        <v>209.48699999999999</v>
      </c>
      <c r="R72" s="39">
        <v>188.52699999999999</v>
      </c>
      <c r="S72" s="39">
        <v>213.465</v>
      </c>
      <c r="T72" s="87">
        <v>246.334</v>
      </c>
      <c r="U72" s="39">
        <v>228.25299999999999</v>
      </c>
      <c r="V72" s="39">
        <v>245.59100000000001</v>
      </c>
      <c r="W72" s="39">
        <v>264.00700000000001</v>
      </c>
      <c r="X72" s="87">
        <v>298.524</v>
      </c>
      <c r="Y72" s="39">
        <v>274.20100000000002</v>
      </c>
      <c r="Z72" s="39">
        <v>296.47899999999998</v>
      </c>
      <c r="AA72" s="39">
        <v>305.61</v>
      </c>
      <c r="AC72" s="134">
        <f>IFERROR((Q72-M72)/(ABS(M72)),0)</f>
        <v>0.10707302379165652</v>
      </c>
      <c r="AD72" s="134">
        <f t="shared" si="201"/>
        <v>-8.7804948856653561E-2</v>
      </c>
      <c r="AE72" s="134">
        <f t="shared" si="201"/>
        <v>2.4928819386094248E-2</v>
      </c>
      <c r="AF72" s="134">
        <f t="shared" si="201"/>
        <v>8.8163056154362651E-2</v>
      </c>
      <c r="AG72" s="134">
        <f t="shared" si="202"/>
        <v>8.9580737706874372E-2</v>
      </c>
      <c r="AH72" s="134">
        <f t="shared" si="202"/>
        <v>0.30268343526391461</v>
      </c>
      <c r="AI72" s="134">
        <f t="shared" si="202"/>
        <v>0.236769493828028</v>
      </c>
      <c r="AJ72" s="134">
        <f>IFERROR((X72-T72)/(ABS(T72)),0)</f>
        <v>0.21186681497479032</v>
      </c>
      <c r="AK72" s="134">
        <f t="shared" si="202"/>
        <v>0.2013029401585085</v>
      </c>
      <c r="AL72" s="134">
        <f t="shared" si="202"/>
        <v>0.20720629013278163</v>
      </c>
      <c r="AM72" s="134">
        <f t="shared" si="202"/>
        <v>0.15758294287651467</v>
      </c>
      <c r="AO72" s="39">
        <f t="shared" si="193"/>
        <v>604.173</v>
      </c>
      <c r="AP72" s="39">
        <f t="shared" si="194"/>
        <v>611.47900000000004</v>
      </c>
      <c r="AQ72" s="39">
        <f t="shared" si="195"/>
        <v>737.851</v>
      </c>
      <c r="AR72" s="39">
        <f t="shared" si="196"/>
        <v>876.29000000000008</v>
      </c>
      <c r="AT72" s="134">
        <f t="shared" si="197"/>
        <v>1.2092562891754581E-2</v>
      </c>
      <c r="AU72" s="134">
        <f t="shared" si="198"/>
        <v>0.20666613244281479</v>
      </c>
      <c r="AV72" s="134">
        <f t="shared" si="199"/>
        <v>0.18762460171498049</v>
      </c>
    </row>
    <row r="73" spans="1:48" ht="14.45" customHeight="1" x14ac:dyDescent="0.25">
      <c r="A73" s="13"/>
      <c r="B73" s="39"/>
      <c r="C73" s="39"/>
      <c r="D73" s="39"/>
      <c r="E73" s="39"/>
      <c r="F73" s="39"/>
      <c r="H73" s="134"/>
      <c r="I73" s="134"/>
      <c r="J73" s="134"/>
      <c r="K73" s="134"/>
      <c r="M73" s="39"/>
      <c r="N73" s="39"/>
      <c r="O73" s="39"/>
      <c r="P73" s="81"/>
      <c r="Q73" s="39"/>
      <c r="R73" s="39"/>
      <c r="S73" s="39"/>
      <c r="T73" s="81"/>
      <c r="U73" s="39"/>
      <c r="V73" s="39"/>
      <c r="W73" s="39"/>
      <c r="X73" s="81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T73" s="134"/>
      <c r="AU73" s="134"/>
      <c r="AV73" s="134"/>
    </row>
    <row r="74" spans="1:48" x14ac:dyDescent="0.25"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</row>
  </sheetData>
  <phoneticPr fontId="18" type="noConversion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AC19:AI20 AC10:AI10 AC12:AI14 AC16:AI1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A6A8-8D29-4BC8-B412-8A3BDD38B87A}">
  <dimension ref="A1:AV59"/>
  <sheetViews>
    <sheetView showGridLines="0" zoomScale="85" zoomScaleNormal="85" workbookViewId="0">
      <pane xSplit="1" ySplit="3" topLeftCell="B4" activePane="bottomRight" state="frozen"/>
      <selection activeCell="M43" sqref="M43"/>
      <selection pane="topRight" activeCell="M43" sqref="M43"/>
      <selection pane="bottomLeft" activeCell="M43" sqref="M43"/>
      <selection pane="bottomRight" activeCell="B3" sqref="B3"/>
    </sheetView>
  </sheetViews>
  <sheetFormatPr defaultRowHeight="15" x14ac:dyDescent="0.25"/>
  <cols>
    <col min="1" max="1" width="51" bestFit="1" customWidth="1"/>
    <col min="2" max="4" width="10.85546875" bestFit="1" customWidth="1"/>
    <col min="5" max="6" width="10.85546875" customWidth="1"/>
    <col min="7" max="7" width="2.5703125" customWidth="1"/>
    <col min="8" max="9" width="10.85546875" bestFit="1" customWidth="1"/>
    <col min="10" max="11" width="10.85546875" customWidth="1"/>
    <col min="13" max="13" width="11.7109375" bestFit="1" customWidth="1"/>
    <col min="14" max="16" width="10.85546875" customWidth="1"/>
    <col min="17" max="18" width="10.85546875" bestFit="1" customWidth="1"/>
    <col min="19" max="21" width="10.85546875" customWidth="1"/>
    <col min="22" max="22" width="10.5703125" bestFit="1" customWidth="1"/>
    <col min="23" max="27" width="10.85546875" customWidth="1"/>
    <col min="28" max="28" width="2.5703125" customWidth="1"/>
    <col min="29" max="33" width="10.85546875" customWidth="1"/>
    <col min="34" max="34" width="9.28515625" bestFit="1" customWidth="1"/>
    <col min="35" max="39" width="9.28515625" customWidth="1"/>
    <col min="41" max="44" width="10.85546875" bestFit="1" customWidth="1"/>
    <col min="45" max="45" width="2.5703125" customWidth="1"/>
    <col min="46" max="48" width="10.85546875" customWidth="1"/>
  </cols>
  <sheetData>
    <row r="1" spans="1:48" ht="5.0999999999999996" customHeight="1" x14ac:dyDescent="0.25"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N1" s="147"/>
      <c r="AO1" s="147"/>
      <c r="AP1" s="147"/>
      <c r="AQ1" s="147"/>
      <c r="AR1" s="147"/>
    </row>
    <row r="2" spans="1:48" x14ac:dyDescent="0.25">
      <c r="A2" s="1" t="s">
        <v>18</v>
      </c>
      <c r="B2" s="147"/>
      <c r="C2" s="144"/>
      <c r="D2" s="144"/>
      <c r="E2" s="144"/>
      <c r="F2" s="144"/>
      <c r="G2" s="147"/>
      <c r="H2" s="155" t="s">
        <v>170</v>
      </c>
      <c r="I2" s="155" t="s">
        <v>170</v>
      </c>
      <c r="J2" s="155" t="s">
        <v>170</v>
      </c>
      <c r="K2" s="155" t="s">
        <v>170</v>
      </c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C2" s="7" t="s">
        <v>170</v>
      </c>
      <c r="AD2" s="7" t="s">
        <v>170</v>
      </c>
      <c r="AE2" s="7" t="s">
        <v>170</v>
      </c>
      <c r="AF2" s="7" t="s">
        <v>170</v>
      </c>
      <c r="AG2" s="7" t="s">
        <v>170</v>
      </c>
      <c r="AH2" s="7" t="s">
        <v>170</v>
      </c>
      <c r="AI2" s="7" t="s">
        <v>170</v>
      </c>
      <c r="AJ2" s="7" t="s">
        <v>170</v>
      </c>
      <c r="AK2" s="7" t="s">
        <v>170</v>
      </c>
      <c r="AL2" s="7" t="s">
        <v>170</v>
      </c>
      <c r="AM2" s="7" t="s">
        <v>170</v>
      </c>
      <c r="AN2" s="147"/>
      <c r="AO2" s="147"/>
      <c r="AP2" s="147"/>
      <c r="AQ2" s="147"/>
      <c r="AR2" s="147"/>
      <c r="AT2" s="7" t="s">
        <v>170</v>
      </c>
      <c r="AU2" s="7" t="s">
        <v>170</v>
      </c>
      <c r="AV2" s="7" t="s">
        <v>170</v>
      </c>
    </row>
    <row r="3" spans="1:48" x14ac:dyDescent="0.25">
      <c r="A3" s="8" t="s">
        <v>17</v>
      </c>
      <c r="B3" s="9">
        <v>2017</v>
      </c>
      <c r="C3" s="9">
        <v>2018</v>
      </c>
      <c r="D3" s="9">
        <v>2019</v>
      </c>
      <c r="E3" s="9">
        <v>2020</v>
      </c>
      <c r="F3" s="9">
        <v>2021</v>
      </c>
      <c r="G3" s="9"/>
      <c r="H3" s="9">
        <v>2018</v>
      </c>
      <c r="I3" s="9">
        <v>2019</v>
      </c>
      <c r="J3" s="28">
        <v>2020</v>
      </c>
      <c r="K3" s="28">
        <v>2021</v>
      </c>
      <c r="L3" s="34"/>
      <c r="M3" s="11" t="s">
        <v>22</v>
      </c>
      <c r="N3" s="11" t="s">
        <v>106</v>
      </c>
      <c r="O3" s="11" t="s">
        <v>166</v>
      </c>
      <c r="P3" s="11" t="s">
        <v>167</v>
      </c>
      <c r="Q3" s="112" t="s">
        <v>23</v>
      </c>
      <c r="R3" s="11" t="s">
        <v>105</v>
      </c>
      <c r="S3" s="11" t="s">
        <v>196</v>
      </c>
      <c r="T3" s="11" t="s">
        <v>214</v>
      </c>
      <c r="U3" s="112" t="s">
        <v>248</v>
      </c>
      <c r="V3" s="11" t="s">
        <v>254</v>
      </c>
      <c r="W3" s="11" t="s">
        <v>256</v>
      </c>
      <c r="X3" s="11" t="s">
        <v>308</v>
      </c>
      <c r="Y3" s="112" t="s">
        <v>352</v>
      </c>
      <c r="Z3" s="11" t="s">
        <v>356</v>
      </c>
      <c r="AA3" s="11" t="s">
        <v>368</v>
      </c>
      <c r="AB3" s="11"/>
      <c r="AC3" s="11" t="s">
        <v>23</v>
      </c>
      <c r="AD3" s="11" t="s">
        <v>105</v>
      </c>
      <c r="AE3" s="11" t="s">
        <v>196</v>
      </c>
      <c r="AF3" s="11" t="s">
        <v>214</v>
      </c>
      <c r="AG3" s="11" t="s">
        <v>248</v>
      </c>
      <c r="AH3" s="11" t="s">
        <v>254</v>
      </c>
      <c r="AI3" s="11" t="s">
        <v>256</v>
      </c>
      <c r="AJ3" s="11" t="s">
        <v>308</v>
      </c>
      <c r="AK3" s="11" t="s">
        <v>352</v>
      </c>
      <c r="AL3" s="11" t="s">
        <v>356</v>
      </c>
      <c r="AM3" s="11" t="s">
        <v>368</v>
      </c>
      <c r="AN3" s="34"/>
      <c r="AO3" s="11" t="s">
        <v>364</v>
      </c>
      <c r="AP3" s="11" t="s">
        <v>365</v>
      </c>
      <c r="AQ3" s="11" t="s">
        <v>366</v>
      </c>
      <c r="AR3" s="11" t="s">
        <v>367</v>
      </c>
      <c r="AS3" s="11"/>
      <c r="AT3" s="11" t="s">
        <v>365</v>
      </c>
      <c r="AU3" s="11" t="s">
        <v>366</v>
      </c>
      <c r="AV3" s="11" t="s">
        <v>367</v>
      </c>
    </row>
    <row r="4" spans="1:48" ht="5.0999999999999996" customHeight="1" x14ac:dyDescent="0.25">
      <c r="Q4" s="113"/>
      <c r="U4" s="113"/>
      <c r="Y4" s="113"/>
    </row>
    <row r="5" spans="1:48" x14ac:dyDescent="0.25">
      <c r="A5" s="18" t="s">
        <v>16</v>
      </c>
      <c r="B5" s="19">
        <v>1104520</v>
      </c>
      <c r="C5" s="19">
        <v>1333457</v>
      </c>
      <c r="D5" s="19">
        <f t="shared" ref="D5:D37" si="0">SUM(M5:P5)</f>
        <v>1653257</v>
      </c>
      <c r="E5" s="19">
        <f>SUM(Q5:T5)</f>
        <v>2029225</v>
      </c>
      <c r="F5" s="19">
        <f>SUM(U5:X5)</f>
        <v>2518396</v>
      </c>
      <c r="G5" s="20"/>
      <c r="H5" s="137">
        <f>IFERROR((C5-B5)/(ABS(B5)),0)</f>
        <v>0.20727284250172021</v>
      </c>
      <c r="I5" s="135">
        <f>IFERROR((D5-C5)/(ABS(C5)),0)</f>
        <v>0.23982775597563327</v>
      </c>
      <c r="J5" s="135">
        <f>IFERROR((E5-D5)/(ABS(D5)),0)</f>
        <v>0.22741049939604066</v>
      </c>
      <c r="K5" s="135">
        <f>IFERROR((F5-E5)/(ABS(E5)),0)</f>
        <v>0.24106296738902783</v>
      </c>
      <c r="M5" s="19">
        <v>354099</v>
      </c>
      <c r="N5" s="19">
        <v>377733</v>
      </c>
      <c r="O5" s="19">
        <v>433276</v>
      </c>
      <c r="P5" s="19">
        <v>488149</v>
      </c>
      <c r="Q5" s="114">
        <v>388035</v>
      </c>
      <c r="R5" s="19">
        <v>434763</v>
      </c>
      <c r="S5" s="19">
        <v>574156</v>
      </c>
      <c r="T5" s="19">
        <v>632271</v>
      </c>
      <c r="U5" s="114">
        <v>539838</v>
      </c>
      <c r="V5" s="19">
        <v>615010</v>
      </c>
      <c r="W5" s="19">
        <v>667978</v>
      </c>
      <c r="X5" s="19">
        <v>695570</v>
      </c>
      <c r="Y5" s="114">
        <v>603156</v>
      </c>
      <c r="Z5" s="19">
        <v>624166</v>
      </c>
      <c r="AA5" s="19">
        <v>691864</v>
      </c>
      <c r="AB5" s="20"/>
      <c r="AC5" s="135">
        <f t="shared" ref="AC5:AM5" si="1">IFERROR((Q5-M5)/(ABS(M5)),0)</f>
        <v>9.5837604737658108E-2</v>
      </c>
      <c r="AD5" s="135">
        <f t="shared" si="1"/>
        <v>0.15097966023619858</v>
      </c>
      <c r="AE5" s="135">
        <f t="shared" si="1"/>
        <v>0.32515071224808206</v>
      </c>
      <c r="AF5" s="135">
        <f t="shared" si="1"/>
        <v>0.29524182165691215</v>
      </c>
      <c r="AG5" s="135">
        <f t="shared" si="1"/>
        <v>0.39120955583903516</v>
      </c>
      <c r="AH5" s="135">
        <f t="shared" si="1"/>
        <v>0.41458679786458369</v>
      </c>
      <c r="AI5" s="135">
        <f t="shared" si="1"/>
        <v>0.16340855098614313</v>
      </c>
      <c r="AJ5" s="135">
        <f t="shared" si="1"/>
        <v>0.10011371706119686</v>
      </c>
      <c r="AK5" s="135">
        <f t="shared" si="1"/>
        <v>0.11729074277838908</v>
      </c>
      <c r="AL5" s="135">
        <f t="shared" si="1"/>
        <v>1.4887562803856847E-2</v>
      </c>
      <c r="AM5" s="135">
        <f t="shared" si="1"/>
        <v>3.5758662710448551E-2</v>
      </c>
      <c r="AO5" s="19">
        <f>SUM(M5:O5)</f>
        <v>1165108</v>
      </c>
      <c r="AP5" s="19">
        <f>SUM(Q5:S5)</f>
        <v>1396954</v>
      </c>
      <c r="AQ5" s="19">
        <f>SUM(U5:W5)</f>
        <v>1822826</v>
      </c>
      <c r="AR5" s="19">
        <f>SUM(Y5:AA5)</f>
        <v>1919186</v>
      </c>
      <c r="AS5" s="20"/>
      <c r="AT5" s="137">
        <f>IFERROR((AP5-AO5)/(ABS(AO5)),0)</f>
        <v>0.1989909948262307</v>
      </c>
      <c r="AU5" s="137">
        <f t="shared" ref="AU5:AV5" si="2">IFERROR((AQ5-AP5)/(ABS(AP5)),0)</f>
        <v>0.30485756868157432</v>
      </c>
      <c r="AV5" s="137">
        <f t="shared" si="2"/>
        <v>5.2862972110338559E-2</v>
      </c>
    </row>
    <row r="6" spans="1:48" ht="5.0999999999999996" customHeight="1" x14ac:dyDescent="0.25">
      <c r="B6" s="2"/>
      <c r="C6" s="2"/>
      <c r="D6" s="2">
        <f t="shared" si="0"/>
        <v>0</v>
      </c>
      <c r="E6" s="2"/>
      <c r="F6" s="2"/>
      <c r="H6" s="134"/>
      <c r="I6" s="134"/>
      <c r="J6" s="134"/>
      <c r="K6" s="134"/>
      <c r="M6" s="2"/>
      <c r="N6" s="2"/>
      <c r="O6" s="2"/>
      <c r="P6" s="2"/>
      <c r="Q6" s="115"/>
      <c r="R6" s="2"/>
      <c r="S6" s="2"/>
      <c r="T6" s="2"/>
      <c r="U6" s="115"/>
      <c r="V6" s="2"/>
      <c r="W6" s="2"/>
      <c r="X6" s="2"/>
      <c r="Y6" s="115"/>
      <c r="Z6" s="2"/>
      <c r="AA6" s="2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O6" s="2"/>
      <c r="AP6" s="2"/>
      <c r="AQ6" s="2"/>
      <c r="AR6" s="2"/>
      <c r="AT6" s="134"/>
      <c r="AU6" s="134"/>
      <c r="AV6" s="134"/>
    </row>
    <row r="7" spans="1:48" x14ac:dyDescent="0.25">
      <c r="A7" s="1" t="s">
        <v>15</v>
      </c>
      <c r="B7" s="3">
        <f>B9-B5</f>
        <v>-132017</v>
      </c>
      <c r="C7" s="3">
        <f>C9-C5</f>
        <v>-152956</v>
      </c>
      <c r="D7" s="3">
        <f t="shared" si="0"/>
        <v>-309225</v>
      </c>
      <c r="E7" s="3">
        <f>SUM(Q7:T7)</f>
        <v>-408061</v>
      </c>
      <c r="F7" s="3">
        <f>SUM(U7:X7)</f>
        <v>-484790</v>
      </c>
      <c r="H7" s="136">
        <f>IFERROR((C7-B7)/(ABS(B7)),0)</f>
        <v>-0.15860836104441095</v>
      </c>
      <c r="I7" s="136">
        <f>IFERROR((D7-C7)/(ABS(C7)),0)</f>
        <v>-1.0216598237401606</v>
      </c>
      <c r="J7" s="136">
        <f>IFERROR((E7-D7)/(ABS(D7)),0)</f>
        <v>-0.31962486862317085</v>
      </c>
      <c r="K7" s="136">
        <f>IFERROR((F7-E7)/(ABS(E7)),0)</f>
        <v>-0.1880331617086661</v>
      </c>
      <c r="M7" s="3">
        <f>M9-M5</f>
        <v>-38917</v>
      </c>
      <c r="N7" s="3">
        <f t="shared" ref="N7:V7" si="3">N9-N5</f>
        <v>-88426</v>
      </c>
      <c r="O7" s="143">
        <f t="shared" si="3"/>
        <v>-84429</v>
      </c>
      <c r="P7" s="143">
        <f t="shared" si="3"/>
        <v>-97453</v>
      </c>
      <c r="Q7" s="116">
        <f>Q9-Q5</f>
        <v>-73336</v>
      </c>
      <c r="R7" s="3">
        <f t="shared" si="3"/>
        <v>-85622</v>
      </c>
      <c r="S7" s="3">
        <f t="shared" si="3"/>
        <v>-118998</v>
      </c>
      <c r="T7" s="3">
        <f t="shared" si="3"/>
        <v>-130105</v>
      </c>
      <c r="U7" s="116">
        <f>U9-U5</f>
        <v>-104457</v>
      </c>
      <c r="V7" s="3">
        <f t="shared" si="3"/>
        <v>-118817</v>
      </c>
      <c r="W7" s="3">
        <f>W9-W5</f>
        <v>-129311</v>
      </c>
      <c r="X7" s="3">
        <f>X9-X5</f>
        <v>-132205</v>
      </c>
      <c r="Y7" s="116">
        <f>Y9-Y5</f>
        <v>-62907</v>
      </c>
      <c r="Z7" s="3">
        <f t="shared" ref="Z7" si="4">Z9-Z5</f>
        <v>-68009</v>
      </c>
      <c r="AA7" s="3">
        <f>AA9-AA5</f>
        <v>-90684</v>
      </c>
      <c r="AC7" s="136">
        <f t="shared" ref="AC7:AM7" si="5">IFERROR((Q7-M7)/(ABS(M7)),0)</f>
        <v>-0.8844206901868078</v>
      </c>
      <c r="AD7" s="136">
        <f t="shared" si="5"/>
        <v>3.1710130504602717E-2</v>
      </c>
      <c r="AE7" s="136">
        <f t="shared" si="5"/>
        <v>-0.40944462210851723</v>
      </c>
      <c r="AF7" s="136">
        <f t="shared" si="5"/>
        <v>-0.33505382081618834</v>
      </c>
      <c r="AG7" s="136">
        <f t="shared" si="5"/>
        <v>-0.42436184138758593</v>
      </c>
      <c r="AH7" s="136">
        <f t="shared" si="5"/>
        <v>-0.38769241550068906</v>
      </c>
      <c r="AI7" s="136">
        <f t="shared" si="5"/>
        <v>-8.6665322106253884E-2</v>
      </c>
      <c r="AJ7" s="136">
        <f t="shared" si="5"/>
        <v>-1.6140809346297223E-2</v>
      </c>
      <c r="AK7" s="136">
        <f t="shared" si="5"/>
        <v>0.39777133174416268</v>
      </c>
      <c r="AL7" s="136">
        <f t="shared" si="5"/>
        <v>0.42761557689556207</v>
      </c>
      <c r="AM7" s="136">
        <f t="shared" si="5"/>
        <v>0.29871395318263722</v>
      </c>
      <c r="AO7" s="3">
        <f>SUM(M7:O7)</f>
        <v>-211772</v>
      </c>
      <c r="AP7" s="3">
        <f>SUM(Q7:S7)</f>
        <v>-277956</v>
      </c>
      <c r="AQ7" s="3">
        <f>SUM(U7:W7)</f>
        <v>-352585</v>
      </c>
      <c r="AR7" s="3">
        <f>SUM(Y7:AA7)</f>
        <v>-221600</v>
      </c>
      <c r="AT7" s="136">
        <f t="shared" ref="AT7:AT31" si="6">IFERROR((AP7-AO7)/(ABS(AO7)),0)</f>
        <v>-0.31252479081276091</v>
      </c>
      <c r="AU7" s="136">
        <f t="shared" ref="AU7:AU31" si="7">IFERROR((AQ7-AP7)/(ABS(AP7)),0)</f>
        <v>-0.26849213544589789</v>
      </c>
      <c r="AV7" s="136">
        <f t="shared" ref="AV7:AV31" si="8">IFERROR((AR7-AQ7)/(ABS(AQ7)),0)</f>
        <v>0.37149907114596481</v>
      </c>
    </row>
    <row r="8" spans="1:48" ht="5.0999999999999996" customHeight="1" x14ac:dyDescent="0.25">
      <c r="B8" s="2"/>
      <c r="C8" s="2"/>
      <c r="D8" s="2">
        <f t="shared" si="0"/>
        <v>0</v>
      </c>
      <c r="E8" s="2">
        <f>SUM(Q8:T8)</f>
        <v>0</v>
      </c>
      <c r="F8" s="2">
        <f>SUM(R8:U8)</f>
        <v>0</v>
      </c>
      <c r="H8" s="134"/>
      <c r="I8" s="134"/>
      <c r="J8" s="134"/>
      <c r="K8" s="134"/>
      <c r="M8" s="2"/>
      <c r="N8" s="2"/>
      <c r="O8" s="2"/>
      <c r="P8" s="2"/>
      <c r="Q8" s="115"/>
      <c r="R8" s="2"/>
      <c r="S8" s="2"/>
      <c r="T8" s="2"/>
      <c r="U8" s="115"/>
      <c r="V8" s="2"/>
      <c r="W8" s="2"/>
      <c r="X8" s="2"/>
      <c r="Y8" s="115"/>
      <c r="Z8" s="2"/>
      <c r="AA8" s="2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O8" s="2"/>
      <c r="AP8" s="2"/>
      <c r="AQ8" s="2"/>
      <c r="AR8" s="2"/>
      <c r="AT8" s="134">
        <f t="shared" si="6"/>
        <v>0</v>
      </c>
      <c r="AU8" s="134">
        <f t="shared" si="7"/>
        <v>0</v>
      </c>
      <c r="AV8" s="134">
        <f t="shared" si="8"/>
        <v>0</v>
      </c>
    </row>
    <row r="9" spans="1:48" x14ac:dyDescent="0.25">
      <c r="A9" s="1" t="s">
        <v>0</v>
      </c>
      <c r="B9" s="3">
        <f>SUM(B10:B11)</f>
        <v>972503</v>
      </c>
      <c r="C9" s="3">
        <f>SUM(C10:C11)</f>
        <v>1180501</v>
      </c>
      <c r="D9" s="3">
        <f>SUM(D10:D11)</f>
        <v>1344032</v>
      </c>
      <c r="E9" s="3">
        <f>SUM(E10:E11)</f>
        <v>1621164</v>
      </c>
      <c r="F9" s="3">
        <f>SUM(F10:F11)</f>
        <v>2033606</v>
      </c>
      <c r="H9" s="136">
        <f t="shared" ref="H9:K11" si="9">IFERROR((C9-B9)/(ABS(B9)),0)</f>
        <v>0.21387903173563474</v>
      </c>
      <c r="I9" s="136">
        <f t="shared" si="9"/>
        <v>0.13852677803746036</v>
      </c>
      <c r="J9" s="136">
        <f t="shared" si="9"/>
        <v>0.20619449536915788</v>
      </c>
      <c r="K9" s="136">
        <f t="shared" si="9"/>
        <v>0.25441102812547034</v>
      </c>
      <c r="M9" s="3">
        <f>SUM(M10:M11)</f>
        <v>315182</v>
      </c>
      <c r="N9" s="3">
        <f t="shared" ref="N9:V9" si="10">SUM(N10:N11)</f>
        <v>289307</v>
      </c>
      <c r="O9" s="3">
        <f t="shared" si="10"/>
        <v>348847</v>
      </c>
      <c r="P9" s="3">
        <f t="shared" si="10"/>
        <v>390696</v>
      </c>
      <c r="Q9" s="116">
        <f t="shared" si="10"/>
        <v>314699</v>
      </c>
      <c r="R9" s="3">
        <f t="shared" si="10"/>
        <v>349141</v>
      </c>
      <c r="S9" s="3">
        <f t="shared" si="10"/>
        <v>455158</v>
      </c>
      <c r="T9" s="3">
        <f t="shared" si="10"/>
        <v>502166</v>
      </c>
      <c r="U9" s="116">
        <f t="shared" si="10"/>
        <v>435381</v>
      </c>
      <c r="V9" s="3">
        <f t="shared" si="10"/>
        <v>496193</v>
      </c>
      <c r="W9" s="3">
        <f>SUM(W10:W11)</f>
        <v>538667</v>
      </c>
      <c r="X9" s="3">
        <f>SUM(X10:X11)</f>
        <v>563365</v>
      </c>
      <c r="Y9" s="116">
        <f t="shared" ref="Y9:Z9" si="11">SUM(Y10:Y11)</f>
        <v>540249</v>
      </c>
      <c r="Z9" s="3">
        <f t="shared" si="11"/>
        <v>556157</v>
      </c>
      <c r="AA9" s="3">
        <f>SUM(AA10:AA11)</f>
        <v>601180</v>
      </c>
      <c r="AC9" s="136">
        <f t="shared" ref="AC9:AM11" si="12">IFERROR((Q9-M9)/(ABS(M9)),0)</f>
        <v>-1.5324479189801447E-3</v>
      </c>
      <c r="AD9" s="136">
        <f t="shared" si="12"/>
        <v>0.20681836250073451</v>
      </c>
      <c r="AE9" s="136">
        <f t="shared" si="12"/>
        <v>0.3047496466932495</v>
      </c>
      <c r="AF9" s="136">
        <f t="shared" si="12"/>
        <v>0.28531134181051254</v>
      </c>
      <c r="AG9" s="136">
        <f t="shared" si="12"/>
        <v>0.38348390048903874</v>
      </c>
      <c r="AH9" s="136">
        <f t="shared" si="12"/>
        <v>0.42118227306446393</v>
      </c>
      <c r="AI9" s="136">
        <f t="shared" si="12"/>
        <v>0.18347255238840138</v>
      </c>
      <c r="AJ9" s="136">
        <f t="shared" si="12"/>
        <v>0.1218700589048243</v>
      </c>
      <c r="AK9" s="136">
        <f t="shared" si="12"/>
        <v>0.24086489764137617</v>
      </c>
      <c r="AL9" s="136">
        <f t="shared" si="12"/>
        <v>0.12084813772060468</v>
      </c>
      <c r="AM9" s="136">
        <f t="shared" si="12"/>
        <v>0.1160512895722218</v>
      </c>
      <c r="AN9" s="2"/>
      <c r="AO9" s="3">
        <f t="shared" ref="AO9:AO11" si="13">SUM(M9:O9)</f>
        <v>953336</v>
      </c>
      <c r="AP9" s="3">
        <f t="shared" ref="AP9:AP11" si="14">SUM(Q9:S9)</f>
        <v>1118998</v>
      </c>
      <c r="AQ9" s="3">
        <f t="shared" ref="AQ9:AQ11" si="15">SUM(U9:W9)</f>
        <v>1470241</v>
      </c>
      <c r="AR9" s="3">
        <f t="shared" ref="AR9:AR11" si="16">SUM(Y9:AA9)</f>
        <v>1697586</v>
      </c>
      <c r="AT9" s="136">
        <f t="shared" si="6"/>
        <v>0.17377084259904169</v>
      </c>
      <c r="AU9" s="136">
        <f t="shared" si="7"/>
        <v>0.31389064144886764</v>
      </c>
      <c r="AV9" s="136">
        <f t="shared" si="8"/>
        <v>0.15463111149804692</v>
      </c>
    </row>
    <row r="10" spans="1:48" x14ac:dyDescent="0.25">
      <c r="A10" s="13" t="s">
        <v>1</v>
      </c>
      <c r="B10" s="2">
        <v>799551</v>
      </c>
      <c r="C10" s="2">
        <v>914754</v>
      </c>
      <c r="D10" s="2">
        <f t="shared" si="0"/>
        <v>934944</v>
      </c>
      <c r="E10" s="2">
        <f>SUM(Q10:T10)</f>
        <v>1182733</v>
      </c>
      <c r="F10" s="2">
        <f>SUM(U10:X10)</f>
        <v>1482386</v>
      </c>
      <c r="H10" s="134">
        <f t="shared" si="9"/>
        <v>0.14408461749156715</v>
      </c>
      <c r="I10" s="134">
        <f t="shared" si="9"/>
        <v>2.2071507749624488E-2</v>
      </c>
      <c r="J10" s="134">
        <f t="shared" si="9"/>
        <v>0.26503084676729299</v>
      </c>
      <c r="K10" s="134">
        <f t="shared" si="9"/>
        <v>0.25335642110264955</v>
      </c>
      <c r="M10" s="2">
        <v>229806</v>
      </c>
      <c r="N10" s="2">
        <v>196059</v>
      </c>
      <c r="O10" s="2">
        <v>235175</v>
      </c>
      <c r="P10" s="2">
        <v>273904</v>
      </c>
      <c r="Q10" s="115">
        <v>204482</v>
      </c>
      <c r="R10" s="2">
        <v>246515</v>
      </c>
      <c r="S10" s="2">
        <v>347832</v>
      </c>
      <c r="T10" s="2">
        <v>383904</v>
      </c>
      <c r="U10" s="115">
        <v>314389</v>
      </c>
      <c r="V10" s="2">
        <v>363514</v>
      </c>
      <c r="W10" s="2">
        <v>394051</v>
      </c>
      <c r="X10" s="2">
        <v>410432</v>
      </c>
      <c r="Y10" s="115">
        <v>382542</v>
      </c>
      <c r="Z10" s="2">
        <v>399734</v>
      </c>
      <c r="AA10" s="2">
        <v>432925</v>
      </c>
      <c r="AC10" s="134">
        <f t="shared" si="12"/>
        <v>-0.11019729685038684</v>
      </c>
      <c r="AD10" s="134">
        <f t="shared" si="12"/>
        <v>0.2573511034943563</v>
      </c>
      <c r="AE10" s="134">
        <f t="shared" si="12"/>
        <v>0.47903476134793238</v>
      </c>
      <c r="AF10" s="134">
        <f t="shared" si="12"/>
        <v>0.40160056078041939</v>
      </c>
      <c r="AG10" s="134">
        <f t="shared" si="12"/>
        <v>0.53748985240754688</v>
      </c>
      <c r="AH10" s="134">
        <f t="shared" si="12"/>
        <v>0.4746120925704318</v>
      </c>
      <c r="AI10" s="134">
        <f t="shared" si="12"/>
        <v>0.13287736608477657</v>
      </c>
      <c r="AJ10" s="134">
        <f t="shared" si="12"/>
        <v>6.9100608485454698E-2</v>
      </c>
      <c r="AK10" s="134">
        <f t="shared" si="12"/>
        <v>0.21677921301317793</v>
      </c>
      <c r="AL10" s="134">
        <f t="shared" si="12"/>
        <v>9.9638528364794754E-2</v>
      </c>
      <c r="AM10" s="134">
        <f t="shared" si="12"/>
        <v>9.865220491763757E-2</v>
      </c>
      <c r="AN10" s="2"/>
      <c r="AO10" s="2">
        <f t="shared" si="13"/>
        <v>661040</v>
      </c>
      <c r="AP10" s="2">
        <f t="shared" si="14"/>
        <v>798829</v>
      </c>
      <c r="AQ10" s="2">
        <f t="shared" si="15"/>
        <v>1071954</v>
      </c>
      <c r="AR10" s="2">
        <f t="shared" si="16"/>
        <v>1215201</v>
      </c>
      <c r="AT10" s="134">
        <f t="shared" si="6"/>
        <v>0.20844275686796562</v>
      </c>
      <c r="AU10" s="134">
        <f t="shared" si="7"/>
        <v>0.34190671595547983</v>
      </c>
      <c r="AV10" s="134">
        <f t="shared" si="8"/>
        <v>0.13363166703048826</v>
      </c>
    </row>
    <row r="11" spans="1:48" x14ac:dyDescent="0.25">
      <c r="A11" s="13" t="s">
        <v>2</v>
      </c>
      <c r="B11" s="2">
        <v>172952</v>
      </c>
      <c r="C11" s="2">
        <v>265747</v>
      </c>
      <c r="D11" s="2">
        <f t="shared" si="0"/>
        <v>409088</v>
      </c>
      <c r="E11" s="2">
        <f>SUM(Q11:T11)</f>
        <v>438431</v>
      </c>
      <c r="F11" s="2">
        <f>SUM(U11:X11)</f>
        <v>551220</v>
      </c>
      <c r="H11" s="134">
        <f t="shared" si="9"/>
        <v>0.5365361487580369</v>
      </c>
      <c r="I11" s="134">
        <f t="shared" si="9"/>
        <v>0.53938896770236355</v>
      </c>
      <c r="J11" s="134">
        <f t="shared" si="9"/>
        <v>7.1727843397997496E-2</v>
      </c>
      <c r="K11" s="134">
        <f t="shared" si="9"/>
        <v>0.25725598782932774</v>
      </c>
      <c r="M11" s="2">
        <v>85376</v>
      </c>
      <c r="N11" s="2">
        <v>93248</v>
      </c>
      <c r="O11" s="2">
        <v>113672</v>
      </c>
      <c r="P11" s="2">
        <v>116792</v>
      </c>
      <c r="Q11" s="115">
        <v>110217</v>
      </c>
      <c r="R11" s="2">
        <v>102626</v>
      </c>
      <c r="S11" s="2">
        <v>107326</v>
      </c>
      <c r="T11" s="2">
        <v>118262</v>
      </c>
      <c r="U11" s="115">
        <v>120992</v>
      </c>
      <c r="V11" s="2">
        <v>132679</v>
      </c>
      <c r="W11" s="2">
        <v>144616</v>
      </c>
      <c r="X11" s="2">
        <v>152933</v>
      </c>
      <c r="Y11" s="115">
        <v>157707</v>
      </c>
      <c r="Z11" s="2">
        <v>156423</v>
      </c>
      <c r="AA11" s="2">
        <v>168255</v>
      </c>
      <c r="AC11" s="134">
        <f t="shared" si="12"/>
        <v>0.29095998875562218</v>
      </c>
      <c r="AD11" s="134">
        <f t="shared" si="12"/>
        <v>0.10057052161976665</v>
      </c>
      <c r="AE11" s="134">
        <f t="shared" si="12"/>
        <v>-5.5827292561052851E-2</v>
      </c>
      <c r="AF11" s="134">
        <f t="shared" si="12"/>
        <v>1.2586478525926433E-2</v>
      </c>
      <c r="AG11" s="134">
        <f t="shared" si="12"/>
        <v>9.7761688305796748E-2</v>
      </c>
      <c r="AH11" s="134">
        <f t="shared" si="12"/>
        <v>0.29284002104729795</v>
      </c>
      <c r="AI11" s="134">
        <f t="shared" si="12"/>
        <v>0.34744609880178151</v>
      </c>
      <c r="AJ11" s="134">
        <f t="shared" si="12"/>
        <v>0.29317109468806546</v>
      </c>
      <c r="AK11" s="134">
        <f t="shared" si="12"/>
        <v>0.30344981486379263</v>
      </c>
      <c r="AL11" s="134">
        <f t="shared" si="12"/>
        <v>0.17895823755078044</v>
      </c>
      <c r="AM11" s="134">
        <f t="shared" si="12"/>
        <v>0.16346047463627814</v>
      </c>
      <c r="AN11" s="2"/>
      <c r="AO11" s="2">
        <f t="shared" si="13"/>
        <v>292296</v>
      </c>
      <c r="AP11" s="2">
        <f t="shared" si="14"/>
        <v>320169</v>
      </c>
      <c r="AQ11" s="2">
        <f t="shared" si="15"/>
        <v>398287</v>
      </c>
      <c r="AR11" s="2">
        <f t="shared" si="16"/>
        <v>482385</v>
      </c>
      <c r="AT11" s="134">
        <f t="shared" si="6"/>
        <v>9.5358814352574109E-2</v>
      </c>
      <c r="AU11" s="134">
        <f t="shared" si="7"/>
        <v>0.243989892837845</v>
      </c>
      <c r="AV11" s="134">
        <f t="shared" si="8"/>
        <v>0.21114924664877338</v>
      </c>
    </row>
    <row r="12" spans="1:48" ht="5.0999999999999996" customHeight="1" x14ac:dyDescent="0.25">
      <c r="B12" s="2"/>
      <c r="C12" s="2"/>
      <c r="D12" s="2">
        <f t="shared" si="0"/>
        <v>0</v>
      </c>
      <c r="E12" s="2">
        <f>SUM(Q12:T12)</f>
        <v>0</v>
      </c>
      <c r="F12" s="2">
        <f>SUM(R12:U12)</f>
        <v>0</v>
      </c>
      <c r="H12" s="134"/>
      <c r="I12" s="134"/>
      <c r="J12" s="134"/>
      <c r="K12" s="134"/>
      <c r="M12" s="2"/>
      <c r="N12" s="2"/>
      <c r="O12" s="2"/>
      <c r="P12" s="2"/>
      <c r="Q12" s="115"/>
      <c r="R12" s="2"/>
      <c r="S12" s="2"/>
      <c r="T12" s="2"/>
      <c r="U12" s="115"/>
      <c r="V12" s="2"/>
      <c r="W12" s="2"/>
      <c r="X12" s="2"/>
      <c r="Y12" s="115"/>
      <c r="Z12" s="2"/>
      <c r="AA12" s="2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O12" s="2"/>
      <c r="AP12" s="2"/>
      <c r="AQ12" s="2"/>
      <c r="AR12" s="2"/>
      <c r="AT12" s="134">
        <f t="shared" si="6"/>
        <v>0</v>
      </c>
      <c r="AU12" s="134">
        <f t="shared" si="7"/>
        <v>0</v>
      </c>
      <c r="AV12" s="134">
        <f t="shared" si="8"/>
        <v>0</v>
      </c>
    </row>
    <row r="13" spans="1:48" x14ac:dyDescent="0.25">
      <c r="A13" s="1" t="s">
        <v>3</v>
      </c>
      <c r="B13" s="3">
        <f>SUM(B14:B15)</f>
        <v>-588483</v>
      </c>
      <c r="C13" s="3">
        <f>SUM(C14:C15)</f>
        <v>-744417</v>
      </c>
      <c r="D13" s="3">
        <f>SUM(D14:D15)</f>
        <v>-801991</v>
      </c>
      <c r="E13" s="3">
        <f>SUM(E14:E15)</f>
        <v>-951361</v>
      </c>
      <c r="F13" s="3">
        <f>SUM(F14:F15)</f>
        <v>-1239663</v>
      </c>
      <c r="H13" s="136">
        <f t="shared" ref="H13:K15" si="17">IFERROR((C13-B13)/(ABS(B13)),0)</f>
        <v>-0.26497621851438358</v>
      </c>
      <c r="I13" s="136">
        <f t="shared" si="17"/>
        <v>-7.7341060185353097E-2</v>
      </c>
      <c r="J13" s="136">
        <f t="shared" si="17"/>
        <v>-0.18624897286877284</v>
      </c>
      <c r="K13" s="136">
        <f t="shared" si="17"/>
        <v>-0.30304164244697857</v>
      </c>
      <c r="M13" s="3">
        <f t="shared" ref="M13:X13" si="18">M14+M15</f>
        <v>-197639</v>
      </c>
      <c r="N13" s="3">
        <f t="shared" si="18"/>
        <v>-171294</v>
      </c>
      <c r="O13" s="3">
        <f t="shared" si="18"/>
        <v>-208470</v>
      </c>
      <c r="P13" s="3">
        <f t="shared" si="18"/>
        <v>-224588</v>
      </c>
      <c r="Q13" s="116">
        <f t="shared" si="18"/>
        <v>-188312</v>
      </c>
      <c r="R13" s="3">
        <f t="shared" si="18"/>
        <v>-210747</v>
      </c>
      <c r="S13" s="3">
        <f t="shared" si="18"/>
        <v>-263797</v>
      </c>
      <c r="T13" s="3">
        <f t="shared" si="18"/>
        <v>-288505</v>
      </c>
      <c r="U13" s="116">
        <f t="shared" si="18"/>
        <v>-260543</v>
      </c>
      <c r="V13" s="143">
        <f t="shared" si="18"/>
        <v>-299888</v>
      </c>
      <c r="W13" s="3">
        <f t="shared" si="18"/>
        <v>-331334</v>
      </c>
      <c r="X13" s="3">
        <f t="shared" si="18"/>
        <v>-347898</v>
      </c>
      <c r="Y13" s="116">
        <f t="shared" ref="Y13:AA13" si="19">Y14+Y15</f>
        <v>-354938</v>
      </c>
      <c r="Z13" s="3">
        <f t="shared" si="19"/>
        <v>-369226</v>
      </c>
      <c r="AA13" s="3">
        <f t="shared" si="19"/>
        <v>-412214</v>
      </c>
      <c r="AC13" s="136">
        <f t="shared" ref="AC13:AM15" si="20">IFERROR((Q13-M13)/(ABS(M13)),0)</f>
        <v>4.7192102773238077E-2</v>
      </c>
      <c r="AD13" s="136">
        <f t="shared" si="20"/>
        <v>-0.23032330379347787</v>
      </c>
      <c r="AE13" s="136">
        <f t="shared" si="20"/>
        <v>-0.26539550055163813</v>
      </c>
      <c r="AF13" s="136">
        <f t="shared" si="20"/>
        <v>-0.28459668370527363</v>
      </c>
      <c r="AG13" s="136">
        <f t="shared" si="20"/>
        <v>-0.38357088236543607</v>
      </c>
      <c r="AH13" s="136">
        <f t="shared" si="20"/>
        <v>-0.42297636502536218</v>
      </c>
      <c r="AI13" s="136">
        <f t="shared" si="20"/>
        <v>-0.25601883266299463</v>
      </c>
      <c r="AJ13" s="136">
        <f t="shared" si="20"/>
        <v>-0.20586471638273166</v>
      </c>
      <c r="AK13" s="136">
        <f t="shared" si="20"/>
        <v>-0.36230104051922329</v>
      </c>
      <c r="AL13" s="136">
        <f t="shared" si="20"/>
        <v>-0.23121298618150776</v>
      </c>
      <c r="AM13" s="136">
        <f t="shared" si="20"/>
        <v>-0.24410413661139516</v>
      </c>
      <c r="AN13" s="2"/>
      <c r="AO13" s="3">
        <f t="shared" ref="AO13:AO15" si="21">SUM(M13:O13)</f>
        <v>-577403</v>
      </c>
      <c r="AP13" s="3">
        <f t="shared" ref="AP13:AP15" si="22">SUM(Q13:S13)</f>
        <v>-662856</v>
      </c>
      <c r="AQ13" s="3">
        <f t="shared" ref="AQ13:AQ15" si="23">SUM(U13:W13)</f>
        <v>-891765</v>
      </c>
      <c r="AR13" s="3">
        <f t="shared" ref="AR13:AR15" si="24">SUM(Y13:AA13)</f>
        <v>-1136378</v>
      </c>
      <c r="AT13" s="136">
        <f t="shared" si="6"/>
        <v>-0.14799542087588738</v>
      </c>
      <c r="AU13" s="136">
        <f t="shared" si="7"/>
        <v>-0.34533744885767043</v>
      </c>
      <c r="AV13" s="136">
        <f t="shared" si="8"/>
        <v>-0.27430208631197683</v>
      </c>
    </row>
    <row r="14" spans="1:48" x14ac:dyDescent="0.25">
      <c r="A14" s="13" t="s">
        <v>1</v>
      </c>
      <c r="B14" s="2">
        <v>-569753</v>
      </c>
      <c r="C14" s="2">
        <v>-657284</v>
      </c>
      <c r="D14" s="2">
        <f t="shared" si="0"/>
        <v>-642113</v>
      </c>
      <c r="E14" s="2">
        <f>SUM(Q14:T14)</f>
        <v>-811424</v>
      </c>
      <c r="F14" s="2">
        <f>SUM(U14:X14)</f>
        <v>-1026648</v>
      </c>
      <c r="H14" s="134">
        <f t="shared" si="17"/>
        <v>-0.15362973077807401</v>
      </c>
      <c r="I14" s="134">
        <f t="shared" si="17"/>
        <v>2.3081346875931864E-2</v>
      </c>
      <c r="J14" s="134">
        <f t="shared" si="17"/>
        <v>-0.26367788847134382</v>
      </c>
      <c r="K14" s="134">
        <f t="shared" si="17"/>
        <v>-0.26524233939346137</v>
      </c>
      <c r="M14" s="2">
        <v>-162116</v>
      </c>
      <c r="N14" s="2">
        <v>-129319</v>
      </c>
      <c r="O14" s="2">
        <v>-164312</v>
      </c>
      <c r="P14" s="2">
        <v>-186366</v>
      </c>
      <c r="Q14" s="115">
        <v>-143669</v>
      </c>
      <c r="R14" s="2">
        <v>-171109</v>
      </c>
      <c r="S14" s="2">
        <v>-237246</v>
      </c>
      <c r="T14" s="2">
        <v>-259400</v>
      </c>
      <c r="U14" s="115">
        <v>-217362</v>
      </c>
      <c r="V14" s="144">
        <v>-250601</v>
      </c>
      <c r="W14" s="2">
        <v>-274285</v>
      </c>
      <c r="X14" s="2">
        <v>-284400</v>
      </c>
      <c r="Y14" s="115">
        <v>-273293</v>
      </c>
      <c r="Z14" s="2">
        <v>-294177</v>
      </c>
      <c r="AA14" s="2">
        <v>-320630</v>
      </c>
      <c r="AC14" s="134">
        <f t="shared" si="20"/>
        <v>0.11378889190456216</v>
      </c>
      <c r="AD14" s="134">
        <f t="shared" si="20"/>
        <v>-0.32315437020082122</v>
      </c>
      <c r="AE14" s="134">
        <f t="shared" si="20"/>
        <v>-0.44387506694581041</v>
      </c>
      <c r="AF14" s="134">
        <f t="shared" si="20"/>
        <v>-0.3918847858514965</v>
      </c>
      <c r="AG14" s="134">
        <f t="shared" si="20"/>
        <v>-0.51293598479839075</v>
      </c>
      <c r="AH14" s="134">
        <f t="shared" si="20"/>
        <v>-0.46456936806363197</v>
      </c>
      <c r="AI14" s="134">
        <f t="shared" si="20"/>
        <v>-0.15612065113848073</v>
      </c>
      <c r="AJ14" s="134">
        <f t="shared" si="20"/>
        <v>-9.6376252891287581E-2</v>
      </c>
      <c r="AK14" s="134">
        <f t="shared" si="20"/>
        <v>-0.25731728637020268</v>
      </c>
      <c r="AL14" s="134">
        <f t="shared" si="20"/>
        <v>-0.17388597810862685</v>
      </c>
      <c r="AM14" s="134">
        <f t="shared" si="20"/>
        <v>-0.16896658585048399</v>
      </c>
      <c r="AN14" s="2"/>
      <c r="AO14" s="2">
        <f t="shared" si="21"/>
        <v>-455747</v>
      </c>
      <c r="AP14" s="2">
        <f t="shared" si="22"/>
        <v>-552024</v>
      </c>
      <c r="AQ14" s="2">
        <f t="shared" si="23"/>
        <v>-742248</v>
      </c>
      <c r="AR14" s="2">
        <f t="shared" si="24"/>
        <v>-888100</v>
      </c>
      <c r="AT14" s="134">
        <f t="shared" si="6"/>
        <v>-0.211250979161684</v>
      </c>
      <c r="AU14" s="134">
        <f t="shared" si="7"/>
        <v>-0.34459371331681232</v>
      </c>
      <c r="AV14" s="134">
        <f t="shared" si="8"/>
        <v>-0.19650036106530433</v>
      </c>
    </row>
    <row r="15" spans="1:48" x14ac:dyDescent="0.25">
      <c r="A15" s="13" t="s">
        <v>2</v>
      </c>
      <c r="B15" s="2">
        <v>-18730</v>
      </c>
      <c r="C15" s="2">
        <v>-87133</v>
      </c>
      <c r="D15" s="2">
        <f t="shared" si="0"/>
        <v>-159878</v>
      </c>
      <c r="E15" s="2">
        <f>SUM(Q15:T15)</f>
        <v>-139937</v>
      </c>
      <c r="F15" s="2">
        <f>SUM(U15:X15)</f>
        <v>-213015</v>
      </c>
      <c r="H15" s="134">
        <f t="shared" si="17"/>
        <v>-3.6520555258942871</v>
      </c>
      <c r="I15" s="134">
        <f t="shared" si="17"/>
        <v>-0.83487312499282706</v>
      </c>
      <c r="J15" s="134">
        <f t="shared" si="17"/>
        <v>0.12472635384480667</v>
      </c>
      <c r="K15" s="134">
        <f t="shared" si="17"/>
        <v>-0.52222071360683742</v>
      </c>
      <c r="M15" s="2">
        <v>-35523</v>
      </c>
      <c r="N15" s="2">
        <v>-41975</v>
      </c>
      <c r="O15" s="2">
        <v>-44158</v>
      </c>
      <c r="P15" s="2">
        <v>-38222</v>
      </c>
      <c r="Q15" s="115">
        <v>-44643</v>
      </c>
      <c r="R15" s="2">
        <v>-39638</v>
      </c>
      <c r="S15" s="2">
        <v>-26551</v>
      </c>
      <c r="T15" s="2">
        <v>-29105</v>
      </c>
      <c r="U15" s="115">
        <v>-43181</v>
      </c>
      <c r="V15" s="144">
        <v>-49287</v>
      </c>
      <c r="W15" s="2">
        <v>-57049</v>
      </c>
      <c r="X15" s="2">
        <v>-63498</v>
      </c>
      <c r="Y15" s="115">
        <v>-81645</v>
      </c>
      <c r="Z15" s="2">
        <v>-75049</v>
      </c>
      <c r="AA15" s="2">
        <v>-91584</v>
      </c>
      <c r="AC15" s="134">
        <f t="shared" si="20"/>
        <v>-0.25673507305126259</v>
      </c>
      <c r="AD15" s="134">
        <f t="shared" si="20"/>
        <v>5.5675997617629543E-2</v>
      </c>
      <c r="AE15" s="134">
        <f t="shared" si="20"/>
        <v>0.3987272974319489</v>
      </c>
      <c r="AF15" s="134">
        <f t="shared" si="20"/>
        <v>0.23852754957877662</v>
      </c>
      <c r="AG15" s="134">
        <f t="shared" si="20"/>
        <v>3.2748695204175345E-2</v>
      </c>
      <c r="AH15" s="134">
        <f t="shared" si="20"/>
        <v>-0.24342802361370403</v>
      </c>
      <c r="AI15" s="134">
        <f t="shared" si="20"/>
        <v>-1.1486573010432752</v>
      </c>
      <c r="AJ15" s="134">
        <f t="shared" si="20"/>
        <v>-1.1816869953616218</v>
      </c>
      <c r="AK15" s="134">
        <f t="shared" si="20"/>
        <v>-0.89076214075635118</v>
      </c>
      <c r="AL15" s="134">
        <f t="shared" si="20"/>
        <v>-0.52269361089131006</v>
      </c>
      <c r="AM15" s="134">
        <f t="shared" si="20"/>
        <v>-0.60535679854160462</v>
      </c>
      <c r="AN15" s="2"/>
      <c r="AO15" s="2">
        <f t="shared" si="21"/>
        <v>-121656</v>
      </c>
      <c r="AP15" s="2">
        <f t="shared" si="22"/>
        <v>-110832</v>
      </c>
      <c r="AQ15" s="2">
        <f t="shared" si="23"/>
        <v>-149517</v>
      </c>
      <c r="AR15" s="2">
        <f t="shared" si="24"/>
        <v>-248278</v>
      </c>
      <c r="AT15" s="134">
        <f t="shared" si="6"/>
        <v>8.8972183862694815E-2</v>
      </c>
      <c r="AU15" s="134">
        <f t="shared" si="7"/>
        <v>-0.34904179298397575</v>
      </c>
      <c r="AV15" s="134">
        <f t="shared" si="8"/>
        <v>-0.6605335848097541</v>
      </c>
    </row>
    <row r="16" spans="1:48" ht="5.0999999999999996" customHeight="1" x14ac:dyDescent="0.25">
      <c r="B16" s="2"/>
      <c r="C16" s="2"/>
      <c r="D16" s="2">
        <f t="shared" si="0"/>
        <v>0</v>
      </c>
      <c r="E16" s="2">
        <f>SUM(Q16:T16)</f>
        <v>0</v>
      </c>
      <c r="F16" s="2">
        <f>SUM(R16:U16)</f>
        <v>0</v>
      </c>
      <c r="H16" s="134"/>
      <c r="I16" s="134"/>
      <c r="J16" s="134"/>
      <c r="K16" s="134"/>
      <c r="M16" s="2"/>
      <c r="N16" s="2"/>
      <c r="O16" s="2"/>
      <c r="P16" s="2"/>
      <c r="Q16" s="115"/>
      <c r="R16" s="2"/>
      <c r="S16" s="2"/>
      <c r="T16" s="2"/>
      <c r="U16" s="115"/>
      <c r="V16" s="2"/>
      <c r="W16" s="2"/>
      <c r="X16" s="2"/>
      <c r="Y16" s="115"/>
      <c r="Z16" s="2"/>
      <c r="AA16" s="2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O16" s="2"/>
      <c r="AP16" s="2"/>
      <c r="AQ16" s="2"/>
      <c r="AR16" s="2"/>
      <c r="AT16" s="134">
        <f t="shared" si="6"/>
        <v>0</v>
      </c>
      <c r="AU16" s="134">
        <f t="shared" si="7"/>
        <v>0</v>
      </c>
      <c r="AV16" s="134">
        <f t="shared" si="8"/>
        <v>0</v>
      </c>
    </row>
    <row r="17" spans="1:48" x14ac:dyDescent="0.25">
      <c r="A17" s="18" t="s">
        <v>4</v>
      </c>
      <c r="B17" s="19">
        <f>B9+B13</f>
        <v>384020</v>
      </c>
      <c r="C17" s="19">
        <f>C9+C13</f>
        <v>436084</v>
      </c>
      <c r="D17" s="19">
        <f>D9+D13</f>
        <v>542041</v>
      </c>
      <c r="E17" s="19">
        <f>E9+E13</f>
        <v>669803</v>
      </c>
      <c r="F17" s="19">
        <f>F9+F13</f>
        <v>793943</v>
      </c>
      <c r="G17" s="20"/>
      <c r="H17" s="135">
        <f t="shared" ref="H17:K19" si="25">IFERROR((C17-B17)/(ABS(B17)),0)</f>
        <v>0.13557627206916306</v>
      </c>
      <c r="I17" s="135">
        <f t="shared" si="25"/>
        <v>0.2429738307298594</v>
      </c>
      <c r="J17" s="135">
        <f t="shared" si="25"/>
        <v>0.23570541711789331</v>
      </c>
      <c r="K17" s="135">
        <f t="shared" si="25"/>
        <v>0.18533807701667504</v>
      </c>
      <c r="M17" s="19">
        <f t="shared" ref="M17:P19" si="26">M9+M13</f>
        <v>117543</v>
      </c>
      <c r="N17" s="19">
        <f t="shared" si="26"/>
        <v>118013</v>
      </c>
      <c r="O17" s="19">
        <f t="shared" si="26"/>
        <v>140377</v>
      </c>
      <c r="P17" s="19">
        <f t="shared" si="26"/>
        <v>166108</v>
      </c>
      <c r="Q17" s="114">
        <f t="shared" ref="Q17:R19" si="27">Q9+Q13</f>
        <v>126387</v>
      </c>
      <c r="R17" s="19">
        <f t="shared" ref="R17:X17" si="28">R9+R13</f>
        <v>138394</v>
      </c>
      <c r="S17" s="19">
        <f t="shared" si="28"/>
        <v>191361</v>
      </c>
      <c r="T17" s="19">
        <f t="shared" si="28"/>
        <v>213661</v>
      </c>
      <c r="U17" s="114">
        <f t="shared" si="28"/>
        <v>174838</v>
      </c>
      <c r="V17" s="19">
        <f t="shared" si="28"/>
        <v>196305</v>
      </c>
      <c r="W17" s="19">
        <f t="shared" si="28"/>
        <v>207333</v>
      </c>
      <c r="X17" s="19">
        <f t="shared" si="28"/>
        <v>215467</v>
      </c>
      <c r="Y17" s="114">
        <f t="shared" ref="Y17:AA17" si="29">Y9+Y13</f>
        <v>185311</v>
      </c>
      <c r="Z17" s="19">
        <f t="shared" si="29"/>
        <v>186931</v>
      </c>
      <c r="AA17" s="19">
        <f t="shared" si="29"/>
        <v>188966</v>
      </c>
      <c r="AB17" s="20"/>
      <c r="AC17" s="135">
        <f t="shared" ref="AC17:AM19" si="30">IFERROR((Q17-M17)/(ABS(M17)),0)</f>
        <v>7.5240550266710907E-2</v>
      </c>
      <c r="AD17" s="135">
        <f t="shared" si="30"/>
        <v>0.17270131256725954</v>
      </c>
      <c r="AE17" s="135">
        <f t="shared" si="30"/>
        <v>0.36319340062830807</v>
      </c>
      <c r="AF17" s="135">
        <f t="shared" si="30"/>
        <v>0.2862776025236593</v>
      </c>
      <c r="AG17" s="135">
        <f t="shared" si="30"/>
        <v>0.38335430067965853</v>
      </c>
      <c r="AH17" s="135">
        <f t="shared" si="30"/>
        <v>0.41845022183042618</v>
      </c>
      <c r="AI17" s="135">
        <f t="shared" si="30"/>
        <v>8.3465282894633702E-2</v>
      </c>
      <c r="AJ17" s="135">
        <f t="shared" si="30"/>
        <v>8.452642269763784E-3</v>
      </c>
      <c r="AK17" s="135">
        <f t="shared" si="30"/>
        <v>5.9901165650487878E-2</v>
      </c>
      <c r="AL17" s="135">
        <f t="shared" si="30"/>
        <v>-4.7752222307124115E-2</v>
      </c>
      <c r="AM17" s="135">
        <f t="shared" si="30"/>
        <v>-8.858695914302113E-2</v>
      </c>
      <c r="AN17" s="2"/>
      <c r="AO17" s="19">
        <f t="shared" ref="AO17:AO19" si="31">SUM(M17:O17)</f>
        <v>375933</v>
      </c>
      <c r="AP17" s="19">
        <f>SUM(Q17:S17)</f>
        <v>456142</v>
      </c>
      <c r="AQ17" s="19">
        <f t="shared" ref="AQ17:AQ19" si="32">SUM(U17:W17)</f>
        <v>578476</v>
      </c>
      <c r="AR17" s="19">
        <f t="shared" ref="AR17:AR19" si="33">SUM(Y17:AA17)</f>
        <v>561208</v>
      </c>
      <c r="AS17" s="20"/>
      <c r="AT17" s="135">
        <f t="shared" si="6"/>
        <v>0.21335982741605553</v>
      </c>
      <c r="AU17" s="135">
        <f t="shared" si="7"/>
        <v>0.26819279961064757</v>
      </c>
      <c r="AV17" s="135">
        <f t="shared" si="8"/>
        <v>-2.9850849473444015E-2</v>
      </c>
    </row>
    <row r="18" spans="1:48" x14ac:dyDescent="0.25">
      <c r="A18" s="13" t="s">
        <v>1</v>
      </c>
      <c r="B18" s="2">
        <f>B10+B14</f>
        <v>229798</v>
      </c>
      <c r="C18" s="2">
        <f>C10+C14</f>
        <v>257470</v>
      </c>
      <c r="D18" s="2">
        <f t="shared" si="0"/>
        <v>292831</v>
      </c>
      <c r="E18" s="2">
        <f>SUM(Q18:T18)</f>
        <v>371309</v>
      </c>
      <c r="F18" s="2">
        <f>SUM(U18:X18)</f>
        <v>455738</v>
      </c>
      <c r="H18" s="134">
        <f t="shared" si="25"/>
        <v>0.12041880260054483</v>
      </c>
      <c r="I18" s="134">
        <f t="shared" si="25"/>
        <v>0.13734027265312462</v>
      </c>
      <c r="J18" s="134">
        <f t="shared" si="25"/>
        <v>0.26799758222319359</v>
      </c>
      <c r="K18" s="134">
        <f t="shared" si="25"/>
        <v>0.22738204568162904</v>
      </c>
      <c r="M18" s="2">
        <f t="shared" si="26"/>
        <v>67690</v>
      </c>
      <c r="N18" s="2">
        <f t="shared" si="26"/>
        <v>66740</v>
      </c>
      <c r="O18" s="2">
        <f t="shared" si="26"/>
        <v>70863</v>
      </c>
      <c r="P18" s="2">
        <f t="shared" si="26"/>
        <v>87538</v>
      </c>
      <c r="Q18" s="115">
        <f t="shared" si="27"/>
        <v>60813</v>
      </c>
      <c r="R18" s="2">
        <f t="shared" si="27"/>
        <v>75406</v>
      </c>
      <c r="S18" s="2">
        <v>110586</v>
      </c>
      <c r="T18" s="2">
        <v>124504</v>
      </c>
      <c r="U18" s="115">
        <f t="shared" ref="U18:W19" si="34">U10+U14</f>
        <v>97027</v>
      </c>
      <c r="V18" s="2">
        <f t="shared" si="34"/>
        <v>112913</v>
      </c>
      <c r="W18" s="2">
        <f t="shared" si="34"/>
        <v>119766</v>
      </c>
      <c r="X18" s="2">
        <f t="shared" ref="X18:AA18" si="35">X10+X14</f>
        <v>126032</v>
      </c>
      <c r="Y18" s="115">
        <f t="shared" si="35"/>
        <v>109249</v>
      </c>
      <c r="Z18" s="2">
        <f t="shared" si="35"/>
        <v>105557</v>
      </c>
      <c r="AA18" s="2">
        <f t="shared" si="35"/>
        <v>112295</v>
      </c>
      <c r="AC18" s="134">
        <f t="shared" si="30"/>
        <v>-0.1015955089378047</v>
      </c>
      <c r="AD18" s="134">
        <f t="shared" si="30"/>
        <v>0.12984716811507341</v>
      </c>
      <c r="AE18" s="134">
        <f t="shared" si="30"/>
        <v>0.56056051818297281</v>
      </c>
      <c r="AF18" s="134">
        <f t="shared" si="30"/>
        <v>0.42228517900797369</v>
      </c>
      <c r="AG18" s="134">
        <f t="shared" si="30"/>
        <v>0.59549767319487612</v>
      </c>
      <c r="AH18" s="134">
        <f t="shared" si="30"/>
        <v>0.49740073734185608</v>
      </c>
      <c r="AI18" s="134">
        <f t="shared" si="30"/>
        <v>8.3012316206391407E-2</v>
      </c>
      <c r="AJ18" s="134">
        <f t="shared" si="30"/>
        <v>1.2272698065925593E-2</v>
      </c>
      <c r="AK18" s="134">
        <f t="shared" si="30"/>
        <v>0.12596493759469013</v>
      </c>
      <c r="AL18" s="134">
        <f t="shared" si="30"/>
        <v>-6.514750294474507E-2</v>
      </c>
      <c r="AM18" s="134">
        <f t="shared" si="30"/>
        <v>-6.2379974283185542E-2</v>
      </c>
      <c r="AO18" s="2">
        <f t="shared" si="31"/>
        <v>205293</v>
      </c>
      <c r="AP18" s="2">
        <f t="shared" ref="AP18:AP19" si="36">SUM(Q18:S18)</f>
        <v>246805</v>
      </c>
      <c r="AQ18" s="2">
        <f t="shared" si="32"/>
        <v>329706</v>
      </c>
      <c r="AR18" s="2">
        <f t="shared" si="33"/>
        <v>327101</v>
      </c>
      <c r="AT18" s="134">
        <f t="shared" si="6"/>
        <v>0.20220855070557692</v>
      </c>
      <c r="AU18" s="134">
        <f t="shared" si="7"/>
        <v>0.33589676060047408</v>
      </c>
      <c r="AV18" s="134">
        <f t="shared" si="8"/>
        <v>-7.9009784474653177E-3</v>
      </c>
    </row>
    <row r="19" spans="1:48" x14ac:dyDescent="0.25">
      <c r="A19" s="13" t="s">
        <v>2</v>
      </c>
      <c r="B19" s="2">
        <f>B11+B15</f>
        <v>154222</v>
      </c>
      <c r="C19" s="2">
        <f>C11+C15</f>
        <v>178614</v>
      </c>
      <c r="D19" s="2">
        <f t="shared" si="0"/>
        <v>249210</v>
      </c>
      <c r="E19" s="2">
        <f>SUM(Q19:T19)</f>
        <v>298494</v>
      </c>
      <c r="F19" s="2">
        <f>SUM(U19:X19)</f>
        <v>338205</v>
      </c>
      <c r="H19" s="134">
        <f t="shared" si="25"/>
        <v>0.15816161118387778</v>
      </c>
      <c r="I19" s="134">
        <f t="shared" si="25"/>
        <v>0.39524337397964326</v>
      </c>
      <c r="J19" s="134">
        <f t="shared" si="25"/>
        <v>0.19776092452148791</v>
      </c>
      <c r="K19" s="134">
        <f t="shared" si="25"/>
        <v>0.13303785000703533</v>
      </c>
      <c r="M19" s="2">
        <f t="shared" si="26"/>
        <v>49853</v>
      </c>
      <c r="N19" s="2">
        <f t="shared" si="26"/>
        <v>51273</v>
      </c>
      <c r="O19" s="2">
        <f t="shared" si="26"/>
        <v>69514</v>
      </c>
      <c r="P19" s="2">
        <f t="shared" si="26"/>
        <v>78570</v>
      </c>
      <c r="Q19" s="115">
        <f t="shared" si="27"/>
        <v>65574</v>
      </c>
      <c r="R19" s="2">
        <f t="shared" si="27"/>
        <v>62988</v>
      </c>
      <c r="S19" s="2">
        <v>80775</v>
      </c>
      <c r="T19" s="2">
        <v>89157</v>
      </c>
      <c r="U19" s="115">
        <f t="shared" si="34"/>
        <v>77811</v>
      </c>
      <c r="V19" s="2">
        <f t="shared" si="34"/>
        <v>83392</v>
      </c>
      <c r="W19" s="2">
        <f t="shared" si="34"/>
        <v>87567</v>
      </c>
      <c r="X19" s="2">
        <f t="shared" ref="X19:AA19" si="37">X11+X15</f>
        <v>89435</v>
      </c>
      <c r="Y19" s="115">
        <f t="shared" si="37"/>
        <v>76062</v>
      </c>
      <c r="Z19" s="2">
        <f t="shared" si="37"/>
        <v>81374</v>
      </c>
      <c r="AA19" s="2">
        <f t="shared" si="37"/>
        <v>76671</v>
      </c>
      <c r="AC19" s="134">
        <f t="shared" si="30"/>
        <v>0.31534712053437103</v>
      </c>
      <c r="AD19" s="134">
        <f t="shared" si="30"/>
        <v>0.22848282721900415</v>
      </c>
      <c r="AE19" s="134">
        <f t="shared" si="30"/>
        <v>0.16199614466150702</v>
      </c>
      <c r="AF19" s="134">
        <f t="shared" si="30"/>
        <v>0.13474608629247806</v>
      </c>
      <c r="AG19" s="134">
        <f t="shared" si="30"/>
        <v>0.18661359685241102</v>
      </c>
      <c r="AH19" s="134">
        <f t="shared" si="30"/>
        <v>0.32393471772401095</v>
      </c>
      <c r="AI19" s="134">
        <f t="shared" si="30"/>
        <v>8.408542246982359E-2</v>
      </c>
      <c r="AJ19" s="134">
        <f t="shared" si="30"/>
        <v>3.1180950458180512E-3</v>
      </c>
      <c r="AK19" s="134">
        <f t="shared" si="30"/>
        <v>-2.2477541735744302E-2</v>
      </c>
      <c r="AL19" s="134">
        <f t="shared" si="30"/>
        <v>-2.4198963929393708E-2</v>
      </c>
      <c r="AM19" s="134">
        <f t="shared" si="30"/>
        <v>-0.1244304361231971</v>
      </c>
      <c r="AO19" s="2">
        <f t="shared" si="31"/>
        <v>170640</v>
      </c>
      <c r="AP19" s="2">
        <f t="shared" si="36"/>
        <v>209337</v>
      </c>
      <c r="AQ19" s="2">
        <f t="shared" si="32"/>
        <v>248770</v>
      </c>
      <c r="AR19" s="2">
        <f t="shared" si="33"/>
        <v>234107</v>
      </c>
      <c r="AT19" s="134">
        <f t="shared" si="6"/>
        <v>0.22677566807313643</v>
      </c>
      <c r="AU19" s="134">
        <f t="shared" si="7"/>
        <v>0.18837090433129355</v>
      </c>
      <c r="AV19" s="134">
        <f t="shared" si="8"/>
        <v>-5.8941994613498409E-2</v>
      </c>
    </row>
    <row r="20" spans="1:48" ht="5.0999999999999996" customHeight="1" x14ac:dyDescent="0.25">
      <c r="B20" s="2"/>
      <c r="C20" s="2"/>
      <c r="D20" s="2">
        <f t="shared" si="0"/>
        <v>0</v>
      </c>
      <c r="E20" s="2">
        <f>SUM(Q20:T20)</f>
        <v>0</v>
      </c>
      <c r="F20" s="2">
        <f>SUM(R20:U20)</f>
        <v>0</v>
      </c>
      <c r="H20" s="134"/>
      <c r="I20" s="134"/>
      <c r="J20" s="134"/>
      <c r="K20" s="134"/>
      <c r="M20" s="2"/>
      <c r="N20" s="2"/>
      <c r="O20" s="2"/>
      <c r="P20" s="2"/>
      <c r="Q20" s="115"/>
      <c r="R20" s="2"/>
      <c r="S20" s="2"/>
      <c r="T20" s="2"/>
      <c r="U20" s="115"/>
      <c r="V20" s="2"/>
      <c r="W20" s="2"/>
      <c r="X20" s="2"/>
      <c r="Y20" s="115"/>
      <c r="Z20" s="2"/>
      <c r="AA20" s="2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O20" s="2"/>
      <c r="AP20" s="2"/>
      <c r="AQ20" s="2"/>
      <c r="AR20" s="2"/>
      <c r="AT20" s="134">
        <f t="shared" si="6"/>
        <v>0</v>
      </c>
      <c r="AU20" s="134">
        <f t="shared" si="7"/>
        <v>0</v>
      </c>
      <c r="AV20" s="134">
        <f t="shared" si="8"/>
        <v>0</v>
      </c>
    </row>
    <row r="21" spans="1:48" x14ac:dyDescent="0.25">
      <c r="A21" s="22" t="s">
        <v>5</v>
      </c>
      <c r="B21" s="23">
        <f>SUM(B22:B25)</f>
        <v>-311299</v>
      </c>
      <c r="C21" s="23">
        <f>SUM(C22:C25)</f>
        <v>-360050</v>
      </c>
      <c r="D21" s="23">
        <f>SUM(D22:D25)</f>
        <v>-428059</v>
      </c>
      <c r="E21" s="23">
        <f>SUM(E22:E25)</f>
        <v>-516235</v>
      </c>
      <c r="F21" s="23">
        <f>SUM(F22:F25)</f>
        <v>-629998</v>
      </c>
      <c r="G21" s="24"/>
      <c r="H21" s="139">
        <f t="shared" ref="H21:K25" si="38">IFERROR((C21-B21)/(ABS(B21)),0)</f>
        <v>-0.15660506458421003</v>
      </c>
      <c r="I21" s="139">
        <f t="shared" si="38"/>
        <v>-0.18888765449243161</v>
      </c>
      <c r="J21" s="139">
        <f t="shared" si="38"/>
        <v>-0.20599029573026148</v>
      </c>
      <c r="K21" s="139">
        <f t="shared" si="38"/>
        <v>-0.2203705676678257</v>
      </c>
      <c r="M21" s="23">
        <f t="shared" ref="M21:X21" si="39">SUM(M22:M25)</f>
        <v>-94207</v>
      </c>
      <c r="N21" s="23">
        <f t="shared" si="39"/>
        <v>-99880</v>
      </c>
      <c r="O21" s="23">
        <f t="shared" si="39"/>
        <v>-104868</v>
      </c>
      <c r="P21" s="23">
        <f t="shared" si="39"/>
        <v>-129104</v>
      </c>
      <c r="Q21" s="117">
        <f t="shared" si="39"/>
        <v>-112476</v>
      </c>
      <c r="R21" s="23">
        <f t="shared" si="39"/>
        <v>-114081</v>
      </c>
      <c r="S21" s="23">
        <f t="shared" si="39"/>
        <v>-136401</v>
      </c>
      <c r="T21" s="23">
        <f t="shared" si="39"/>
        <v>-153277</v>
      </c>
      <c r="U21" s="117">
        <f t="shared" si="39"/>
        <v>-138753</v>
      </c>
      <c r="V21" s="23">
        <f t="shared" si="39"/>
        <v>-155481</v>
      </c>
      <c r="W21" s="23">
        <f t="shared" si="39"/>
        <v>-162242</v>
      </c>
      <c r="X21" s="23">
        <f t="shared" si="39"/>
        <v>-173522</v>
      </c>
      <c r="Y21" s="117">
        <f t="shared" ref="Y21" si="40">SUM(Y22:Y25)</f>
        <v>-167320</v>
      </c>
      <c r="Z21" s="23">
        <f t="shared" ref="Z21" si="41">SUM(Z22:Z25)</f>
        <v>-165399</v>
      </c>
      <c r="AA21" s="23">
        <f t="shared" ref="AA21" si="42">SUM(AA22:AA25)</f>
        <v>-173224</v>
      </c>
      <c r="AB21" s="24"/>
      <c r="AC21" s="139">
        <f t="shared" ref="AC21:AM21" si="43">IFERROR((Q21-M21)/(ABS(M21)),0)</f>
        <v>-0.19392401838504569</v>
      </c>
      <c r="AD21" s="139">
        <f t="shared" si="43"/>
        <v>-0.14218061674008811</v>
      </c>
      <c r="AE21" s="139">
        <f t="shared" si="43"/>
        <v>-0.30069229889003318</v>
      </c>
      <c r="AF21" s="139">
        <f t="shared" si="43"/>
        <v>-0.18723664642458793</v>
      </c>
      <c r="AG21" s="139">
        <f t="shared" si="43"/>
        <v>-0.2336231729435613</v>
      </c>
      <c r="AH21" s="139">
        <f t="shared" si="43"/>
        <v>-0.36290004470507797</v>
      </c>
      <c r="AI21" s="139">
        <f t="shared" si="43"/>
        <v>-0.18944875770705494</v>
      </c>
      <c r="AJ21" s="139">
        <f t="shared" si="43"/>
        <v>-0.13208113415580941</v>
      </c>
      <c r="AK21" s="139">
        <f t="shared" si="43"/>
        <v>-0.20588383674587216</v>
      </c>
      <c r="AL21" s="139">
        <f t="shared" si="43"/>
        <v>-6.3789144654330748E-2</v>
      </c>
      <c r="AM21" s="139">
        <f t="shared" si="43"/>
        <v>-6.7689007778503715E-2</v>
      </c>
      <c r="AO21" s="23">
        <f>SUM(M21:O21)</f>
        <v>-298955</v>
      </c>
      <c r="AP21" s="23">
        <f t="shared" ref="AP21:AP25" si="44">SUM(Q21:S21)</f>
        <v>-362958</v>
      </c>
      <c r="AQ21" s="23">
        <f t="shared" ref="AQ21:AQ25" si="45">SUM(U21:W21)</f>
        <v>-456476</v>
      </c>
      <c r="AR21" s="23">
        <f t="shared" ref="AR21:AR25" si="46">SUM(Y21:AA21)</f>
        <v>-505943</v>
      </c>
      <c r="AS21" s="24"/>
      <c r="AT21" s="139">
        <f t="shared" si="6"/>
        <v>-0.21408907695138063</v>
      </c>
      <c r="AU21" s="139">
        <f t="shared" si="7"/>
        <v>-0.25765515569294517</v>
      </c>
      <c r="AV21" s="139">
        <f t="shared" si="8"/>
        <v>-0.10836714306995329</v>
      </c>
    </row>
    <row r="22" spans="1:48" x14ac:dyDescent="0.25">
      <c r="A22" s="13" t="s">
        <v>6</v>
      </c>
      <c r="B22" s="2">
        <v>-202414</v>
      </c>
      <c r="C22" s="2">
        <v>-243536</v>
      </c>
      <c r="D22" s="2">
        <f t="shared" si="0"/>
        <v>-287673</v>
      </c>
      <c r="E22" s="2">
        <f>SUM(Q22:T22)</f>
        <v>-346436</v>
      </c>
      <c r="F22" s="2">
        <f>SUM(U22:X22)</f>
        <v>-429187</v>
      </c>
      <c r="H22" s="134">
        <f t="shared" si="38"/>
        <v>-0.20315788433606372</v>
      </c>
      <c r="I22" s="134">
        <f t="shared" si="38"/>
        <v>-0.18123398594047696</v>
      </c>
      <c r="J22" s="134">
        <f t="shared" si="38"/>
        <v>-0.20427012615017745</v>
      </c>
      <c r="K22" s="134">
        <f t="shared" si="38"/>
        <v>-0.23886374395270699</v>
      </c>
      <c r="M22" s="2">
        <v>-64175</v>
      </c>
      <c r="N22" s="2">
        <v>-68411</v>
      </c>
      <c r="O22" s="2">
        <v>-72057</v>
      </c>
      <c r="P22" s="2">
        <v>-83030</v>
      </c>
      <c r="Q22" s="115">
        <v>-77771</v>
      </c>
      <c r="R22" s="2">
        <v>-75159</v>
      </c>
      <c r="S22" s="2">
        <v>-89929</v>
      </c>
      <c r="T22" s="2">
        <v>-103577</v>
      </c>
      <c r="U22" s="115">
        <v>-94883</v>
      </c>
      <c r="V22" s="2">
        <v>-104398</v>
      </c>
      <c r="W22" s="2">
        <v>-111113</v>
      </c>
      <c r="X22" s="2">
        <v>-118793</v>
      </c>
      <c r="Y22" s="115">
        <v>-113530</v>
      </c>
      <c r="Z22" s="2">
        <v>-114347</v>
      </c>
      <c r="AA22" s="2">
        <v>-120283</v>
      </c>
      <c r="AC22" s="134">
        <f t="shared" ref="AC22:AK25" si="47">IFERROR((Q22-M22)/(ABS(M22)),0)</f>
        <v>-0.21185820023373589</v>
      </c>
      <c r="AD22" s="134">
        <f t="shared" si="47"/>
        <v>-9.8639107745830346E-2</v>
      </c>
      <c r="AE22" s="134">
        <f t="shared" si="47"/>
        <v>-0.24802586840973118</v>
      </c>
      <c r="AF22" s="134">
        <f t="shared" si="47"/>
        <v>-0.24746477176924003</v>
      </c>
      <c r="AG22" s="134">
        <f t="shared" si="47"/>
        <v>-0.22003060266680383</v>
      </c>
      <c r="AH22" s="134">
        <f t="shared" si="47"/>
        <v>-0.38902859271677376</v>
      </c>
      <c r="AI22" s="134">
        <f t="shared" si="47"/>
        <v>-0.23556361129335365</v>
      </c>
      <c r="AJ22" s="134">
        <f t="shared" si="47"/>
        <v>-0.14690520096160345</v>
      </c>
      <c r="AK22" s="134">
        <f t="shared" si="47"/>
        <v>-0.19652624811610089</v>
      </c>
      <c r="AL22" s="134">
        <f t="shared" ref="AL22:AM24" si="48">IF(OR(AND(Z22&gt;0,V22&lt;0),AND(Z22&lt;0,V22&gt;0)),"N/A ",IFERROR((Z22-V22)/ABS(V22),0))</f>
        <v>-9.5298760512653499E-2</v>
      </c>
      <c r="AM22" s="134">
        <f t="shared" si="48"/>
        <v>-8.2528597013850763E-2</v>
      </c>
      <c r="AN22" s="2"/>
      <c r="AO22" s="2">
        <f t="shared" ref="AO22:AO25" si="49">SUM(M22:O22)</f>
        <v>-204643</v>
      </c>
      <c r="AP22" s="2">
        <f t="shared" si="44"/>
        <v>-242859</v>
      </c>
      <c r="AQ22" s="2">
        <f t="shared" si="45"/>
        <v>-310394</v>
      </c>
      <c r="AR22" s="2">
        <f t="shared" si="46"/>
        <v>-348160</v>
      </c>
      <c r="AT22" s="134">
        <f t="shared" si="6"/>
        <v>-0.18674472129513348</v>
      </c>
      <c r="AU22" s="134">
        <f t="shared" si="7"/>
        <v>-0.27808316759930657</v>
      </c>
      <c r="AV22" s="134">
        <f t="shared" si="8"/>
        <v>-0.12167116632409132</v>
      </c>
    </row>
    <row r="23" spans="1:48" x14ac:dyDescent="0.25">
      <c r="A23" s="13" t="s">
        <v>7</v>
      </c>
      <c r="B23" s="2">
        <v>-98286</v>
      </c>
      <c r="C23" s="2">
        <v>-113117</v>
      </c>
      <c r="D23" s="2">
        <f t="shared" si="0"/>
        <v>-125629</v>
      </c>
      <c r="E23" s="2">
        <f>SUM(Q23:T23)</f>
        <v>-151780</v>
      </c>
      <c r="F23" s="2">
        <f>SUM(U23:X23)</f>
        <v>-188390</v>
      </c>
      <c r="H23" s="134">
        <f t="shared" si="38"/>
        <v>-0.15089636367336143</v>
      </c>
      <c r="I23" s="134">
        <f t="shared" si="38"/>
        <v>-0.1106111371411901</v>
      </c>
      <c r="J23" s="134">
        <f t="shared" si="38"/>
        <v>-0.2081605361819325</v>
      </c>
      <c r="K23" s="134">
        <f t="shared" si="38"/>
        <v>-0.24120437475293188</v>
      </c>
      <c r="M23" s="2">
        <v>-28271</v>
      </c>
      <c r="N23" s="2">
        <v>-30307</v>
      </c>
      <c r="O23" s="2">
        <v>-31376</v>
      </c>
      <c r="P23" s="2">
        <v>-35675</v>
      </c>
      <c r="Q23" s="115">
        <v>-32507</v>
      </c>
      <c r="R23" s="2">
        <v>-33546</v>
      </c>
      <c r="S23" s="2">
        <v>-40849</v>
      </c>
      <c r="T23" s="2">
        <v>-44878</v>
      </c>
      <c r="U23" s="115">
        <v>-40928</v>
      </c>
      <c r="V23" s="2">
        <v>-47006</v>
      </c>
      <c r="W23" s="2">
        <v>-49868</v>
      </c>
      <c r="X23" s="2">
        <v>-50588</v>
      </c>
      <c r="Y23" s="115">
        <v>-51075</v>
      </c>
      <c r="Z23" s="2">
        <v>-52366</v>
      </c>
      <c r="AA23" s="2">
        <v>-53779</v>
      </c>
      <c r="AC23" s="134">
        <f t="shared" si="47"/>
        <v>-0.14983552049803686</v>
      </c>
      <c r="AD23" s="134">
        <f t="shared" si="47"/>
        <v>-0.10687299963704755</v>
      </c>
      <c r="AE23" s="134">
        <f t="shared" si="47"/>
        <v>-0.30191866394696582</v>
      </c>
      <c r="AF23" s="134">
        <f t="shared" si="47"/>
        <v>-0.25796776454099507</v>
      </c>
      <c r="AG23" s="134">
        <f t="shared" si="47"/>
        <v>-0.25905189651459687</v>
      </c>
      <c r="AH23" s="134">
        <f t="shared" si="47"/>
        <v>-0.40124008823704765</v>
      </c>
      <c r="AI23" s="134">
        <f t="shared" si="47"/>
        <v>-0.2207887585987417</v>
      </c>
      <c r="AJ23" s="134">
        <f t="shared" si="47"/>
        <v>-0.12723383394981952</v>
      </c>
      <c r="AK23" s="134">
        <f t="shared" si="47"/>
        <v>-0.24792318217357309</v>
      </c>
      <c r="AL23" s="134">
        <f t="shared" si="48"/>
        <v>-0.11402799642598817</v>
      </c>
      <c r="AM23" s="134">
        <f t="shared" si="48"/>
        <v>-7.8427047405149594E-2</v>
      </c>
      <c r="AN23" s="2"/>
      <c r="AO23" s="2">
        <f t="shared" si="49"/>
        <v>-89954</v>
      </c>
      <c r="AP23" s="2">
        <f t="shared" si="44"/>
        <v>-106902</v>
      </c>
      <c r="AQ23" s="2">
        <f t="shared" si="45"/>
        <v>-137802</v>
      </c>
      <c r="AR23" s="2">
        <f t="shared" si="46"/>
        <v>-157220</v>
      </c>
      <c r="AT23" s="134">
        <f t="shared" si="6"/>
        <v>-0.18840740823087357</v>
      </c>
      <c r="AU23" s="134">
        <f t="shared" si="7"/>
        <v>-0.28904978391423919</v>
      </c>
      <c r="AV23" s="134">
        <f t="shared" si="8"/>
        <v>-0.14091232347861424</v>
      </c>
    </row>
    <row r="24" spans="1:48" x14ac:dyDescent="0.25">
      <c r="A24" s="13" t="s">
        <v>8</v>
      </c>
      <c r="B24" s="2">
        <v>0</v>
      </c>
      <c r="C24" s="2">
        <v>0</v>
      </c>
      <c r="D24" s="2">
        <f t="shared" si="0"/>
        <v>0</v>
      </c>
      <c r="E24" s="2">
        <f>SUM(Q24:T24)</f>
        <v>0</v>
      </c>
      <c r="F24" s="2">
        <f>SUM(U24:X24)</f>
        <v>0</v>
      </c>
      <c r="H24" s="134">
        <f t="shared" si="38"/>
        <v>0</v>
      </c>
      <c r="I24" s="134">
        <f t="shared" si="38"/>
        <v>0</v>
      </c>
      <c r="J24" s="134">
        <f t="shared" si="38"/>
        <v>0</v>
      </c>
      <c r="K24" s="134">
        <f t="shared" si="38"/>
        <v>0</v>
      </c>
      <c r="M24" s="2">
        <v>0</v>
      </c>
      <c r="N24" s="2">
        <v>0</v>
      </c>
      <c r="O24" s="2">
        <v>0</v>
      </c>
      <c r="P24" s="2">
        <v>0</v>
      </c>
      <c r="Q24" s="115">
        <v>0</v>
      </c>
      <c r="R24" s="2">
        <v>0</v>
      </c>
      <c r="S24" s="2">
        <v>0</v>
      </c>
      <c r="T24" s="2">
        <v>0</v>
      </c>
      <c r="U24" s="115">
        <v>0</v>
      </c>
      <c r="V24" s="2">
        <v>0</v>
      </c>
      <c r="W24" s="2">
        <v>0</v>
      </c>
      <c r="X24" s="2">
        <v>0</v>
      </c>
      <c r="Y24" s="115">
        <v>0</v>
      </c>
      <c r="Z24" s="2">
        <v>0</v>
      </c>
      <c r="AA24" s="2">
        <v>0</v>
      </c>
      <c r="AC24" s="134">
        <f t="shared" si="47"/>
        <v>0</v>
      </c>
      <c r="AD24" s="134">
        <f t="shared" si="47"/>
        <v>0</v>
      </c>
      <c r="AE24" s="134">
        <f t="shared" si="47"/>
        <v>0</v>
      </c>
      <c r="AF24" s="134">
        <f t="shared" si="47"/>
        <v>0</v>
      </c>
      <c r="AG24" s="134">
        <f t="shared" si="47"/>
        <v>0</v>
      </c>
      <c r="AH24" s="134">
        <f t="shared" si="47"/>
        <v>0</v>
      </c>
      <c r="AI24" s="134">
        <f t="shared" si="47"/>
        <v>0</v>
      </c>
      <c r="AJ24" s="134">
        <f t="shared" si="47"/>
        <v>0</v>
      </c>
      <c r="AK24" s="134">
        <f t="shared" si="47"/>
        <v>0</v>
      </c>
      <c r="AL24" s="134">
        <f t="shared" si="48"/>
        <v>0</v>
      </c>
      <c r="AM24" s="134">
        <f t="shared" si="48"/>
        <v>0</v>
      </c>
      <c r="AN24" s="2"/>
      <c r="AO24" s="2">
        <f t="shared" si="49"/>
        <v>0</v>
      </c>
      <c r="AP24" s="2">
        <f t="shared" si="44"/>
        <v>0</v>
      </c>
      <c r="AQ24" s="2">
        <f t="shared" si="45"/>
        <v>0</v>
      </c>
      <c r="AR24" s="2">
        <f t="shared" si="46"/>
        <v>0</v>
      </c>
      <c r="AT24" s="134">
        <f t="shared" si="6"/>
        <v>0</v>
      </c>
      <c r="AU24" s="134">
        <f t="shared" si="7"/>
        <v>0</v>
      </c>
      <c r="AV24" s="134">
        <f t="shared" si="8"/>
        <v>0</v>
      </c>
    </row>
    <row r="25" spans="1:48" x14ac:dyDescent="0.25">
      <c r="A25" s="13" t="s">
        <v>9</v>
      </c>
      <c r="B25" s="2">
        <v>-10599</v>
      </c>
      <c r="C25" s="2">
        <v>-3397</v>
      </c>
      <c r="D25" s="2">
        <f t="shared" si="0"/>
        <v>-14757</v>
      </c>
      <c r="E25" s="2">
        <f>SUM(Q25:T25)</f>
        <v>-18019</v>
      </c>
      <c r="F25" s="2">
        <f>SUM(U25:X25)</f>
        <v>-12421</v>
      </c>
      <c r="H25" s="134">
        <f t="shared" si="38"/>
        <v>0.6794980658552694</v>
      </c>
      <c r="I25" s="134">
        <f t="shared" si="38"/>
        <v>-3.3441271710332647</v>
      </c>
      <c r="J25" s="134">
        <f t="shared" si="38"/>
        <v>-0.22104763840889069</v>
      </c>
      <c r="K25" s="134">
        <f t="shared" si="38"/>
        <v>0.31067206837227374</v>
      </c>
      <c r="M25" s="2">
        <v>-1761</v>
      </c>
      <c r="N25" s="2">
        <v>-1162</v>
      </c>
      <c r="O25" s="2">
        <v>-1435</v>
      </c>
      <c r="P25" s="2">
        <v>-10399</v>
      </c>
      <c r="Q25" s="115">
        <v>-2198</v>
      </c>
      <c r="R25" s="2">
        <v>-5376</v>
      </c>
      <c r="S25" s="2">
        <v>-5623</v>
      </c>
      <c r="T25" s="2">
        <v>-4822</v>
      </c>
      <c r="U25" s="115">
        <v>-2942</v>
      </c>
      <c r="V25" s="2">
        <v>-4077</v>
      </c>
      <c r="W25" s="2">
        <v>-1261</v>
      </c>
      <c r="X25" s="2">
        <v>-4141</v>
      </c>
      <c r="Y25" s="115">
        <v>-2715</v>
      </c>
      <c r="Z25" s="2">
        <v>1314</v>
      </c>
      <c r="AA25" s="2">
        <v>838</v>
      </c>
      <c r="AC25" s="134">
        <f t="shared" si="47"/>
        <v>-0.24815445769449176</v>
      </c>
      <c r="AD25" s="134">
        <f t="shared" si="47"/>
        <v>-3.6265060240963853</v>
      </c>
      <c r="AE25" s="134">
        <f t="shared" si="47"/>
        <v>-2.918466898954704</v>
      </c>
      <c r="AF25" s="134">
        <f t="shared" si="47"/>
        <v>0.53630156745840951</v>
      </c>
      <c r="AG25" s="134">
        <f t="shared" si="47"/>
        <v>-0.33848953594176523</v>
      </c>
      <c r="AH25" s="134">
        <f t="shared" si="47"/>
        <v>0.24162946428571427</v>
      </c>
      <c r="AI25" s="134">
        <f t="shared" si="47"/>
        <v>0.77574248621732167</v>
      </c>
      <c r="AJ25" s="134">
        <f t="shared" si="47"/>
        <v>0.14122770634591456</v>
      </c>
      <c r="AK25" s="134">
        <f t="shared" si="47"/>
        <v>7.7158395649218225E-2</v>
      </c>
      <c r="AL25" s="134" t="str">
        <f t="shared" ref="AL25:AM25" si="50">IF(OR(AND(Z25&gt;0,V25&lt;0),AND(Z25&lt;0,V25&gt;0)),"N/A ",IFERROR((Z25-V25)/ABS(V25),0))</f>
        <v xml:space="preserve">N/A </v>
      </c>
      <c r="AM25" s="134" t="str">
        <f t="shared" si="50"/>
        <v xml:space="preserve">N/A </v>
      </c>
      <c r="AN25" s="2"/>
      <c r="AO25" s="2">
        <f t="shared" si="49"/>
        <v>-4358</v>
      </c>
      <c r="AP25" s="2">
        <f t="shared" si="44"/>
        <v>-13197</v>
      </c>
      <c r="AQ25" s="2">
        <f t="shared" si="45"/>
        <v>-8280</v>
      </c>
      <c r="AR25" s="2">
        <f t="shared" si="46"/>
        <v>-563</v>
      </c>
      <c r="AT25" s="134">
        <f t="shared" si="6"/>
        <v>-2.0282239559430932</v>
      </c>
      <c r="AU25" s="134">
        <f t="shared" si="7"/>
        <v>0.37258467833598546</v>
      </c>
      <c r="AV25" s="134">
        <f t="shared" si="8"/>
        <v>0.93200483091787445</v>
      </c>
    </row>
    <row r="26" spans="1:48" ht="5.0999999999999996" customHeight="1" x14ac:dyDescent="0.25">
      <c r="B26" s="2"/>
      <c r="C26" s="2"/>
      <c r="D26" s="2">
        <f t="shared" si="0"/>
        <v>0</v>
      </c>
      <c r="E26" s="2">
        <f>SUM(Q26:T26)</f>
        <v>0</v>
      </c>
      <c r="F26" s="2">
        <f>SUM(R26:U26)</f>
        <v>0</v>
      </c>
      <c r="H26" s="134"/>
      <c r="I26" s="134"/>
      <c r="J26" s="134"/>
      <c r="K26" s="134"/>
      <c r="M26" s="2"/>
      <c r="N26" s="2"/>
      <c r="O26" s="2"/>
      <c r="P26" s="2"/>
      <c r="Q26" s="115"/>
      <c r="R26" s="2"/>
      <c r="S26" s="2"/>
      <c r="T26" s="2"/>
      <c r="U26" s="115"/>
      <c r="V26" s="2"/>
      <c r="W26" s="2"/>
      <c r="X26" s="2"/>
      <c r="Y26" s="115"/>
      <c r="Z26" s="2"/>
      <c r="AA26" s="2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O26" s="2"/>
      <c r="AP26" s="2"/>
      <c r="AQ26" s="2"/>
      <c r="AR26" s="2"/>
      <c r="AT26" s="134">
        <f t="shared" si="6"/>
        <v>0</v>
      </c>
      <c r="AU26" s="134">
        <f t="shared" si="7"/>
        <v>0</v>
      </c>
      <c r="AV26" s="134">
        <f t="shared" si="8"/>
        <v>0</v>
      </c>
    </row>
    <row r="27" spans="1:48" x14ac:dyDescent="0.25">
      <c r="A27" s="18" t="s">
        <v>10</v>
      </c>
      <c r="B27" s="19">
        <f>B17+B21</f>
        <v>72721</v>
      </c>
      <c r="C27" s="19">
        <f>C17+C21</f>
        <v>76034</v>
      </c>
      <c r="D27" s="19">
        <f>D17+D21</f>
        <v>113982</v>
      </c>
      <c r="E27" s="19">
        <f>E17+E21</f>
        <v>153568</v>
      </c>
      <c r="F27" s="19">
        <f>F17+F21</f>
        <v>163945</v>
      </c>
      <c r="G27" s="20"/>
      <c r="H27" s="135">
        <f>IFERROR((C27-B27)/(ABS(B27)),0)</f>
        <v>4.5557679349843921E-2</v>
      </c>
      <c r="I27" s="135">
        <f>IFERROR((D27-C27)/(ABS(C27)),0)</f>
        <v>0.49909251124496934</v>
      </c>
      <c r="J27" s="135">
        <f>IFERROR((E27-D27)/(ABS(D27)),0)</f>
        <v>0.34730045094839535</v>
      </c>
      <c r="K27" s="135">
        <f>IFERROR((F27-E27)/(ABS(E27)),0)</f>
        <v>6.7572671389872885E-2</v>
      </c>
      <c r="M27" s="19">
        <f t="shared" ref="M27:T27" si="51">M17+M21</f>
        <v>23336</v>
      </c>
      <c r="N27" s="19">
        <f t="shared" si="51"/>
        <v>18133</v>
      </c>
      <c r="O27" s="19">
        <f t="shared" si="51"/>
        <v>35509</v>
      </c>
      <c r="P27" s="19">
        <f t="shared" si="51"/>
        <v>37004</v>
      </c>
      <c r="Q27" s="114">
        <f t="shared" si="51"/>
        <v>13911</v>
      </c>
      <c r="R27" s="19">
        <f t="shared" si="51"/>
        <v>24313</v>
      </c>
      <c r="S27" s="19">
        <f t="shared" si="51"/>
        <v>54960</v>
      </c>
      <c r="T27" s="19">
        <f t="shared" si="51"/>
        <v>60384</v>
      </c>
      <c r="U27" s="114">
        <f t="shared" ref="U27:Z27" si="52">U17+U21</f>
        <v>36085</v>
      </c>
      <c r="V27" s="19">
        <f t="shared" si="52"/>
        <v>40824</v>
      </c>
      <c r="W27" s="19">
        <f t="shared" si="52"/>
        <v>45091</v>
      </c>
      <c r="X27" s="19">
        <f t="shared" si="52"/>
        <v>41945</v>
      </c>
      <c r="Y27" s="114">
        <f t="shared" si="52"/>
        <v>17991</v>
      </c>
      <c r="Z27" s="19">
        <f t="shared" si="52"/>
        <v>21532</v>
      </c>
      <c r="AA27" s="19">
        <f t="shared" ref="AA27" si="53">AA17+AA21</f>
        <v>15742</v>
      </c>
      <c r="AB27" s="20"/>
      <c r="AC27" s="135">
        <f t="shared" ref="AC27:AM27" si="54">IFERROR((Q27-M27)/(ABS(M27)),0)</f>
        <v>-0.40388241343846415</v>
      </c>
      <c r="AD27" s="135">
        <f t="shared" si="54"/>
        <v>0.34081508851265646</v>
      </c>
      <c r="AE27" s="135">
        <f t="shared" si="54"/>
        <v>0.54777662001182803</v>
      </c>
      <c r="AF27" s="135">
        <f t="shared" si="54"/>
        <v>0.63182358663928229</v>
      </c>
      <c r="AG27" s="135">
        <f t="shared" si="54"/>
        <v>1.5939903673352023</v>
      </c>
      <c r="AH27" s="135">
        <f t="shared" si="54"/>
        <v>0.67910171513182249</v>
      </c>
      <c r="AI27" s="135">
        <f t="shared" si="54"/>
        <v>-0.1795669577874818</v>
      </c>
      <c r="AJ27" s="135">
        <f t="shared" si="54"/>
        <v>-0.3053623476417594</v>
      </c>
      <c r="AK27" s="135">
        <f t="shared" si="54"/>
        <v>-0.50142718581127887</v>
      </c>
      <c r="AL27" s="135">
        <f t="shared" si="54"/>
        <v>-0.47256515775034291</v>
      </c>
      <c r="AM27" s="135">
        <f t="shared" si="54"/>
        <v>-0.65088376837949924</v>
      </c>
      <c r="AN27" s="2"/>
      <c r="AO27" s="19">
        <f>SUM(M27:O27)</f>
        <v>76978</v>
      </c>
      <c r="AP27" s="19">
        <f>SUM(Q27:S27)</f>
        <v>93184</v>
      </c>
      <c r="AQ27" s="19">
        <f>SUM(U27:W27)</f>
        <v>122000</v>
      </c>
      <c r="AR27" s="19">
        <f>SUM(Y27:AA27)</f>
        <v>55265</v>
      </c>
      <c r="AS27" s="20"/>
      <c r="AT27" s="135">
        <f t="shared" si="6"/>
        <v>0.21052768323417081</v>
      </c>
      <c r="AU27" s="135">
        <f t="shared" si="7"/>
        <v>0.30923763736263737</v>
      </c>
      <c r="AV27" s="135">
        <f t="shared" si="8"/>
        <v>-0.54700819672131151</v>
      </c>
    </row>
    <row r="28" spans="1:48" ht="5.0999999999999996" customHeight="1" x14ac:dyDescent="0.25">
      <c r="B28" s="2"/>
      <c r="C28" s="2"/>
      <c r="D28" s="2">
        <f t="shared" si="0"/>
        <v>0</v>
      </c>
      <c r="E28" s="2">
        <f>SUM(Q28:T28)</f>
        <v>0</v>
      </c>
      <c r="F28" s="2">
        <f>SUM(R28:U28)</f>
        <v>0</v>
      </c>
      <c r="H28" s="134"/>
      <c r="I28" s="134"/>
      <c r="J28" s="134"/>
      <c r="K28" s="134"/>
      <c r="M28" s="2"/>
      <c r="N28" s="2"/>
      <c r="O28" s="2"/>
      <c r="P28" s="2"/>
      <c r="Q28" s="115"/>
      <c r="R28" s="2"/>
      <c r="S28" s="2"/>
      <c r="T28" s="2"/>
      <c r="U28" s="115"/>
      <c r="V28" s="2"/>
      <c r="W28" s="2"/>
      <c r="X28" s="2"/>
      <c r="Y28" s="115"/>
      <c r="Z28" s="2"/>
      <c r="AA28" s="2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O28" s="2"/>
      <c r="AP28" s="2"/>
      <c r="AQ28" s="2"/>
      <c r="AR28" s="2"/>
      <c r="AT28" s="134">
        <f t="shared" si="6"/>
        <v>0</v>
      </c>
      <c r="AU28" s="134">
        <f t="shared" si="7"/>
        <v>0</v>
      </c>
      <c r="AV28" s="134">
        <f t="shared" si="8"/>
        <v>0</v>
      </c>
    </row>
    <row r="29" spans="1:48" x14ac:dyDescent="0.25">
      <c r="A29" s="1" t="s">
        <v>11</v>
      </c>
      <c r="B29" s="3">
        <f>SUM(B30:B31)</f>
        <v>-49319</v>
      </c>
      <c r="C29" s="3">
        <f>SUM(C30:C31)</f>
        <v>-43822</v>
      </c>
      <c r="D29" s="3">
        <f t="shared" si="0"/>
        <v>-66458</v>
      </c>
      <c r="E29" s="3">
        <f>SUM(Q29:T29)</f>
        <v>-55126</v>
      </c>
      <c r="F29" s="3">
        <f>F30+F31</f>
        <v>-71696</v>
      </c>
      <c r="H29" s="136">
        <f t="shared" ref="H29:K31" si="55">IFERROR((C29-B29)/(ABS(B29)),0)</f>
        <v>0.1114580587603155</v>
      </c>
      <c r="I29" s="136">
        <f t="shared" si="55"/>
        <v>-0.51654420154260416</v>
      </c>
      <c r="J29" s="136">
        <f t="shared" si="55"/>
        <v>0.17051370790574499</v>
      </c>
      <c r="K29" s="136">
        <f t="shared" si="55"/>
        <v>-0.30058411638791133</v>
      </c>
      <c r="M29" s="3">
        <f t="shared" ref="M29:X29" si="56">SUM(M30:M31)</f>
        <v>-21257</v>
      </c>
      <c r="N29" s="3">
        <f t="shared" si="56"/>
        <v>-15951</v>
      </c>
      <c r="O29" s="3">
        <f t="shared" si="56"/>
        <v>-14372</v>
      </c>
      <c r="P29" s="3">
        <f t="shared" si="56"/>
        <v>-14878</v>
      </c>
      <c r="Q29" s="116">
        <f t="shared" si="56"/>
        <v>-15885</v>
      </c>
      <c r="R29" s="3">
        <f t="shared" si="56"/>
        <v>-17195</v>
      </c>
      <c r="S29" s="3">
        <f t="shared" si="56"/>
        <v>-7567</v>
      </c>
      <c r="T29" s="3">
        <f t="shared" si="56"/>
        <v>-14479</v>
      </c>
      <c r="U29" s="116">
        <f t="shared" si="56"/>
        <v>-15707</v>
      </c>
      <c r="V29" s="3">
        <f t="shared" si="56"/>
        <v>-15688</v>
      </c>
      <c r="W29" s="3">
        <f t="shared" si="56"/>
        <v>-19117</v>
      </c>
      <c r="X29" s="3">
        <f t="shared" si="56"/>
        <v>-21184</v>
      </c>
      <c r="Y29" s="116">
        <f t="shared" ref="Y29" si="57">SUM(Y30:Y31)</f>
        <v>-30347</v>
      </c>
      <c r="Z29" s="3">
        <f t="shared" ref="Z29" si="58">SUM(Z30:Z31)</f>
        <v>-27208</v>
      </c>
      <c r="AA29" s="3">
        <f t="shared" ref="AA29" si="59">SUM(AA30:AA31)</f>
        <v>-26933</v>
      </c>
      <c r="AC29" s="136">
        <f t="shared" ref="AC29:AM31" si="60">IFERROR((Q29-M29)/(ABS(M29)),0)</f>
        <v>0.25271675212871053</v>
      </c>
      <c r="AD29" s="136">
        <f t="shared" si="60"/>
        <v>-7.7988840825026648E-2</v>
      </c>
      <c r="AE29" s="136">
        <f t="shared" si="60"/>
        <v>0.47349011967714999</v>
      </c>
      <c r="AF29" s="136">
        <f t="shared" si="60"/>
        <v>2.6818120715149885E-2</v>
      </c>
      <c r="AG29" s="136">
        <f t="shared" si="60"/>
        <v>1.1205539817437835E-2</v>
      </c>
      <c r="AH29" s="136">
        <f t="shared" si="60"/>
        <v>8.7641756324512946E-2</v>
      </c>
      <c r="AI29" s="136">
        <f t="shared" si="60"/>
        <v>-1.5263644773358003</v>
      </c>
      <c r="AJ29" s="136">
        <f t="shared" si="60"/>
        <v>-0.46308446715933421</v>
      </c>
      <c r="AK29" s="136">
        <f t="shared" si="60"/>
        <v>-0.93206850448844469</v>
      </c>
      <c r="AL29" s="136">
        <f t="shared" si="60"/>
        <v>-0.73431922488526258</v>
      </c>
      <c r="AM29" s="136">
        <f t="shared" si="60"/>
        <v>-0.40885076110268348</v>
      </c>
      <c r="AO29" s="3">
        <f t="shared" ref="AO29:AO31" si="61">SUM(M29:O29)</f>
        <v>-51580</v>
      </c>
      <c r="AP29" s="3">
        <f t="shared" ref="AP29:AP31" si="62">SUM(Q29:S29)</f>
        <v>-40647</v>
      </c>
      <c r="AQ29" s="3">
        <f t="shared" ref="AQ29:AQ31" si="63">SUM(U29:W29)</f>
        <v>-50512</v>
      </c>
      <c r="AR29" s="3">
        <f t="shared" ref="AR29:AR31" si="64">SUM(Y29:AA29)</f>
        <v>-84488</v>
      </c>
      <c r="AT29" s="136">
        <f t="shared" si="6"/>
        <v>0.21196200077549437</v>
      </c>
      <c r="AU29" s="136">
        <f t="shared" si="7"/>
        <v>-0.24269933820454154</v>
      </c>
      <c r="AV29" s="136">
        <f t="shared" si="8"/>
        <v>-0.67263224580297754</v>
      </c>
    </row>
    <row r="30" spans="1:48" x14ac:dyDescent="0.25">
      <c r="A30" s="13" t="s">
        <v>12</v>
      </c>
      <c r="B30" s="2">
        <v>-60812</v>
      </c>
      <c r="C30" s="2">
        <v>-56676</v>
      </c>
      <c r="D30" s="2">
        <f t="shared" si="0"/>
        <v>-82478</v>
      </c>
      <c r="E30" s="2">
        <f>SUM(Q30:T30)</f>
        <v>-74148</v>
      </c>
      <c r="F30" s="2">
        <f>SUM(U30:X30)</f>
        <v>-114988</v>
      </c>
      <c r="H30" s="134">
        <f t="shared" si="55"/>
        <v>6.8012892192330462E-2</v>
      </c>
      <c r="I30" s="134">
        <f t="shared" si="55"/>
        <v>-0.45525442868233468</v>
      </c>
      <c r="J30" s="134">
        <f t="shared" si="55"/>
        <v>0.10099662940420476</v>
      </c>
      <c r="K30" s="134">
        <f t="shared" si="55"/>
        <v>-0.55079031126935318</v>
      </c>
      <c r="M30" s="2">
        <v>-23476</v>
      </c>
      <c r="N30" s="2">
        <v>-21862</v>
      </c>
      <c r="O30" s="2">
        <v>-18588</v>
      </c>
      <c r="P30" s="2">
        <v>-18552</v>
      </c>
      <c r="Q30" s="115">
        <v>-18557</v>
      </c>
      <c r="R30" s="2">
        <v>-19834</v>
      </c>
      <c r="S30" s="2">
        <v>-17454</v>
      </c>
      <c r="T30" s="2">
        <v>-18303</v>
      </c>
      <c r="U30" s="115">
        <v>-18559</v>
      </c>
      <c r="V30" s="2">
        <v>-19456</v>
      </c>
      <c r="W30" s="2">
        <v>-49850</v>
      </c>
      <c r="X30" s="2">
        <v>-27123</v>
      </c>
      <c r="Y30" s="115">
        <v>-41883</v>
      </c>
      <c r="Z30" s="2">
        <v>-38105</v>
      </c>
      <c r="AA30" s="2">
        <v>-40341</v>
      </c>
      <c r="AC30" s="134">
        <f t="shared" si="60"/>
        <v>0.20953314022831829</v>
      </c>
      <c r="AD30" s="134">
        <f t="shared" si="60"/>
        <v>9.2763699570030195E-2</v>
      </c>
      <c r="AE30" s="134">
        <f t="shared" si="60"/>
        <v>6.1007101355713363E-2</v>
      </c>
      <c r="AF30" s="134">
        <f t="shared" si="60"/>
        <v>1.3421733505821475E-2</v>
      </c>
      <c r="AG30" s="134">
        <f t="shared" si="60"/>
        <v>-1.077760413859999E-4</v>
      </c>
      <c r="AH30" s="134">
        <f t="shared" si="60"/>
        <v>1.9058182918221235E-2</v>
      </c>
      <c r="AI30" s="134">
        <f t="shared" si="60"/>
        <v>-1.856078835796952</v>
      </c>
      <c r="AJ30" s="134">
        <f t="shared" si="60"/>
        <v>-0.48188821504671364</v>
      </c>
      <c r="AK30" s="134">
        <f t="shared" si="60"/>
        <v>-1.2567487472385366</v>
      </c>
      <c r="AL30" s="134">
        <f t="shared" si="60"/>
        <v>-0.95852179276315785</v>
      </c>
      <c r="AM30" s="134">
        <f t="shared" si="60"/>
        <v>0.19075225677031094</v>
      </c>
      <c r="AN30" s="2"/>
      <c r="AO30" s="2">
        <f t="shared" si="61"/>
        <v>-63926</v>
      </c>
      <c r="AP30" s="2">
        <f t="shared" si="62"/>
        <v>-55845</v>
      </c>
      <c r="AQ30" s="2">
        <f t="shared" si="63"/>
        <v>-87865</v>
      </c>
      <c r="AR30" s="2">
        <f t="shared" si="64"/>
        <v>-120329</v>
      </c>
      <c r="AT30" s="134">
        <f t="shared" si="6"/>
        <v>0.12641178863060415</v>
      </c>
      <c r="AU30" s="134">
        <f t="shared" si="7"/>
        <v>-0.5733727280866685</v>
      </c>
      <c r="AV30" s="134">
        <f t="shared" si="8"/>
        <v>-0.36947590052922097</v>
      </c>
    </row>
    <row r="31" spans="1:48" x14ac:dyDescent="0.25">
      <c r="A31" s="13" t="s">
        <v>13</v>
      </c>
      <c r="B31" s="2">
        <v>11493</v>
      </c>
      <c r="C31" s="2">
        <v>12854</v>
      </c>
      <c r="D31" s="2">
        <f t="shared" si="0"/>
        <v>16020</v>
      </c>
      <c r="E31" s="2">
        <f>SUM(Q31:T31)</f>
        <v>19022</v>
      </c>
      <c r="F31" s="2">
        <f>SUM(U31:X31)</f>
        <v>43292</v>
      </c>
      <c r="H31" s="134">
        <f t="shared" si="55"/>
        <v>0.11841990776994693</v>
      </c>
      <c r="I31" s="134">
        <f t="shared" si="55"/>
        <v>0.24630465224832737</v>
      </c>
      <c r="J31" s="134">
        <f t="shared" si="55"/>
        <v>0.18739076154806492</v>
      </c>
      <c r="K31" s="134">
        <f t="shared" si="55"/>
        <v>1.2758910734938493</v>
      </c>
      <c r="M31" s="2">
        <v>2219</v>
      </c>
      <c r="N31" s="2">
        <v>5911</v>
      </c>
      <c r="O31" s="2">
        <v>4216</v>
      </c>
      <c r="P31" s="2">
        <v>3674</v>
      </c>
      <c r="Q31" s="115">
        <v>2672</v>
      </c>
      <c r="R31" s="2">
        <v>2639</v>
      </c>
      <c r="S31" s="2">
        <v>9887</v>
      </c>
      <c r="T31" s="2">
        <v>3824</v>
      </c>
      <c r="U31" s="115">
        <v>2852</v>
      </c>
      <c r="V31" s="2">
        <v>3768</v>
      </c>
      <c r="W31" s="2">
        <v>30733</v>
      </c>
      <c r="X31" s="2">
        <v>5939</v>
      </c>
      <c r="Y31" s="115">
        <v>11536</v>
      </c>
      <c r="Z31" s="2">
        <v>10897</v>
      </c>
      <c r="AA31" s="2">
        <v>13408</v>
      </c>
      <c r="AC31" s="134">
        <f t="shared" si="60"/>
        <v>0.20414601171698962</v>
      </c>
      <c r="AD31" s="134">
        <f t="shared" si="60"/>
        <v>-0.55354423955337506</v>
      </c>
      <c r="AE31" s="134">
        <f t="shared" si="60"/>
        <v>1.34511385199241</v>
      </c>
      <c r="AF31" s="134">
        <f t="shared" si="60"/>
        <v>4.0827436037016877E-2</v>
      </c>
      <c r="AG31" s="134">
        <f t="shared" si="60"/>
        <v>6.7365269461077848E-2</v>
      </c>
      <c r="AH31" s="134">
        <f t="shared" si="60"/>
        <v>0.42781356574460022</v>
      </c>
      <c r="AI31" s="134">
        <f t="shared" si="60"/>
        <v>2.1084252048144028</v>
      </c>
      <c r="AJ31" s="134">
        <f t="shared" si="60"/>
        <v>0.5530857740585774</v>
      </c>
      <c r="AK31" s="134">
        <f t="shared" si="60"/>
        <v>3.0448807854137447</v>
      </c>
      <c r="AL31" s="134">
        <f t="shared" si="60"/>
        <v>1.8919851380042463</v>
      </c>
      <c r="AM31" s="134">
        <f t="shared" si="60"/>
        <v>-0.5637262877037712</v>
      </c>
      <c r="AN31" s="2"/>
      <c r="AO31" s="2">
        <f t="shared" si="61"/>
        <v>12346</v>
      </c>
      <c r="AP31" s="2">
        <f t="shared" si="62"/>
        <v>15198</v>
      </c>
      <c r="AQ31" s="2">
        <f t="shared" si="63"/>
        <v>37353</v>
      </c>
      <c r="AR31" s="2">
        <f t="shared" si="64"/>
        <v>35841</v>
      </c>
      <c r="AT31" s="134">
        <f t="shared" si="6"/>
        <v>0.23100599384416004</v>
      </c>
      <c r="AU31" s="134">
        <f t="shared" si="7"/>
        <v>1.457757599684169</v>
      </c>
      <c r="AV31" s="134">
        <f t="shared" si="8"/>
        <v>-4.0478676411533208E-2</v>
      </c>
    </row>
    <row r="32" spans="1:48" ht="5.0999999999999996" customHeight="1" x14ac:dyDescent="0.25">
      <c r="B32" s="2"/>
      <c r="C32" s="2"/>
      <c r="D32" s="2">
        <f t="shared" si="0"/>
        <v>0</v>
      </c>
      <c r="E32" s="2">
        <f>SUM(Q32:T32)</f>
        <v>0</v>
      </c>
      <c r="F32" s="2">
        <f>SUM(R32:U32)</f>
        <v>0</v>
      </c>
      <c r="H32" s="134"/>
      <c r="I32" s="134"/>
      <c r="J32" s="134"/>
      <c r="K32" s="134"/>
      <c r="M32" s="2"/>
      <c r="N32" s="2"/>
      <c r="O32" s="2"/>
      <c r="P32" s="2"/>
      <c r="Q32" s="115"/>
      <c r="R32" s="2"/>
      <c r="S32" s="2"/>
      <c r="T32" s="2"/>
      <c r="U32" s="115"/>
      <c r="V32" s="2"/>
      <c r="W32" s="2"/>
      <c r="X32" s="2"/>
      <c r="Y32" s="115"/>
      <c r="Z32" s="2"/>
      <c r="AA32" s="2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O32" s="2"/>
      <c r="AP32" s="2"/>
      <c r="AQ32" s="2"/>
      <c r="AR32" s="2"/>
      <c r="AT32" s="134"/>
      <c r="AU32" s="134"/>
      <c r="AV32" s="134"/>
    </row>
    <row r="33" spans="1:48" x14ac:dyDescent="0.25">
      <c r="A33" s="18" t="s">
        <v>14</v>
      </c>
      <c r="B33" s="19">
        <f>B27+B29</f>
        <v>23402</v>
      </c>
      <c r="C33" s="19">
        <f>C27+C29</f>
        <v>32212</v>
      </c>
      <c r="D33" s="19">
        <f>D27+D29</f>
        <v>47524</v>
      </c>
      <c r="E33" s="19">
        <f>E27+E29</f>
        <v>98442</v>
      </c>
      <c r="F33" s="19">
        <f>F27+F29</f>
        <v>92249</v>
      </c>
      <c r="G33" s="20"/>
      <c r="H33" s="135">
        <f>IF(OR(AND(C33&gt;0,B33&lt;0),AND(C33&lt;0,B33&gt;0)),"N/A ",IFERROR((C33-B33)/ABS(B33),0))</f>
        <v>0.37646355012392102</v>
      </c>
      <c r="I33" s="135">
        <f>IF(OR(AND(D33&gt;0,C33&lt;0),AND(D33&lt;0,C33&gt;0)),"N/A ",IFERROR((D33-C33)/ABS(C33),0))</f>
        <v>0.47535080094374765</v>
      </c>
      <c r="J33" s="135">
        <f>IF(OR(AND(E33&gt;0,D33&lt;0),AND(E33&lt;0,D33&gt;0)),"N/A ",IFERROR((E33-D33)/ABS(D33),0))</f>
        <v>1.0714165474286677</v>
      </c>
      <c r="K33" s="135">
        <f>IF(OR(AND(F33&gt;0,E33&lt;0),AND(F33&lt;0,E33&gt;0)),"N/A ",IFERROR((F33-E33)/ABS(E33),0))</f>
        <v>-6.291013998090246E-2</v>
      </c>
      <c r="M33" s="19">
        <f>M27+M29</f>
        <v>2079</v>
      </c>
      <c r="N33" s="19">
        <f t="shared" ref="N33:V33" si="65">N27+N29</f>
        <v>2182</v>
      </c>
      <c r="O33" s="19">
        <f t="shared" si="65"/>
        <v>21137</v>
      </c>
      <c r="P33" s="19">
        <f t="shared" si="65"/>
        <v>22126</v>
      </c>
      <c r="Q33" s="114">
        <f t="shared" si="65"/>
        <v>-1974</v>
      </c>
      <c r="R33" s="19">
        <f t="shared" si="65"/>
        <v>7118</v>
      </c>
      <c r="S33" s="19">
        <f t="shared" si="65"/>
        <v>47393</v>
      </c>
      <c r="T33" s="19">
        <f t="shared" si="65"/>
        <v>45905</v>
      </c>
      <c r="U33" s="114">
        <f t="shared" si="65"/>
        <v>20378</v>
      </c>
      <c r="V33" s="19">
        <f t="shared" si="65"/>
        <v>25136</v>
      </c>
      <c r="W33" s="19">
        <f>W27+W29</f>
        <v>25974</v>
      </c>
      <c r="X33" s="19">
        <f>X27+X29</f>
        <v>20761</v>
      </c>
      <c r="Y33" s="114">
        <f t="shared" ref="Y33:Z33" si="66">Y27+Y29</f>
        <v>-12356</v>
      </c>
      <c r="Z33" s="19">
        <f t="shared" si="66"/>
        <v>-5676</v>
      </c>
      <c r="AA33" s="19">
        <f>AA27+AA29</f>
        <v>-11191</v>
      </c>
      <c r="AB33" s="20"/>
      <c r="AC33" s="135" t="str">
        <f t="shared" ref="AC33:AM33" si="67">IF(OR(AND(Q33&gt;0,M33&lt;0),AND(Q33&lt;0,M33&gt;0)),"N/A ",IFERROR((Q33-M33)/ABS(M33),0))</f>
        <v xml:space="preserve">N/A </v>
      </c>
      <c r="AD33" s="135">
        <f t="shared" si="67"/>
        <v>2.2621448212648945</v>
      </c>
      <c r="AE33" s="135">
        <f t="shared" si="67"/>
        <v>1.242181955812083</v>
      </c>
      <c r="AF33" s="135">
        <f t="shared" si="67"/>
        <v>1.0747084877519659</v>
      </c>
      <c r="AG33" s="135" t="str">
        <f t="shared" si="67"/>
        <v xml:space="preserve">N/A </v>
      </c>
      <c r="AH33" s="135">
        <f t="shared" si="67"/>
        <v>2.5313290250070244</v>
      </c>
      <c r="AI33" s="135">
        <f t="shared" si="67"/>
        <v>-0.45194437997172576</v>
      </c>
      <c r="AJ33" s="135">
        <f t="shared" si="67"/>
        <v>-0.54773989761463893</v>
      </c>
      <c r="AK33" s="135" t="str">
        <f t="shared" si="67"/>
        <v xml:space="preserve">N/A </v>
      </c>
      <c r="AL33" s="135" t="str">
        <f t="shared" si="67"/>
        <v xml:space="preserve">N/A </v>
      </c>
      <c r="AM33" s="135" t="str">
        <f t="shared" si="67"/>
        <v xml:space="preserve">N/A </v>
      </c>
      <c r="AN33" s="2"/>
      <c r="AO33" s="19">
        <f>SUM(M33:O33)</f>
        <v>25398</v>
      </c>
      <c r="AP33" s="19">
        <f>SUM(Q33:S33)</f>
        <v>52537</v>
      </c>
      <c r="AQ33" s="19">
        <f>SUM(U33:W33)</f>
        <v>71488</v>
      </c>
      <c r="AR33" s="19">
        <f>SUM(Y33:AA33)</f>
        <v>-29223</v>
      </c>
      <c r="AS33" s="20"/>
      <c r="AT33" s="135">
        <f>IF(OR(AND(AP33&gt;0,AO33&lt;0),AND(AP33&lt;0,AO33&gt;0)),"N/A ",IFERROR((AP33-AO33)/ABS(AO33),0))</f>
        <v>1.0685487046224111</v>
      </c>
      <c r="AU33" s="135">
        <f t="shared" ref="AU33:AV33" si="68">IF(OR(AND(AQ33&gt;0,AP33&lt;0),AND(AQ33&lt;0,AP33&gt;0)),"N/A ",IFERROR((AQ33-AP33)/ABS(AP33),0))</f>
        <v>0.36071720882425717</v>
      </c>
      <c r="AV33" s="135" t="str">
        <f t="shared" si="68"/>
        <v xml:space="preserve">N/A </v>
      </c>
    </row>
    <row r="34" spans="1:48" ht="5.0999999999999996" customHeight="1" x14ac:dyDescent="0.25">
      <c r="B34" s="2"/>
      <c r="C34" s="2"/>
      <c r="D34" s="2">
        <f t="shared" si="0"/>
        <v>0</v>
      </c>
      <c r="E34" s="2">
        <f>SUM(Q34:T34)</f>
        <v>0</v>
      </c>
      <c r="F34" s="2">
        <f>SUM(R34:U34)</f>
        <v>0</v>
      </c>
      <c r="H34" s="134"/>
      <c r="I34" s="134"/>
      <c r="J34" s="134"/>
      <c r="K34" s="134"/>
      <c r="M34" s="2"/>
      <c r="N34" s="2"/>
      <c r="O34" s="2"/>
      <c r="P34" s="2"/>
      <c r="Q34" s="115"/>
      <c r="R34" s="2"/>
      <c r="S34" s="2"/>
      <c r="T34" s="2"/>
      <c r="U34" s="115"/>
      <c r="V34" s="2"/>
      <c r="W34" s="2"/>
      <c r="X34" s="2"/>
      <c r="Y34" s="115"/>
      <c r="Z34" s="2"/>
      <c r="AA34" s="2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O34" s="2"/>
      <c r="AP34" s="2"/>
      <c r="AQ34" s="2"/>
      <c r="AR34" s="2"/>
      <c r="AT34" s="134"/>
      <c r="AU34" s="134"/>
      <c r="AV34" s="134"/>
    </row>
    <row r="35" spans="1:48" x14ac:dyDescent="0.25">
      <c r="A35" s="1" t="s">
        <v>19</v>
      </c>
      <c r="B35" s="3">
        <v>-7086</v>
      </c>
      <c r="C35" s="3">
        <v>-10613</v>
      </c>
      <c r="D35" s="3">
        <f t="shared" si="0"/>
        <v>-15310</v>
      </c>
      <c r="E35" s="3">
        <f>SUM(Q35:T35)</f>
        <v>-29859</v>
      </c>
      <c r="F35" s="3">
        <f>SUM(U35:X35)</f>
        <v>-16929</v>
      </c>
      <c r="H35" s="136">
        <f t="shared" ref="H35:K36" si="69">IF(OR(AND(C35&gt;0,B35&lt;0),AND(C35&lt;0,B35&gt;0)),"N/A ",IFERROR((C35-B35)/ABS(B35),0))</f>
        <v>-0.49774202653118826</v>
      </c>
      <c r="I35" s="136">
        <f t="shared" si="69"/>
        <v>-0.44257043248845757</v>
      </c>
      <c r="J35" s="136">
        <f t="shared" si="69"/>
        <v>-0.95029392553886349</v>
      </c>
      <c r="K35" s="136">
        <f t="shared" si="69"/>
        <v>0.4330352657490204</v>
      </c>
      <c r="M35" s="3">
        <v>-2406</v>
      </c>
      <c r="N35" s="3">
        <v>-889</v>
      </c>
      <c r="O35" s="3">
        <v>-5495</v>
      </c>
      <c r="P35" s="3">
        <v>-6520</v>
      </c>
      <c r="Q35" s="116">
        <v>-1586</v>
      </c>
      <c r="R35" s="3">
        <v>-3664</v>
      </c>
      <c r="S35" s="3">
        <v>-14932</v>
      </c>
      <c r="T35" s="3">
        <v>-9677</v>
      </c>
      <c r="U35" s="116">
        <v>-3910</v>
      </c>
      <c r="V35" s="3">
        <v>-6634</v>
      </c>
      <c r="W35" s="3">
        <v>-9778</v>
      </c>
      <c r="X35" s="3">
        <v>3393</v>
      </c>
      <c r="Y35" s="116">
        <v>-1164</v>
      </c>
      <c r="Z35" s="3">
        <v>-1990</v>
      </c>
      <c r="AA35" s="3">
        <v>-1918</v>
      </c>
      <c r="AC35" s="136">
        <f t="shared" ref="AC35:AM38" si="70">IF(OR(AND(Q35&gt;0,M35&lt;0),AND(Q35&lt;0,M35&gt;0)),"N/A ",IFERROR((Q35-M35)/ABS(M35),0))</f>
        <v>0.34081463009143809</v>
      </c>
      <c r="AD35" s="136">
        <f t="shared" si="70"/>
        <v>-3.1214848143982001</v>
      </c>
      <c r="AE35" s="136">
        <f t="shared" si="70"/>
        <v>-1.7173794358507735</v>
      </c>
      <c r="AF35" s="136">
        <f t="shared" si="70"/>
        <v>-0.48420245398773004</v>
      </c>
      <c r="AG35" s="136">
        <f t="shared" si="70"/>
        <v>-1.4653215636822194</v>
      </c>
      <c r="AH35" s="136">
        <f t="shared" si="70"/>
        <v>-0.81058951965065507</v>
      </c>
      <c r="AI35" s="136">
        <f t="shared" si="70"/>
        <v>0.34516474685239751</v>
      </c>
      <c r="AJ35" s="136" t="str">
        <f t="shared" si="70"/>
        <v xml:space="preserve">N/A </v>
      </c>
      <c r="AK35" s="136">
        <f t="shared" si="70"/>
        <v>0.70230179028132989</v>
      </c>
      <c r="AL35" s="136">
        <f t="shared" si="70"/>
        <v>0.70003014772384686</v>
      </c>
      <c r="AM35" s="136">
        <f t="shared" si="70"/>
        <v>0.80384536715074661</v>
      </c>
      <c r="AN35" s="2"/>
      <c r="AO35" s="3">
        <f t="shared" ref="AO35:AO36" si="71">SUM(M35:O35)</f>
        <v>-8790</v>
      </c>
      <c r="AP35" s="3">
        <f t="shared" ref="AP35:AP36" si="72">SUM(Q35:S35)</f>
        <v>-20182</v>
      </c>
      <c r="AQ35" s="3">
        <f t="shared" ref="AQ35:AQ36" si="73">SUM(U35:W35)</f>
        <v>-20322</v>
      </c>
      <c r="AR35" s="3">
        <f t="shared" ref="AR35:AR36" si="74">SUM(Y35:AA35)</f>
        <v>-5072</v>
      </c>
      <c r="AT35" s="136">
        <f t="shared" ref="AT35:AT38" si="75">IF(OR(AND(AP35&gt;0,AO35&lt;0),AND(AP35&lt;0,AO35&gt;0)),"N/A ",IFERROR((AP35-AO35)/ABS(AO35),0))</f>
        <v>-1.2960182025028442</v>
      </c>
      <c r="AU35" s="136">
        <f t="shared" ref="AU35:AU38" si="76">IF(OR(AND(AQ35&gt;0,AP35&lt;0),AND(AQ35&lt;0,AP35&gt;0)),"N/A ",IFERROR((AQ35-AP35)/ABS(AP35),0))</f>
        <v>-6.9368744425725897E-3</v>
      </c>
      <c r="AV35" s="136">
        <f t="shared" ref="AV35:AV38" si="77">IF(OR(AND(AR35&gt;0,AQ35&lt;0),AND(AR35&lt;0,AQ35&gt;0)),"N/A ",IFERROR((AR35-AQ35)/ABS(AQ35),0))</f>
        <v>0.75041826591870875</v>
      </c>
    </row>
    <row r="36" spans="1:48" x14ac:dyDescent="0.25">
      <c r="A36" s="1" t="s">
        <v>20</v>
      </c>
      <c r="B36" s="3">
        <v>880</v>
      </c>
      <c r="C36" s="3">
        <v>-2164</v>
      </c>
      <c r="D36" s="3">
        <f t="shared" si="0"/>
        <v>-2092</v>
      </c>
      <c r="E36" s="3">
        <f>SUM(Q36:T36)</f>
        <v>-717</v>
      </c>
      <c r="F36" s="3">
        <f>SUM(U36:X36)</f>
        <v>-7093</v>
      </c>
      <c r="H36" s="136" t="str">
        <f t="shared" si="69"/>
        <v xml:space="preserve">N/A </v>
      </c>
      <c r="I36" s="136">
        <f t="shared" si="69"/>
        <v>3.3271719038817003E-2</v>
      </c>
      <c r="J36" s="136">
        <f t="shared" si="69"/>
        <v>0.65726577437858513</v>
      </c>
      <c r="K36" s="136">
        <f t="shared" si="69"/>
        <v>-8.8926080892608095</v>
      </c>
      <c r="M36" s="3">
        <v>-173</v>
      </c>
      <c r="N36" s="3">
        <v>61</v>
      </c>
      <c r="O36" s="3">
        <v>-2300</v>
      </c>
      <c r="P36" s="3">
        <v>320</v>
      </c>
      <c r="Q36" s="116">
        <v>2022</v>
      </c>
      <c r="R36" s="3">
        <v>993</v>
      </c>
      <c r="S36" s="3">
        <v>-2356</v>
      </c>
      <c r="T36" s="3">
        <v>-1376</v>
      </c>
      <c r="U36" s="116">
        <v>-4856</v>
      </c>
      <c r="V36" s="3">
        <v>-2516</v>
      </c>
      <c r="W36" s="3">
        <v>-645</v>
      </c>
      <c r="X36" s="3">
        <v>924</v>
      </c>
      <c r="Y36" s="116">
        <v>3256</v>
      </c>
      <c r="Z36" s="3">
        <v>3298</v>
      </c>
      <c r="AA36" s="3">
        <v>5469</v>
      </c>
      <c r="AC36" s="136" t="str">
        <f t="shared" si="70"/>
        <v xml:space="preserve">N/A </v>
      </c>
      <c r="AD36" s="136">
        <f t="shared" si="70"/>
        <v>15.278688524590164</v>
      </c>
      <c r="AE36" s="136">
        <f t="shared" si="70"/>
        <v>-2.4347826086956521E-2</v>
      </c>
      <c r="AF36" s="136" t="str">
        <f t="shared" si="70"/>
        <v xml:space="preserve">N/A </v>
      </c>
      <c r="AG36" s="136" t="str">
        <f t="shared" si="70"/>
        <v xml:space="preserve">N/A </v>
      </c>
      <c r="AH36" s="136" t="str">
        <f t="shared" si="70"/>
        <v xml:space="preserve">N/A </v>
      </c>
      <c r="AI36" s="136">
        <f t="shared" si="70"/>
        <v>0.72623089983022071</v>
      </c>
      <c r="AJ36" s="136" t="str">
        <f t="shared" si="70"/>
        <v xml:space="preserve">N/A </v>
      </c>
      <c r="AK36" s="136" t="str">
        <f t="shared" si="70"/>
        <v xml:space="preserve">N/A </v>
      </c>
      <c r="AL36" s="136" t="str">
        <f t="shared" si="70"/>
        <v xml:space="preserve">N/A </v>
      </c>
      <c r="AM36" s="136" t="str">
        <f t="shared" si="70"/>
        <v xml:space="preserve">N/A </v>
      </c>
      <c r="AN36" s="2"/>
      <c r="AO36" s="3">
        <f t="shared" si="71"/>
        <v>-2412</v>
      </c>
      <c r="AP36" s="3">
        <f t="shared" si="72"/>
        <v>659</v>
      </c>
      <c r="AQ36" s="3">
        <f t="shared" si="73"/>
        <v>-8017</v>
      </c>
      <c r="AR36" s="3">
        <f t="shared" si="74"/>
        <v>12023</v>
      </c>
      <c r="AT36" s="136" t="str">
        <f t="shared" si="75"/>
        <v xml:space="preserve">N/A </v>
      </c>
      <c r="AU36" s="136" t="str">
        <f t="shared" si="76"/>
        <v xml:space="preserve">N/A </v>
      </c>
      <c r="AV36" s="136" t="str">
        <f t="shared" si="77"/>
        <v xml:space="preserve">N/A </v>
      </c>
    </row>
    <row r="37" spans="1:48" ht="5.0999999999999996" customHeight="1" x14ac:dyDescent="0.25">
      <c r="B37" s="2"/>
      <c r="C37" s="2"/>
      <c r="D37" s="2">
        <f t="shared" si="0"/>
        <v>0</v>
      </c>
      <c r="E37" s="2">
        <f>SUM(Q37:T37)</f>
        <v>0</v>
      </c>
      <c r="F37" s="2">
        <f>SUM(R37:U37)</f>
        <v>0</v>
      </c>
      <c r="H37" s="134"/>
      <c r="I37" s="134"/>
      <c r="J37" s="134"/>
      <c r="K37" s="134"/>
      <c r="M37" s="2"/>
      <c r="N37" s="2"/>
      <c r="O37" s="2"/>
      <c r="P37" s="2"/>
      <c r="Q37" s="115"/>
      <c r="R37" s="2"/>
      <c r="S37" s="2"/>
      <c r="T37" s="2"/>
      <c r="U37" s="115"/>
      <c r="V37" s="2"/>
      <c r="W37" s="2"/>
      <c r="X37" s="2"/>
      <c r="Y37" s="115"/>
      <c r="Z37" s="2"/>
      <c r="AA37" s="2"/>
      <c r="AC37" s="134">
        <f t="shared" si="70"/>
        <v>0</v>
      </c>
      <c r="AD37" s="134">
        <f t="shared" si="70"/>
        <v>0</v>
      </c>
      <c r="AE37" s="134">
        <f t="shared" si="70"/>
        <v>0</v>
      </c>
      <c r="AF37" s="134">
        <f t="shared" si="70"/>
        <v>0</v>
      </c>
      <c r="AG37" s="134">
        <f t="shared" si="70"/>
        <v>0</v>
      </c>
      <c r="AH37" s="134">
        <f t="shared" si="70"/>
        <v>0</v>
      </c>
      <c r="AI37" s="134">
        <f t="shared" si="70"/>
        <v>0</v>
      </c>
      <c r="AJ37" s="134">
        <f t="shared" si="70"/>
        <v>0</v>
      </c>
      <c r="AK37" s="134">
        <f t="shared" si="70"/>
        <v>0</v>
      </c>
      <c r="AL37" s="134">
        <f t="shared" si="70"/>
        <v>0</v>
      </c>
      <c r="AM37" s="134">
        <f t="shared" si="70"/>
        <v>0</v>
      </c>
      <c r="AO37" s="2"/>
      <c r="AP37" s="2"/>
      <c r="AQ37" s="2"/>
      <c r="AR37" s="2"/>
      <c r="AT37" s="134">
        <f t="shared" si="75"/>
        <v>0</v>
      </c>
      <c r="AU37" s="134">
        <f t="shared" si="76"/>
        <v>0</v>
      </c>
      <c r="AV37" s="134">
        <f t="shared" si="77"/>
        <v>0</v>
      </c>
    </row>
    <row r="38" spans="1:48" x14ac:dyDescent="0.25">
      <c r="A38" s="14" t="s">
        <v>107</v>
      </c>
      <c r="B38" s="15">
        <f>B33+B35+B36</f>
        <v>17196</v>
      </c>
      <c r="C38" s="15">
        <f>C33+C35+C36</f>
        <v>19435</v>
      </c>
      <c r="D38" s="15">
        <f>D33+D35+D36</f>
        <v>30122</v>
      </c>
      <c r="E38" s="15">
        <f>E33+E35+E36</f>
        <v>67866</v>
      </c>
      <c r="F38" s="15">
        <f>F33+F35+F36</f>
        <v>68227</v>
      </c>
      <c r="G38" s="16"/>
      <c r="H38" s="140">
        <f>IF(OR(AND(C38&gt;0,B38&lt;0),AND(C38&lt;0,B38&gt;0)),"N/A ",IFERROR((C38-B38)/ABS(B38),0))</f>
        <v>0.13020469876715515</v>
      </c>
      <c r="I38" s="140">
        <f>IF(OR(AND(D38&gt;0,C38&lt;0),AND(D38&lt;0,C38&gt;0)),"N/A ",IFERROR((D38-C38)/ABS(C38),0))</f>
        <v>0.54988422948289173</v>
      </c>
      <c r="J38" s="140">
        <f>IF(OR(AND(E38&gt;0,D38&lt;0),AND(E38&lt;0,D38&gt;0)),"N/A ",IFERROR((E38-D38)/ABS(D38),0))</f>
        <v>1.2530376469025961</v>
      </c>
      <c r="K38" s="140">
        <f>IF(OR(AND(F38&gt;0,E38&lt;0),AND(F38&lt;0,E38&gt;0)),"N/A ",IFERROR((F38-E38)/ABS(E38),0))</f>
        <v>5.3193056906256451E-3</v>
      </c>
      <c r="L38" s="34"/>
      <c r="M38" s="15">
        <f>M33+M35+M36</f>
        <v>-500</v>
      </c>
      <c r="N38" s="15">
        <f t="shared" ref="N38:T38" si="78">N33+N35+N36</f>
        <v>1354</v>
      </c>
      <c r="O38" s="15">
        <f t="shared" si="78"/>
        <v>13342</v>
      </c>
      <c r="P38" s="15">
        <f t="shared" si="78"/>
        <v>15926</v>
      </c>
      <c r="Q38" s="118">
        <f t="shared" si="78"/>
        <v>-1538</v>
      </c>
      <c r="R38" s="15">
        <f t="shared" si="78"/>
        <v>4447</v>
      </c>
      <c r="S38" s="15">
        <f t="shared" si="78"/>
        <v>30105</v>
      </c>
      <c r="T38" s="15">
        <f t="shared" si="78"/>
        <v>34852</v>
      </c>
      <c r="U38" s="118">
        <f t="shared" ref="U38:Z38" si="79">U33+U35+U36</f>
        <v>11612</v>
      </c>
      <c r="V38" s="15">
        <f t="shared" si="79"/>
        <v>15986</v>
      </c>
      <c r="W38" s="15">
        <f t="shared" si="79"/>
        <v>15551</v>
      </c>
      <c r="X38" s="15">
        <f t="shared" si="79"/>
        <v>25078</v>
      </c>
      <c r="Y38" s="118">
        <f t="shared" si="79"/>
        <v>-10264</v>
      </c>
      <c r="Z38" s="15">
        <f t="shared" si="79"/>
        <v>-4368</v>
      </c>
      <c r="AA38" s="15">
        <f t="shared" ref="AA38" si="80">AA33+AA35+AA36</f>
        <v>-7640</v>
      </c>
      <c r="AB38" s="16"/>
      <c r="AC38" s="140">
        <f t="shared" si="70"/>
        <v>-2.0760000000000001</v>
      </c>
      <c r="AD38" s="140">
        <f t="shared" si="70"/>
        <v>2.2843426883308715</v>
      </c>
      <c r="AE38" s="140">
        <f t="shared" si="70"/>
        <v>1.2564083345825214</v>
      </c>
      <c r="AF38" s="140">
        <f t="shared" si="70"/>
        <v>1.1883712168780611</v>
      </c>
      <c r="AG38" s="140" t="str">
        <f t="shared" si="70"/>
        <v xml:space="preserve">N/A </v>
      </c>
      <c r="AH38" s="140">
        <f t="shared" si="70"/>
        <v>2.5947829997751293</v>
      </c>
      <c r="AI38" s="140">
        <f t="shared" si="70"/>
        <v>-0.48344128882245474</v>
      </c>
      <c r="AJ38" s="140">
        <f t="shared" si="70"/>
        <v>-0.2804430161827155</v>
      </c>
      <c r="AK38" s="140" t="str">
        <f t="shared" si="70"/>
        <v xml:space="preserve">N/A </v>
      </c>
      <c r="AL38" s="140" t="str">
        <f t="shared" si="70"/>
        <v xml:space="preserve">N/A </v>
      </c>
      <c r="AM38" s="140" t="str">
        <f t="shared" si="70"/>
        <v xml:space="preserve">N/A </v>
      </c>
      <c r="AN38" s="2"/>
      <c r="AO38" s="15">
        <f>SUM(M38:O38)</f>
        <v>14196</v>
      </c>
      <c r="AP38" s="15">
        <f>SUM(Q38:S38)</f>
        <v>33014</v>
      </c>
      <c r="AQ38" s="15">
        <f>SUM(U38:W38)</f>
        <v>43149</v>
      </c>
      <c r="AR38" s="15">
        <f>SUM(Y38:AA38)</f>
        <v>-22272</v>
      </c>
      <c r="AS38" s="16"/>
      <c r="AT38" s="140">
        <f t="shared" si="75"/>
        <v>1.3255846717385178</v>
      </c>
      <c r="AU38" s="140">
        <f t="shared" si="76"/>
        <v>0.30699097352638277</v>
      </c>
      <c r="AV38" s="140" t="str">
        <f t="shared" si="77"/>
        <v xml:space="preserve">N/A </v>
      </c>
    </row>
    <row r="39" spans="1:48" x14ac:dyDescent="0.25">
      <c r="H39" s="4"/>
      <c r="I39" s="4"/>
      <c r="J39" s="4"/>
      <c r="K39" s="4"/>
      <c r="Q39" s="113"/>
      <c r="U39" s="113"/>
      <c r="Y39" s="113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T39" s="4"/>
      <c r="AU39" s="4"/>
      <c r="AV39" s="4"/>
    </row>
    <row r="40" spans="1:48" x14ac:dyDescent="0.25">
      <c r="A40" s="43" t="s">
        <v>165</v>
      </c>
      <c r="H40" s="4"/>
      <c r="I40" s="4"/>
      <c r="J40" s="4"/>
      <c r="K40" s="4"/>
      <c r="Q40" s="113"/>
      <c r="U40" s="113"/>
      <c r="Y40" s="113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T40" s="4"/>
      <c r="AU40" s="4"/>
      <c r="AV40" s="4"/>
    </row>
    <row r="41" spans="1:48" x14ac:dyDescent="0.25">
      <c r="A41" s="1" t="s">
        <v>127</v>
      </c>
      <c r="B41" s="3">
        <f>B38</f>
        <v>17196</v>
      </c>
      <c r="C41" s="3">
        <f>C38</f>
        <v>19435</v>
      </c>
      <c r="D41" s="3">
        <f>SUM(M41:P41)</f>
        <v>30122</v>
      </c>
      <c r="E41" s="3">
        <f>SUM(Q41:T41)</f>
        <v>67866</v>
      </c>
      <c r="F41" s="3">
        <f>SUM(U41:X41)</f>
        <v>68227</v>
      </c>
      <c r="H41" s="136">
        <f>IF(OR(AND(C41&gt;0,B41&lt;0),AND(C41&lt;0,B41&gt;0)),"N/A ",IFERROR((C41-B41)/ABS(B41),0))</f>
        <v>0.13020469876715515</v>
      </c>
      <c r="I41" s="136">
        <f>IF(OR(AND(D41&gt;0,C41&lt;0),AND(D41&lt;0,C41&gt;0)),"N/A ",IFERROR((D41-C41)/ABS(C41),0))</f>
        <v>0.54988422948289173</v>
      </c>
      <c r="J41" s="136">
        <f>IF(OR(AND(E41&gt;0,D41&lt;0),AND(E41&lt;0,D41&gt;0)),"N/A ",IFERROR((E41-D41)/ABS(D41),0))</f>
        <v>1.2530376469025961</v>
      </c>
      <c r="K41" s="136">
        <f>IF(OR(AND(F41&gt;0,E41&lt;0),AND(F41&lt;0,E41&gt;0)),"N/A ",IFERROR((F41-E41)/ABS(E41),0))</f>
        <v>5.3193056906256451E-3</v>
      </c>
      <c r="M41" s="3">
        <f t="shared" ref="M41:R41" si="81">M38</f>
        <v>-500</v>
      </c>
      <c r="N41" s="3">
        <f t="shared" si="81"/>
        <v>1354</v>
      </c>
      <c r="O41" s="3">
        <f t="shared" si="81"/>
        <v>13342</v>
      </c>
      <c r="P41" s="3">
        <f t="shared" si="81"/>
        <v>15926</v>
      </c>
      <c r="Q41" s="116">
        <f t="shared" si="81"/>
        <v>-1538</v>
      </c>
      <c r="R41" s="3">
        <f t="shared" si="81"/>
        <v>4447</v>
      </c>
      <c r="S41" s="3">
        <f t="shared" ref="S41:X41" si="82">S38</f>
        <v>30105</v>
      </c>
      <c r="T41" s="3">
        <f t="shared" si="82"/>
        <v>34852</v>
      </c>
      <c r="U41" s="116">
        <f t="shared" si="82"/>
        <v>11612</v>
      </c>
      <c r="V41" s="3">
        <f t="shared" si="82"/>
        <v>15986</v>
      </c>
      <c r="W41" s="3">
        <f t="shared" si="82"/>
        <v>15551</v>
      </c>
      <c r="X41" s="3">
        <f t="shared" si="82"/>
        <v>25078</v>
      </c>
      <c r="Y41" s="116">
        <f t="shared" ref="Y41:AA41" si="83">Y38</f>
        <v>-10264</v>
      </c>
      <c r="Z41" s="3">
        <f t="shared" si="83"/>
        <v>-4368</v>
      </c>
      <c r="AA41" s="3">
        <f t="shared" si="83"/>
        <v>-7640</v>
      </c>
      <c r="AC41" s="136">
        <f t="shared" ref="AC41:AM41" si="84">IF(OR(AND(Q41&gt;0,M41&lt;0),AND(Q41&lt;0,M41&gt;0)),"N/A ",IFERROR((Q41-M41)/ABS(M41),0))</f>
        <v>-2.0760000000000001</v>
      </c>
      <c r="AD41" s="136">
        <f t="shared" si="84"/>
        <v>2.2843426883308715</v>
      </c>
      <c r="AE41" s="136">
        <f t="shared" si="84"/>
        <v>1.2564083345825214</v>
      </c>
      <c r="AF41" s="136">
        <f t="shared" si="84"/>
        <v>1.1883712168780611</v>
      </c>
      <c r="AG41" s="136" t="str">
        <f t="shared" si="84"/>
        <v xml:space="preserve">N/A </v>
      </c>
      <c r="AH41" s="136">
        <f t="shared" si="84"/>
        <v>2.5947829997751293</v>
      </c>
      <c r="AI41" s="136">
        <f t="shared" si="84"/>
        <v>-0.48344128882245474</v>
      </c>
      <c r="AJ41" s="136">
        <f t="shared" si="84"/>
        <v>-0.2804430161827155</v>
      </c>
      <c r="AK41" s="136" t="str">
        <f t="shared" si="84"/>
        <v xml:space="preserve">N/A </v>
      </c>
      <c r="AL41" s="136" t="str">
        <f t="shared" si="84"/>
        <v xml:space="preserve">N/A </v>
      </c>
      <c r="AM41" s="136" t="str">
        <f t="shared" si="84"/>
        <v xml:space="preserve">N/A </v>
      </c>
      <c r="AO41" s="3">
        <f t="shared" ref="AO41:AR41" si="85">AO38</f>
        <v>14196</v>
      </c>
      <c r="AP41" s="3">
        <f t="shared" si="85"/>
        <v>33014</v>
      </c>
      <c r="AQ41" s="3">
        <f t="shared" si="85"/>
        <v>43149</v>
      </c>
      <c r="AR41" s="3">
        <f t="shared" si="85"/>
        <v>-22272</v>
      </c>
      <c r="AT41" s="136">
        <f>IFERROR((AP41-AO41)/(ABS(AO41)),0)</f>
        <v>1.3255846717385178</v>
      </c>
      <c r="AU41" s="136">
        <f t="shared" ref="AU41" si="86">IFERROR((AQ41-AP41)/(ABS(AP41)),0)</f>
        <v>0.30699097352638277</v>
      </c>
      <c r="AV41" s="136">
        <f t="shared" ref="AV41" si="87">IFERROR((AR41-AQ41)/(ABS(AQ41)),0)</f>
        <v>-1.5161649169158034</v>
      </c>
    </row>
    <row r="42" spans="1:48" x14ac:dyDescent="0.25">
      <c r="A42" s="13" t="s">
        <v>141</v>
      </c>
      <c r="B42" s="2">
        <f>-(B35+B36)</f>
        <v>6206</v>
      </c>
      <c r="C42" s="2">
        <f>-(C35+C36)</f>
        <v>12777</v>
      </c>
      <c r="D42" s="2">
        <f>SUM(M42:P42)</f>
        <v>17402</v>
      </c>
      <c r="E42" s="2">
        <f>SUM(Q42:T42)</f>
        <v>30576</v>
      </c>
      <c r="F42" s="2">
        <f>SUM(U42:X42)</f>
        <v>24022</v>
      </c>
      <c r="H42" s="134">
        <f t="shared" ref="H42:H49" si="88">IFERROR((C42-B42)/(ABS(B42)),0)</f>
        <v>1.058814050918466</v>
      </c>
      <c r="I42" s="134">
        <f t="shared" ref="I42:I49" si="89">IFERROR((D42-C42)/(ABS(C42)),0)</f>
        <v>0.36197855521640449</v>
      </c>
      <c r="J42" s="134">
        <f t="shared" ref="J42:K49" si="90">IFERROR((E42-D42)/(ABS(D42)),0)</f>
        <v>0.75703942075623487</v>
      </c>
      <c r="K42" s="134">
        <f t="shared" si="90"/>
        <v>-0.21435112506541079</v>
      </c>
      <c r="M42" s="2">
        <f t="shared" ref="M42:R42" si="91">-(M35+M36)</f>
        <v>2579</v>
      </c>
      <c r="N42" s="2">
        <f t="shared" si="91"/>
        <v>828</v>
      </c>
      <c r="O42" s="2">
        <f t="shared" si="91"/>
        <v>7795</v>
      </c>
      <c r="P42" s="2">
        <f t="shared" si="91"/>
        <v>6200</v>
      </c>
      <c r="Q42" s="115">
        <f t="shared" si="91"/>
        <v>-436</v>
      </c>
      <c r="R42" s="2">
        <f t="shared" si="91"/>
        <v>2671</v>
      </c>
      <c r="S42" s="2">
        <f t="shared" ref="S42:X42" si="92">-(S35+S36)</f>
        <v>17288</v>
      </c>
      <c r="T42" s="2">
        <f t="shared" si="92"/>
        <v>11053</v>
      </c>
      <c r="U42" s="115">
        <f t="shared" si="92"/>
        <v>8766</v>
      </c>
      <c r="V42" s="2">
        <f t="shared" si="92"/>
        <v>9150</v>
      </c>
      <c r="W42" s="2">
        <f t="shared" si="92"/>
        <v>10423</v>
      </c>
      <c r="X42" s="2">
        <f t="shared" si="92"/>
        <v>-4317</v>
      </c>
      <c r="Y42" s="115">
        <f>-(Y35+Y36)</f>
        <v>-2092</v>
      </c>
      <c r="Z42" s="2">
        <f t="shared" ref="Z42" si="93">-(Z35+Z36)</f>
        <v>-1308</v>
      </c>
      <c r="AA42" s="2">
        <f>-(AA35+AA36)</f>
        <v>-3551</v>
      </c>
      <c r="AC42" s="134">
        <f t="shared" ref="AC42:AM44" si="94">IFERROR((Q42-M42)/(ABS(M42)),0)</f>
        <v>-1.1690577743311361</v>
      </c>
      <c r="AD42" s="134">
        <f t="shared" si="94"/>
        <v>2.2258454106280192</v>
      </c>
      <c r="AE42" s="134">
        <f t="shared" si="94"/>
        <v>1.2178319435535601</v>
      </c>
      <c r="AF42" s="134">
        <f t="shared" si="94"/>
        <v>0.78274193548387094</v>
      </c>
      <c r="AG42" s="134">
        <f t="shared" si="94"/>
        <v>21.105504587155963</v>
      </c>
      <c r="AH42" s="134">
        <f t="shared" si="94"/>
        <v>2.4256832646948707</v>
      </c>
      <c r="AI42" s="134">
        <f t="shared" si="94"/>
        <v>-0.39709625173530771</v>
      </c>
      <c r="AJ42" s="134">
        <f t="shared" si="94"/>
        <v>-1.3905726951958743</v>
      </c>
      <c r="AK42" s="134">
        <f t="shared" si="94"/>
        <v>-1.2386493269450147</v>
      </c>
      <c r="AL42" s="134">
        <f t="shared" si="94"/>
        <v>-1.1429508196721312</v>
      </c>
      <c r="AM42" s="134">
        <f t="shared" si="94"/>
        <v>-1.3406888611724073</v>
      </c>
      <c r="AO42" s="2">
        <f t="shared" ref="AO42:AO44" si="95">SUM(M42:O42)</f>
        <v>11202</v>
      </c>
      <c r="AP42" s="2">
        <f t="shared" ref="AP42:AP44" si="96">SUM(Q42:S42)</f>
        <v>19523</v>
      </c>
      <c r="AQ42" s="2">
        <f t="shared" ref="AQ42:AQ44" si="97">SUM(U42:W42)</f>
        <v>28339</v>
      </c>
      <c r="AR42" s="2">
        <f t="shared" ref="AR42:AR44" si="98">SUM(Y42:AA42)</f>
        <v>-6951</v>
      </c>
      <c r="AT42" s="134">
        <f t="shared" ref="AT42:AT45" si="99">IFERROR((AP42-AO42)/(ABS(AO42)),0)</f>
        <v>0.74281378325299052</v>
      </c>
      <c r="AU42" s="134">
        <f t="shared" ref="AU42:AU45" si="100">IFERROR((AQ42-AP42)/(ABS(AP42)),0)</f>
        <v>0.45156994314398402</v>
      </c>
      <c r="AV42" s="134">
        <f t="shared" ref="AV42:AV45" si="101">IFERROR((AR42-AQ42)/(ABS(AQ42)),0)</f>
        <v>-1.2452803556935672</v>
      </c>
    </row>
    <row r="43" spans="1:48" x14ac:dyDescent="0.25">
      <c r="A43" s="13" t="s">
        <v>142</v>
      </c>
      <c r="B43" s="2">
        <f>-B29</f>
        <v>49319</v>
      </c>
      <c r="C43" s="2">
        <f>-C29</f>
        <v>43822</v>
      </c>
      <c r="D43" s="2">
        <f>SUM(M43:P43)</f>
        <v>66458</v>
      </c>
      <c r="E43" s="2">
        <f>SUM(Q43:T43)</f>
        <v>55126</v>
      </c>
      <c r="F43" s="2">
        <f>SUM(U43:X43)</f>
        <v>71696</v>
      </c>
      <c r="H43" s="134">
        <f t="shared" si="88"/>
        <v>-0.1114580587603155</v>
      </c>
      <c r="I43" s="134">
        <f t="shared" si="89"/>
        <v>0.51654420154260416</v>
      </c>
      <c r="J43" s="134">
        <f t="shared" si="90"/>
        <v>-0.17051370790574499</v>
      </c>
      <c r="K43" s="134">
        <f t="shared" si="90"/>
        <v>0.30058411638791133</v>
      </c>
      <c r="M43" s="2">
        <f t="shared" ref="M43:T43" si="102">-M29</f>
        <v>21257</v>
      </c>
      <c r="N43" s="2">
        <f t="shared" si="102"/>
        <v>15951</v>
      </c>
      <c r="O43" s="2">
        <f t="shared" si="102"/>
        <v>14372</v>
      </c>
      <c r="P43" s="2">
        <f t="shared" si="102"/>
        <v>14878</v>
      </c>
      <c r="Q43" s="115">
        <f t="shared" si="102"/>
        <v>15885</v>
      </c>
      <c r="R43" s="2">
        <f t="shared" si="102"/>
        <v>17195</v>
      </c>
      <c r="S43" s="2">
        <f t="shared" si="102"/>
        <v>7567</v>
      </c>
      <c r="T43" s="2">
        <f t="shared" si="102"/>
        <v>14479</v>
      </c>
      <c r="U43" s="115">
        <f t="shared" ref="U43:Z43" si="103">-U29</f>
        <v>15707</v>
      </c>
      <c r="V43" s="2">
        <f t="shared" si="103"/>
        <v>15688</v>
      </c>
      <c r="W43" s="2">
        <f t="shared" si="103"/>
        <v>19117</v>
      </c>
      <c r="X43" s="2">
        <f t="shared" si="103"/>
        <v>21184</v>
      </c>
      <c r="Y43" s="115">
        <f t="shared" si="103"/>
        <v>30347</v>
      </c>
      <c r="Z43" s="2">
        <f t="shared" si="103"/>
        <v>27208</v>
      </c>
      <c r="AA43" s="2">
        <f>-AA29</f>
        <v>26933</v>
      </c>
      <c r="AC43" s="134">
        <f t="shared" si="94"/>
        <v>-0.25271675212871053</v>
      </c>
      <c r="AD43" s="134">
        <f t="shared" si="94"/>
        <v>7.7988840825026648E-2</v>
      </c>
      <c r="AE43" s="134">
        <f t="shared" si="94"/>
        <v>-0.47349011967714999</v>
      </c>
      <c r="AF43" s="134">
        <f t="shared" si="94"/>
        <v>-2.6818120715149885E-2</v>
      </c>
      <c r="AG43" s="134">
        <f t="shared" si="94"/>
        <v>-1.1205539817437835E-2</v>
      </c>
      <c r="AH43" s="134">
        <f t="shared" si="94"/>
        <v>-8.7641756324512946E-2</v>
      </c>
      <c r="AI43" s="134">
        <f t="shared" si="94"/>
        <v>1.5263644773358003</v>
      </c>
      <c r="AJ43" s="134">
        <f t="shared" si="94"/>
        <v>0.46308446715933421</v>
      </c>
      <c r="AK43" s="134">
        <f t="shared" si="94"/>
        <v>0.93206850448844469</v>
      </c>
      <c r="AL43" s="134">
        <f t="shared" si="94"/>
        <v>0.73431922488526258</v>
      </c>
      <c r="AM43" s="134">
        <f t="shared" si="94"/>
        <v>0.40885076110268348</v>
      </c>
      <c r="AO43" s="2">
        <f t="shared" si="95"/>
        <v>51580</v>
      </c>
      <c r="AP43" s="2">
        <f t="shared" si="96"/>
        <v>40647</v>
      </c>
      <c r="AQ43" s="2">
        <f t="shared" si="97"/>
        <v>50512</v>
      </c>
      <c r="AR43" s="2">
        <f t="shared" si="98"/>
        <v>84488</v>
      </c>
      <c r="AT43" s="134">
        <f t="shared" si="99"/>
        <v>-0.21196200077549437</v>
      </c>
      <c r="AU43" s="134">
        <f t="shared" si="100"/>
        <v>0.24269933820454154</v>
      </c>
      <c r="AV43" s="134">
        <f t="shared" si="101"/>
        <v>0.67263224580297754</v>
      </c>
    </row>
    <row r="44" spans="1:48" x14ac:dyDescent="0.25">
      <c r="A44" s="13" t="s">
        <v>143</v>
      </c>
      <c r="B44" s="2">
        <v>9894</v>
      </c>
      <c r="C44" s="2">
        <v>12419</v>
      </c>
      <c r="D44" s="2">
        <f>SUM(M44:P44)</f>
        <v>48478</v>
      </c>
      <c r="E44" s="2">
        <f>SUM(Q44:T44)</f>
        <v>61243</v>
      </c>
      <c r="F44" s="2">
        <f>SUM(U44:X44)</f>
        <v>82340</v>
      </c>
      <c r="H44" s="134">
        <f t="shared" si="88"/>
        <v>0.25520517485344651</v>
      </c>
      <c r="I44" s="134">
        <f t="shared" si="89"/>
        <v>2.903534906192125</v>
      </c>
      <c r="J44" s="134">
        <f t="shared" si="90"/>
        <v>0.2633153182887083</v>
      </c>
      <c r="K44" s="134">
        <f t="shared" si="90"/>
        <v>0.34448018549058668</v>
      </c>
      <c r="M44" s="2">
        <v>11519</v>
      </c>
      <c r="N44" s="2">
        <v>12038</v>
      </c>
      <c r="O44" s="2">
        <v>12514</v>
      </c>
      <c r="P44" s="2">
        <v>12407</v>
      </c>
      <c r="Q44" s="115">
        <v>14216</v>
      </c>
      <c r="R44" s="2">
        <v>14616</v>
      </c>
      <c r="S44" s="2">
        <v>15466</v>
      </c>
      <c r="T44" s="2">
        <v>16945</v>
      </c>
      <c r="U44" s="115">
        <v>18075</v>
      </c>
      <c r="V44" s="2">
        <v>20052</v>
      </c>
      <c r="W44" s="2">
        <v>21555</v>
      </c>
      <c r="X44" s="2">
        <v>22658</v>
      </c>
      <c r="Y44" s="115">
        <v>23990</v>
      </c>
      <c r="Z44" s="2">
        <v>25966</v>
      </c>
      <c r="AA44" s="2">
        <v>27310</v>
      </c>
      <c r="AC44" s="134">
        <f t="shared" si="94"/>
        <v>0.23413490754405764</v>
      </c>
      <c r="AD44" s="134">
        <f t="shared" si="94"/>
        <v>0.21415517527828543</v>
      </c>
      <c r="AE44" s="134">
        <f t="shared" si="94"/>
        <v>0.2358957967076874</v>
      </c>
      <c r="AF44" s="134">
        <f t="shared" si="94"/>
        <v>0.36576126380269203</v>
      </c>
      <c r="AG44" s="134">
        <f t="shared" si="94"/>
        <v>0.27145469893078222</v>
      </c>
      <c r="AH44" s="134">
        <f t="shared" si="94"/>
        <v>0.37192118226600984</v>
      </c>
      <c r="AI44" s="134">
        <f t="shared" si="94"/>
        <v>0.39370231475494633</v>
      </c>
      <c r="AJ44" s="134">
        <f t="shared" si="94"/>
        <v>0.33714960165240482</v>
      </c>
      <c r="AK44" s="134">
        <f t="shared" si="94"/>
        <v>0.32724757952973721</v>
      </c>
      <c r="AL44" s="134">
        <f t="shared" si="94"/>
        <v>0.29493317374825456</v>
      </c>
      <c r="AM44" s="134">
        <f t="shared" si="94"/>
        <v>0.26699141730456971</v>
      </c>
      <c r="AN44" s="2"/>
      <c r="AO44" s="2">
        <f t="shared" si="95"/>
        <v>36071</v>
      </c>
      <c r="AP44" s="2">
        <f t="shared" si="96"/>
        <v>44298</v>
      </c>
      <c r="AQ44" s="2">
        <f t="shared" si="97"/>
        <v>59682</v>
      </c>
      <c r="AR44" s="2">
        <f t="shared" si="98"/>
        <v>77266</v>
      </c>
      <c r="AT44" s="134">
        <f t="shared" si="99"/>
        <v>0.22807795736186964</v>
      </c>
      <c r="AU44" s="134">
        <f t="shared" si="100"/>
        <v>0.34728430177434649</v>
      </c>
      <c r="AV44" s="134">
        <f t="shared" si="101"/>
        <v>0.29462819610602864</v>
      </c>
    </row>
    <row r="45" spans="1:48" x14ac:dyDescent="0.25">
      <c r="A45" s="22" t="s">
        <v>144</v>
      </c>
      <c r="B45" s="23">
        <f>SUM(B41:B44)</f>
        <v>82615</v>
      </c>
      <c r="C45" s="23">
        <f>SUM(C41:C44)</f>
        <v>88453</v>
      </c>
      <c r="D45" s="23">
        <f>SUM(D41:D44)</f>
        <v>162460</v>
      </c>
      <c r="E45" s="23">
        <f>SUM(E41:E44)</f>
        <v>214811</v>
      </c>
      <c r="F45" s="23">
        <f>SUM(F41:F44)</f>
        <v>246285</v>
      </c>
      <c r="G45" s="24"/>
      <c r="H45" s="139">
        <f>IF(OR(AND(C45&gt;0,B45&lt;0),AND(C45&lt;0,B45&gt;0)),"N/A ",IFERROR((C45-B45)/ABS(B45),0))</f>
        <v>7.0665133450341949E-2</v>
      </c>
      <c r="I45" s="139">
        <f>IF(OR(AND(D45&gt;0,C45&lt;0),AND(D45&lt;0,C45&gt;0)),"N/A ",IFERROR((D45-C45)/ABS(C45),0))</f>
        <v>0.83668162753100517</v>
      </c>
      <c r="J45" s="139">
        <f>IF(OR(AND(E45&gt;0,D45&lt;0),AND(E45&lt;0,D45&gt;0)),"N/A ",IFERROR((E45-D45)/ABS(D45),0))</f>
        <v>0.32223932044811032</v>
      </c>
      <c r="K45" s="139">
        <f>IF(OR(AND(F45&gt;0,E45&lt;0),AND(F45&lt;0,E45&gt;0)),"N/A ",IFERROR((F45-E45)/ABS(E45),0))</f>
        <v>0.14651949853592228</v>
      </c>
      <c r="M45" s="23">
        <f t="shared" ref="M45:X45" si="104">SUM(M41:M44)</f>
        <v>34855</v>
      </c>
      <c r="N45" s="23">
        <f t="shared" si="104"/>
        <v>30171</v>
      </c>
      <c r="O45" s="23">
        <f t="shared" si="104"/>
        <v>48023</v>
      </c>
      <c r="P45" s="23">
        <f t="shared" si="104"/>
        <v>49411</v>
      </c>
      <c r="Q45" s="117">
        <f t="shared" si="104"/>
        <v>28127</v>
      </c>
      <c r="R45" s="23">
        <f t="shared" si="104"/>
        <v>38929</v>
      </c>
      <c r="S45" s="23">
        <f t="shared" si="104"/>
        <v>70426</v>
      </c>
      <c r="T45" s="23">
        <f t="shared" si="104"/>
        <v>77329</v>
      </c>
      <c r="U45" s="117">
        <f t="shared" si="104"/>
        <v>54160</v>
      </c>
      <c r="V45" s="23">
        <f t="shared" si="104"/>
        <v>60876</v>
      </c>
      <c r="W45" s="23">
        <f t="shared" si="104"/>
        <v>66646</v>
      </c>
      <c r="X45" s="23">
        <f t="shared" si="104"/>
        <v>64603</v>
      </c>
      <c r="Y45" s="117">
        <f t="shared" ref="Y45" si="105">SUM(Y41:Y44)</f>
        <v>41981</v>
      </c>
      <c r="Z45" s="23">
        <f t="shared" ref="Z45" si="106">SUM(Z41:Z44)</f>
        <v>47498</v>
      </c>
      <c r="AA45" s="23">
        <f>SUM(AA41:AA44)</f>
        <v>43052</v>
      </c>
      <c r="AB45" s="24"/>
      <c r="AC45" s="139">
        <f t="shared" ref="AC45:AM45" si="107">IF(OR(AND(Q45&gt;0,M45&lt;0),AND(Q45&lt;0,M45&gt;0)),"N/A ",IFERROR((Q45-M45)/ABS(M45),0))</f>
        <v>-0.19302825993401235</v>
      </c>
      <c r="AD45" s="139">
        <f t="shared" si="107"/>
        <v>0.29027874448974178</v>
      </c>
      <c r="AE45" s="139">
        <f t="shared" si="107"/>
        <v>0.4665056327176561</v>
      </c>
      <c r="AF45" s="139">
        <f t="shared" si="107"/>
        <v>0.56501588715063444</v>
      </c>
      <c r="AG45" s="139">
        <f t="shared" si="107"/>
        <v>0.92555196074945778</v>
      </c>
      <c r="AH45" s="139">
        <f t="shared" si="107"/>
        <v>0.56376994014744797</v>
      </c>
      <c r="AI45" s="139">
        <f t="shared" si="107"/>
        <v>-5.3673359270723878E-2</v>
      </c>
      <c r="AJ45" s="139">
        <f t="shared" si="107"/>
        <v>-0.16456956639811712</v>
      </c>
      <c r="AK45" s="139">
        <f t="shared" si="107"/>
        <v>-0.22487075332348597</v>
      </c>
      <c r="AL45" s="139">
        <f t="shared" si="107"/>
        <v>-0.21975819699060384</v>
      </c>
      <c r="AM45" s="139">
        <f t="shared" si="107"/>
        <v>-0.35401974612129761</v>
      </c>
      <c r="AO45" s="23">
        <f t="shared" ref="AO45:AR45" si="108">SUM(AO41:AO44)</f>
        <v>113049</v>
      </c>
      <c r="AP45" s="23">
        <f t="shared" si="108"/>
        <v>137482</v>
      </c>
      <c r="AQ45" s="23">
        <f t="shared" si="108"/>
        <v>181682</v>
      </c>
      <c r="AR45" s="23">
        <f t="shared" si="108"/>
        <v>132531</v>
      </c>
      <c r="AS45" s="24"/>
      <c r="AT45" s="139">
        <f t="shared" si="99"/>
        <v>0.21612751992498827</v>
      </c>
      <c r="AU45" s="139">
        <f t="shared" si="100"/>
        <v>0.3214966322864084</v>
      </c>
      <c r="AV45" s="139">
        <f t="shared" si="101"/>
        <v>-0.27053312931385609</v>
      </c>
    </row>
    <row r="46" spans="1:48" x14ac:dyDescent="0.25">
      <c r="A46" s="49" t="s">
        <v>342</v>
      </c>
      <c r="B46" s="41">
        <f>B45/B9</f>
        <v>8.4950894753023892E-2</v>
      </c>
      <c r="C46" s="41">
        <f>C45/C9</f>
        <v>7.4928356689236184E-2</v>
      </c>
      <c r="D46" s="41">
        <f>D45/D9</f>
        <v>0.12087509821194733</v>
      </c>
      <c r="E46" s="41">
        <f>E45/E9</f>
        <v>0.13250417601180386</v>
      </c>
      <c r="F46" s="41">
        <f>F45/F9</f>
        <v>0.12110753017054435</v>
      </c>
      <c r="H46" s="138">
        <f>(C46-B46)*100</f>
        <v>-1.0022538063787709</v>
      </c>
      <c r="I46" s="138">
        <f>(D46-C46)*100</f>
        <v>4.5946741522711152</v>
      </c>
      <c r="J46" s="138">
        <f>(E46-D46)*100</f>
        <v>1.1629077799856531</v>
      </c>
      <c r="K46" s="138">
        <f>(F46-E46)*100</f>
        <v>-1.1396645841259518</v>
      </c>
      <c r="M46" s="41">
        <f t="shared" ref="M46:R46" si="109">M45/M9</f>
        <v>0.11058689899803922</v>
      </c>
      <c r="N46" s="41">
        <f t="shared" si="109"/>
        <v>0.10428714134120502</v>
      </c>
      <c r="O46" s="41">
        <f t="shared" si="109"/>
        <v>0.13766206961791272</v>
      </c>
      <c r="P46" s="41">
        <f t="shared" si="109"/>
        <v>0.12646917296312221</v>
      </c>
      <c r="Q46" s="119">
        <f t="shared" si="109"/>
        <v>8.937746862875319E-2</v>
      </c>
      <c r="R46" s="41">
        <f t="shared" si="109"/>
        <v>0.11149936558582349</v>
      </c>
      <c r="S46" s="41">
        <f t="shared" ref="S46:X46" si="110">S45/S9</f>
        <v>0.15472868762056252</v>
      </c>
      <c r="T46" s="41">
        <f t="shared" si="110"/>
        <v>0.15399091137193677</v>
      </c>
      <c r="U46" s="119">
        <f t="shared" si="110"/>
        <v>0.12439679269421496</v>
      </c>
      <c r="V46" s="41">
        <f t="shared" si="110"/>
        <v>0.1226861322106519</v>
      </c>
      <c r="W46" s="41">
        <f t="shared" si="110"/>
        <v>0.12372393333915016</v>
      </c>
      <c r="X46" s="41">
        <f t="shared" si="110"/>
        <v>0.1146734355169384</v>
      </c>
      <c r="Y46" s="119">
        <f t="shared" ref="Y46:AA46" si="111">Y45/Y9</f>
        <v>7.7706761141621727E-2</v>
      </c>
      <c r="Z46" s="41">
        <f t="shared" si="111"/>
        <v>8.5403941692723459E-2</v>
      </c>
      <c r="AA46" s="41">
        <f t="shared" si="111"/>
        <v>7.1612495425662864E-2</v>
      </c>
      <c r="AC46" s="138">
        <f t="shared" ref="AC46:AM46" si="112">(Q46-M46)*100</f>
        <v>-2.1209430369286033</v>
      </c>
      <c r="AD46" s="138">
        <f t="shared" si="112"/>
        <v>0.72122242446184681</v>
      </c>
      <c r="AE46" s="138">
        <f t="shared" si="112"/>
        <v>1.7066618002649803</v>
      </c>
      <c r="AF46" s="138">
        <f t="shared" si="112"/>
        <v>2.7521738408814556</v>
      </c>
      <c r="AG46" s="138">
        <f t="shared" si="112"/>
        <v>3.5019324065461763</v>
      </c>
      <c r="AH46" s="138">
        <f t="shared" si="112"/>
        <v>1.1186766624828413</v>
      </c>
      <c r="AI46" s="138">
        <f t="shared" si="112"/>
        <v>-3.1004754281412361</v>
      </c>
      <c r="AJ46" s="138">
        <f t="shared" si="112"/>
        <v>-3.9317475854998367</v>
      </c>
      <c r="AK46" s="138">
        <f t="shared" si="112"/>
        <v>-4.6690031552593227</v>
      </c>
      <c r="AL46" s="138">
        <f t="shared" si="112"/>
        <v>-3.7282190517928444</v>
      </c>
      <c r="AM46" s="138">
        <f t="shared" si="112"/>
        <v>-5.2111437913487295</v>
      </c>
      <c r="AO46" s="41">
        <f t="shared" ref="AO46:AR46" si="113">AO45/AO9</f>
        <v>0.11858253543346732</v>
      </c>
      <c r="AP46" s="41">
        <f t="shared" si="113"/>
        <v>0.12286170305934416</v>
      </c>
      <c r="AQ46" s="41">
        <f t="shared" si="113"/>
        <v>0.12357293804213051</v>
      </c>
      <c r="AR46" s="41">
        <f t="shared" si="113"/>
        <v>7.8070271550307324E-2</v>
      </c>
      <c r="AT46" s="138">
        <f>(AP46-AO46)*100</f>
        <v>0.42791676258768369</v>
      </c>
      <c r="AU46" s="138">
        <f t="shared" ref="AU46:AV46" si="114">(AQ46-AP46)*100</f>
        <v>7.1123498278635733E-2</v>
      </c>
      <c r="AV46" s="138">
        <f t="shared" si="114"/>
        <v>-4.5502666491823192</v>
      </c>
    </row>
    <row r="47" spans="1:48" x14ac:dyDescent="0.25">
      <c r="A47" s="13" t="s">
        <v>251</v>
      </c>
      <c r="B47" s="2">
        <v>0</v>
      </c>
      <c r="C47" s="2">
        <v>0</v>
      </c>
      <c r="D47" s="2">
        <f>SUM(M47:P47)</f>
        <v>0</v>
      </c>
      <c r="E47" s="2">
        <f>SUM(Q47:T47)</f>
        <v>2616</v>
      </c>
      <c r="F47" s="2">
        <f>SUM(U47:X47)</f>
        <v>11027</v>
      </c>
      <c r="H47" s="134">
        <f t="shared" si="88"/>
        <v>0</v>
      </c>
      <c r="I47" s="134">
        <f t="shared" si="89"/>
        <v>0</v>
      </c>
      <c r="J47" s="134">
        <f t="shared" si="90"/>
        <v>0</v>
      </c>
      <c r="K47" s="134">
        <f t="shared" si="90"/>
        <v>3.2152140672782874</v>
      </c>
      <c r="M47" s="2">
        <v>0</v>
      </c>
      <c r="N47" s="2">
        <v>0</v>
      </c>
      <c r="O47" s="2">
        <v>0</v>
      </c>
      <c r="P47" s="2">
        <v>0</v>
      </c>
      <c r="Q47" s="115">
        <v>0</v>
      </c>
      <c r="R47" s="2">
        <v>0</v>
      </c>
      <c r="S47" s="2">
        <v>979</v>
      </c>
      <c r="T47" s="2">
        <v>1637</v>
      </c>
      <c r="U47" s="115">
        <v>2637</v>
      </c>
      <c r="V47" s="2">
        <v>3092</v>
      </c>
      <c r="W47" s="144">
        <v>2967</v>
      </c>
      <c r="X47" s="2">
        <v>2331</v>
      </c>
      <c r="Y47" s="115">
        <v>2496</v>
      </c>
      <c r="Z47" s="2">
        <v>2583</v>
      </c>
      <c r="AA47" s="144">
        <v>2181</v>
      </c>
      <c r="AC47" s="134">
        <f t="shared" ref="AC47:AM49" si="115">IFERROR((Q47-M47)/(ABS(M47)),0)</f>
        <v>0</v>
      </c>
      <c r="AD47" s="134">
        <f t="shared" si="115"/>
        <v>0</v>
      </c>
      <c r="AE47" s="134">
        <f t="shared" si="115"/>
        <v>0</v>
      </c>
      <c r="AF47" s="134">
        <f t="shared" si="115"/>
        <v>0</v>
      </c>
      <c r="AG47" s="134">
        <f t="shared" si="115"/>
        <v>0</v>
      </c>
      <c r="AH47" s="134">
        <f t="shared" si="115"/>
        <v>0</v>
      </c>
      <c r="AI47" s="134">
        <f t="shared" si="115"/>
        <v>2.0306435137895811</v>
      </c>
      <c r="AJ47" s="134">
        <f t="shared" si="115"/>
        <v>0.4239462431276726</v>
      </c>
      <c r="AK47" s="134">
        <f t="shared" si="115"/>
        <v>-5.3469852104664393E-2</v>
      </c>
      <c r="AL47" s="134">
        <f t="shared" si="115"/>
        <v>-0.16461836998706339</v>
      </c>
      <c r="AM47" s="134">
        <f t="shared" si="115"/>
        <v>-0.26491405460060669</v>
      </c>
      <c r="AN47" s="2"/>
      <c r="AO47" s="2">
        <f t="shared" ref="AO47:AO49" si="116">SUM(M47:O47)</f>
        <v>0</v>
      </c>
      <c r="AP47" s="2">
        <f t="shared" ref="AP47:AP49" si="117">SUM(Q47:S47)</f>
        <v>979</v>
      </c>
      <c r="AQ47" s="2">
        <f t="shared" ref="AQ47:AQ49" si="118">SUM(U47:W47)</f>
        <v>8696</v>
      </c>
      <c r="AR47" s="2">
        <f t="shared" ref="AR47:AR49" si="119">SUM(Y47:AA47)</f>
        <v>7260</v>
      </c>
      <c r="AT47" s="134">
        <f t="shared" ref="AT47:AT50" si="120">IFERROR((AP47-AO47)/(ABS(AO47)),0)</f>
        <v>0</v>
      </c>
      <c r="AU47" s="134">
        <f t="shared" ref="AU47:AU50" si="121">IFERROR((AQ47-AP47)/(ABS(AP47)),0)</f>
        <v>7.8825331971399386</v>
      </c>
      <c r="AV47" s="134">
        <f t="shared" ref="AV47:AV50" si="122">IFERROR((AR47-AQ47)/(ABS(AQ47)),0)</f>
        <v>-0.16513339466421342</v>
      </c>
    </row>
    <row r="48" spans="1:48" x14ac:dyDescent="0.25">
      <c r="A48" s="13" t="s">
        <v>197</v>
      </c>
      <c r="B48" s="2">
        <v>8482</v>
      </c>
      <c r="C48" s="2">
        <v>9638</v>
      </c>
      <c r="D48" s="2">
        <f>SUM(M48:P48)</f>
        <v>9000</v>
      </c>
      <c r="E48" s="2">
        <f>SUM(Q48:T48)</f>
        <v>2346</v>
      </c>
      <c r="F48" s="2">
        <f>SUM(U48:X48)</f>
        <v>0</v>
      </c>
      <c r="H48" s="134">
        <f t="shared" si="88"/>
        <v>0.13628861117660929</v>
      </c>
      <c r="I48" s="134">
        <f t="shared" si="89"/>
        <v>-6.6196306287611542E-2</v>
      </c>
      <c r="J48" s="134">
        <f t="shared" si="90"/>
        <v>-0.73933333333333329</v>
      </c>
      <c r="K48" s="134">
        <f t="shared" si="90"/>
        <v>-1</v>
      </c>
      <c r="M48" s="2">
        <v>0</v>
      </c>
      <c r="N48" s="2">
        <v>0</v>
      </c>
      <c r="O48" s="2">
        <v>0</v>
      </c>
      <c r="P48" s="2">
        <v>9000</v>
      </c>
      <c r="Q48" s="115">
        <v>0</v>
      </c>
      <c r="R48" s="2">
        <v>0</v>
      </c>
      <c r="S48" s="2">
        <v>2346</v>
      </c>
      <c r="T48" s="2">
        <v>0</v>
      </c>
      <c r="U48" s="115">
        <v>0</v>
      </c>
      <c r="V48" s="2">
        <v>0</v>
      </c>
      <c r="W48" s="2">
        <v>0</v>
      </c>
      <c r="X48" s="2">
        <v>0</v>
      </c>
      <c r="Y48" s="115">
        <v>0</v>
      </c>
      <c r="Z48" s="2">
        <v>0</v>
      </c>
      <c r="AA48" s="2">
        <v>0</v>
      </c>
      <c r="AC48" s="134">
        <f t="shared" si="115"/>
        <v>0</v>
      </c>
      <c r="AD48" s="134">
        <f t="shared" si="115"/>
        <v>0</v>
      </c>
      <c r="AE48" s="134">
        <f t="shared" si="115"/>
        <v>0</v>
      </c>
      <c r="AF48" s="134">
        <f t="shared" si="115"/>
        <v>-1</v>
      </c>
      <c r="AG48" s="134">
        <f t="shared" si="115"/>
        <v>0</v>
      </c>
      <c r="AH48" s="134">
        <f t="shared" si="115"/>
        <v>0</v>
      </c>
      <c r="AI48" s="134">
        <f t="shared" si="115"/>
        <v>-1</v>
      </c>
      <c r="AJ48" s="134">
        <f t="shared" si="115"/>
        <v>0</v>
      </c>
      <c r="AK48" s="134">
        <f t="shared" si="115"/>
        <v>0</v>
      </c>
      <c r="AL48" s="134">
        <f t="shared" si="115"/>
        <v>0</v>
      </c>
      <c r="AM48" s="134">
        <f t="shared" si="115"/>
        <v>0</v>
      </c>
      <c r="AO48" s="2">
        <f t="shared" si="116"/>
        <v>0</v>
      </c>
      <c r="AP48" s="2">
        <f t="shared" si="117"/>
        <v>2346</v>
      </c>
      <c r="AQ48" s="2">
        <f t="shared" si="118"/>
        <v>0</v>
      </c>
      <c r="AR48" s="2">
        <f t="shared" si="119"/>
        <v>0</v>
      </c>
      <c r="AT48" s="134">
        <f t="shared" si="120"/>
        <v>0</v>
      </c>
      <c r="AU48" s="134">
        <f t="shared" si="121"/>
        <v>-1</v>
      </c>
      <c r="AV48" s="134">
        <f t="shared" si="122"/>
        <v>0</v>
      </c>
    </row>
    <row r="49" spans="1:48" x14ac:dyDescent="0.25">
      <c r="A49" s="13" t="s">
        <v>145</v>
      </c>
      <c r="B49" s="144">
        <f>'Impacto IFRS16'!B48</f>
        <v>0</v>
      </c>
      <c r="C49" s="144">
        <f>'Impacto IFRS16'!C48</f>
        <v>0</v>
      </c>
      <c r="D49" s="144">
        <f>SUM(M49:P49)</f>
        <v>-46833</v>
      </c>
      <c r="E49" s="144">
        <f>SUM(Q49:T49)</f>
        <v>-56554</v>
      </c>
      <c r="F49" s="144">
        <f>SUM(U49:X49)</f>
        <v>-75152</v>
      </c>
      <c r="G49" s="147"/>
      <c r="H49" s="148">
        <f t="shared" si="88"/>
        <v>0</v>
      </c>
      <c r="I49" s="148">
        <f t="shared" si="89"/>
        <v>0</v>
      </c>
      <c r="J49" s="148">
        <f t="shared" si="90"/>
        <v>-0.20756731364636047</v>
      </c>
      <c r="K49" s="148">
        <f t="shared" si="90"/>
        <v>-0.32885383880892599</v>
      </c>
      <c r="L49" s="147"/>
      <c r="M49" s="144">
        <f>'Impacto IFRS16'!M48</f>
        <v>-10813</v>
      </c>
      <c r="N49" s="144">
        <f>'Impacto IFRS16'!N48</f>
        <v>-11494</v>
      </c>
      <c r="O49" s="144">
        <f>'Impacto IFRS16'!O48</f>
        <v>-11971</v>
      </c>
      <c r="P49" s="144">
        <f>'Impacto IFRS16'!P48</f>
        <v>-12555</v>
      </c>
      <c r="Q49" s="149">
        <f>'Impacto IFRS16'!Q48</f>
        <v>-12777</v>
      </c>
      <c r="R49" s="144">
        <f>'Impacto IFRS16'!R48</f>
        <v>-13145</v>
      </c>
      <c r="S49" s="144">
        <f>'Impacto IFRS16'!S48</f>
        <v>-15001</v>
      </c>
      <c r="T49" s="144">
        <f>'Impacto IFRS16'!T48</f>
        <v>-15631</v>
      </c>
      <c r="U49" s="149">
        <f>'Impacto IFRS16'!U48</f>
        <v>-16590</v>
      </c>
      <c r="V49" s="144">
        <f>'Impacto IFRS16'!V48</f>
        <v>-17870</v>
      </c>
      <c r="W49" s="144">
        <f>'Impacto IFRS16'!W48</f>
        <v>-19691</v>
      </c>
      <c r="X49" s="144">
        <f>'Impacto IFRS16'!X48</f>
        <v>-21001</v>
      </c>
      <c r="Y49" s="149">
        <f>'Impacto IFRS16'!Y48</f>
        <v>-22524</v>
      </c>
      <c r="Z49" s="144">
        <f>'Impacto IFRS16'!Z48</f>
        <v>-23897</v>
      </c>
      <c r="AA49" s="144">
        <f>'Impacto IFRS16'!AA48</f>
        <v>-24864</v>
      </c>
      <c r="AC49" s="134">
        <f t="shared" si="115"/>
        <v>-0.1816332192730972</v>
      </c>
      <c r="AD49" s="134">
        <f t="shared" si="115"/>
        <v>-0.14364016008352185</v>
      </c>
      <c r="AE49" s="134">
        <f t="shared" si="115"/>
        <v>-0.25311168657589173</v>
      </c>
      <c r="AF49" s="134">
        <f t="shared" si="115"/>
        <v>-0.24500199123855038</v>
      </c>
      <c r="AG49" s="134">
        <f t="shared" si="115"/>
        <v>-0.2984268607654379</v>
      </c>
      <c r="AH49" s="134">
        <f t="shared" si="115"/>
        <v>-0.35945226321795359</v>
      </c>
      <c r="AI49" s="134">
        <f t="shared" si="115"/>
        <v>-0.31264582361175924</v>
      </c>
      <c r="AJ49" s="134">
        <f t="shared" si="115"/>
        <v>-0.3435480775382253</v>
      </c>
      <c r="AK49" s="134">
        <f t="shared" si="115"/>
        <v>-0.35768535262206147</v>
      </c>
      <c r="AL49" s="134">
        <f t="shared" si="115"/>
        <v>-0.33726916620033576</v>
      </c>
      <c r="AM49" s="134">
        <f t="shared" si="115"/>
        <v>-0.26270885175968717</v>
      </c>
      <c r="AN49" s="147"/>
      <c r="AO49" s="144">
        <f t="shared" si="116"/>
        <v>-34278</v>
      </c>
      <c r="AP49" s="144">
        <f t="shared" si="117"/>
        <v>-40923</v>
      </c>
      <c r="AQ49" s="144">
        <f t="shared" si="118"/>
        <v>-54151</v>
      </c>
      <c r="AR49" s="144">
        <f t="shared" si="119"/>
        <v>-71285</v>
      </c>
      <c r="AT49" s="134">
        <f t="shared" si="120"/>
        <v>-0.19385611762646596</v>
      </c>
      <c r="AU49" s="134">
        <f t="shared" si="121"/>
        <v>-0.32324120910001708</v>
      </c>
      <c r="AV49" s="134">
        <f t="shared" si="122"/>
        <v>-0.31641151594615058</v>
      </c>
    </row>
    <row r="50" spans="1:48" x14ac:dyDescent="0.25">
      <c r="A50" s="47" t="s">
        <v>146</v>
      </c>
      <c r="B50" s="19">
        <f>SUM(B47:B49,B45)</f>
        <v>91097</v>
      </c>
      <c r="C50" s="19">
        <f t="shared" ref="C50:F50" si="123">SUM(C47:C49,C45)</f>
        <v>98091</v>
      </c>
      <c r="D50" s="19">
        <f t="shared" si="123"/>
        <v>124627</v>
      </c>
      <c r="E50" s="19">
        <f t="shared" si="123"/>
        <v>163219</v>
      </c>
      <c r="F50" s="19">
        <f t="shared" si="123"/>
        <v>182160</v>
      </c>
      <c r="G50" s="20"/>
      <c r="H50" s="135">
        <f>IF(OR(AND(C50&gt;0,B50&lt;0),AND(C50&lt;0,B50&gt;0)),"N/A ",IFERROR((C50-B50)/ABS(B50),0))</f>
        <v>7.6775305443647981E-2</v>
      </c>
      <c r="I50" s="135">
        <f>IF(OR(AND(D50&gt;0,C50&lt;0),AND(D50&lt;0,C50&gt;0)),"N/A ",IFERROR((D50-C50)/ABS(C50),0))</f>
        <v>0.27052430905995456</v>
      </c>
      <c r="J50" s="135">
        <f>IF(OR(AND(E50&gt;0,D50&lt;0),AND(E50&lt;0,D50&gt;0)),"N/A ",IFERROR((E50-D50)/ABS(D50),0))</f>
        <v>0.30966002551614014</v>
      </c>
      <c r="K50" s="135">
        <f>IF(OR(AND(F50&gt;0,E50&lt;0),AND(F50&lt;0,E50&gt;0)),"N/A ",IFERROR((F50-E50)/ABS(E50),0))</f>
        <v>0.11604653869953865</v>
      </c>
      <c r="M50" s="19">
        <f t="shared" ref="M50:X50" si="124">SUM(M47:M49,M45)</f>
        <v>24042</v>
      </c>
      <c r="N50" s="19">
        <f t="shared" si="124"/>
        <v>18677</v>
      </c>
      <c r="O50" s="19">
        <f t="shared" si="124"/>
        <v>36052</v>
      </c>
      <c r="P50" s="19">
        <f t="shared" si="124"/>
        <v>45856</v>
      </c>
      <c r="Q50" s="114">
        <f t="shared" si="124"/>
        <v>15350</v>
      </c>
      <c r="R50" s="19">
        <f t="shared" si="124"/>
        <v>25784</v>
      </c>
      <c r="S50" s="19">
        <f t="shared" si="124"/>
        <v>58750</v>
      </c>
      <c r="T50" s="19">
        <f t="shared" si="124"/>
        <v>63335</v>
      </c>
      <c r="U50" s="114">
        <f t="shared" si="124"/>
        <v>40207</v>
      </c>
      <c r="V50" s="19">
        <f t="shared" si="124"/>
        <v>46098</v>
      </c>
      <c r="W50" s="19">
        <f t="shared" si="124"/>
        <v>49922</v>
      </c>
      <c r="X50" s="19">
        <f t="shared" si="124"/>
        <v>45933</v>
      </c>
      <c r="Y50" s="114">
        <f t="shared" ref="Y50:AA50" si="125">SUM(Y47:Y49,Y45)</f>
        <v>21953</v>
      </c>
      <c r="Z50" s="19">
        <f t="shared" si="125"/>
        <v>26184</v>
      </c>
      <c r="AA50" s="19">
        <f t="shared" si="125"/>
        <v>20369</v>
      </c>
      <c r="AB50" s="19"/>
      <c r="AC50" s="135">
        <f t="shared" ref="AC50:AM50" si="126">IF(OR(AND(Q50&gt;0,M50&lt;0),AND(Q50&lt;0,M50&gt;0)),"N/A ",IFERROR((Q50-M50)/ABS(M50),0))</f>
        <v>-0.36153398219782046</v>
      </c>
      <c r="AD50" s="135">
        <f t="shared" si="126"/>
        <v>0.38052149702843069</v>
      </c>
      <c r="AE50" s="135">
        <f t="shared" si="126"/>
        <v>0.62959059136802398</v>
      </c>
      <c r="AF50" s="135">
        <f t="shared" si="126"/>
        <v>0.38117149337055128</v>
      </c>
      <c r="AG50" s="135">
        <f t="shared" si="126"/>
        <v>1.6193485342019545</v>
      </c>
      <c r="AH50" s="135">
        <f t="shared" si="126"/>
        <v>0.78785293205088425</v>
      </c>
      <c r="AI50" s="135">
        <f t="shared" si="126"/>
        <v>-0.15026382978723404</v>
      </c>
      <c r="AJ50" s="135">
        <f t="shared" si="126"/>
        <v>-0.27476119049498698</v>
      </c>
      <c r="AK50" s="135">
        <f t="shared" si="126"/>
        <v>-0.45400054716840349</v>
      </c>
      <c r="AL50" s="135">
        <f t="shared" si="126"/>
        <v>-0.43199271118052845</v>
      </c>
      <c r="AM50" s="135">
        <f t="shared" si="126"/>
        <v>-0.59198349425103158</v>
      </c>
      <c r="AO50" s="19">
        <f t="shared" ref="AO50:AR50" si="127">SUM(AO47:AO49,AO45)</f>
        <v>78771</v>
      </c>
      <c r="AP50" s="19">
        <f t="shared" si="127"/>
        <v>99884</v>
      </c>
      <c r="AQ50" s="19">
        <f t="shared" si="127"/>
        <v>136227</v>
      </c>
      <c r="AR50" s="19">
        <f t="shared" si="127"/>
        <v>68506</v>
      </c>
      <c r="AS50" s="19"/>
      <c r="AT50" s="135">
        <f t="shared" si="120"/>
        <v>0.26803011260489268</v>
      </c>
      <c r="AU50" s="135">
        <f t="shared" si="121"/>
        <v>0.36385206839934325</v>
      </c>
      <c r="AV50" s="135">
        <f t="shared" si="122"/>
        <v>-0.49711877968390994</v>
      </c>
    </row>
    <row r="51" spans="1:48" x14ac:dyDescent="0.25">
      <c r="A51" s="49" t="s">
        <v>343</v>
      </c>
      <c r="B51" s="41">
        <f>B50/B9</f>
        <v>9.3672718747397174E-2</v>
      </c>
      <c r="C51" s="41">
        <f>C50/C9</f>
        <v>8.3092686918520189E-2</v>
      </c>
      <c r="D51" s="41">
        <f>D50/D9</f>
        <v>9.2726214852027339E-2</v>
      </c>
      <c r="E51" s="41">
        <f>E50/E9</f>
        <v>0.10068012859895729</v>
      </c>
      <c r="F51" s="41">
        <f>F50/F9</f>
        <v>8.9574873402222463E-2</v>
      </c>
      <c r="H51" s="138">
        <f>(C51-B51)*100</f>
        <v>-1.0580031828876986</v>
      </c>
      <c r="I51" s="138">
        <f>(D51-C51)*100</f>
        <v>0.96335279335071489</v>
      </c>
      <c r="J51" s="138">
        <f>(E51-D51)*100</f>
        <v>0.79539137469299548</v>
      </c>
      <c r="K51" s="138">
        <f>(F51-E51)*100</f>
        <v>-1.1105255196734831</v>
      </c>
      <c r="M51" s="41">
        <f t="shared" ref="M51:X51" si="128">M50/M9</f>
        <v>7.6279736786999258E-2</v>
      </c>
      <c r="N51" s="41">
        <f t="shared" si="128"/>
        <v>6.4557718962900995E-2</v>
      </c>
      <c r="O51" s="41">
        <f t="shared" si="128"/>
        <v>0.1033461660842719</v>
      </c>
      <c r="P51" s="84">
        <f t="shared" si="128"/>
        <v>0.11737002682392449</v>
      </c>
      <c r="Q51" s="41">
        <f t="shared" si="128"/>
        <v>4.8776767641460571E-2</v>
      </c>
      <c r="R51" s="41">
        <f t="shared" si="128"/>
        <v>7.3849819986767526E-2</v>
      </c>
      <c r="S51" s="41">
        <f t="shared" si="128"/>
        <v>0.1290760571054447</v>
      </c>
      <c r="T51" s="84">
        <f t="shared" si="128"/>
        <v>0.12612363242433777</v>
      </c>
      <c r="U51" s="119">
        <f t="shared" si="128"/>
        <v>9.2349000071202003E-2</v>
      </c>
      <c r="V51" s="41">
        <f t="shared" si="128"/>
        <v>9.2903366230478859E-2</v>
      </c>
      <c r="W51" s="41">
        <f t="shared" si="128"/>
        <v>9.2676922848438828E-2</v>
      </c>
      <c r="X51" s="84">
        <f t="shared" si="128"/>
        <v>8.1533286590398768E-2</v>
      </c>
      <c r="Y51" s="119">
        <f>Y50/Y9</f>
        <v>4.0634966469165146E-2</v>
      </c>
      <c r="Z51" s="41">
        <f t="shared" ref="Z51:AA51" si="129">Z50/Z9</f>
        <v>4.7080230941982208E-2</v>
      </c>
      <c r="AA51" s="41">
        <f t="shared" si="129"/>
        <v>3.38816993246615E-2</v>
      </c>
      <c r="AC51" s="138">
        <f t="shared" ref="AC51:AM51" si="130">(Q51-M51)*100</f>
        <v>-2.7502969145538687</v>
      </c>
      <c r="AD51" s="138">
        <f t="shared" si="130"/>
        <v>0.92921010238665303</v>
      </c>
      <c r="AE51" s="138">
        <f t="shared" si="130"/>
        <v>2.5729891021172806</v>
      </c>
      <c r="AF51" s="138">
        <f t="shared" si="130"/>
        <v>0.87536056004132856</v>
      </c>
      <c r="AG51" s="138">
        <f t="shared" si="130"/>
        <v>4.3572232429741433</v>
      </c>
      <c r="AH51" s="138">
        <f t="shared" si="130"/>
        <v>1.9053546243711335</v>
      </c>
      <c r="AI51" s="138">
        <f t="shared" si="130"/>
        <v>-3.6399134257005876</v>
      </c>
      <c r="AJ51" s="138">
        <f t="shared" si="130"/>
        <v>-4.4590345833939002</v>
      </c>
      <c r="AK51" s="138">
        <f t="shared" si="130"/>
        <v>-5.1714033602036853</v>
      </c>
      <c r="AL51" s="138">
        <f t="shared" si="130"/>
        <v>-4.5823135288496655</v>
      </c>
      <c r="AM51" s="138">
        <f t="shared" si="130"/>
        <v>-5.8795223523777329</v>
      </c>
      <c r="AO51" s="41">
        <f t="shared" ref="AO51:AR51" si="131">AO50/AO9</f>
        <v>8.2626691953309225E-2</v>
      </c>
      <c r="AP51" s="41">
        <f t="shared" si="131"/>
        <v>8.9262000468276079E-2</v>
      </c>
      <c r="AQ51" s="41">
        <f t="shared" si="131"/>
        <v>9.2656237990914408E-2</v>
      </c>
      <c r="AR51" s="41">
        <f t="shared" si="131"/>
        <v>4.0354951089370435E-2</v>
      </c>
      <c r="AT51" s="138">
        <f>(AP51-AO51)*100</f>
        <v>0.66353085149668534</v>
      </c>
      <c r="AU51" s="138">
        <f t="shared" ref="AU51" si="132">(AQ51-AP51)*100</f>
        <v>0.33942375226383298</v>
      </c>
      <c r="AV51" s="138">
        <f t="shared" ref="AV51" si="133">(AR51-AQ51)*100</f>
        <v>-5.2301286901543973</v>
      </c>
    </row>
    <row r="52" spans="1:48" x14ac:dyDescent="0.25">
      <c r="H52" s="4"/>
      <c r="I52" s="4"/>
      <c r="J52" s="4"/>
      <c r="K52" s="4"/>
      <c r="P52" s="78"/>
      <c r="T52" s="78"/>
      <c r="X52" s="80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T52" s="4"/>
      <c r="AU52" s="4"/>
      <c r="AV52" s="4"/>
    </row>
    <row r="53" spans="1:48" x14ac:dyDescent="0.25">
      <c r="A53" s="43" t="s">
        <v>339</v>
      </c>
      <c r="H53" s="4"/>
      <c r="I53" s="4"/>
      <c r="J53" s="4"/>
      <c r="K53" s="4"/>
      <c r="P53" s="78"/>
      <c r="T53" s="78"/>
      <c r="X53" s="78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T53" s="4"/>
      <c r="AU53" s="4"/>
      <c r="AV53" s="4"/>
    </row>
    <row r="54" spans="1:48" x14ac:dyDescent="0.25">
      <c r="A54" s="1" t="s">
        <v>127</v>
      </c>
      <c r="B54" s="3">
        <f>B38</f>
        <v>17196</v>
      </c>
      <c r="C54" s="3">
        <f>C38</f>
        <v>19435</v>
      </c>
      <c r="D54" s="3">
        <f>SUM(M54:P54)</f>
        <v>30122</v>
      </c>
      <c r="E54" s="3">
        <f>SUM(Q54:T54)</f>
        <v>67866</v>
      </c>
      <c r="F54" s="3">
        <f>SUM(U54:X54)</f>
        <v>68227</v>
      </c>
      <c r="H54" s="136">
        <f>IF(OR(AND(C54&gt;0,B54&lt;0),AND(C54&lt;0,B54&gt;0)),"N/A ",IFERROR((C54-B54)/ABS(B54),0))</f>
        <v>0.13020469876715515</v>
      </c>
      <c r="I54" s="136">
        <f>IF(OR(AND(D54&gt;0,C54&lt;0),AND(D54&lt;0,C54&gt;0)),"N/A ",IFERROR((D54-C54)/ABS(C54),0))</f>
        <v>0.54988422948289173</v>
      </c>
      <c r="J54" s="136">
        <f>IF(OR(AND(E54&gt;0,D54&lt;0),AND(E54&lt;0,D54&gt;0)),"N/A ",IFERROR((E54-D54)/ABS(D54),0))</f>
        <v>1.2530376469025961</v>
      </c>
      <c r="K54" s="136">
        <f>IF(OR(AND(F54&gt;0,E54&lt;0),AND(F54&lt;0,E54&gt;0)),"N/A ",IFERROR((F54-E54)/ABS(E54),0))</f>
        <v>5.3193056906256451E-3</v>
      </c>
      <c r="M54" s="3">
        <f>M38</f>
        <v>-500</v>
      </c>
      <c r="N54" s="3">
        <f t="shared" ref="N54:U54" si="134">N38</f>
        <v>1354</v>
      </c>
      <c r="O54" s="3">
        <f t="shared" si="134"/>
        <v>13342</v>
      </c>
      <c r="P54" s="81">
        <f t="shared" si="134"/>
        <v>15926</v>
      </c>
      <c r="Q54" s="3">
        <f t="shared" si="134"/>
        <v>-1538</v>
      </c>
      <c r="R54" s="3">
        <f t="shared" si="134"/>
        <v>4447</v>
      </c>
      <c r="S54" s="3">
        <f t="shared" si="134"/>
        <v>30105</v>
      </c>
      <c r="T54" s="81">
        <f t="shared" si="134"/>
        <v>34852</v>
      </c>
      <c r="U54" s="3">
        <f t="shared" si="134"/>
        <v>11612</v>
      </c>
      <c r="V54" s="3">
        <f>V38</f>
        <v>15986</v>
      </c>
      <c r="W54" s="3">
        <f>W38</f>
        <v>15551</v>
      </c>
      <c r="X54" s="81">
        <f>X38</f>
        <v>25078</v>
      </c>
      <c r="Y54" s="3">
        <f t="shared" ref="Y54" si="135">Y38</f>
        <v>-10264</v>
      </c>
      <c r="Z54" s="3">
        <f>Z38</f>
        <v>-4368</v>
      </c>
      <c r="AA54" s="3">
        <f>AA38</f>
        <v>-7640</v>
      </c>
      <c r="AC54" s="136">
        <f t="shared" ref="AC54:AM54" si="136">IF(OR(AND(Q54&gt;0,M54&lt;0),AND(Q54&lt;0,M54&gt;0)),"N/A ",IFERROR((Q54-M54)/ABS(M54),0))</f>
        <v>-2.0760000000000001</v>
      </c>
      <c r="AD54" s="136">
        <f t="shared" si="136"/>
        <v>2.2843426883308715</v>
      </c>
      <c r="AE54" s="136">
        <f t="shared" si="136"/>
        <v>1.2564083345825214</v>
      </c>
      <c r="AF54" s="136">
        <f t="shared" si="136"/>
        <v>1.1883712168780611</v>
      </c>
      <c r="AG54" s="136" t="str">
        <f t="shared" si="136"/>
        <v xml:space="preserve">N/A </v>
      </c>
      <c r="AH54" s="136">
        <f t="shared" si="136"/>
        <v>2.5947829997751293</v>
      </c>
      <c r="AI54" s="136">
        <f t="shared" si="136"/>
        <v>-0.48344128882245474</v>
      </c>
      <c r="AJ54" s="136">
        <f t="shared" si="136"/>
        <v>-0.2804430161827155</v>
      </c>
      <c r="AK54" s="136" t="str">
        <f t="shared" si="136"/>
        <v xml:space="preserve">N/A </v>
      </c>
      <c r="AL54" s="136" t="str">
        <f t="shared" si="136"/>
        <v xml:space="preserve">N/A </v>
      </c>
      <c r="AM54" s="136" t="str">
        <f t="shared" si="136"/>
        <v xml:space="preserve">N/A </v>
      </c>
      <c r="AO54" s="3">
        <f t="shared" ref="AO54:AR54" si="137">AO38</f>
        <v>14196</v>
      </c>
      <c r="AP54" s="3">
        <f t="shared" si="137"/>
        <v>33014</v>
      </c>
      <c r="AQ54" s="3">
        <f t="shared" si="137"/>
        <v>43149</v>
      </c>
      <c r="AR54" s="3">
        <f t="shared" si="137"/>
        <v>-22272</v>
      </c>
      <c r="AT54" s="136">
        <f>IFERROR((AP54-AO54)/(ABS(AO54)),0)</f>
        <v>1.3255846717385178</v>
      </c>
      <c r="AU54" s="136">
        <f t="shared" ref="AU54:AU58" si="138">IFERROR((AQ54-AP54)/(ABS(AP54)),0)</f>
        <v>0.30699097352638277</v>
      </c>
      <c r="AV54" s="136">
        <f t="shared" ref="AV54:AV58" si="139">IFERROR((AR54-AQ54)/(ABS(AQ54)),0)</f>
        <v>-1.5161649169158034</v>
      </c>
    </row>
    <row r="55" spans="1:48" x14ac:dyDescent="0.25">
      <c r="A55" s="49" t="s">
        <v>353</v>
      </c>
      <c r="B55" s="41">
        <f>IFERROR(B54/B$9,"-")</f>
        <v>1.7682207664140883E-2</v>
      </c>
      <c r="C55" s="41">
        <f>IFERROR(C54/C$9,"-")</f>
        <v>1.6463349035706027E-2</v>
      </c>
      <c r="D55" s="41">
        <f>IFERROR(D54/D$9,"-")</f>
        <v>2.2411668769791195E-2</v>
      </c>
      <c r="E55" s="41">
        <f>IFERROR(E54/E$9,"-")</f>
        <v>4.1862513601338296E-2</v>
      </c>
      <c r="F55" s="41">
        <f>IFERROR(F54/F$9,"-")</f>
        <v>3.354976332681945E-2</v>
      </c>
      <c r="H55" s="138">
        <f>(C55-B55)*100</f>
        <v>-0.1218858628434856</v>
      </c>
      <c r="I55" s="138">
        <f>(D55-C55)*100</f>
        <v>0.59483197340851679</v>
      </c>
      <c r="J55" s="138">
        <f>(E55-D55)*100</f>
        <v>1.9450844831547101</v>
      </c>
      <c r="K55" s="138">
        <f>(F55-E55)*100</f>
        <v>-0.83127502745188453</v>
      </c>
      <c r="M55" s="41">
        <f>IFERROR(M54/M$9,"-")</f>
        <v>-1.5863850092962162E-3</v>
      </c>
      <c r="N55" s="41">
        <f t="shared" ref="N55:U55" si="140">IFERROR(N54/N$9,"-")</f>
        <v>4.68014946060759E-3</v>
      </c>
      <c r="O55" s="41">
        <f t="shared" si="140"/>
        <v>3.8245993229123372E-2</v>
      </c>
      <c r="P55" s="84">
        <f t="shared" si="140"/>
        <v>4.0763150889694288E-2</v>
      </c>
      <c r="Q55" s="41">
        <f t="shared" si="140"/>
        <v>-4.8872096829033458E-3</v>
      </c>
      <c r="R55" s="41">
        <f t="shared" si="140"/>
        <v>1.2736974460175115E-2</v>
      </c>
      <c r="S55" s="41">
        <f t="shared" si="140"/>
        <v>6.6141867219734682E-2</v>
      </c>
      <c r="T55" s="84">
        <f t="shared" si="140"/>
        <v>6.9403344710713188E-2</v>
      </c>
      <c r="U55" s="41">
        <f t="shared" si="140"/>
        <v>2.6670892850170311E-2</v>
      </c>
      <c r="V55" s="41">
        <f>IFERROR(V54/V$9,"-")</f>
        <v>3.2217302541551369E-2</v>
      </c>
      <c r="W55" s="41">
        <f>IFERROR(W54/W$9,"-")</f>
        <v>2.8869412828333645E-2</v>
      </c>
      <c r="X55" s="84">
        <f>IFERROR(X54/X$9,"-")</f>
        <v>4.4514657460083602E-2</v>
      </c>
      <c r="Y55" s="41">
        <f t="shared" ref="Y55" si="141">IFERROR(Y54/Y$9,"-")</f>
        <v>-1.8998646920216418E-2</v>
      </c>
      <c r="Z55" s="41">
        <f>IFERROR(Z54/Z$9,"-")</f>
        <v>-7.8538973707064728E-3</v>
      </c>
      <c r="AA55" s="41">
        <f>IFERROR(AA54/AA$9,"-")</f>
        <v>-1.2708340264147177E-2</v>
      </c>
      <c r="AC55" s="138">
        <f t="shared" ref="AC55:AM55" si="142">(Q55-M55)*100</f>
        <v>-0.33008246736071295</v>
      </c>
      <c r="AD55" s="138">
        <f t="shared" si="142"/>
        <v>0.80568249995675245</v>
      </c>
      <c r="AE55" s="138">
        <f t="shared" si="142"/>
        <v>2.7895873990611308</v>
      </c>
      <c r="AF55" s="138">
        <f t="shared" si="142"/>
        <v>2.86401938210189</v>
      </c>
      <c r="AG55" s="138">
        <f t="shared" si="142"/>
        <v>3.155810253307366</v>
      </c>
      <c r="AH55" s="138">
        <f t="shared" si="142"/>
        <v>1.9480328081376255</v>
      </c>
      <c r="AI55" s="138">
        <f t="shared" si="142"/>
        <v>-3.7272454391401033</v>
      </c>
      <c r="AJ55" s="138">
        <f t="shared" si="142"/>
        <v>-2.4888687250629586</v>
      </c>
      <c r="AK55" s="138">
        <f t="shared" si="142"/>
        <v>-4.5669539770386729</v>
      </c>
      <c r="AL55" s="138">
        <f t="shared" si="142"/>
        <v>-4.0071199912257844</v>
      </c>
      <c r="AM55" s="138">
        <f t="shared" si="142"/>
        <v>-4.1577753092480823</v>
      </c>
      <c r="AO55" s="41">
        <f t="shared" ref="AO55:AR55" si="143">IFERROR(AO54/AO$9,"-")</f>
        <v>1.4890867438133041E-2</v>
      </c>
      <c r="AP55" s="41">
        <f t="shared" si="143"/>
        <v>2.950318052400451E-2</v>
      </c>
      <c r="AQ55" s="41">
        <f t="shared" si="143"/>
        <v>2.9348249708721224E-2</v>
      </c>
      <c r="AR55" s="41">
        <f t="shared" si="143"/>
        <v>-1.311980659595449E-2</v>
      </c>
      <c r="AT55" s="138">
        <f t="shared" ref="AT55:AT58" si="144">IFERROR((AP55-AO55)/(ABS(AO55)),0)</f>
        <v>0.9812936114421219</v>
      </c>
      <c r="AU55" s="138">
        <f t="shared" si="138"/>
        <v>-5.2513258750944113E-3</v>
      </c>
      <c r="AV55" s="138">
        <f t="shared" si="139"/>
        <v>-1.4470388089977224</v>
      </c>
    </row>
    <row r="56" spans="1:48" x14ac:dyDescent="0.25">
      <c r="A56" s="13" t="s">
        <v>251</v>
      </c>
      <c r="B56" s="2">
        <f>B47</f>
        <v>0</v>
      </c>
      <c r="C56" s="2">
        <f>C47</f>
        <v>0</v>
      </c>
      <c r="D56" s="2">
        <f>SUM(M56:P56)</f>
        <v>0</v>
      </c>
      <c r="E56" s="2">
        <f>SUM(Q56:T56)</f>
        <v>2616</v>
      </c>
      <c r="F56" s="2">
        <f>SUM(U56:X56)</f>
        <v>11027</v>
      </c>
      <c r="H56" s="134">
        <f t="shared" ref="H56:K57" si="145">IFERROR((C56-B56)/(ABS(B56)),0)</f>
        <v>0</v>
      </c>
      <c r="I56" s="134">
        <f t="shared" si="145"/>
        <v>0</v>
      </c>
      <c r="J56" s="134">
        <f t="shared" si="145"/>
        <v>0</v>
      </c>
      <c r="K56" s="134">
        <f t="shared" si="145"/>
        <v>3.2152140672782874</v>
      </c>
      <c r="M56" s="2">
        <f>M47</f>
        <v>0</v>
      </c>
      <c r="N56" s="2">
        <f t="shared" ref="N56:U56" si="146">N47</f>
        <v>0</v>
      </c>
      <c r="O56" s="2">
        <f t="shared" si="146"/>
        <v>0</v>
      </c>
      <c r="P56" s="80">
        <f t="shared" si="146"/>
        <v>0</v>
      </c>
      <c r="Q56" s="2">
        <f t="shared" si="146"/>
        <v>0</v>
      </c>
      <c r="R56" s="2">
        <f t="shared" si="146"/>
        <v>0</v>
      </c>
      <c r="S56" s="2">
        <f t="shared" si="146"/>
        <v>979</v>
      </c>
      <c r="T56" s="80">
        <f t="shared" si="146"/>
        <v>1637</v>
      </c>
      <c r="U56" s="2">
        <f t="shared" si="146"/>
        <v>2637</v>
      </c>
      <c r="V56" s="2">
        <f>V47</f>
        <v>3092</v>
      </c>
      <c r="W56" s="2">
        <f>W47</f>
        <v>2967</v>
      </c>
      <c r="X56" s="80">
        <f>X47</f>
        <v>2331</v>
      </c>
      <c r="Y56" s="2">
        <f t="shared" ref="Y56" si="147">Y47</f>
        <v>2496</v>
      </c>
      <c r="Z56" s="2">
        <f>Z47</f>
        <v>2583</v>
      </c>
      <c r="AA56" s="2">
        <f>AA47</f>
        <v>2181</v>
      </c>
      <c r="AC56" s="134">
        <f t="shared" ref="AC56:AM57" si="148">IFERROR((Q56-M56)/(ABS(M56)),0)</f>
        <v>0</v>
      </c>
      <c r="AD56" s="134">
        <f t="shared" si="148"/>
        <v>0</v>
      </c>
      <c r="AE56" s="134">
        <f t="shared" si="148"/>
        <v>0</v>
      </c>
      <c r="AF56" s="134">
        <f t="shared" si="148"/>
        <v>0</v>
      </c>
      <c r="AG56" s="134">
        <f t="shared" si="148"/>
        <v>0</v>
      </c>
      <c r="AH56" s="134">
        <f t="shared" si="148"/>
        <v>0</v>
      </c>
      <c r="AI56" s="134">
        <f t="shared" si="148"/>
        <v>2.0306435137895811</v>
      </c>
      <c r="AJ56" s="134">
        <f t="shared" si="148"/>
        <v>0.4239462431276726</v>
      </c>
      <c r="AK56" s="134">
        <f t="shared" si="148"/>
        <v>-5.3469852104664393E-2</v>
      </c>
      <c r="AL56" s="134">
        <f t="shared" si="148"/>
        <v>-0.16461836998706339</v>
      </c>
      <c r="AM56" s="134">
        <f t="shared" si="148"/>
        <v>-0.26491405460060669</v>
      </c>
      <c r="AO56" s="2">
        <f t="shared" ref="AO56:AO57" si="149">SUM(M56:O56)</f>
        <v>0</v>
      </c>
      <c r="AP56" s="2">
        <f t="shared" ref="AP56:AP57" si="150">SUM(Q56:S56)</f>
        <v>979</v>
      </c>
      <c r="AQ56" s="2">
        <f t="shared" ref="AQ56:AQ57" si="151">SUM(U56:W56)</f>
        <v>8696</v>
      </c>
      <c r="AR56" s="2">
        <f t="shared" ref="AR56:AR57" si="152">SUM(Y56:AA56)</f>
        <v>7260</v>
      </c>
      <c r="AT56" s="134">
        <f t="shared" si="144"/>
        <v>0</v>
      </c>
      <c r="AU56" s="134">
        <f t="shared" si="138"/>
        <v>7.8825331971399386</v>
      </c>
      <c r="AV56" s="134">
        <f t="shared" si="139"/>
        <v>-0.16513339466421342</v>
      </c>
    </row>
    <row r="57" spans="1:48" x14ac:dyDescent="0.25">
      <c r="A57" s="13" t="s">
        <v>310</v>
      </c>
      <c r="B57" s="2">
        <v>0</v>
      </c>
      <c r="C57" s="2">
        <v>0</v>
      </c>
      <c r="D57" s="2">
        <f>SUM(M57:P57)</f>
        <v>2061</v>
      </c>
      <c r="E57" s="2">
        <f>SUM(Q57:T57)</f>
        <v>4098</v>
      </c>
      <c r="F57" s="2">
        <f>SUM(U57:X57)</f>
        <v>7057</v>
      </c>
      <c r="H57" s="134">
        <f t="shared" si="145"/>
        <v>0</v>
      </c>
      <c r="I57" s="134">
        <f t="shared" si="145"/>
        <v>0</v>
      </c>
      <c r="J57" s="134">
        <f t="shared" si="145"/>
        <v>0.98835516739446871</v>
      </c>
      <c r="K57" s="134">
        <f t="shared" si="145"/>
        <v>0.72205954123962912</v>
      </c>
      <c r="M57" s="2">
        <f>-'Impacto IFRS16'!M38</f>
        <v>539</v>
      </c>
      <c r="N57" s="2">
        <f>-'Impacto IFRS16'!N38</f>
        <v>610</v>
      </c>
      <c r="O57" s="2">
        <f>-'Impacto IFRS16'!O38</f>
        <v>420</v>
      </c>
      <c r="P57" s="80">
        <f>-'Impacto IFRS16'!P38</f>
        <v>492</v>
      </c>
      <c r="Q57" s="2">
        <f>-'Impacto IFRS16'!Q38</f>
        <v>835</v>
      </c>
      <c r="R57" s="2">
        <f>-'Impacto IFRS16'!R38</f>
        <v>1160</v>
      </c>
      <c r="S57" s="2">
        <f>-'Impacto IFRS16'!S38</f>
        <v>679</v>
      </c>
      <c r="T57" s="80">
        <f>-'Impacto IFRS16'!T38</f>
        <v>1424</v>
      </c>
      <c r="U57" s="2">
        <f>-'Impacto IFRS16'!U38</f>
        <v>1342</v>
      </c>
      <c r="V57" s="2">
        <f>-'Impacto IFRS16'!V38</f>
        <v>1587</v>
      </c>
      <c r="W57" s="2">
        <f>-'Impacto IFRS16'!W38</f>
        <v>2206</v>
      </c>
      <c r="X57" s="80">
        <f>-'Impacto IFRS16'!X38</f>
        <v>1922</v>
      </c>
      <c r="Y57" s="2">
        <f>-'Impacto IFRS16'!Y38</f>
        <v>1580</v>
      </c>
      <c r="Z57" s="2">
        <f>-'Impacto IFRS16'!Z38</f>
        <v>2078</v>
      </c>
      <c r="AA57" s="2">
        <f>-'Impacto IFRS16'!AA38</f>
        <v>2277</v>
      </c>
      <c r="AC57" s="134">
        <f t="shared" si="148"/>
        <v>0.54916512059369205</v>
      </c>
      <c r="AD57" s="134">
        <f t="shared" si="148"/>
        <v>0.90163934426229508</v>
      </c>
      <c r="AE57" s="134">
        <f t="shared" si="148"/>
        <v>0.6166666666666667</v>
      </c>
      <c r="AF57" s="134">
        <f t="shared" si="148"/>
        <v>1.8943089430894309</v>
      </c>
      <c r="AG57" s="134">
        <f t="shared" si="148"/>
        <v>0.60718562874251492</v>
      </c>
      <c r="AH57" s="134">
        <f t="shared" si="148"/>
        <v>0.36810344827586206</v>
      </c>
      <c r="AI57" s="134">
        <f t="shared" si="148"/>
        <v>2.2488954344624448</v>
      </c>
      <c r="AJ57" s="134">
        <f t="shared" si="148"/>
        <v>0.3497191011235955</v>
      </c>
      <c r="AK57" s="134">
        <f t="shared" si="148"/>
        <v>0.17734724292101342</v>
      </c>
      <c r="AL57" s="134">
        <f t="shared" si="148"/>
        <v>0.30938878386893509</v>
      </c>
      <c r="AM57" s="134">
        <f t="shared" si="148"/>
        <v>3.2184950135992749E-2</v>
      </c>
      <c r="AO57" s="2">
        <f t="shared" si="149"/>
        <v>1569</v>
      </c>
      <c r="AP57" s="2">
        <f t="shared" si="150"/>
        <v>2674</v>
      </c>
      <c r="AQ57" s="2">
        <f t="shared" si="151"/>
        <v>5135</v>
      </c>
      <c r="AR57" s="2">
        <f t="shared" si="152"/>
        <v>5935</v>
      </c>
      <c r="AT57" s="134">
        <f t="shared" si="144"/>
        <v>0.70427023581899295</v>
      </c>
      <c r="AU57" s="134">
        <f t="shared" si="138"/>
        <v>0.92034405385190721</v>
      </c>
      <c r="AV57" s="134">
        <f t="shared" si="139"/>
        <v>0.15579357351509251</v>
      </c>
    </row>
    <row r="58" spans="1:48" x14ac:dyDescent="0.25">
      <c r="A58" s="47" t="s">
        <v>315</v>
      </c>
      <c r="B58" s="19">
        <f>B57+B56+B54</f>
        <v>17196</v>
      </c>
      <c r="C58" s="19">
        <f>C57+C56+C54</f>
        <v>19435</v>
      </c>
      <c r="D58" s="19">
        <f>D57+D56+D54</f>
        <v>32183</v>
      </c>
      <c r="E58" s="19">
        <f>E57+E56+E54</f>
        <v>74580</v>
      </c>
      <c r="F58" s="19">
        <f>F57+F56+F54</f>
        <v>86311</v>
      </c>
      <c r="G58" s="20"/>
      <c r="H58" s="135">
        <f>IF(OR(AND(C58&gt;0,B58&lt;0),AND(C58&lt;0,B58&gt;0)),"N/A ",IFERROR((C58-B58)/ABS(B58),0))</f>
        <v>0.13020469876715515</v>
      </c>
      <c r="I58" s="135">
        <f>IF(OR(AND(D58&gt;0,C58&lt;0),AND(D58&lt;0,C58&gt;0)),"N/A ",IFERROR((D58-C58)/ABS(C58),0))</f>
        <v>0.65593002315410343</v>
      </c>
      <c r="J58" s="135">
        <f>IF(OR(AND(E58&gt;0,D58&lt;0),AND(E58&lt;0,D58&gt;0)),"N/A ",IFERROR((E58-D58)/ABS(D58),0))</f>
        <v>1.317372525867694</v>
      </c>
      <c r="K58" s="135">
        <f>IF(OR(AND(F58&gt;0,E58&lt;0),AND(F58&lt;0,E58&gt;0)),"N/A ",IFERROR((F58-E58)/ABS(E58),0))</f>
        <v>0.15729418074550819</v>
      </c>
      <c r="M58" s="19">
        <f t="shared" ref="M58:X58" si="153">M57+M56+M54</f>
        <v>39</v>
      </c>
      <c r="N58" s="19">
        <f t="shared" si="153"/>
        <v>1964</v>
      </c>
      <c r="O58" s="19">
        <f t="shared" si="153"/>
        <v>13762</v>
      </c>
      <c r="P58" s="79">
        <f t="shared" si="153"/>
        <v>16418</v>
      </c>
      <c r="Q58" s="19">
        <f t="shared" si="153"/>
        <v>-703</v>
      </c>
      <c r="R58" s="19">
        <f t="shared" si="153"/>
        <v>5607</v>
      </c>
      <c r="S58" s="19">
        <f t="shared" si="153"/>
        <v>31763</v>
      </c>
      <c r="T58" s="79">
        <f t="shared" si="153"/>
        <v>37913</v>
      </c>
      <c r="U58" s="114">
        <f t="shared" si="153"/>
        <v>15591</v>
      </c>
      <c r="V58" s="19">
        <f t="shared" si="153"/>
        <v>20665</v>
      </c>
      <c r="W58" s="19">
        <f t="shared" si="153"/>
        <v>20724</v>
      </c>
      <c r="X58" s="79">
        <f t="shared" si="153"/>
        <v>29331</v>
      </c>
      <c r="Y58" s="114">
        <f t="shared" ref="Y58:AA58" si="154">Y57+Y56+Y54</f>
        <v>-6188</v>
      </c>
      <c r="Z58" s="19">
        <f t="shared" si="154"/>
        <v>293</v>
      </c>
      <c r="AA58" s="19">
        <f t="shared" si="154"/>
        <v>-3182</v>
      </c>
      <c r="AB58" s="19"/>
      <c r="AC58" s="135" t="str">
        <f t="shared" ref="AC58:AM58" si="155">IF(OR(AND(Q58&gt;0,M58&lt;0),AND(Q58&lt;0,M58&gt;0)),"N/A ",IFERROR((Q58-M58)/ABS(M58),0))</f>
        <v xml:space="preserve">N/A </v>
      </c>
      <c r="AD58" s="135">
        <f t="shared" si="155"/>
        <v>1.8548879837067209</v>
      </c>
      <c r="AE58" s="135">
        <f t="shared" si="155"/>
        <v>1.3080220898125272</v>
      </c>
      <c r="AF58" s="135">
        <f t="shared" si="155"/>
        <v>1.3092337678158119</v>
      </c>
      <c r="AG58" s="135" t="str">
        <f t="shared" si="155"/>
        <v xml:space="preserve">N/A </v>
      </c>
      <c r="AH58" s="135">
        <f t="shared" si="155"/>
        <v>2.6855716069199214</v>
      </c>
      <c r="AI58" s="135">
        <f t="shared" si="155"/>
        <v>-0.34754273840632183</v>
      </c>
      <c r="AJ58" s="135">
        <f t="shared" si="155"/>
        <v>-0.22636035133067814</v>
      </c>
      <c r="AK58" s="135" t="str">
        <f t="shared" si="155"/>
        <v xml:space="preserve">N/A </v>
      </c>
      <c r="AL58" s="135">
        <f t="shared" si="155"/>
        <v>-0.98582143721267845</v>
      </c>
      <c r="AM58" s="135" t="str">
        <f t="shared" si="155"/>
        <v xml:space="preserve">N/A </v>
      </c>
      <c r="AO58" s="19">
        <f t="shared" ref="AO58:AR58" si="156">AO57+AO56+AO54</f>
        <v>15765</v>
      </c>
      <c r="AP58" s="19">
        <f t="shared" si="156"/>
        <v>36667</v>
      </c>
      <c r="AQ58" s="19">
        <f t="shared" si="156"/>
        <v>56980</v>
      </c>
      <c r="AR58" s="19">
        <f t="shared" si="156"/>
        <v>-9077</v>
      </c>
      <c r="AS58" s="19"/>
      <c r="AT58" s="135">
        <f t="shared" si="144"/>
        <v>1.3258483983507769</v>
      </c>
      <c r="AU58" s="135">
        <f t="shared" si="138"/>
        <v>0.55398587285570133</v>
      </c>
      <c r="AV58" s="135">
        <f t="shared" si="139"/>
        <v>-1.1593015093015093</v>
      </c>
    </row>
    <row r="59" spans="1:48" x14ac:dyDescent="0.25">
      <c r="A59" s="49" t="s">
        <v>357</v>
      </c>
      <c r="B59" s="41">
        <f>IFERROR(B58/B$9,"-")</f>
        <v>1.7682207664140883E-2</v>
      </c>
      <c r="C59" s="41">
        <f>IFERROR(C58/C$9,"-")</f>
        <v>1.6463349035706027E-2</v>
      </c>
      <c r="D59" s="41">
        <f>IFERROR(D58/D$9,"-")</f>
        <v>2.3945114402038045E-2</v>
      </c>
      <c r="E59" s="41">
        <f>IFERROR(E58/E$9,"-")</f>
        <v>4.6003982323811782E-2</v>
      </c>
      <c r="F59" s="41">
        <f>IFERROR(F58/F$9,"-")</f>
        <v>4.2442341338489363E-2</v>
      </c>
      <c r="H59" s="138">
        <f>(C59-B59)*100</f>
        <v>-0.1218858628434856</v>
      </c>
      <c r="I59" s="138">
        <f>(D59-C59)*100</f>
        <v>0.74817653663320183</v>
      </c>
      <c r="J59" s="138">
        <f>(E59-D59)*100</f>
        <v>2.2058867921773735</v>
      </c>
      <c r="K59" s="138">
        <f>(F59-E59)*100</f>
        <v>-0.35616409853224185</v>
      </c>
      <c r="M59" s="41">
        <f t="shared" ref="M59:X59" si="157">IFERROR(M58/M$9,"-")</f>
        <v>1.2373803072510486E-4</v>
      </c>
      <c r="N59" s="41">
        <f t="shared" si="157"/>
        <v>6.788636292934495E-3</v>
      </c>
      <c r="O59" s="41">
        <f t="shared" si="157"/>
        <v>3.9449959437805111E-2</v>
      </c>
      <c r="P59" s="84">
        <f t="shared" si="157"/>
        <v>4.2022442000941906E-2</v>
      </c>
      <c r="Q59" s="41">
        <f t="shared" si="157"/>
        <v>-2.2338806287913212E-3</v>
      </c>
      <c r="R59" s="41">
        <f t="shared" si="157"/>
        <v>1.6059414391320411E-2</v>
      </c>
      <c r="S59" s="41">
        <f t="shared" si="157"/>
        <v>6.978455832919557E-2</v>
      </c>
      <c r="T59" s="84">
        <f t="shared" si="157"/>
        <v>7.549893859799349E-2</v>
      </c>
      <c r="U59" s="41">
        <f t="shared" si="157"/>
        <v>3.5810014676800318E-2</v>
      </c>
      <c r="V59" s="41">
        <f t="shared" si="157"/>
        <v>4.1647101027221266E-2</v>
      </c>
      <c r="W59" s="41">
        <f t="shared" si="157"/>
        <v>3.8472748469833867E-2</v>
      </c>
      <c r="X59" s="84">
        <f t="shared" si="157"/>
        <v>5.2063937234297482E-2</v>
      </c>
      <c r="Y59" s="41">
        <f t="shared" ref="Y59:AA59" si="158">IFERROR(Y58/Y$9,"-")</f>
        <v>-1.1453977702874044E-2</v>
      </c>
      <c r="Z59" s="41">
        <f t="shared" si="158"/>
        <v>5.2682965421634541E-4</v>
      </c>
      <c r="AA59" s="41">
        <f t="shared" si="158"/>
        <v>-5.292923916297947E-3</v>
      </c>
      <c r="AC59" s="138">
        <f t="shared" ref="AC59:AM59" si="159">(Q59-M59)*100</f>
        <v>-0.23576186595164259</v>
      </c>
      <c r="AD59" s="138">
        <f t="shared" si="159"/>
        <v>0.92707780983859156</v>
      </c>
      <c r="AE59" s="138">
        <f t="shared" si="159"/>
        <v>3.0334598891390461</v>
      </c>
      <c r="AF59" s="138">
        <f t="shared" si="159"/>
        <v>3.3476496597051582</v>
      </c>
      <c r="AG59" s="138">
        <f t="shared" si="159"/>
        <v>3.8043895305591637</v>
      </c>
      <c r="AH59" s="138">
        <f t="shared" si="159"/>
        <v>2.5587686635900853</v>
      </c>
      <c r="AI59" s="138">
        <f t="shared" si="159"/>
        <v>-3.1311809859361701</v>
      </c>
      <c r="AJ59" s="138">
        <f t="shared" si="159"/>
        <v>-2.3435001363696006</v>
      </c>
      <c r="AK59" s="138">
        <f t="shared" si="159"/>
        <v>-4.7263992379674367</v>
      </c>
      <c r="AL59" s="138">
        <f t="shared" si="159"/>
        <v>-4.1120271373004922</v>
      </c>
      <c r="AM59" s="138">
        <f t="shared" si="159"/>
        <v>-4.3765672386131813</v>
      </c>
      <c r="AO59" s="41">
        <f t="shared" ref="AO59:AR59" si="160">IFERROR(AO58/AO$9,"-")</f>
        <v>1.6536667030302012E-2</v>
      </c>
      <c r="AP59" s="41">
        <f t="shared" si="160"/>
        <v>3.2767708253276594E-2</v>
      </c>
      <c r="AQ59" s="41">
        <f t="shared" si="160"/>
        <v>3.8755550960692838E-2</v>
      </c>
      <c r="AR59" s="41">
        <f t="shared" si="160"/>
        <v>-5.3470045111116606E-3</v>
      </c>
      <c r="AT59" s="138">
        <f>(AP59-AO59)*100</f>
        <v>1.623104122297458</v>
      </c>
      <c r="AU59" s="138">
        <f t="shared" ref="AU59" si="161">(AQ59-AP59)*100</f>
        <v>0.59878427074162444</v>
      </c>
      <c r="AV59" s="138">
        <f t="shared" ref="AV59" si="162">(AR59-AQ59)*100</f>
        <v>-4.4102555471804497</v>
      </c>
    </row>
  </sheetData>
  <phoneticPr fontId="18" type="noConversion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H46:J46 AC46:AG46 H55:J55 AC55:AG55 D9:F33 D55:F5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0971E-6E65-404C-8702-E2756EFB7007}">
  <dimension ref="A1:AM64"/>
  <sheetViews>
    <sheetView showGridLines="0" zoomScale="85" zoomScaleNormal="85" workbookViewId="0">
      <pane xSplit="1" ySplit="3" topLeftCell="B4" activePane="bottomRight" state="frozen"/>
      <selection activeCell="G49" sqref="G49"/>
      <selection pane="topRight" activeCell="G49" sqref="G49"/>
      <selection pane="bottomLeft" activeCell="G49" sqref="G49"/>
      <selection pane="bottomRight" activeCell="B3" sqref="B3"/>
    </sheetView>
  </sheetViews>
  <sheetFormatPr defaultRowHeight="15" x14ac:dyDescent="0.25"/>
  <cols>
    <col min="1" max="1" width="51" bestFit="1" customWidth="1"/>
    <col min="2" max="6" width="10.85546875" customWidth="1"/>
    <col min="7" max="7" width="2.42578125" customWidth="1"/>
    <col min="8" max="11" width="10.85546875" style="4" customWidth="1"/>
    <col min="13" max="27" width="10.85546875" customWidth="1"/>
    <col min="28" max="28" width="2.5703125" customWidth="1"/>
    <col min="29" max="39" width="10.85546875" customWidth="1"/>
  </cols>
  <sheetData>
    <row r="1" spans="1:39" ht="5.0999999999999996" customHeight="1" x14ac:dyDescent="0.25"/>
    <row r="2" spans="1:39" x14ac:dyDescent="0.25">
      <c r="A2" s="1" t="s">
        <v>24</v>
      </c>
      <c r="B2" s="147"/>
      <c r="C2" s="147"/>
      <c r="D2" s="147"/>
      <c r="E2" s="147"/>
      <c r="F2" s="144"/>
      <c r="G2" s="147"/>
      <c r="H2" s="155" t="s">
        <v>170</v>
      </c>
      <c r="I2" s="155" t="s">
        <v>170</v>
      </c>
      <c r="J2" s="155" t="s">
        <v>170</v>
      </c>
      <c r="K2" s="155" t="s">
        <v>170</v>
      </c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C2" s="7" t="s">
        <v>170</v>
      </c>
      <c r="AD2" s="7" t="s">
        <v>170</v>
      </c>
      <c r="AE2" s="7" t="s">
        <v>170</v>
      </c>
      <c r="AF2" s="7" t="s">
        <v>170</v>
      </c>
      <c r="AG2" s="7" t="s">
        <v>170</v>
      </c>
      <c r="AH2" s="7" t="s">
        <v>170</v>
      </c>
      <c r="AI2" s="7" t="s">
        <v>170</v>
      </c>
      <c r="AJ2" s="7" t="s">
        <v>170</v>
      </c>
      <c r="AK2" s="7" t="s">
        <v>170</v>
      </c>
      <c r="AL2" s="7" t="s">
        <v>170</v>
      </c>
      <c r="AM2" s="7" t="s">
        <v>170</v>
      </c>
    </row>
    <row r="3" spans="1:39" x14ac:dyDescent="0.25">
      <c r="A3" s="8" t="s">
        <v>17</v>
      </c>
      <c r="B3" s="9">
        <v>2017</v>
      </c>
      <c r="C3" s="9">
        <v>2018</v>
      </c>
      <c r="D3" s="9">
        <v>2019</v>
      </c>
      <c r="E3" s="9">
        <v>2020</v>
      </c>
      <c r="F3" s="9">
        <v>2021</v>
      </c>
      <c r="G3" s="9"/>
      <c r="H3" s="9">
        <v>2018</v>
      </c>
      <c r="I3" s="11">
        <v>2019</v>
      </c>
      <c r="J3" s="11">
        <v>2020</v>
      </c>
      <c r="K3" s="11">
        <v>2021</v>
      </c>
      <c r="L3" s="34"/>
      <c r="M3" s="11" t="s">
        <v>22</v>
      </c>
      <c r="N3" s="11" t="s">
        <v>106</v>
      </c>
      <c r="O3" s="11" t="s">
        <v>166</v>
      </c>
      <c r="P3" s="11" t="s">
        <v>167</v>
      </c>
      <c r="Q3" s="112" t="s">
        <v>23</v>
      </c>
      <c r="R3" s="11" t="s">
        <v>105</v>
      </c>
      <c r="S3" s="11" t="s">
        <v>196</v>
      </c>
      <c r="T3" s="11" t="s">
        <v>214</v>
      </c>
      <c r="U3" s="112" t="s">
        <v>248</v>
      </c>
      <c r="V3" s="99" t="s">
        <v>254</v>
      </c>
      <c r="W3" s="11" t="s">
        <v>256</v>
      </c>
      <c r="X3" s="11" t="s">
        <v>308</v>
      </c>
      <c r="Y3" s="112" t="s">
        <v>352</v>
      </c>
      <c r="Z3" s="99" t="s">
        <v>356</v>
      </c>
      <c r="AA3" s="99" t="s">
        <v>368</v>
      </c>
      <c r="AB3" s="11"/>
      <c r="AC3" s="11" t="s">
        <v>23</v>
      </c>
      <c r="AD3" s="11" t="s">
        <v>105</v>
      </c>
      <c r="AE3" s="11" t="s">
        <v>196</v>
      </c>
      <c r="AF3" s="11" t="s">
        <v>214</v>
      </c>
      <c r="AG3" s="11" t="s">
        <v>248</v>
      </c>
      <c r="AH3" s="11" t="s">
        <v>254</v>
      </c>
      <c r="AI3" s="11" t="s">
        <v>256</v>
      </c>
      <c r="AJ3" s="11" t="s">
        <v>308</v>
      </c>
      <c r="AK3" s="11" t="s">
        <v>352</v>
      </c>
      <c r="AL3" s="11" t="s">
        <v>356</v>
      </c>
      <c r="AM3" s="11" t="s">
        <v>368</v>
      </c>
    </row>
    <row r="4" spans="1:39" ht="5.0999999999999996" customHeight="1" x14ac:dyDescent="0.25">
      <c r="Q4" s="113"/>
      <c r="U4" s="113"/>
      <c r="Y4" s="113"/>
    </row>
    <row r="5" spans="1:39" ht="14.45" customHeight="1" x14ac:dyDescent="0.25">
      <c r="A5" s="28" t="s">
        <v>25</v>
      </c>
      <c r="B5" s="29">
        <f>B7+B16</f>
        <v>681557</v>
      </c>
      <c r="C5" s="29">
        <f>C7+C16</f>
        <v>1166710</v>
      </c>
      <c r="D5" s="29">
        <f>D7+D16</f>
        <v>1644802</v>
      </c>
      <c r="E5" s="29">
        <f>E7+E16</f>
        <v>2218692</v>
      </c>
      <c r="F5" s="29">
        <f>F7+F16</f>
        <v>2692070</v>
      </c>
      <c r="G5" s="10"/>
      <c r="H5" s="142">
        <f>IFERROR((C5-B5)/(ABS(B5)),0)</f>
        <v>0.71183041183642748</v>
      </c>
      <c r="I5" s="141">
        <f>IFERROR((D5-C5)/(ABS(C5)),0)</f>
        <v>0.40977792253430589</v>
      </c>
      <c r="J5" s="141">
        <f>IFERROR((E5-D5)/(ABS(D5)),0)</f>
        <v>0.34891129753003702</v>
      </c>
      <c r="K5" s="141">
        <f>IFERROR((F5-E5)/(ABS(E5)),0)</f>
        <v>0.21335904217439824</v>
      </c>
      <c r="L5" s="34"/>
      <c r="M5" s="29">
        <f>M7+M16</f>
        <v>1242826</v>
      </c>
      <c r="N5" s="29">
        <f>N7+N16</f>
        <v>1333591</v>
      </c>
      <c r="O5" s="29">
        <f>O7+O16</f>
        <v>1477196</v>
      </c>
      <c r="P5" s="29">
        <f>P7+P16</f>
        <v>1644802</v>
      </c>
      <c r="Q5" s="127">
        <f t="shared" ref="Q5:V5" si="0">Q7+Q16</f>
        <v>1621827</v>
      </c>
      <c r="R5" s="29">
        <f t="shared" si="0"/>
        <v>1686295</v>
      </c>
      <c r="S5" s="29">
        <f t="shared" si="0"/>
        <v>2184209</v>
      </c>
      <c r="T5" s="29">
        <f t="shared" si="0"/>
        <v>2218692</v>
      </c>
      <c r="U5" s="127">
        <f t="shared" si="0"/>
        <v>2067452</v>
      </c>
      <c r="V5" s="29">
        <f t="shared" si="0"/>
        <v>2435329</v>
      </c>
      <c r="W5" s="29">
        <f>W7+W16</f>
        <v>2610743</v>
      </c>
      <c r="X5" s="29">
        <f>X7+X16</f>
        <v>2692070</v>
      </c>
      <c r="Y5" s="127">
        <f t="shared" ref="Y5:Z5" si="1">Y7+Y16</f>
        <v>2561745</v>
      </c>
      <c r="Z5" s="29">
        <f t="shared" si="1"/>
        <v>2549470</v>
      </c>
      <c r="AA5" s="29">
        <f>AA7+AA16</f>
        <v>2831209</v>
      </c>
      <c r="AB5" s="10"/>
      <c r="AC5" s="30">
        <f t="shared" ref="AC5:AM5" si="2">IF(OR(AND(Q5&gt;0,M5&lt;0),AND(Q5&lt;0,M5&gt;0)),"N/A ",IFERROR((Q5-M5)/ABS(M5),0))</f>
        <v>0.30495097463361726</v>
      </c>
      <c r="AD5" s="31">
        <f t="shared" si="2"/>
        <v>0.26447688984103823</v>
      </c>
      <c r="AE5" s="31">
        <f t="shared" si="2"/>
        <v>0.47861827408143537</v>
      </c>
      <c r="AF5" s="31">
        <f t="shared" si="2"/>
        <v>0.34891129753003702</v>
      </c>
      <c r="AG5" s="31">
        <f t="shared" si="2"/>
        <v>0.27476728405680756</v>
      </c>
      <c r="AH5" s="31">
        <f t="shared" si="2"/>
        <v>0.44418918398026441</v>
      </c>
      <c r="AI5" s="31">
        <f t="shared" si="2"/>
        <v>0.19528076296728014</v>
      </c>
      <c r="AJ5" s="31">
        <f t="shared" si="2"/>
        <v>0.21335904217439824</v>
      </c>
      <c r="AK5" s="31">
        <f t="shared" si="2"/>
        <v>0.23908318064941775</v>
      </c>
      <c r="AL5" s="31">
        <f t="shared" si="2"/>
        <v>4.6868821420021689E-2</v>
      </c>
      <c r="AM5" s="31">
        <f t="shared" si="2"/>
        <v>8.4445692279937173E-2</v>
      </c>
    </row>
    <row r="6" spans="1:39" ht="5.0999999999999996" customHeight="1" x14ac:dyDescent="0.25">
      <c r="B6" s="2"/>
      <c r="C6" s="2"/>
      <c r="D6" s="2"/>
      <c r="E6" s="2"/>
      <c r="F6" s="2"/>
      <c r="H6" s="134"/>
      <c r="I6" s="134"/>
      <c r="J6" s="134"/>
      <c r="K6" s="134"/>
      <c r="M6" s="2"/>
      <c r="N6" s="2"/>
      <c r="O6" s="2"/>
      <c r="P6" s="2"/>
      <c r="Q6" s="115"/>
      <c r="R6" s="2"/>
      <c r="S6" s="2"/>
      <c r="T6" s="2"/>
      <c r="U6" s="115"/>
      <c r="V6" s="2"/>
      <c r="W6" s="2"/>
      <c r="X6" s="2"/>
      <c r="Y6" s="115"/>
      <c r="Z6" s="2"/>
      <c r="AA6" s="2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</row>
    <row r="7" spans="1:39" ht="14.45" customHeight="1" x14ac:dyDescent="0.25">
      <c r="A7" s="18" t="s">
        <v>54</v>
      </c>
      <c r="B7" s="19">
        <f>SUM(B8:B14)</f>
        <v>461860</v>
      </c>
      <c r="C7" s="19">
        <f>SUM(C8:C14)</f>
        <v>902818</v>
      </c>
      <c r="D7" s="19">
        <f>SUM(D8:D14)</f>
        <v>1153869</v>
      </c>
      <c r="E7" s="19">
        <f>SUM(E8:E14)</f>
        <v>1602379</v>
      </c>
      <c r="F7" s="19">
        <f>SUM(F8:F14)</f>
        <v>1823057</v>
      </c>
      <c r="G7" s="20"/>
      <c r="H7" s="135">
        <f t="shared" ref="H7:K14" si="3">IF(OR(AND(C7&gt;0,B7&lt;0),AND(C7&lt;0,B7&gt;0)),"N/A ",IFERROR((C7-B7)/ABS(B7),0))</f>
        <v>0.95474386177629589</v>
      </c>
      <c r="I7" s="135">
        <f t="shared" si="3"/>
        <v>0.27807487223338478</v>
      </c>
      <c r="J7" s="135">
        <f t="shared" si="3"/>
        <v>0.38870097038745299</v>
      </c>
      <c r="K7" s="135">
        <f t="shared" si="3"/>
        <v>0.13771897909296116</v>
      </c>
      <c r="M7" s="19">
        <f>SUM(M8:M14)</f>
        <v>822070</v>
      </c>
      <c r="N7" s="19">
        <f>SUM(N8:N14)</f>
        <v>894623</v>
      </c>
      <c r="O7" s="19">
        <f>SUM(O8:O14)</f>
        <v>1019475</v>
      </c>
      <c r="P7" s="19">
        <f>SUM(P8:P14)</f>
        <v>1153869</v>
      </c>
      <c r="Q7" s="114">
        <f t="shared" ref="Q7:V7" si="4">SUM(Q8:Q14)</f>
        <v>1085729</v>
      </c>
      <c r="R7" s="19">
        <f t="shared" si="4"/>
        <v>1138121</v>
      </c>
      <c r="S7" s="19">
        <f t="shared" si="4"/>
        <v>1600999</v>
      </c>
      <c r="T7" s="19">
        <f t="shared" si="4"/>
        <v>1602379</v>
      </c>
      <c r="U7" s="114">
        <f t="shared" si="4"/>
        <v>1424316</v>
      </c>
      <c r="V7" s="19">
        <f t="shared" si="4"/>
        <v>1728338</v>
      </c>
      <c r="W7" s="19">
        <f>SUM(W8:W14)</f>
        <v>1785064</v>
      </c>
      <c r="X7" s="19">
        <f>SUM(X8:X14)</f>
        <v>1823057</v>
      </c>
      <c r="Y7" s="114">
        <f t="shared" ref="Y7:Z7" si="5">SUM(Y8:Y14)</f>
        <v>1674109</v>
      </c>
      <c r="Z7" s="19">
        <f t="shared" si="5"/>
        <v>1628680</v>
      </c>
      <c r="AA7" s="19">
        <f>SUM(AA8:AA14)</f>
        <v>1866532</v>
      </c>
      <c r="AB7" s="20"/>
      <c r="AC7" s="21">
        <f t="shared" ref="AC7:AM14" si="6">IF(OR(AND(Q7&gt;0,M7&lt;0),AND(Q7&lt;0,M7&gt;0)),"N/A ",IFERROR((Q7-M7)/ABS(M7),0))</f>
        <v>0.32072572895252227</v>
      </c>
      <c r="AD7" s="21">
        <f t="shared" si="6"/>
        <v>0.27217945436234031</v>
      </c>
      <c r="AE7" s="21">
        <f t="shared" si="6"/>
        <v>0.57041516466808895</v>
      </c>
      <c r="AF7" s="21">
        <f t="shared" si="6"/>
        <v>0.38870097038745299</v>
      </c>
      <c r="AG7" s="21">
        <f t="shared" si="6"/>
        <v>0.31185222095016346</v>
      </c>
      <c r="AH7" s="21">
        <f t="shared" si="6"/>
        <v>0.5185889725257683</v>
      </c>
      <c r="AI7" s="21">
        <f t="shared" si="6"/>
        <v>0.11496884132969477</v>
      </c>
      <c r="AJ7" s="21">
        <f t="shared" si="6"/>
        <v>0.13771897909296116</v>
      </c>
      <c r="AK7" s="21">
        <f t="shared" si="6"/>
        <v>0.1753775145403127</v>
      </c>
      <c r="AL7" s="21">
        <f t="shared" si="6"/>
        <v>-5.7661175071079845E-2</v>
      </c>
      <c r="AM7" s="21">
        <f t="shared" si="6"/>
        <v>4.5638699788915132E-2</v>
      </c>
    </row>
    <row r="8" spans="1:39" ht="14.45" customHeight="1" x14ac:dyDescent="0.25">
      <c r="A8" t="s">
        <v>26</v>
      </c>
      <c r="B8" s="2">
        <v>46549</v>
      </c>
      <c r="C8" s="2">
        <v>149933</v>
      </c>
      <c r="D8" s="2">
        <v>240251</v>
      </c>
      <c r="E8" s="2">
        <v>475437</v>
      </c>
      <c r="F8" s="2">
        <v>256351</v>
      </c>
      <c r="H8" s="134">
        <f t="shared" si="3"/>
        <v>2.2209714494403747</v>
      </c>
      <c r="I8" s="134">
        <f t="shared" si="3"/>
        <v>0.60238906711664542</v>
      </c>
      <c r="J8" s="134">
        <f t="shared" si="3"/>
        <v>0.97891788171537264</v>
      </c>
      <c r="K8" s="134">
        <f t="shared" si="3"/>
        <v>-0.46080973925041591</v>
      </c>
      <c r="M8" s="2">
        <v>78967</v>
      </c>
      <c r="N8" s="2">
        <v>107574</v>
      </c>
      <c r="O8" s="2">
        <v>152599</v>
      </c>
      <c r="P8" s="2">
        <v>240251</v>
      </c>
      <c r="Q8" s="115">
        <v>173272</v>
      </c>
      <c r="R8" s="2">
        <v>263853</v>
      </c>
      <c r="S8" s="2">
        <v>598032</v>
      </c>
      <c r="T8" s="2">
        <v>475437</v>
      </c>
      <c r="U8" s="115">
        <v>254443</v>
      </c>
      <c r="V8" s="2">
        <v>474058</v>
      </c>
      <c r="W8" s="2">
        <v>365731</v>
      </c>
      <c r="X8" s="2">
        <v>256351</v>
      </c>
      <c r="Y8" s="115">
        <v>156278</v>
      </c>
      <c r="Z8" s="2">
        <v>142400</v>
      </c>
      <c r="AA8" s="2">
        <v>340867</v>
      </c>
      <c r="AC8" s="6">
        <f t="shared" si="6"/>
        <v>1.1942330340521989</v>
      </c>
      <c r="AD8" s="6">
        <f t="shared" si="6"/>
        <v>1.4527581013999666</v>
      </c>
      <c r="AE8" s="6">
        <f t="shared" si="6"/>
        <v>2.9189771885792175</v>
      </c>
      <c r="AF8" s="6">
        <f t="shared" si="6"/>
        <v>0.97891788171537264</v>
      </c>
      <c r="AG8" s="6">
        <f t="shared" si="6"/>
        <v>0.46845999353617435</v>
      </c>
      <c r="AH8" s="6">
        <f t="shared" si="6"/>
        <v>0.79667466354371563</v>
      </c>
      <c r="AI8" s="6">
        <f t="shared" si="6"/>
        <v>-0.38844242448564625</v>
      </c>
      <c r="AJ8" s="6">
        <f t="shared" si="6"/>
        <v>-0.46080973925041591</v>
      </c>
      <c r="AK8" s="6">
        <f t="shared" si="6"/>
        <v>-0.38580350019454257</v>
      </c>
      <c r="AL8" s="6">
        <f t="shared" si="6"/>
        <v>-0.69961481506482326</v>
      </c>
      <c r="AM8" s="6">
        <f t="shared" si="6"/>
        <v>-6.7984392900793209E-2</v>
      </c>
    </row>
    <row r="9" spans="1:39" ht="14.45" customHeight="1" x14ac:dyDescent="0.25">
      <c r="A9" t="s">
        <v>27</v>
      </c>
      <c r="B9" s="2">
        <v>9798</v>
      </c>
      <c r="C9" s="2">
        <v>31399</v>
      </c>
      <c r="D9" s="2">
        <v>30035</v>
      </c>
      <c r="E9" s="2">
        <v>31536</v>
      </c>
      <c r="F9" s="2">
        <v>84889</v>
      </c>
      <c r="H9" s="134">
        <f t="shared" si="3"/>
        <v>2.204633598693611</v>
      </c>
      <c r="I9" s="134">
        <f t="shared" si="3"/>
        <v>-4.3440873913181952E-2</v>
      </c>
      <c r="J9" s="134">
        <f t="shared" si="3"/>
        <v>4.9975029132678539E-2</v>
      </c>
      <c r="K9" s="134">
        <f t="shared" si="3"/>
        <v>1.6918125317097921</v>
      </c>
      <c r="M9" s="2">
        <v>12708</v>
      </c>
      <c r="N9" s="2">
        <v>12753</v>
      </c>
      <c r="O9" s="2">
        <v>34840</v>
      </c>
      <c r="P9" s="2">
        <v>30035</v>
      </c>
      <c r="Q9" s="115">
        <v>17430</v>
      </c>
      <c r="R9" s="2">
        <v>31536</v>
      </c>
      <c r="S9" s="2">
        <v>31670</v>
      </c>
      <c r="T9" s="2">
        <v>31536</v>
      </c>
      <c r="U9" s="115">
        <v>31928</v>
      </c>
      <c r="V9" s="2">
        <v>72244</v>
      </c>
      <c r="W9" s="2">
        <v>82846</v>
      </c>
      <c r="X9" s="2">
        <v>84889</v>
      </c>
      <c r="Y9" s="115">
        <v>67337</v>
      </c>
      <c r="Z9" s="2">
        <v>70162</v>
      </c>
      <c r="AA9" s="2">
        <v>77910</v>
      </c>
      <c r="AC9" s="6">
        <f t="shared" si="6"/>
        <v>0.37157695939565627</v>
      </c>
      <c r="AD9" s="6">
        <f t="shared" si="6"/>
        <v>1.4728299223712067</v>
      </c>
      <c r="AE9" s="6">
        <f t="shared" si="6"/>
        <v>-9.0987370838117101E-2</v>
      </c>
      <c r="AF9" s="6">
        <f t="shared" si="6"/>
        <v>4.9975029132678539E-2</v>
      </c>
      <c r="AG9" s="6">
        <f t="shared" si="6"/>
        <v>0.83178427997705107</v>
      </c>
      <c r="AH9" s="6">
        <f t="shared" si="6"/>
        <v>1.2908422120750889</v>
      </c>
      <c r="AI9" s="6">
        <f t="shared" si="6"/>
        <v>1.6159141143037574</v>
      </c>
      <c r="AJ9" s="6">
        <f t="shared" si="6"/>
        <v>1.6918125317097921</v>
      </c>
      <c r="AK9" s="6">
        <f t="shared" si="6"/>
        <v>1.1090265597594589</v>
      </c>
      <c r="AL9" s="6">
        <f t="shared" si="6"/>
        <v>-2.8819002270084711E-2</v>
      </c>
      <c r="AM9" s="6">
        <f t="shared" si="6"/>
        <v>-5.9580426333196532E-2</v>
      </c>
    </row>
    <row r="10" spans="1:39" ht="14.45" customHeight="1" x14ac:dyDescent="0.25">
      <c r="A10" s="27" t="s">
        <v>28</v>
      </c>
      <c r="B10" s="2">
        <v>198848</v>
      </c>
      <c r="C10" s="2">
        <v>461695</v>
      </c>
      <c r="D10" s="2">
        <v>570894</v>
      </c>
      <c r="E10" s="2">
        <v>646336</v>
      </c>
      <c r="F10" s="2">
        <v>833144</v>
      </c>
      <c r="H10" s="134">
        <f t="shared" si="3"/>
        <v>1.321848849372385</v>
      </c>
      <c r="I10" s="134">
        <f t="shared" si="3"/>
        <v>0.23651761444243494</v>
      </c>
      <c r="J10" s="134">
        <f t="shared" si="3"/>
        <v>0.13214712363415976</v>
      </c>
      <c r="K10" s="134">
        <f t="shared" si="3"/>
        <v>0.28902614120209924</v>
      </c>
      <c r="M10" s="2">
        <v>466240</v>
      </c>
      <c r="N10" s="2">
        <v>480428</v>
      </c>
      <c r="O10" s="2">
        <v>529299</v>
      </c>
      <c r="P10" s="2">
        <v>570894</v>
      </c>
      <c r="Q10" s="115">
        <v>552420</v>
      </c>
      <c r="R10" s="2">
        <v>514644</v>
      </c>
      <c r="S10" s="2">
        <v>585394</v>
      </c>
      <c r="T10" s="2">
        <v>646336</v>
      </c>
      <c r="U10" s="115">
        <v>672690</v>
      </c>
      <c r="V10" s="2">
        <v>707485</v>
      </c>
      <c r="W10" s="2">
        <v>766605</v>
      </c>
      <c r="X10" s="2">
        <v>833144</v>
      </c>
      <c r="Y10" s="115">
        <v>833451</v>
      </c>
      <c r="Z10" s="2">
        <v>806832</v>
      </c>
      <c r="AA10" s="2">
        <v>843817</v>
      </c>
      <c r="AC10" s="6">
        <f t="shared" si="6"/>
        <v>0.1848404255319149</v>
      </c>
      <c r="AD10" s="6">
        <f t="shared" si="6"/>
        <v>7.1219828985820979E-2</v>
      </c>
      <c r="AE10" s="6">
        <f t="shared" si="6"/>
        <v>0.10597979591875292</v>
      </c>
      <c r="AF10" s="6">
        <f t="shared" si="6"/>
        <v>0.13214712363415976</v>
      </c>
      <c r="AG10" s="6">
        <f t="shared" si="6"/>
        <v>0.21771478223091126</v>
      </c>
      <c r="AH10" s="6">
        <f t="shared" si="6"/>
        <v>0.37470756484093859</v>
      </c>
      <c r="AI10" s="6">
        <f t="shared" si="6"/>
        <v>0.30955390728295812</v>
      </c>
      <c r="AJ10" s="6">
        <f t="shared" si="6"/>
        <v>0.28902614120209924</v>
      </c>
      <c r="AK10" s="6">
        <f t="shared" si="6"/>
        <v>0.23898229496499129</v>
      </c>
      <c r="AL10" s="6">
        <f t="shared" si="6"/>
        <v>0.14042276514696425</v>
      </c>
      <c r="AM10" s="6">
        <f t="shared" si="6"/>
        <v>0.10071940569132734</v>
      </c>
    </row>
    <row r="11" spans="1:39" ht="14.45" customHeight="1" x14ac:dyDescent="0.25">
      <c r="A11" s="27" t="s">
        <v>29</v>
      </c>
      <c r="B11" s="2">
        <v>180586</v>
      </c>
      <c r="C11" s="2">
        <v>214224</v>
      </c>
      <c r="D11" s="2">
        <v>224323</v>
      </c>
      <c r="E11" s="2">
        <v>318904</v>
      </c>
      <c r="F11" s="2">
        <v>457978</v>
      </c>
      <c r="H11" s="134">
        <f t="shared" si="3"/>
        <v>0.1862713610135891</v>
      </c>
      <c r="I11" s="134">
        <f t="shared" si="3"/>
        <v>4.7142243632832925E-2</v>
      </c>
      <c r="J11" s="134">
        <f t="shared" si="3"/>
        <v>0.42162863371121106</v>
      </c>
      <c r="K11" s="134">
        <f t="shared" si="3"/>
        <v>0.43609989213054712</v>
      </c>
      <c r="M11" s="2">
        <v>205501</v>
      </c>
      <c r="N11" s="2">
        <v>191177</v>
      </c>
      <c r="O11" s="2">
        <v>205849</v>
      </c>
      <c r="P11" s="2">
        <v>224323</v>
      </c>
      <c r="Q11" s="115">
        <v>233889</v>
      </c>
      <c r="R11" s="2">
        <v>219744</v>
      </c>
      <c r="S11" s="2">
        <v>263804</v>
      </c>
      <c r="T11" s="2">
        <v>318904</v>
      </c>
      <c r="U11" s="115">
        <v>320450</v>
      </c>
      <c r="V11" s="2">
        <v>352799</v>
      </c>
      <c r="W11" s="2">
        <v>419913</v>
      </c>
      <c r="X11" s="2">
        <v>457978</v>
      </c>
      <c r="Y11" s="115">
        <v>499180</v>
      </c>
      <c r="Z11" s="2">
        <v>490165</v>
      </c>
      <c r="AA11" s="2">
        <v>460969</v>
      </c>
      <c r="AC11" s="6">
        <f t="shared" si="6"/>
        <v>0.13814044700512407</v>
      </c>
      <c r="AD11" s="6">
        <f t="shared" si="6"/>
        <v>0.14942697081761927</v>
      </c>
      <c r="AE11" s="6">
        <f t="shared" si="6"/>
        <v>0.2815413239801991</v>
      </c>
      <c r="AF11" s="6">
        <f t="shared" si="6"/>
        <v>0.42162863371121106</v>
      </c>
      <c r="AG11" s="6">
        <f t="shared" si="6"/>
        <v>0.37009436100030357</v>
      </c>
      <c r="AH11" s="6">
        <f t="shared" si="6"/>
        <v>0.6055000364059997</v>
      </c>
      <c r="AI11" s="6">
        <f t="shared" si="6"/>
        <v>0.59176130763748847</v>
      </c>
      <c r="AJ11" s="6">
        <f t="shared" si="6"/>
        <v>0.43609989213054712</v>
      </c>
      <c r="AK11" s="6">
        <f t="shared" si="6"/>
        <v>0.55774691839600565</v>
      </c>
      <c r="AL11" s="6">
        <f t="shared" si="6"/>
        <v>0.389360514060414</v>
      </c>
      <c r="AM11" s="6">
        <f t="shared" si="6"/>
        <v>9.7772633855108079E-2</v>
      </c>
    </row>
    <row r="12" spans="1:39" ht="14.45" customHeight="1" x14ac:dyDescent="0.25">
      <c r="A12" t="s">
        <v>30</v>
      </c>
      <c r="B12" s="2">
        <v>3416</v>
      </c>
      <c r="C12" s="2">
        <v>18046</v>
      </c>
      <c r="D12" s="2">
        <v>52966</v>
      </c>
      <c r="E12" s="2">
        <v>70323</v>
      </c>
      <c r="F12" s="2">
        <v>143529</v>
      </c>
      <c r="H12" s="134">
        <f t="shared" si="3"/>
        <v>4.2827868852459012</v>
      </c>
      <c r="I12" s="134">
        <f t="shared" si="3"/>
        <v>1.9350548598027264</v>
      </c>
      <c r="J12" s="134">
        <f t="shared" si="3"/>
        <v>0.32770078918551526</v>
      </c>
      <c r="K12" s="134">
        <f t="shared" si="3"/>
        <v>1.040996544516019</v>
      </c>
      <c r="M12" s="2">
        <v>26637</v>
      </c>
      <c r="N12" s="2">
        <v>61636</v>
      </c>
      <c r="O12" s="2">
        <v>52375</v>
      </c>
      <c r="P12" s="2">
        <v>52966</v>
      </c>
      <c r="Q12" s="115">
        <v>57596</v>
      </c>
      <c r="R12" s="2">
        <v>52730</v>
      </c>
      <c r="S12" s="2">
        <v>67351</v>
      </c>
      <c r="T12" s="2">
        <v>70323</v>
      </c>
      <c r="U12" s="115">
        <v>83216</v>
      </c>
      <c r="V12" s="2">
        <v>91899</v>
      </c>
      <c r="W12" s="2">
        <v>104987</v>
      </c>
      <c r="X12" s="2">
        <v>143529</v>
      </c>
      <c r="Y12" s="115">
        <v>75823</v>
      </c>
      <c r="Z12" s="2">
        <v>82634</v>
      </c>
      <c r="AA12" s="2">
        <v>108863</v>
      </c>
      <c r="AC12" s="6">
        <f t="shared" si="6"/>
        <v>1.1622555092540452</v>
      </c>
      <c r="AD12" s="6">
        <f t="shared" si="6"/>
        <v>-0.14449347783762737</v>
      </c>
      <c r="AE12" s="6">
        <f t="shared" si="6"/>
        <v>0.2859379474940334</v>
      </c>
      <c r="AF12" s="6">
        <f t="shared" si="6"/>
        <v>0.32770078918551526</v>
      </c>
      <c r="AG12" s="6">
        <f t="shared" si="6"/>
        <v>0.44482255712202234</v>
      </c>
      <c r="AH12" s="6">
        <f t="shared" si="6"/>
        <v>0.74282192300398253</v>
      </c>
      <c r="AI12" s="6">
        <f t="shared" si="6"/>
        <v>0.5588038781903758</v>
      </c>
      <c r="AJ12" s="6">
        <f t="shared" si="6"/>
        <v>1.040996544516019</v>
      </c>
      <c r="AK12" s="6">
        <f t="shared" si="6"/>
        <v>-8.8841088252259184E-2</v>
      </c>
      <c r="AL12" s="6">
        <f t="shared" si="6"/>
        <v>-0.10081720149294333</v>
      </c>
      <c r="AM12" s="6">
        <f t="shared" si="6"/>
        <v>3.6918856620343471E-2</v>
      </c>
    </row>
    <row r="13" spans="1:39" ht="14.45" customHeight="1" x14ac:dyDescent="0.25">
      <c r="A13" t="s">
        <v>31</v>
      </c>
      <c r="B13" s="2">
        <v>1323</v>
      </c>
      <c r="C13" s="2">
        <v>5699</v>
      </c>
      <c r="D13" s="2">
        <v>6612</v>
      </c>
      <c r="E13" s="2">
        <v>2356</v>
      </c>
      <c r="F13" s="2">
        <v>3446</v>
      </c>
      <c r="H13" s="134">
        <f t="shared" si="3"/>
        <v>3.307634164777022</v>
      </c>
      <c r="I13" s="134">
        <f t="shared" si="3"/>
        <v>0.16020354448148799</v>
      </c>
      <c r="J13" s="134">
        <f t="shared" si="3"/>
        <v>-0.64367816091954022</v>
      </c>
      <c r="K13" s="134">
        <f t="shared" si="3"/>
        <v>0.4626485568760611</v>
      </c>
      <c r="M13" s="2">
        <v>7075</v>
      </c>
      <c r="N13" s="2">
        <v>6751</v>
      </c>
      <c r="O13" s="2">
        <v>6029</v>
      </c>
      <c r="P13" s="2">
        <v>6612</v>
      </c>
      <c r="Q13" s="115">
        <v>9030</v>
      </c>
      <c r="R13" s="2">
        <v>11862</v>
      </c>
      <c r="S13" s="2">
        <v>1147</v>
      </c>
      <c r="T13" s="2">
        <v>2356</v>
      </c>
      <c r="U13" s="115">
        <v>2528</v>
      </c>
      <c r="V13" s="2">
        <v>2668</v>
      </c>
      <c r="W13" s="2">
        <v>2000</v>
      </c>
      <c r="X13" s="2">
        <v>3446</v>
      </c>
      <c r="Y13" s="115">
        <v>4959</v>
      </c>
      <c r="Z13" s="2">
        <v>3877</v>
      </c>
      <c r="AA13" s="2">
        <v>3929</v>
      </c>
      <c r="AC13" s="6">
        <f t="shared" si="6"/>
        <v>0.27632508833922259</v>
      </c>
      <c r="AD13" s="6">
        <f t="shared" si="6"/>
        <v>0.75707302621833805</v>
      </c>
      <c r="AE13" s="6">
        <f t="shared" si="6"/>
        <v>-0.80975286117100675</v>
      </c>
      <c r="AF13" s="6">
        <f t="shared" si="6"/>
        <v>-0.64367816091954022</v>
      </c>
      <c r="AG13" s="6">
        <f t="shared" si="6"/>
        <v>-0.72004429678848281</v>
      </c>
      <c r="AH13" s="6">
        <f t="shared" si="6"/>
        <v>-0.77508008767492831</v>
      </c>
      <c r="AI13" s="6">
        <f t="shared" si="6"/>
        <v>0.74367916303400172</v>
      </c>
      <c r="AJ13" s="6">
        <f t="shared" si="6"/>
        <v>0.4626485568760611</v>
      </c>
      <c r="AK13" s="6">
        <f t="shared" si="6"/>
        <v>0.961629746835443</v>
      </c>
      <c r="AL13" s="6">
        <f t="shared" si="6"/>
        <v>0.45314842578710646</v>
      </c>
      <c r="AM13" s="6">
        <f t="shared" si="6"/>
        <v>0.96450000000000002</v>
      </c>
    </row>
    <row r="14" spans="1:39" ht="14.45" customHeight="1" x14ac:dyDescent="0.25">
      <c r="A14" t="s">
        <v>32</v>
      </c>
      <c r="B14" s="2">
        <v>21340</v>
      </c>
      <c r="C14" s="2">
        <v>21822</v>
      </c>
      <c r="D14" s="2">
        <v>28788</v>
      </c>
      <c r="E14" s="2">
        <v>57487</v>
      </c>
      <c r="F14" s="2">
        <v>43720</v>
      </c>
      <c r="H14" s="134">
        <f t="shared" si="3"/>
        <v>2.2586691658856607E-2</v>
      </c>
      <c r="I14" s="134">
        <f t="shared" si="3"/>
        <v>0.31921913665108603</v>
      </c>
      <c r="J14" s="134">
        <f t="shared" si="3"/>
        <v>0.99690843406975127</v>
      </c>
      <c r="K14" s="134">
        <f t="shared" si="3"/>
        <v>-0.23948023031294033</v>
      </c>
      <c r="M14" s="2">
        <v>24942</v>
      </c>
      <c r="N14" s="2">
        <v>34304</v>
      </c>
      <c r="O14" s="2">
        <v>38484</v>
      </c>
      <c r="P14" s="2">
        <v>28788</v>
      </c>
      <c r="Q14" s="115">
        <v>42092</v>
      </c>
      <c r="R14" s="2">
        <v>43752</v>
      </c>
      <c r="S14" s="2">
        <v>53601</v>
      </c>
      <c r="T14" s="2">
        <v>57487</v>
      </c>
      <c r="U14" s="115">
        <v>59061</v>
      </c>
      <c r="V14" s="2">
        <v>27185</v>
      </c>
      <c r="W14" s="144">
        <v>42982</v>
      </c>
      <c r="X14" s="2">
        <v>43720</v>
      </c>
      <c r="Y14" s="115">
        <v>37081</v>
      </c>
      <c r="Z14" s="2">
        <v>32610</v>
      </c>
      <c r="AA14" s="2">
        <v>30177</v>
      </c>
      <c r="AC14" s="6">
        <f t="shared" si="6"/>
        <v>0.68759522091251701</v>
      </c>
      <c r="AD14" s="6">
        <f t="shared" si="6"/>
        <v>0.27541977611940299</v>
      </c>
      <c r="AE14" s="6">
        <f t="shared" si="6"/>
        <v>0.39281259744309321</v>
      </c>
      <c r="AF14" s="6">
        <f t="shared" si="6"/>
        <v>0.99690843406975127</v>
      </c>
      <c r="AG14" s="6">
        <f t="shared" si="6"/>
        <v>0.40314073933288985</v>
      </c>
      <c r="AH14" s="6">
        <f t="shared" si="6"/>
        <v>-0.37865697568111173</v>
      </c>
      <c r="AI14" s="6">
        <f t="shared" si="6"/>
        <v>-0.19811197552284474</v>
      </c>
      <c r="AJ14" s="6">
        <f t="shared" si="6"/>
        <v>-0.23948023031294033</v>
      </c>
      <c r="AK14" s="6">
        <f t="shared" si="6"/>
        <v>-0.37215759976972962</v>
      </c>
      <c r="AL14" s="6">
        <f t="shared" si="6"/>
        <v>0.19955858009931948</v>
      </c>
      <c r="AM14" s="6">
        <f t="shared" si="6"/>
        <v>-0.29791540644921127</v>
      </c>
    </row>
    <row r="15" spans="1:39" ht="5.0999999999999996" customHeight="1" x14ac:dyDescent="0.25">
      <c r="B15" s="2"/>
      <c r="C15" s="2"/>
      <c r="D15" s="2"/>
      <c r="E15" s="2"/>
      <c r="F15" s="2"/>
      <c r="H15" s="134"/>
      <c r="I15" s="134"/>
      <c r="J15" s="134"/>
      <c r="K15" s="134"/>
      <c r="M15" s="2"/>
      <c r="N15" s="2"/>
      <c r="O15" s="2"/>
      <c r="P15" s="2"/>
      <c r="Q15" s="115"/>
      <c r="R15" s="2"/>
      <c r="S15" s="2"/>
      <c r="T15" s="2"/>
      <c r="U15" s="115"/>
      <c r="V15" s="2"/>
      <c r="W15" s="2"/>
      <c r="X15" s="2"/>
      <c r="Y15" s="115"/>
      <c r="Z15" s="2"/>
      <c r="AA15" s="2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</row>
    <row r="16" spans="1:39" ht="14.45" customHeight="1" x14ac:dyDescent="0.25">
      <c r="A16" s="18" t="s">
        <v>55</v>
      </c>
      <c r="B16" s="19">
        <f>SUM(B17:B27)</f>
        <v>219697</v>
      </c>
      <c r="C16" s="19">
        <f>SUM(C17:C27)</f>
        <v>263892</v>
      </c>
      <c r="D16" s="19">
        <f>SUM(D17:D27)</f>
        <v>490933</v>
      </c>
      <c r="E16" s="19">
        <f>SUM(E17:E27)</f>
        <v>616313</v>
      </c>
      <c r="F16" s="19">
        <f>SUM(F17:F27)</f>
        <v>869013</v>
      </c>
      <c r="G16" s="20"/>
      <c r="H16" s="135">
        <f t="shared" ref="H16:K19" si="7">IF(OR(AND(C16&gt;0,B16&lt;0),AND(C16&lt;0,B16&gt;0)),"N/A ",IFERROR((C16-B16)/ABS(B16),0))</f>
        <v>0.20116342052918337</v>
      </c>
      <c r="I16" s="135">
        <f t="shared" si="7"/>
        <v>0.8603557515953496</v>
      </c>
      <c r="J16" s="135">
        <f t="shared" si="7"/>
        <v>0.25539126520319472</v>
      </c>
      <c r="K16" s="135">
        <f t="shared" si="7"/>
        <v>0.4100189351839082</v>
      </c>
      <c r="M16" s="19">
        <f t="shared" ref="M16:X16" si="8">SUM(M17:M27)</f>
        <v>420756</v>
      </c>
      <c r="N16" s="19">
        <f t="shared" si="8"/>
        <v>438968</v>
      </c>
      <c r="O16" s="19">
        <f t="shared" si="8"/>
        <v>457721</v>
      </c>
      <c r="P16" s="19">
        <f t="shared" si="8"/>
        <v>490933</v>
      </c>
      <c r="Q16" s="114">
        <f t="shared" si="8"/>
        <v>536098</v>
      </c>
      <c r="R16" s="19">
        <f t="shared" si="8"/>
        <v>548174</v>
      </c>
      <c r="S16" s="19">
        <f t="shared" si="8"/>
        <v>583210</v>
      </c>
      <c r="T16" s="19">
        <f t="shared" si="8"/>
        <v>616313</v>
      </c>
      <c r="U16" s="114">
        <f t="shared" si="8"/>
        <v>643136</v>
      </c>
      <c r="V16" s="19">
        <f t="shared" si="8"/>
        <v>706991</v>
      </c>
      <c r="W16" s="19">
        <f t="shared" si="8"/>
        <v>825679</v>
      </c>
      <c r="X16" s="19">
        <f t="shared" si="8"/>
        <v>869013</v>
      </c>
      <c r="Y16" s="114">
        <f t="shared" ref="Y16" si="9">SUM(Y17:Y27)</f>
        <v>887636</v>
      </c>
      <c r="Z16" s="19">
        <f t="shared" ref="Z16" si="10">SUM(Z17:Z27)</f>
        <v>920790</v>
      </c>
      <c r="AA16" s="19">
        <f t="shared" ref="AA16" si="11">SUM(AA17:AA27)</f>
        <v>964677</v>
      </c>
      <c r="AB16" s="20"/>
      <c r="AC16" s="21">
        <f t="shared" ref="AC16:AM27" si="12">IF(OR(AND(Q16&gt;0,M16&lt;0),AND(Q16&lt;0,M16&gt;0)),"N/A ",IFERROR((Q16-M16)/ABS(M16),0))</f>
        <v>0.2741303748490812</v>
      </c>
      <c r="AD16" s="21">
        <f t="shared" si="12"/>
        <v>0.24877895427457128</v>
      </c>
      <c r="AE16" s="21">
        <f t="shared" si="12"/>
        <v>0.27416046019299967</v>
      </c>
      <c r="AF16" s="21">
        <f t="shared" si="12"/>
        <v>0.25539126520319472</v>
      </c>
      <c r="AG16" s="21">
        <f t="shared" si="12"/>
        <v>0.19966125596439457</v>
      </c>
      <c r="AH16" s="21">
        <f t="shared" si="12"/>
        <v>0.28972005239212367</v>
      </c>
      <c r="AI16" s="21">
        <f t="shared" si="12"/>
        <v>0.41574904408360625</v>
      </c>
      <c r="AJ16" s="21">
        <f t="shared" si="12"/>
        <v>0.4100189351839082</v>
      </c>
      <c r="AK16" s="21">
        <f t="shared" si="12"/>
        <v>0.38016842471887752</v>
      </c>
      <c r="AL16" s="21">
        <f t="shared" si="12"/>
        <v>0.30240696133331257</v>
      </c>
      <c r="AM16" s="21">
        <f t="shared" si="12"/>
        <v>0.16834387213432822</v>
      </c>
    </row>
    <row r="17" spans="1:39" ht="14.45" customHeight="1" x14ac:dyDescent="0.25">
      <c r="A17" t="s">
        <v>28</v>
      </c>
      <c r="B17" s="2">
        <v>0</v>
      </c>
      <c r="C17" s="2">
        <v>13896</v>
      </c>
      <c r="D17" s="2">
        <v>16310</v>
      </c>
      <c r="E17" s="2">
        <v>18190</v>
      </c>
      <c r="F17" s="2">
        <v>34665</v>
      </c>
      <c r="H17" s="134">
        <f t="shared" si="7"/>
        <v>0</v>
      </c>
      <c r="I17" s="134">
        <f t="shared" si="7"/>
        <v>0.17371905584340819</v>
      </c>
      <c r="J17" s="134">
        <f t="shared" si="7"/>
        <v>0.11526670754138565</v>
      </c>
      <c r="K17" s="134">
        <f t="shared" si="7"/>
        <v>0.90571742715777903</v>
      </c>
      <c r="M17" s="2">
        <v>13138</v>
      </c>
      <c r="N17" s="2">
        <v>12491</v>
      </c>
      <c r="O17" s="2">
        <v>14475</v>
      </c>
      <c r="P17" s="2">
        <v>16310</v>
      </c>
      <c r="Q17" s="115">
        <v>15524</v>
      </c>
      <c r="R17" s="2">
        <v>16051</v>
      </c>
      <c r="S17" s="2">
        <v>18759</v>
      </c>
      <c r="T17" s="2">
        <v>18190</v>
      </c>
      <c r="U17" s="115">
        <v>18934</v>
      </c>
      <c r="V17" s="2">
        <v>23301</v>
      </c>
      <c r="W17" s="2">
        <v>28401</v>
      </c>
      <c r="X17" s="2">
        <v>34665</v>
      </c>
      <c r="Y17" s="115">
        <v>40611</v>
      </c>
      <c r="Z17" s="2">
        <v>44204</v>
      </c>
      <c r="AA17" s="2">
        <v>60773</v>
      </c>
      <c r="AC17" s="6">
        <f t="shared" si="12"/>
        <v>0.18161059521997261</v>
      </c>
      <c r="AD17" s="6">
        <f t="shared" si="12"/>
        <v>0.28500520374669763</v>
      </c>
      <c r="AE17" s="6">
        <f t="shared" si="12"/>
        <v>0.29595854922279791</v>
      </c>
      <c r="AF17" s="6">
        <f t="shared" si="12"/>
        <v>0.11526670754138565</v>
      </c>
      <c r="AG17" s="6">
        <f t="shared" si="12"/>
        <v>0.21965988147384694</v>
      </c>
      <c r="AH17" s="6">
        <f t="shared" si="12"/>
        <v>0.45168525325524889</v>
      </c>
      <c r="AI17" s="6">
        <f t="shared" si="12"/>
        <v>0.51399328322405247</v>
      </c>
      <c r="AJ17" s="6">
        <f t="shared" si="12"/>
        <v>0.90571742715777903</v>
      </c>
      <c r="AK17" s="6">
        <f t="shared" si="12"/>
        <v>1.144871659448611</v>
      </c>
      <c r="AL17" s="6">
        <f t="shared" si="12"/>
        <v>0.89708596197588086</v>
      </c>
      <c r="AM17" s="6">
        <f t="shared" si="12"/>
        <v>1.1398190204570262</v>
      </c>
    </row>
    <row r="18" spans="1:39" ht="14.45" customHeight="1" x14ac:dyDescent="0.25">
      <c r="A18" t="s">
        <v>33</v>
      </c>
      <c r="B18" s="2">
        <v>0</v>
      </c>
      <c r="C18" s="2">
        <v>10465</v>
      </c>
      <c r="D18" s="2">
        <v>11292</v>
      </c>
      <c r="E18" s="2">
        <v>0</v>
      </c>
      <c r="F18" s="2">
        <v>0</v>
      </c>
      <c r="H18" s="134">
        <f t="shared" si="7"/>
        <v>0</v>
      </c>
      <c r="I18" s="134">
        <f t="shared" si="7"/>
        <v>7.9025322503583378E-2</v>
      </c>
      <c r="J18" s="134">
        <f t="shared" si="7"/>
        <v>-1</v>
      </c>
      <c r="K18" s="134">
        <f t="shared" si="7"/>
        <v>0</v>
      </c>
      <c r="M18" s="2">
        <v>10669</v>
      </c>
      <c r="N18" s="2">
        <v>10881</v>
      </c>
      <c r="O18" s="2">
        <v>11101</v>
      </c>
      <c r="P18" s="2">
        <v>11292</v>
      </c>
      <c r="Q18" s="115">
        <v>11489</v>
      </c>
      <c r="R18" s="2">
        <v>11628</v>
      </c>
      <c r="S18" s="2">
        <v>0</v>
      </c>
      <c r="T18" s="2">
        <v>0</v>
      </c>
      <c r="U18" s="115">
        <v>0</v>
      </c>
      <c r="V18" s="2">
        <v>0</v>
      </c>
      <c r="W18" s="2">
        <v>0</v>
      </c>
      <c r="X18" s="2">
        <v>0</v>
      </c>
      <c r="Y18" s="115">
        <v>0</v>
      </c>
      <c r="Z18" s="2">
        <v>0</v>
      </c>
      <c r="AA18" s="2">
        <v>0</v>
      </c>
      <c r="AC18" s="6">
        <f t="shared" si="12"/>
        <v>7.6858187271534345E-2</v>
      </c>
      <c r="AD18" s="6">
        <f t="shared" si="12"/>
        <v>6.865177832919768E-2</v>
      </c>
      <c r="AE18" s="6">
        <f t="shared" si="12"/>
        <v>-1</v>
      </c>
      <c r="AF18" s="6">
        <f t="shared" si="12"/>
        <v>-1</v>
      </c>
      <c r="AG18" s="6">
        <f t="shared" si="12"/>
        <v>-1</v>
      </c>
      <c r="AH18" s="6">
        <f t="shared" si="12"/>
        <v>-1</v>
      </c>
      <c r="AI18" s="6">
        <f t="shared" si="12"/>
        <v>0</v>
      </c>
      <c r="AJ18" s="6">
        <f t="shared" si="12"/>
        <v>0</v>
      </c>
      <c r="AK18" s="6">
        <f t="shared" si="12"/>
        <v>0</v>
      </c>
      <c r="AL18" s="6">
        <f t="shared" si="12"/>
        <v>0</v>
      </c>
      <c r="AM18" s="6">
        <f t="shared" si="12"/>
        <v>0</v>
      </c>
    </row>
    <row r="19" spans="1:39" ht="14.45" customHeight="1" x14ac:dyDescent="0.25">
      <c r="A19" t="s">
        <v>20</v>
      </c>
      <c r="B19" s="2">
        <v>140700</v>
      </c>
      <c r="C19" s="2">
        <v>139748</v>
      </c>
      <c r="D19" s="2">
        <v>141265</v>
      </c>
      <c r="E19" s="2">
        <v>140548</v>
      </c>
      <c r="F19" s="2">
        <v>133455</v>
      </c>
      <c r="H19" s="134">
        <f t="shared" si="7"/>
        <v>-6.7661691542288561E-3</v>
      </c>
      <c r="I19" s="134">
        <f t="shared" si="7"/>
        <v>1.0855253742450697E-2</v>
      </c>
      <c r="J19" s="134">
        <f t="shared" si="7"/>
        <v>-5.0755671964039214E-3</v>
      </c>
      <c r="K19" s="134">
        <f t="shared" si="7"/>
        <v>-5.0466744457409569E-2</v>
      </c>
      <c r="M19" s="2">
        <v>143185</v>
      </c>
      <c r="N19" s="2">
        <v>143246</v>
      </c>
      <c r="O19" s="2">
        <v>140946</v>
      </c>
      <c r="P19" s="2">
        <v>141265</v>
      </c>
      <c r="Q19" s="115">
        <v>143287</v>
      </c>
      <c r="R19" s="2">
        <v>144280</v>
      </c>
      <c r="S19" s="2">
        <v>141924</v>
      </c>
      <c r="T19" s="2">
        <v>140548</v>
      </c>
      <c r="U19" s="115">
        <v>135692</v>
      </c>
      <c r="V19" s="2">
        <v>133176</v>
      </c>
      <c r="W19" s="2">
        <v>132531</v>
      </c>
      <c r="X19" s="2">
        <v>133455</v>
      </c>
      <c r="Y19" s="115">
        <v>136711</v>
      </c>
      <c r="Z19" s="2">
        <v>140009</v>
      </c>
      <c r="AA19" s="2">
        <v>145478</v>
      </c>
      <c r="AC19" s="6">
        <f t="shared" si="12"/>
        <v>7.1236512204490691E-4</v>
      </c>
      <c r="AD19" s="6">
        <f t="shared" si="12"/>
        <v>7.2183516468173631E-3</v>
      </c>
      <c r="AE19" s="6">
        <f t="shared" si="12"/>
        <v>6.9388276361159592E-3</v>
      </c>
      <c r="AF19" s="6">
        <f t="shared" si="12"/>
        <v>-5.0755671964039214E-3</v>
      </c>
      <c r="AG19" s="6">
        <f t="shared" si="12"/>
        <v>-5.3005506431148673E-2</v>
      </c>
      <c r="AH19" s="6">
        <f t="shared" si="12"/>
        <v>-7.6961463820349324E-2</v>
      </c>
      <c r="AI19" s="6">
        <f t="shared" si="12"/>
        <v>-6.6183309376849575E-2</v>
      </c>
      <c r="AJ19" s="6">
        <f t="shared" si="12"/>
        <v>-5.0466744457409569E-2</v>
      </c>
      <c r="AK19" s="6">
        <f t="shared" si="12"/>
        <v>7.5096542169029862E-3</v>
      </c>
      <c r="AL19" s="6">
        <f t="shared" si="12"/>
        <v>5.130804349131976E-2</v>
      </c>
      <c r="AM19" s="6">
        <f t="shared" si="12"/>
        <v>9.7690351691302413E-2</v>
      </c>
    </row>
    <row r="20" spans="1:39" ht="14.45" customHeight="1" x14ac:dyDescent="0.25">
      <c r="A20" t="s">
        <v>258</v>
      </c>
      <c r="B20" s="2">
        <v>0</v>
      </c>
      <c r="C20" s="2">
        <v>0</v>
      </c>
      <c r="D20" s="2">
        <v>0</v>
      </c>
      <c r="E20" s="2">
        <v>0</v>
      </c>
      <c r="F20" s="2">
        <v>49427</v>
      </c>
      <c r="H20" s="134">
        <f>IF(OR(AND(C20&gt;0,B20&lt;0),AND(C20&lt;0,B20&gt;0)),"N/A ",IFERROR((C20-B20)/ABS(B20),0))</f>
        <v>0</v>
      </c>
      <c r="I20" s="134">
        <f>IF(OR(AND(D20&gt;0,C20&lt;0),AND(D20&lt;0,C20&gt;0)),"N/A ",IFERROR((D20-C20)/ABS(C20),0))</f>
        <v>0</v>
      </c>
      <c r="J20" s="134">
        <f>IF(OR(AND(E20&gt;0,D20&lt;0),AND(E20&lt;0,D20&gt;0)),"N/A ",IFERROR((E20-D20)/ABS(D20),0))</f>
        <v>0</v>
      </c>
      <c r="K20" s="134">
        <f>IF(OR(AND(F20&gt;0,E20&lt;0),AND(F20&lt;0,E20&gt;0)),"N/A ",IFERROR((F20-E20)/ABS(E20),0))</f>
        <v>0</v>
      </c>
      <c r="M20" s="2">
        <v>0</v>
      </c>
      <c r="N20" s="2">
        <v>0</v>
      </c>
      <c r="O20" s="2">
        <v>0</v>
      </c>
      <c r="P20" s="2">
        <v>0</v>
      </c>
      <c r="Q20" s="115">
        <v>0</v>
      </c>
      <c r="R20" s="2">
        <v>0</v>
      </c>
      <c r="S20" s="2">
        <v>0</v>
      </c>
      <c r="T20" s="2">
        <v>0</v>
      </c>
      <c r="U20" s="115">
        <v>0</v>
      </c>
      <c r="V20" s="2">
        <v>0</v>
      </c>
      <c r="W20" s="2">
        <v>49082</v>
      </c>
      <c r="X20" s="2">
        <v>49427</v>
      </c>
      <c r="Y20" s="115">
        <v>32092</v>
      </c>
      <c r="Z20" s="2">
        <v>32103</v>
      </c>
      <c r="AA20" s="2">
        <v>29300</v>
      </c>
      <c r="AC20" s="6">
        <f t="shared" ref="AC20:AM20" si="13">IF(OR(AND(Q20&gt;0,M20&lt;0),AND(Q20&lt;0,M20&gt;0)),"N/A ",IFERROR((Q20-M20)/ABS(M20),0))</f>
        <v>0</v>
      </c>
      <c r="AD20" s="6">
        <f t="shared" si="13"/>
        <v>0</v>
      </c>
      <c r="AE20" s="6">
        <f t="shared" si="13"/>
        <v>0</v>
      </c>
      <c r="AF20" s="6">
        <f t="shared" si="13"/>
        <v>0</v>
      </c>
      <c r="AG20" s="6">
        <f t="shared" si="13"/>
        <v>0</v>
      </c>
      <c r="AH20" s="6">
        <f t="shared" si="13"/>
        <v>0</v>
      </c>
      <c r="AI20" s="6">
        <f t="shared" si="13"/>
        <v>0</v>
      </c>
      <c r="AJ20" s="6">
        <f t="shared" si="13"/>
        <v>0</v>
      </c>
      <c r="AK20" s="6">
        <f t="shared" si="13"/>
        <v>0</v>
      </c>
      <c r="AL20" s="6">
        <f t="shared" si="13"/>
        <v>0</v>
      </c>
      <c r="AM20" s="6">
        <f t="shared" si="13"/>
        <v>-0.40303981092864999</v>
      </c>
    </row>
    <row r="21" spans="1:39" ht="14.45" customHeight="1" x14ac:dyDescent="0.25">
      <c r="A21" t="s">
        <v>34</v>
      </c>
      <c r="B21" s="2">
        <v>13138</v>
      </c>
      <c r="C21" s="2">
        <v>15606</v>
      </c>
      <c r="D21" s="2">
        <v>14876</v>
      </c>
      <c r="E21" s="2">
        <v>14222</v>
      </c>
      <c r="F21" s="2">
        <v>13898</v>
      </c>
      <c r="H21" s="134">
        <f t="shared" ref="H21:K27" si="14">IF(OR(AND(C21&gt;0,B21&lt;0),AND(C21&lt;0,B21&gt;0)),"N/A ",IFERROR((C21-B21)/ABS(B21),0))</f>
        <v>0.18785203227279648</v>
      </c>
      <c r="I21" s="134">
        <f t="shared" si="14"/>
        <v>-4.6776880686915288E-2</v>
      </c>
      <c r="J21" s="134">
        <f t="shared" si="14"/>
        <v>-4.3963431029846733E-2</v>
      </c>
      <c r="K21" s="134">
        <f t="shared" si="14"/>
        <v>-2.2781605962593165E-2</v>
      </c>
      <c r="M21" s="2">
        <v>15316</v>
      </c>
      <c r="N21" s="2">
        <v>15885</v>
      </c>
      <c r="O21" s="2">
        <v>15680</v>
      </c>
      <c r="P21" s="2">
        <v>14876</v>
      </c>
      <c r="Q21" s="115">
        <v>14344</v>
      </c>
      <c r="R21" s="2">
        <v>14030</v>
      </c>
      <c r="S21" s="2">
        <v>14286</v>
      </c>
      <c r="T21" s="2">
        <v>14222</v>
      </c>
      <c r="U21" s="115">
        <v>13564</v>
      </c>
      <c r="V21" s="2">
        <v>13439</v>
      </c>
      <c r="W21" s="2">
        <v>13731</v>
      </c>
      <c r="X21" s="2">
        <v>13898</v>
      </c>
      <c r="Y21" s="115">
        <v>16943</v>
      </c>
      <c r="Z21" s="2">
        <v>18267</v>
      </c>
      <c r="AA21" s="2">
        <v>17614</v>
      </c>
      <c r="AC21" s="6">
        <f t="shared" si="12"/>
        <v>-6.3463045181509539E-2</v>
      </c>
      <c r="AD21" s="6">
        <f t="shared" si="12"/>
        <v>-0.11677683349071451</v>
      </c>
      <c r="AE21" s="6">
        <f t="shared" si="12"/>
        <v>-8.8903061224489793E-2</v>
      </c>
      <c r="AF21" s="6">
        <f t="shared" si="12"/>
        <v>-4.3963431029846733E-2</v>
      </c>
      <c r="AG21" s="6">
        <f t="shared" si="12"/>
        <v>-5.4378137200223088E-2</v>
      </c>
      <c r="AH21" s="6">
        <f t="shared" si="12"/>
        <v>-4.2124019957234499E-2</v>
      </c>
      <c r="AI21" s="6">
        <f t="shared" si="12"/>
        <v>-3.884922301553969E-2</v>
      </c>
      <c r="AJ21" s="6">
        <f t="shared" si="12"/>
        <v>-2.2781605962593165E-2</v>
      </c>
      <c r="AK21" s="6">
        <f t="shared" si="12"/>
        <v>0.24911530521969921</v>
      </c>
      <c r="AL21" s="6">
        <f t="shared" si="12"/>
        <v>0.3592529206042116</v>
      </c>
      <c r="AM21" s="6">
        <f t="shared" si="12"/>
        <v>0.28279076542130943</v>
      </c>
    </row>
    <row r="22" spans="1:39" ht="14.45" customHeight="1" x14ac:dyDescent="0.25">
      <c r="A22" t="s">
        <v>65</v>
      </c>
      <c r="B22" s="2">
        <v>0</v>
      </c>
      <c r="C22" s="2">
        <v>0</v>
      </c>
      <c r="D22" s="2">
        <v>10</v>
      </c>
      <c r="E22" s="2">
        <v>18</v>
      </c>
      <c r="F22" s="2">
        <v>4</v>
      </c>
      <c r="H22" s="134">
        <f t="shared" si="14"/>
        <v>0</v>
      </c>
      <c r="I22" s="134">
        <f t="shared" si="14"/>
        <v>0</v>
      </c>
      <c r="J22" s="134">
        <f t="shared" si="14"/>
        <v>0.8</v>
      </c>
      <c r="K22" s="134">
        <f t="shared" si="14"/>
        <v>-0.77777777777777779</v>
      </c>
      <c r="M22" s="2">
        <v>0</v>
      </c>
      <c r="N22" s="2">
        <v>14</v>
      </c>
      <c r="O22" s="2">
        <v>12</v>
      </c>
      <c r="P22" s="2">
        <v>10</v>
      </c>
      <c r="Q22" s="115">
        <v>9</v>
      </c>
      <c r="R22" s="2">
        <v>28</v>
      </c>
      <c r="S22" s="2">
        <v>23</v>
      </c>
      <c r="T22" s="2">
        <v>18</v>
      </c>
      <c r="U22" s="115">
        <v>13</v>
      </c>
      <c r="V22" s="2">
        <v>10</v>
      </c>
      <c r="W22" s="2">
        <v>7</v>
      </c>
      <c r="X22" s="2">
        <v>4</v>
      </c>
      <c r="Y22" s="115">
        <v>1</v>
      </c>
      <c r="Z22" s="2">
        <v>9</v>
      </c>
      <c r="AA22" s="2">
        <v>3</v>
      </c>
      <c r="AC22" s="6">
        <f t="shared" si="12"/>
        <v>0</v>
      </c>
      <c r="AD22" s="6">
        <f t="shared" si="12"/>
        <v>1</v>
      </c>
      <c r="AE22" s="6">
        <f t="shared" si="12"/>
        <v>0.91666666666666663</v>
      </c>
      <c r="AF22" s="6">
        <f t="shared" si="12"/>
        <v>0.8</v>
      </c>
      <c r="AG22" s="6">
        <f t="shared" si="12"/>
        <v>0.44444444444444442</v>
      </c>
      <c r="AH22" s="6">
        <f t="shared" si="12"/>
        <v>-0.6428571428571429</v>
      </c>
      <c r="AI22" s="6">
        <f t="shared" si="12"/>
        <v>-0.69565217391304346</v>
      </c>
      <c r="AJ22" s="6">
        <f t="shared" si="12"/>
        <v>-0.77777777777777779</v>
      </c>
      <c r="AK22" s="6">
        <f t="shared" si="12"/>
        <v>-0.92307692307692313</v>
      </c>
      <c r="AL22" s="6">
        <f t="shared" si="12"/>
        <v>-0.1</v>
      </c>
      <c r="AM22" s="6">
        <f t="shared" si="12"/>
        <v>-0.5714285714285714</v>
      </c>
    </row>
    <row r="23" spans="1:39" ht="14.45" customHeight="1" x14ac:dyDescent="0.25">
      <c r="A23" t="s">
        <v>32</v>
      </c>
      <c r="B23" s="2">
        <v>312</v>
      </c>
      <c r="C23" s="2">
        <v>394</v>
      </c>
      <c r="D23" s="2">
        <v>167</v>
      </c>
      <c r="E23" s="2">
        <v>213</v>
      </c>
      <c r="F23" s="2">
        <v>490</v>
      </c>
      <c r="H23" s="134">
        <f t="shared" si="14"/>
        <v>0.26282051282051283</v>
      </c>
      <c r="I23" s="134">
        <f t="shared" si="14"/>
        <v>-0.57614213197969544</v>
      </c>
      <c r="J23" s="134">
        <f t="shared" si="14"/>
        <v>0.27544910179640719</v>
      </c>
      <c r="K23" s="134">
        <f t="shared" si="14"/>
        <v>1.300469483568075</v>
      </c>
      <c r="M23" s="2">
        <v>383</v>
      </c>
      <c r="N23" s="2">
        <v>294</v>
      </c>
      <c r="O23" s="2">
        <v>152</v>
      </c>
      <c r="P23" s="2">
        <v>167</v>
      </c>
      <c r="Q23" s="115">
        <v>199</v>
      </c>
      <c r="R23" s="2">
        <v>175</v>
      </c>
      <c r="S23" s="2">
        <v>176</v>
      </c>
      <c r="T23" s="2">
        <v>213</v>
      </c>
      <c r="U23" s="115">
        <v>209</v>
      </c>
      <c r="V23" s="2">
        <v>442</v>
      </c>
      <c r="W23" s="2">
        <v>561</v>
      </c>
      <c r="X23" s="2">
        <v>490</v>
      </c>
      <c r="Y23" s="115">
        <v>490</v>
      </c>
      <c r="Z23" s="2">
        <v>94</v>
      </c>
      <c r="AA23" s="2">
        <v>158</v>
      </c>
      <c r="AC23" s="6">
        <f t="shared" si="12"/>
        <v>-0.48041775456919061</v>
      </c>
      <c r="AD23" s="6">
        <f t="shared" si="12"/>
        <v>-0.40476190476190477</v>
      </c>
      <c r="AE23" s="6">
        <f t="shared" si="12"/>
        <v>0.15789473684210525</v>
      </c>
      <c r="AF23" s="6">
        <f t="shared" si="12"/>
        <v>0.27544910179640719</v>
      </c>
      <c r="AG23" s="6">
        <f t="shared" si="12"/>
        <v>5.0251256281407038E-2</v>
      </c>
      <c r="AH23" s="6">
        <f t="shared" si="12"/>
        <v>1.5257142857142858</v>
      </c>
      <c r="AI23" s="6">
        <f t="shared" si="12"/>
        <v>2.1875</v>
      </c>
      <c r="AJ23" s="6">
        <f t="shared" si="12"/>
        <v>1.300469483568075</v>
      </c>
      <c r="AK23" s="6">
        <f t="shared" si="12"/>
        <v>1.3444976076555024</v>
      </c>
      <c r="AL23" s="6">
        <f t="shared" si="12"/>
        <v>-0.78733031674208143</v>
      </c>
      <c r="AM23" s="6">
        <f t="shared" si="12"/>
        <v>-0.71836007130124779</v>
      </c>
    </row>
    <row r="24" spans="1:39" ht="14.45" customHeight="1" x14ac:dyDescent="0.25">
      <c r="A24" t="s">
        <v>35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H24" s="134">
        <f t="shared" si="14"/>
        <v>0</v>
      </c>
      <c r="I24" s="134">
        <f t="shared" si="14"/>
        <v>0</v>
      </c>
      <c r="J24" s="134">
        <f t="shared" si="14"/>
        <v>0</v>
      </c>
      <c r="K24" s="134">
        <f t="shared" si="14"/>
        <v>0</v>
      </c>
      <c r="M24" s="2">
        <v>0</v>
      </c>
      <c r="N24" s="2">
        <v>0</v>
      </c>
      <c r="O24" s="2">
        <v>0</v>
      </c>
      <c r="P24" s="2">
        <v>0</v>
      </c>
      <c r="Q24" s="115">
        <v>0</v>
      </c>
      <c r="R24" s="2">
        <v>0</v>
      </c>
      <c r="S24" s="2">
        <v>0</v>
      </c>
      <c r="T24" s="2">
        <v>0</v>
      </c>
      <c r="U24" s="115">
        <v>0</v>
      </c>
      <c r="V24" s="2">
        <v>0</v>
      </c>
      <c r="W24" s="2">
        <v>0</v>
      </c>
      <c r="X24" s="2">
        <v>0</v>
      </c>
      <c r="Y24" s="115">
        <v>0</v>
      </c>
      <c r="Z24" s="2">
        <v>0</v>
      </c>
      <c r="AA24" s="2">
        <v>0</v>
      </c>
      <c r="AC24" s="6">
        <f t="shared" si="12"/>
        <v>0</v>
      </c>
      <c r="AD24" s="6">
        <f t="shared" si="12"/>
        <v>0</v>
      </c>
      <c r="AE24" s="6">
        <f t="shared" si="12"/>
        <v>0</v>
      </c>
      <c r="AF24" s="6">
        <f t="shared" si="12"/>
        <v>0</v>
      </c>
      <c r="AG24" s="6">
        <f t="shared" si="12"/>
        <v>0</v>
      </c>
      <c r="AH24" s="6">
        <f t="shared" si="12"/>
        <v>0</v>
      </c>
      <c r="AI24" s="6">
        <f t="shared" si="12"/>
        <v>0</v>
      </c>
      <c r="AJ24" s="6">
        <f t="shared" si="12"/>
        <v>0</v>
      </c>
      <c r="AK24" s="6">
        <f t="shared" si="12"/>
        <v>0</v>
      </c>
      <c r="AL24" s="6">
        <f t="shared" si="12"/>
        <v>0</v>
      </c>
      <c r="AM24" s="6">
        <f t="shared" si="12"/>
        <v>0</v>
      </c>
    </row>
    <row r="25" spans="1:39" ht="14.45" customHeight="1" x14ac:dyDescent="0.25">
      <c r="A25" t="s">
        <v>36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H25" s="134">
        <f t="shared" si="14"/>
        <v>0</v>
      </c>
      <c r="I25" s="134">
        <f t="shared" si="14"/>
        <v>0</v>
      </c>
      <c r="J25" s="134">
        <f t="shared" si="14"/>
        <v>0</v>
      </c>
      <c r="K25" s="134">
        <f t="shared" si="14"/>
        <v>0</v>
      </c>
      <c r="M25" s="2">
        <v>0</v>
      </c>
      <c r="N25" s="2">
        <v>0</v>
      </c>
      <c r="O25" s="2">
        <v>0</v>
      </c>
      <c r="P25" s="2">
        <v>0</v>
      </c>
      <c r="Q25" s="115">
        <v>0</v>
      </c>
      <c r="R25" s="2">
        <v>0</v>
      </c>
      <c r="S25" s="2">
        <v>0</v>
      </c>
      <c r="T25" s="2">
        <v>0</v>
      </c>
      <c r="U25" s="115">
        <v>0</v>
      </c>
      <c r="V25" s="2">
        <v>0</v>
      </c>
      <c r="W25" s="2">
        <v>0</v>
      </c>
      <c r="X25" s="2">
        <v>0</v>
      </c>
      <c r="Y25" s="115">
        <v>0</v>
      </c>
      <c r="Z25" s="2">
        <v>0</v>
      </c>
      <c r="AA25" s="2">
        <v>0</v>
      </c>
      <c r="AC25" s="6">
        <f t="shared" si="12"/>
        <v>0</v>
      </c>
      <c r="AD25" s="6">
        <f t="shared" si="12"/>
        <v>0</v>
      </c>
      <c r="AE25" s="6">
        <f t="shared" si="12"/>
        <v>0</v>
      </c>
      <c r="AF25" s="6">
        <f t="shared" si="12"/>
        <v>0</v>
      </c>
      <c r="AG25" s="6">
        <f t="shared" si="12"/>
        <v>0</v>
      </c>
      <c r="AH25" s="6">
        <f t="shared" si="12"/>
        <v>0</v>
      </c>
      <c r="AI25" s="6">
        <f t="shared" si="12"/>
        <v>0</v>
      </c>
      <c r="AJ25" s="6">
        <f t="shared" si="12"/>
        <v>0</v>
      </c>
      <c r="AK25" s="6">
        <f t="shared" si="12"/>
        <v>0</v>
      </c>
      <c r="AL25" s="6">
        <f t="shared" si="12"/>
        <v>0</v>
      </c>
      <c r="AM25" s="6">
        <f t="shared" si="12"/>
        <v>0</v>
      </c>
    </row>
    <row r="26" spans="1:39" ht="14.45" customHeight="1" x14ac:dyDescent="0.25">
      <c r="A26" t="s">
        <v>37</v>
      </c>
      <c r="B26" s="2">
        <v>39592</v>
      </c>
      <c r="C26" s="2">
        <v>53842</v>
      </c>
      <c r="D26" s="2">
        <v>268604</v>
      </c>
      <c r="E26" s="2">
        <v>399608</v>
      </c>
      <c r="F26" s="2">
        <v>587631</v>
      </c>
      <c r="H26" s="134">
        <f t="shared" si="14"/>
        <v>0.35992119620125279</v>
      </c>
      <c r="I26" s="134">
        <f t="shared" si="14"/>
        <v>3.9887448460309796</v>
      </c>
      <c r="J26" s="134">
        <f t="shared" si="14"/>
        <v>0.48772170183616032</v>
      </c>
      <c r="K26" s="134">
        <f t="shared" si="14"/>
        <v>0.47051860823607133</v>
      </c>
      <c r="M26" s="2">
        <v>206070</v>
      </c>
      <c r="N26" s="2">
        <v>222040</v>
      </c>
      <c r="O26" s="2">
        <v>238943</v>
      </c>
      <c r="P26" s="2">
        <v>268604</v>
      </c>
      <c r="Q26" s="115">
        <v>311968</v>
      </c>
      <c r="R26" s="2">
        <v>321568</v>
      </c>
      <c r="S26" s="2">
        <v>364795</v>
      </c>
      <c r="T26" s="2">
        <v>399608</v>
      </c>
      <c r="U26" s="115">
        <v>430059</v>
      </c>
      <c r="V26" s="2">
        <v>489896</v>
      </c>
      <c r="W26" s="2">
        <v>553259</v>
      </c>
      <c r="X26" s="2">
        <v>587631</v>
      </c>
      <c r="Y26" s="115">
        <v>608157</v>
      </c>
      <c r="Z26" s="2">
        <v>631723</v>
      </c>
      <c r="AA26" s="2">
        <v>656978</v>
      </c>
      <c r="AC26" s="6">
        <f t="shared" si="12"/>
        <v>0.51389333721550934</v>
      </c>
      <c r="AD26" s="6">
        <f t="shared" si="12"/>
        <v>0.44824355971896956</v>
      </c>
      <c r="AE26" s="6">
        <f t="shared" si="12"/>
        <v>0.52670302122263468</v>
      </c>
      <c r="AF26" s="6">
        <f t="shared" si="12"/>
        <v>0.48772170183616032</v>
      </c>
      <c r="AG26" s="6">
        <f t="shared" si="12"/>
        <v>0.37853561903785005</v>
      </c>
      <c r="AH26" s="6">
        <f t="shared" si="12"/>
        <v>0.52346004577569905</v>
      </c>
      <c r="AI26" s="6">
        <f t="shared" si="12"/>
        <v>0.51662988801929854</v>
      </c>
      <c r="AJ26" s="6">
        <f t="shared" si="12"/>
        <v>0.47051860823607133</v>
      </c>
      <c r="AK26" s="6">
        <f t="shared" si="12"/>
        <v>0.41412457360501698</v>
      </c>
      <c r="AL26" s="6">
        <f t="shared" si="12"/>
        <v>0.2895043029540964</v>
      </c>
      <c r="AM26" s="6">
        <f t="shared" si="12"/>
        <v>0.18746916001366448</v>
      </c>
    </row>
    <row r="27" spans="1:39" ht="14.45" customHeight="1" x14ac:dyDescent="0.25">
      <c r="A27" t="s">
        <v>38</v>
      </c>
      <c r="B27" s="2">
        <v>25955</v>
      </c>
      <c r="C27" s="2">
        <v>29941</v>
      </c>
      <c r="D27" s="2">
        <v>38409</v>
      </c>
      <c r="E27" s="2">
        <v>43514</v>
      </c>
      <c r="F27" s="2">
        <v>49443</v>
      </c>
      <c r="H27" s="134">
        <f t="shared" si="14"/>
        <v>0.15357349258331729</v>
      </c>
      <c r="I27" s="134">
        <f t="shared" si="14"/>
        <v>0.28282288500718078</v>
      </c>
      <c r="J27" s="134">
        <f t="shared" si="14"/>
        <v>0.13291155718711761</v>
      </c>
      <c r="K27" s="134">
        <f t="shared" si="14"/>
        <v>0.13625499839132232</v>
      </c>
      <c r="M27" s="2">
        <v>31995</v>
      </c>
      <c r="N27" s="2">
        <v>34117</v>
      </c>
      <c r="O27" s="2">
        <v>36412</v>
      </c>
      <c r="P27" s="2">
        <v>38409</v>
      </c>
      <c r="Q27" s="115">
        <v>39278</v>
      </c>
      <c r="R27" s="2">
        <v>40414</v>
      </c>
      <c r="S27" s="2">
        <v>43247</v>
      </c>
      <c r="T27" s="2">
        <v>43514</v>
      </c>
      <c r="U27" s="115">
        <v>44665</v>
      </c>
      <c r="V27" s="2">
        <v>46727</v>
      </c>
      <c r="W27" s="2">
        <v>48107</v>
      </c>
      <c r="X27" s="2">
        <v>49443</v>
      </c>
      <c r="Y27" s="115">
        <v>52631</v>
      </c>
      <c r="Z27" s="2">
        <v>54381</v>
      </c>
      <c r="AA27" s="2">
        <v>54373</v>
      </c>
      <c r="AC27" s="6">
        <f t="shared" si="12"/>
        <v>0.22762931708079387</v>
      </c>
      <c r="AD27" s="6">
        <f t="shared" si="12"/>
        <v>0.18457074185889732</v>
      </c>
      <c r="AE27" s="6">
        <f t="shared" si="12"/>
        <v>0.18771284192024607</v>
      </c>
      <c r="AF27" s="6">
        <f t="shared" si="12"/>
        <v>0.13291155718711761</v>
      </c>
      <c r="AG27" s="6">
        <f t="shared" si="12"/>
        <v>0.13715056774784867</v>
      </c>
      <c r="AH27" s="6">
        <f t="shared" si="12"/>
        <v>0.15620824466768943</v>
      </c>
      <c r="AI27" s="6">
        <f t="shared" si="12"/>
        <v>0.11237773718408213</v>
      </c>
      <c r="AJ27" s="6">
        <f t="shared" si="12"/>
        <v>0.13625499839132232</v>
      </c>
      <c r="AK27" s="6">
        <f t="shared" si="12"/>
        <v>0.17834993843053845</v>
      </c>
      <c r="AL27" s="6">
        <f t="shared" si="12"/>
        <v>0.16380251246602606</v>
      </c>
      <c r="AM27" s="6">
        <f t="shared" si="12"/>
        <v>0.1302513147774752</v>
      </c>
    </row>
    <row r="28" spans="1:39" ht="5.0999999999999996" customHeight="1" x14ac:dyDescent="0.25">
      <c r="B28" s="2"/>
      <c r="C28" s="2"/>
      <c r="D28" s="2"/>
      <c r="E28" s="2"/>
      <c r="F28" s="2"/>
      <c r="H28" s="134"/>
      <c r="I28" s="134"/>
      <c r="J28" s="134"/>
      <c r="K28" s="134"/>
      <c r="M28" s="2"/>
      <c r="N28" s="2"/>
      <c r="O28" s="2"/>
      <c r="P28" s="2"/>
      <c r="Q28" s="115"/>
      <c r="R28" s="2"/>
      <c r="S28" s="2"/>
      <c r="T28" s="2"/>
      <c r="U28" s="115"/>
      <c r="V28" s="2"/>
      <c r="W28" s="2"/>
      <c r="X28" s="2"/>
      <c r="Y28" s="115"/>
      <c r="Z28" s="2"/>
      <c r="AA28" s="2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</row>
    <row r="29" spans="1:39" ht="14.45" customHeight="1" x14ac:dyDescent="0.25">
      <c r="A29" s="28" t="s">
        <v>56</v>
      </c>
      <c r="B29" s="29">
        <f>B31+B46+B55</f>
        <v>681557</v>
      </c>
      <c r="C29" s="29">
        <f>C31+C46+C55</f>
        <v>1166710</v>
      </c>
      <c r="D29" s="29">
        <f>D31+D46+D55</f>
        <v>1644802</v>
      </c>
      <c r="E29" s="29">
        <f>E31+E46+E55</f>
        <v>2218692</v>
      </c>
      <c r="F29" s="29">
        <f>F31+F46+F55</f>
        <v>2692070</v>
      </c>
      <c r="G29" s="10"/>
      <c r="H29" s="142">
        <f>IF(OR(AND(C29&gt;0,B29&lt;0),AND(C29&lt;0,B29&gt;0)),"N/A ",IFERROR((C29-B29)/ABS(B29),0))</f>
        <v>0.71183041183642748</v>
      </c>
      <c r="I29" s="141">
        <f>IF(OR(AND(D29&gt;0,C29&lt;0),AND(D29&lt;0,C29&gt;0)),"N/A ",IFERROR((D29-C29)/ABS(C29),0))</f>
        <v>0.40977792253430589</v>
      </c>
      <c r="J29" s="141">
        <f>IF(OR(AND(E29&gt;0,D29&lt;0),AND(E29&lt;0,D29&gt;0)),"N/A ",IFERROR((E29-D29)/ABS(D29),0))</f>
        <v>0.34891129753003702</v>
      </c>
      <c r="K29" s="141">
        <f>IF(OR(AND(F29&gt;0,E29&lt;0),AND(F29&lt;0,E29&gt;0)),"N/A ",IFERROR((F29-E29)/ABS(E29),0))</f>
        <v>0.21335904217439824</v>
      </c>
      <c r="L29" s="34"/>
      <c r="M29" s="29">
        <f>M31+M46+M55</f>
        <v>1242826</v>
      </c>
      <c r="N29" s="29">
        <f>N31+N46+N55</f>
        <v>1333591</v>
      </c>
      <c r="O29" s="29">
        <f>O31+O46+O55</f>
        <v>1477196</v>
      </c>
      <c r="P29" s="29">
        <f>P31+P46+P55</f>
        <v>1644802</v>
      </c>
      <c r="Q29" s="127">
        <f t="shared" ref="Q29:V29" si="15">Q31+Q46+Q55</f>
        <v>1621827</v>
      </c>
      <c r="R29" s="29">
        <f t="shared" si="15"/>
        <v>1686295</v>
      </c>
      <c r="S29" s="29">
        <f t="shared" si="15"/>
        <v>2184209</v>
      </c>
      <c r="T29" s="29">
        <f t="shared" si="15"/>
        <v>2218692</v>
      </c>
      <c r="U29" s="127">
        <f t="shared" si="15"/>
        <v>2067452</v>
      </c>
      <c r="V29" s="29">
        <f t="shared" si="15"/>
        <v>2435329</v>
      </c>
      <c r="W29" s="29">
        <f>W31+W46+W55</f>
        <v>2610743</v>
      </c>
      <c r="X29" s="29">
        <f>X31+X46+X55</f>
        <v>2692070</v>
      </c>
      <c r="Y29" s="127">
        <f t="shared" ref="Y29:Z29" si="16">Y31+Y46+Y55</f>
        <v>2561745</v>
      </c>
      <c r="Z29" s="29">
        <f t="shared" si="16"/>
        <v>2549470</v>
      </c>
      <c r="AA29" s="29">
        <f>AA31+AA46+AA55</f>
        <v>2831209</v>
      </c>
      <c r="AB29" s="10"/>
      <c r="AC29" s="30">
        <f t="shared" ref="AC29:AM44" si="17">IF(OR(AND(Q29&gt;0,M29&lt;0),AND(Q29&lt;0,M29&gt;0)),"N/A ",IFERROR((Q29-M29)/ABS(M29),0))</f>
        <v>0.30495097463361726</v>
      </c>
      <c r="AD29" s="31">
        <f t="shared" si="17"/>
        <v>0.26447688984103823</v>
      </c>
      <c r="AE29" s="31">
        <f t="shared" si="17"/>
        <v>0.47861827408143537</v>
      </c>
      <c r="AF29" s="31">
        <f t="shared" si="17"/>
        <v>0.34891129753003702</v>
      </c>
      <c r="AG29" s="31">
        <f t="shared" si="17"/>
        <v>0.27476728405680756</v>
      </c>
      <c r="AH29" s="31">
        <f t="shared" si="17"/>
        <v>0.44418918398026441</v>
      </c>
      <c r="AI29" s="31">
        <f t="shared" si="17"/>
        <v>0.19528076296728014</v>
      </c>
      <c r="AJ29" s="31">
        <f t="shared" si="17"/>
        <v>0.21335904217439824</v>
      </c>
      <c r="AK29" s="31">
        <f t="shared" si="17"/>
        <v>0.23908318064941775</v>
      </c>
      <c r="AL29" s="31">
        <f t="shared" si="17"/>
        <v>4.6868821420021689E-2</v>
      </c>
      <c r="AM29" s="31">
        <f t="shared" si="17"/>
        <v>8.4445692279937173E-2</v>
      </c>
    </row>
    <row r="30" spans="1:39" ht="5.0999999999999996" customHeight="1" x14ac:dyDescent="0.25">
      <c r="B30" s="2"/>
      <c r="C30" s="2"/>
      <c r="D30" s="2"/>
      <c r="E30" s="2"/>
      <c r="F30" s="2"/>
      <c r="H30" s="134"/>
      <c r="I30" s="134"/>
      <c r="J30" s="134"/>
      <c r="K30" s="134"/>
      <c r="M30" s="2"/>
      <c r="N30" s="2"/>
      <c r="O30" s="2"/>
      <c r="P30" s="2"/>
      <c r="Q30" s="115"/>
      <c r="R30" s="2"/>
      <c r="S30" s="2"/>
      <c r="T30" s="2"/>
      <c r="U30" s="115"/>
      <c r="V30" s="2"/>
      <c r="W30" s="2"/>
      <c r="X30" s="2"/>
      <c r="Y30" s="115"/>
      <c r="Z30" s="2"/>
      <c r="AA30" s="2"/>
      <c r="AC30" s="6">
        <f t="shared" si="17"/>
        <v>0</v>
      </c>
      <c r="AD30" s="6">
        <f t="shared" si="17"/>
        <v>0</v>
      </c>
      <c r="AE30" s="6">
        <f t="shared" si="17"/>
        <v>0</v>
      </c>
      <c r="AF30" s="6">
        <f t="shared" si="17"/>
        <v>0</v>
      </c>
      <c r="AG30" s="6">
        <f t="shared" si="17"/>
        <v>0</v>
      </c>
      <c r="AH30" s="6">
        <f t="shared" si="17"/>
        <v>0</v>
      </c>
      <c r="AI30" s="6">
        <f t="shared" si="17"/>
        <v>0</v>
      </c>
      <c r="AJ30" s="6">
        <f t="shared" si="17"/>
        <v>0</v>
      </c>
      <c r="AK30" s="6">
        <f t="shared" si="17"/>
        <v>0</v>
      </c>
      <c r="AL30" s="6">
        <f t="shared" si="17"/>
        <v>0</v>
      </c>
      <c r="AM30" s="6">
        <f t="shared" si="17"/>
        <v>0</v>
      </c>
    </row>
    <row r="31" spans="1:39" ht="14.45" customHeight="1" x14ac:dyDescent="0.25">
      <c r="A31" s="18" t="s">
        <v>57</v>
      </c>
      <c r="B31" s="19">
        <f>SUM(B32:B44)</f>
        <v>423501</v>
      </c>
      <c r="C31" s="19">
        <f>SUM(C32:C44)</f>
        <v>569045</v>
      </c>
      <c r="D31" s="19">
        <f>SUM(D32:D44)</f>
        <v>707482</v>
      </c>
      <c r="E31" s="19">
        <f>SUM(E32:E44)</f>
        <v>977080</v>
      </c>
      <c r="F31" s="19">
        <f>SUM(F32:F44)</f>
        <v>1126606</v>
      </c>
      <c r="G31" s="20"/>
      <c r="H31" s="135">
        <f t="shared" ref="H31:H44" si="18">IF(OR(AND(C31&gt;0,B31&lt;0),AND(C31&lt;0,B31&gt;0)),"N/A ",IFERROR((C31-B31)/ABS(B31),0))</f>
        <v>0.3436686099914758</v>
      </c>
      <c r="I31" s="135">
        <f t="shared" ref="I31:I44" si="19">IF(OR(AND(D31&gt;0,C31&lt;0),AND(D31&lt;0,C31&gt;0)),"N/A ",IFERROR((D31-C31)/ABS(C31),0))</f>
        <v>0.2432795297384214</v>
      </c>
      <c r="J31" s="135">
        <f t="shared" ref="J31:K44" si="20">IF(OR(AND(E31&gt;0,D31&lt;0),AND(E31&lt;0,D31&gt;0)),"N/A ",IFERROR((E31-D31)/ABS(D31),0))</f>
        <v>0.38106693880551024</v>
      </c>
      <c r="K31" s="135">
        <f t="shared" si="20"/>
        <v>0.1530335284725918</v>
      </c>
      <c r="M31" s="19">
        <f t="shared" ref="M31:X31" si="21">SUM(M32:M44)</f>
        <v>535832</v>
      </c>
      <c r="N31" s="19">
        <f t="shared" si="21"/>
        <v>564463</v>
      </c>
      <c r="O31" s="19">
        <f t="shared" si="21"/>
        <v>635422</v>
      </c>
      <c r="P31" s="19">
        <f t="shared" si="21"/>
        <v>707482</v>
      </c>
      <c r="Q31" s="114">
        <f t="shared" si="21"/>
        <v>662932</v>
      </c>
      <c r="R31" s="19">
        <f t="shared" si="21"/>
        <v>742123</v>
      </c>
      <c r="S31" s="19">
        <f t="shared" si="21"/>
        <v>930662</v>
      </c>
      <c r="T31" s="19">
        <f t="shared" si="21"/>
        <v>977080</v>
      </c>
      <c r="U31" s="114">
        <f t="shared" si="21"/>
        <v>842522</v>
      </c>
      <c r="V31" s="19">
        <f t="shared" si="21"/>
        <v>879695</v>
      </c>
      <c r="W31" s="19">
        <f t="shared" si="21"/>
        <v>1014374</v>
      </c>
      <c r="X31" s="19">
        <f t="shared" si="21"/>
        <v>1126606</v>
      </c>
      <c r="Y31" s="114">
        <f t="shared" ref="Y31" si="22">SUM(Y32:Y44)</f>
        <v>903200</v>
      </c>
      <c r="Z31" s="19">
        <f t="shared" ref="Z31" si="23">SUM(Z32:Z44)</f>
        <v>936879</v>
      </c>
      <c r="AA31" s="19">
        <f t="shared" ref="AA31" si="24">SUM(AA32:AA44)</f>
        <v>979587</v>
      </c>
      <c r="AB31" s="20"/>
      <c r="AC31" s="21">
        <f t="shared" si="17"/>
        <v>0.23720121232027949</v>
      </c>
      <c r="AD31" s="21">
        <f t="shared" si="17"/>
        <v>0.31474162168290926</v>
      </c>
      <c r="AE31" s="21">
        <f t="shared" si="17"/>
        <v>0.46463610010355322</v>
      </c>
      <c r="AF31" s="21">
        <f t="shared" si="17"/>
        <v>0.38106693880551024</v>
      </c>
      <c r="AG31" s="21">
        <f t="shared" si="17"/>
        <v>0.27090259634472313</v>
      </c>
      <c r="AH31" s="21">
        <f t="shared" si="17"/>
        <v>0.18537627859532718</v>
      </c>
      <c r="AI31" s="21">
        <f t="shared" si="17"/>
        <v>8.9948875101809253E-2</v>
      </c>
      <c r="AJ31" s="21">
        <f t="shared" si="17"/>
        <v>0.1530335284725918</v>
      </c>
      <c r="AK31" s="21">
        <f t="shared" si="17"/>
        <v>7.2019484357678493E-2</v>
      </c>
      <c r="AL31" s="21">
        <f t="shared" si="17"/>
        <v>6.50043480979203E-2</v>
      </c>
      <c r="AM31" s="21">
        <f t="shared" si="17"/>
        <v>-3.4294057221498184E-2</v>
      </c>
    </row>
    <row r="32" spans="1:39" ht="14.45" customHeight="1" x14ac:dyDescent="0.25">
      <c r="A32" t="s">
        <v>39</v>
      </c>
      <c r="B32" s="2">
        <v>191677</v>
      </c>
      <c r="C32" s="2">
        <v>208483</v>
      </c>
      <c r="D32" s="2">
        <v>267461</v>
      </c>
      <c r="E32" s="2">
        <v>357261</v>
      </c>
      <c r="F32" s="2">
        <v>434477</v>
      </c>
      <c r="H32" s="134">
        <f t="shared" si="18"/>
        <v>8.7678751232542249E-2</v>
      </c>
      <c r="I32" s="134">
        <f t="shared" si="19"/>
        <v>0.282891170982766</v>
      </c>
      <c r="J32" s="134">
        <f t="shared" si="20"/>
        <v>0.335749885029967</v>
      </c>
      <c r="K32" s="134">
        <f t="shared" si="20"/>
        <v>0.21613330310333342</v>
      </c>
      <c r="M32" s="2">
        <v>161672</v>
      </c>
      <c r="N32" s="2">
        <v>185566</v>
      </c>
      <c r="O32" s="2">
        <v>181259</v>
      </c>
      <c r="P32" s="2">
        <v>267461</v>
      </c>
      <c r="Q32" s="115">
        <v>183390</v>
      </c>
      <c r="R32" s="2">
        <v>196057</v>
      </c>
      <c r="S32" s="2">
        <v>343319</v>
      </c>
      <c r="T32" s="2">
        <v>357261</v>
      </c>
      <c r="U32" s="115">
        <v>256850</v>
      </c>
      <c r="V32" s="2">
        <v>302695</v>
      </c>
      <c r="W32" s="2">
        <v>380603</v>
      </c>
      <c r="X32" s="2">
        <v>434477</v>
      </c>
      <c r="Y32" s="115">
        <v>248072</v>
      </c>
      <c r="Z32" s="2">
        <v>286262</v>
      </c>
      <c r="AA32" s="2">
        <v>300217</v>
      </c>
      <c r="AC32" s="6">
        <f t="shared" si="17"/>
        <v>0.13433371270226138</v>
      </c>
      <c r="AD32" s="6">
        <f t="shared" si="17"/>
        <v>5.6535141135768407E-2</v>
      </c>
      <c r="AE32" s="6">
        <f t="shared" si="17"/>
        <v>0.89407974224728148</v>
      </c>
      <c r="AF32" s="6">
        <f t="shared" si="17"/>
        <v>0.335749885029967</v>
      </c>
      <c r="AG32" s="6">
        <f t="shared" si="17"/>
        <v>0.40056709744260866</v>
      </c>
      <c r="AH32" s="6">
        <f t="shared" si="17"/>
        <v>0.54391324971819421</v>
      </c>
      <c r="AI32" s="6">
        <f t="shared" si="17"/>
        <v>0.10859870848977191</v>
      </c>
      <c r="AJ32" s="6">
        <f t="shared" si="17"/>
        <v>0.21613330310333342</v>
      </c>
      <c r="AK32" s="6">
        <f t="shared" si="17"/>
        <v>-3.4175588865096362E-2</v>
      </c>
      <c r="AL32" s="6">
        <f t="shared" si="17"/>
        <v>-5.4288970746130594E-2</v>
      </c>
      <c r="AM32" s="6">
        <f t="shared" si="17"/>
        <v>-0.21120695317693239</v>
      </c>
    </row>
    <row r="33" spans="1:39" ht="14.45" customHeight="1" x14ac:dyDescent="0.25">
      <c r="A33" t="s">
        <v>40</v>
      </c>
      <c r="B33" s="2">
        <v>20861</v>
      </c>
      <c r="C33" s="2">
        <v>37320</v>
      </c>
      <c r="D33" s="2">
        <v>46590</v>
      </c>
      <c r="E33" s="2">
        <v>12105</v>
      </c>
      <c r="F33" s="2">
        <v>41324</v>
      </c>
      <c r="H33" s="134">
        <f t="shared" si="18"/>
        <v>0.78898422894396236</v>
      </c>
      <c r="I33" s="134">
        <f t="shared" si="19"/>
        <v>0.24839228295819935</v>
      </c>
      <c r="J33" s="134">
        <f t="shared" si="20"/>
        <v>-0.74018029620090153</v>
      </c>
      <c r="K33" s="134">
        <f t="shared" si="20"/>
        <v>2.4137959520859149</v>
      </c>
      <c r="M33" s="2">
        <v>0</v>
      </c>
      <c r="N33" s="2">
        <v>14681</v>
      </c>
      <c r="O33" s="2">
        <v>58088</v>
      </c>
      <c r="P33" s="2">
        <v>46590</v>
      </c>
      <c r="Q33" s="115">
        <v>39119</v>
      </c>
      <c r="R33" s="2">
        <v>35947</v>
      </c>
      <c r="S33" s="2">
        <v>10158</v>
      </c>
      <c r="T33" s="2">
        <v>12105</v>
      </c>
      <c r="U33" s="115">
        <v>0</v>
      </c>
      <c r="V33" s="2">
        <v>3658</v>
      </c>
      <c r="W33" s="2">
        <v>5011</v>
      </c>
      <c r="X33" s="2">
        <v>41324</v>
      </c>
      <c r="Y33" s="115">
        <v>0</v>
      </c>
      <c r="Z33" s="2">
        <v>0</v>
      </c>
      <c r="AA33" s="2">
        <v>0</v>
      </c>
      <c r="AC33" s="6">
        <f t="shared" si="17"/>
        <v>0</v>
      </c>
      <c r="AD33" s="6">
        <f t="shared" si="17"/>
        <v>1.4485389278659493</v>
      </c>
      <c r="AE33" s="6">
        <f t="shared" si="17"/>
        <v>-0.82512739292108528</v>
      </c>
      <c r="AF33" s="6">
        <f t="shared" si="17"/>
        <v>-0.74018029620090153</v>
      </c>
      <c r="AG33" s="6">
        <f t="shared" si="17"/>
        <v>-1</v>
      </c>
      <c r="AH33" s="6">
        <f t="shared" si="17"/>
        <v>-0.89823907419256122</v>
      </c>
      <c r="AI33" s="6">
        <f t="shared" si="17"/>
        <v>-0.50669423114786372</v>
      </c>
      <c r="AJ33" s="6">
        <f t="shared" si="17"/>
        <v>2.4137959520859149</v>
      </c>
      <c r="AK33" s="6">
        <f t="shared" si="17"/>
        <v>0</v>
      </c>
      <c r="AL33" s="6">
        <f t="shared" si="17"/>
        <v>-1</v>
      </c>
      <c r="AM33" s="6">
        <f t="shared" si="17"/>
        <v>-1</v>
      </c>
    </row>
    <row r="34" spans="1:39" x14ac:dyDescent="0.25">
      <c r="A34" t="s">
        <v>41</v>
      </c>
      <c r="B34" s="2">
        <v>44078</v>
      </c>
      <c r="C34" s="2">
        <v>106659</v>
      </c>
      <c r="D34" s="2">
        <v>69235</v>
      </c>
      <c r="E34" s="2">
        <v>167908</v>
      </c>
      <c r="F34" s="2">
        <v>109494</v>
      </c>
      <c r="H34" s="134">
        <f t="shared" si="18"/>
        <v>1.4197785743454785</v>
      </c>
      <c r="I34" s="134">
        <f t="shared" si="19"/>
        <v>-0.35087521915637687</v>
      </c>
      <c r="J34" s="134">
        <f t="shared" si="20"/>
        <v>1.4251895717483931</v>
      </c>
      <c r="K34" s="134">
        <f t="shared" si="20"/>
        <v>-0.34789289372751747</v>
      </c>
      <c r="M34" s="2">
        <v>118768</v>
      </c>
      <c r="N34" s="2">
        <v>95144</v>
      </c>
      <c r="O34" s="2">
        <v>96740</v>
      </c>
      <c r="P34" s="2">
        <v>69235</v>
      </c>
      <c r="Q34" s="115">
        <v>121055</v>
      </c>
      <c r="R34" s="2">
        <v>156371</v>
      </c>
      <c r="S34" s="2">
        <v>167840</v>
      </c>
      <c r="T34" s="2">
        <v>167908</v>
      </c>
      <c r="U34" s="115">
        <v>139330</v>
      </c>
      <c r="V34" s="2">
        <v>124877</v>
      </c>
      <c r="W34" s="2">
        <v>118659</v>
      </c>
      <c r="X34" s="2">
        <v>109494</v>
      </c>
      <c r="Y34" s="115">
        <v>111836</v>
      </c>
      <c r="Z34" s="2">
        <v>102076</v>
      </c>
      <c r="AA34" s="2">
        <v>99891</v>
      </c>
      <c r="AC34" s="6">
        <f t="shared" si="17"/>
        <v>1.9256028559881448E-2</v>
      </c>
      <c r="AD34" s="6">
        <f t="shared" si="17"/>
        <v>0.64351929706550071</v>
      </c>
      <c r="AE34" s="6">
        <f t="shared" si="17"/>
        <v>0.73495968575563364</v>
      </c>
      <c r="AF34" s="6">
        <f t="shared" si="17"/>
        <v>1.4251895717483931</v>
      </c>
      <c r="AG34" s="6">
        <f t="shared" si="17"/>
        <v>0.1509644376523068</v>
      </c>
      <c r="AH34" s="6">
        <f t="shared" si="17"/>
        <v>-0.20140563147898269</v>
      </c>
      <c r="AI34" s="6">
        <f t="shared" si="17"/>
        <v>-0.29302311725452812</v>
      </c>
      <c r="AJ34" s="6">
        <f t="shared" si="17"/>
        <v>-0.34789289372751747</v>
      </c>
      <c r="AK34" s="6">
        <f t="shared" si="17"/>
        <v>-0.19733007966697769</v>
      </c>
      <c r="AL34" s="6">
        <f t="shared" si="17"/>
        <v>-0.1825876662636034</v>
      </c>
      <c r="AM34" s="6">
        <f t="shared" si="17"/>
        <v>-0.15816752205900944</v>
      </c>
    </row>
    <row r="35" spans="1:39" x14ac:dyDescent="0.25">
      <c r="A35" t="s">
        <v>60</v>
      </c>
      <c r="B35" s="2">
        <v>0</v>
      </c>
      <c r="C35" s="2">
        <v>29081</v>
      </c>
      <c r="D35" s="2">
        <v>63275</v>
      </c>
      <c r="E35" s="2">
        <v>81406</v>
      </c>
      <c r="F35" s="2">
        <v>132122</v>
      </c>
      <c r="H35" s="134">
        <f t="shared" si="18"/>
        <v>0</v>
      </c>
      <c r="I35" s="134">
        <f t="shared" si="19"/>
        <v>1.175819263436608</v>
      </c>
      <c r="J35" s="134">
        <f t="shared" si="20"/>
        <v>0.28654286843144999</v>
      </c>
      <c r="K35" s="134">
        <f t="shared" si="20"/>
        <v>0.62300076161462303</v>
      </c>
      <c r="M35" s="2">
        <v>39706</v>
      </c>
      <c r="N35" s="2">
        <v>47623</v>
      </c>
      <c r="O35" s="2">
        <v>55237</v>
      </c>
      <c r="P35" s="2">
        <v>63275</v>
      </c>
      <c r="Q35" s="115">
        <v>71165</v>
      </c>
      <c r="R35" s="2">
        <v>70780</v>
      </c>
      <c r="S35" s="2">
        <v>73259</v>
      </c>
      <c r="T35" s="2">
        <v>81406</v>
      </c>
      <c r="U35" s="115">
        <v>89409</v>
      </c>
      <c r="V35" s="2">
        <v>97098</v>
      </c>
      <c r="W35" s="144">
        <v>119346</v>
      </c>
      <c r="X35" s="2">
        <v>132122</v>
      </c>
      <c r="Y35" s="115">
        <v>144680</v>
      </c>
      <c r="Z35" s="2">
        <v>150563</v>
      </c>
      <c r="AA35" s="2">
        <v>165962</v>
      </c>
      <c r="AC35" s="6">
        <f t="shared" si="17"/>
        <v>0.7922983931899461</v>
      </c>
      <c r="AD35" s="6">
        <f t="shared" si="17"/>
        <v>0.48625664069882202</v>
      </c>
      <c r="AE35" s="6">
        <f t="shared" si="17"/>
        <v>0.32626681391096546</v>
      </c>
      <c r="AF35" s="6">
        <f t="shared" si="17"/>
        <v>0.28654286843144999</v>
      </c>
      <c r="AG35" s="6">
        <f t="shared" si="17"/>
        <v>0.25636197569029717</v>
      </c>
      <c r="AH35" s="6">
        <f t="shared" si="17"/>
        <v>0.37182820005651313</v>
      </c>
      <c r="AI35" s="6">
        <f t="shared" si="17"/>
        <v>0.62909676626762578</v>
      </c>
      <c r="AJ35" s="6">
        <f t="shared" si="17"/>
        <v>0.62300076161462303</v>
      </c>
      <c r="AK35" s="6">
        <f t="shared" si="17"/>
        <v>0.61818161482624789</v>
      </c>
      <c r="AL35" s="6">
        <f t="shared" si="17"/>
        <v>0.55062926115882926</v>
      </c>
      <c r="AM35" s="6">
        <f t="shared" si="17"/>
        <v>0.39059541166021483</v>
      </c>
    </row>
    <row r="36" spans="1:39" x14ac:dyDescent="0.25">
      <c r="A36" t="s">
        <v>61</v>
      </c>
      <c r="B36" s="2">
        <v>0</v>
      </c>
      <c r="C36" s="2">
        <v>0</v>
      </c>
      <c r="D36" s="2">
        <v>37298</v>
      </c>
      <c r="E36" s="2">
        <v>45837</v>
      </c>
      <c r="F36" s="2">
        <v>57991</v>
      </c>
      <c r="H36" s="134">
        <f t="shared" si="18"/>
        <v>0</v>
      </c>
      <c r="I36" s="134">
        <f t="shared" si="19"/>
        <v>0</v>
      </c>
      <c r="J36" s="134">
        <f t="shared" si="20"/>
        <v>0.22893988953831304</v>
      </c>
      <c r="K36" s="134">
        <f t="shared" si="20"/>
        <v>0.26515696926064097</v>
      </c>
      <c r="M36" s="2">
        <v>32496</v>
      </c>
      <c r="N36" s="2">
        <v>33561</v>
      </c>
      <c r="O36" s="2">
        <v>35609</v>
      </c>
      <c r="P36" s="2">
        <v>37298</v>
      </c>
      <c r="Q36" s="115">
        <v>38991</v>
      </c>
      <c r="R36" s="2">
        <v>39795</v>
      </c>
      <c r="S36" s="2">
        <v>42568</v>
      </c>
      <c r="T36" s="2">
        <v>45837</v>
      </c>
      <c r="U36" s="115">
        <v>47962</v>
      </c>
      <c r="V36" s="2">
        <v>49905</v>
      </c>
      <c r="W36" s="2">
        <v>54090</v>
      </c>
      <c r="X36" s="2">
        <v>57991</v>
      </c>
      <c r="Y36" s="115">
        <v>59591</v>
      </c>
      <c r="Z36" s="2">
        <v>61849</v>
      </c>
      <c r="AA36" s="2">
        <v>64262</v>
      </c>
      <c r="AC36" s="6">
        <f t="shared" si="17"/>
        <v>0.19987075332348597</v>
      </c>
      <c r="AD36" s="6">
        <f t="shared" si="17"/>
        <v>0.18575131849468132</v>
      </c>
      <c r="AE36" s="6">
        <f t="shared" si="17"/>
        <v>0.19542812210396249</v>
      </c>
      <c r="AF36" s="6">
        <f t="shared" si="17"/>
        <v>0.22893988953831304</v>
      </c>
      <c r="AG36" s="6">
        <f t="shared" si="17"/>
        <v>0.23007873611859148</v>
      </c>
      <c r="AH36" s="6">
        <f t="shared" si="17"/>
        <v>0.2540520165849981</v>
      </c>
      <c r="AI36" s="6">
        <f t="shared" si="17"/>
        <v>0.27067280586355946</v>
      </c>
      <c r="AJ36" s="6">
        <f t="shared" si="17"/>
        <v>0.26515696926064097</v>
      </c>
      <c r="AK36" s="6">
        <f t="shared" si="17"/>
        <v>0.24246278303657062</v>
      </c>
      <c r="AL36" s="6">
        <f t="shared" si="17"/>
        <v>0.23933473599839694</v>
      </c>
      <c r="AM36" s="6">
        <f t="shared" si="17"/>
        <v>0.18805694213348123</v>
      </c>
    </row>
    <row r="37" spans="1:39" x14ac:dyDescent="0.25">
      <c r="A37" t="s">
        <v>42</v>
      </c>
      <c r="B37" s="2">
        <v>92587</v>
      </c>
      <c r="C37" s="2">
        <v>101816</v>
      </c>
      <c r="D37" s="2">
        <v>105908</v>
      </c>
      <c r="E37" s="2">
        <v>120682</v>
      </c>
      <c r="F37" s="2">
        <v>147685</v>
      </c>
      <c r="H37" s="134">
        <f t="shared" si="18"/>
        <v>9.9679220624925749E-2</v>
      </c>
      <c r="I37" s="134">
        <f t="shared" si="19"/>
        <v>4.0190146931719968E-2</v>
      </c>
      <c r="J37" s="134">
        <f t="shared" si="20"/>
        <v>0.13949843260188088</v>
      </c>
      <c r="K37" s="134">
        <f t="shared" si="20"/>
        <v>0.22375333521154769</v>
      </c>
      <c r="M37" s="2">
        <v>91800</v>
      </c>
      <c r="N37" s="2">
        <v>93585</v>
      </c>
      <c r="O37" s="2">
        <v>98103</v>
      </c>
      <c r="P37" s="2">
        <v>105908</v>
      </c>
      <c r="Q37" s="115">
        <v>97573</v>
      </c>
      <c r="R37" s="2">
        <v>90406</v>
      </c>
      <c r="S37" s="2">
        <v>102106</v>
      </c>
      <c r="T37" s="2">
        <v>120682</v>
      </c>
      <c r="U37" s="115">
        <v>113397</v>
      </c>
      <c r="V37" s="2">
        <v>117715</v>
      </c>
      <c r="W37" s="2">
        <v>130051</v>
      </c>
      <c r="X37" s="2">
        <v>147685</v>
      </c>
      <c r="Y37" s="115">
        <v>144223</v>
      </c>
      <c r="Z37" s="2">
        <v>149626</v>
      </c>
      <c r="AA37" s="2">
        <v>155542</v>
      </c>
      <c r="AC37" s="6">
        <f t="shared" si="17"/>
        <v>6.2886710239651422E-2</v>
      </c>
      <c r="AD37" s="6">
        <f t="shared" si="17"/>
        <v>-3.3969118982742963E-2</v>
      </c>
      <c r="AE37" s="6">
        <f t="shared" si="17"/>
        <v>4.0804052883194192E-2</v>
      </c>
      <c r="AF37" s="6">
        <f t="shared" si="17"/>
        <v>0.13949843260188088</v>
      </c>
      <c r="AG37" s="6">
        <f t="shared" si="17"/>
        <v>0.16217601180654484</v>
      </c>
      <c r="AH37" s="6">
        <f t="shared" si="17"/>
        <v>0.30207065902705571</v>
      </c>
      <c r="AI37" s="6">
        <f t="shared" si="17"/>
        <v>0.27368616927506706</v>
      </c>
      <c r="AJ37" s="6">
        <f t="shared" si="17"/>
        <v>0.22375333521154769</v>
      </c>
      <c r="AK37" s="6">
        <f t="shared" si="17"/>
        <v>0.27184140673915536</v>
      </c>
      <c r="AL37" s="6">
        <f t="shared" si="17"/>
        <v>0.27108694728794119</v>
      </c>
      <c r="AM37" s="6">
        <f t="shared" si="17"/>
        <v>0.19600772004828876</v>
      </c>
    </row>
    <row r="38" spans="1:39" x14ac:dyDescent="0.25">
      <c r="A38" t="s">
        <v>43</v>
      </c>
      <c r="B38" s="2">
        <v>11679</v>
      </c>
      <c r="C38" s="2">
        <v>11846</v>
      </c>
      <c r="D38" s="2">
        <v>13103</v>
      </c>
      <c r="E38" s="2">
        <v>17579</v>
      </c>
      <c r="F38" s="2">
        <v>20176</v>
      </c>
      <c r="H38" s="134">
        <f t="shared" si="18"/>
        <v>1.4299169449439165E-2</v>
      </c>
      <c r="I38" s="134">
        <f t="shared" si="19"/>
        <v>0.10611176768529461</v>
      </c>
      <c r="J38" s="134">
        <f t="shared" si="20"/>
        <v>0.34160116003968555</v>
      </c>
      <c r="K38" s="134">
        <f t="shared" si="20"/>
        <v>0.14773309061948917</v>
      </c>
      <c r="M38" s="2">
        <v>8971</v>
      </c>
      <c r="N38" s="2">
        <v>6195</v>
      </c>
      <c r="O38" s="2">
        <v>6769</v>
      </c>
      <c r="P38" s="2">
        <v>13103</v>
      </c>
      <c r="Q38" s="115">
        <v>9725</v>
      </c>
      <c r="R38" s="2">
        <v>22998</v>
      </c>
      <c r="S38" s="2">
        <v>24028</v>
      </c>
      <c r="T38" s="2">
        <v>17579</v>
      </c>
      <c r="U38" s="115">
        <v>30807</v>
      </c>
      <c r="V38" s="2">
        <v>13791</v>
      </c>
      <c r="W38" s="2">
        <v>14970</v>
      </c>
      <c r="X38" s="2">
        <v>20176</v>
      </c>
      <c r="Y38" s="115">
        <v>17237</v>
      </c>
      <c r="Z38" s="2">
        <v>16040</v>
      </c>
      <c r="AA38" s="2">
        <v>12686</v>
      </c>
      <c r="AC38" s="6">
        <f t="shared" si="17"/>
        <v>8.4048601047820762E-2</v>
      </c>
      <c r="AD38" s="6">
        <f t="shared" si="17"/>
        <v>2.7123486682808715</v>
      </c>
      <c r="AE38" s="6">
        <f t="shared" si="17"/>
        <v>2.549711921997341</v>
      </c>
      <c r="AF38" s="6">
        <f t="shared" si="17"/>
        <v>0.34160116003968555</v>
      </c>
      <c r="AG38" s="6">
        <f t="shared" si="17"/>
        <v>2.1678149100257071</v>
      </c>
      <c r="AH38" s="6">
        <f t="shared" si="17"/>
        <v>-0.40033915992695018</v>
      </c>
      <c r="AI38" s="6">
        <f t="shared" si="17"/>
        <v>-0.37697686032961547</v>
      </c>
      <c r="AJ38" s="6">
        <f t="shared" si="17"/>
        <v>0.14773309061948917</v>
      </c>
      <c r="AK38" s="6">
        <f t="shared" si="17"/>
        <v>-0.44048430551498036</v>
      </c>
      <c r="AL38" s="6">
        <f t="shared" si="17"/>
        <v>0.16307736929881808</v>
      </c>
      <c r="AM38" s="6">
        <f t="shared" si="17"/>
        <v>-0.15257181028724115</v>
      </c>
    </row>
    <row r="39" spans="1:39" x14ac:dyDescent="0.25">
      <c r="A39" t="s">
        <v>44</v>
      </c>
      <c r="B39" s="2">
        <v>31569</v>
      </c>
      <c r="C39" s="2">
        <v>37172</v>
      </c>
      <c r="D39" s="2">
        <v>54085</v>
      </c>
      <c r="E39" s="2">
        <v>70767</v>
      </c>
      <c r="F39" s="2">
        <v>75491</v>
      </c>
      <c r="H39" s="134">
        <f t="shared" si="18"/>
        <v>0.17748424086920714</v>
      </c>
      <c r="I39" s="134">
        <f t="shared" si="19"/>
        <v>0.4549930054880017</v>
      </c>
      <c r="J39" s="134">
        <f t="shared" si="20"/>
        <v>0.3084404178607747</v>
      </c>
      <c r="K39" s="134">
        <f t="shared" si="20"/>
        <v>6.6754278123984337E-2</v>
      </c>
      <c r="M39" s="2">
        <v>39703</v>
      </c>
      <c r="N39" s="2">
        <v>45588</v>
      </c>
      <c r="O39" s="2">
        <v>51365</v>
      </c>
      <c r="P39" s="2">
        <v>54085</v>
      </c>
      <c r="Q39" s="115">
        <v>50596</v>
      </c>
      <c r="R39" s="2">
        <v>75893</v>
      </c>
      <c r="S39" s="2">
        <v>78785</v>
      </c>
      <c r="T39" s="2">
        <v>70767</v>
      </c>
      <c r="U39" s="115">
        <v>58742</v>
      </c>
      <c r="V39" s="2">
        <v>73024</v>
      </c>
      <c r="W39" s="2">
        <v>87081</v>
      </c>
      <c r="X39" s="2">
        <v>75491</v>
      </c>
      <c r="Y39" s="115">
        <v>64839</v>
      </c>
      <c r="Z39" s="2">
        <v>74129</v>
      </c>
      <c r="AA39" s="2">
        <v>83077</v>
      </c>
      <c r="AC39" s="6">
        <f t="shared" si="17"/>
        <v>0.27436213888119287</v>
      </c>
      <c r="AD39" s="6">
        <f t="shared" si="17"/>
        <v>0.66475826972010177</v>
      </c>
      <c r="AE39" s="6">
        <f t="shared" si="17"/>
        <v>0.53382653557870141</v>
      </c>
      <c r="AF39" s="6">
        <f t="shared" si="17"/>
        <v>0.3084404178607747</v>
      </c>
      <c r="AG39" s="6">
        <f t="shared" si="17"/>
        <v>0.16100086963396315</v>
      </c>
      <c r="AH39" s="6">
        <f t="shared" si="17"/>
        <v>-3.7803222958639138E-2</v>
      </c>
      <c r="AI39" s="6">
        <f t="shared" si="17"/>
        <v>0.10529923208732626</v>
      </c>
      <c r="AJ39" s="6">
        <f t="shared" si="17"/>
        <v>6.6754278123984337E-2</v>
      </c>
      <c r="AK39" s="6">
        <f t="shared" si="17"/>
        <v>0.10379285689966293</v>
      </c>
      <c r="AL39" s="6">
        <f t="shared" si="17"/>
        <v>1.5132011393514461E-2</v>
      </c>
      <c r="AM39" s="6">
        <f t="shared" si="17"/>
        <v>-4.5980179373227223E-2</v>
      </c>
    </row>
    <row r="40" spans="1:39" x14ac:dyDescent="0.25">
      <c r="A40" t="s">
        <v>62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H40" s="134">
        <f t="shared" si="18"/>
        <v>0</v>
      </c>
      <c r="I40" s="134">
        <f t="shared" si="19"/>
        <v>0</v>
      </c>
      <c r="J40" s="134">
        <f t="shared" si="20"/>
        <v>0</v>
      </c>
      <c r="K40" s="134">
        <f t="shared" si="20"/>
        <v>0</v>
      </c>
      <c r="M40" s="2">
        <v>0</v>
      </c>
      <c r="N40" s="2">
        <v>0</v>
      </c>
      <c r="O40" s="2">
        <v>0</v>
      </c>
      <c r="P40" s="2">
        <v>0</v>
      </c>
      <c r="Q40" s="115">
        <v>0</v>
      </c>
      <c r="R40" s="2">
        <v>0</v>
      </c>
      <c r="S40" s="2">
        <v>0</v>
      </c>
      <c r="T40" s="2">
        <v>0</v>
      </c>
      <c r="U40" s="115">
        <v>0</v>
      </c>
      <c r="V40" s="2">
        <v>0</v>
      </c>
      <c r="W40" s="2">
        <v>0</v>
      </c>
      <c r="X40" s="2">
        <v>0</v>
      </c>
      <c r="Y40" s="115">
        <v>0</v>
      </c>
      <c r="Z40" s="2">
        <v>0</v>
      </c>
      <c r="AA40" s="2">
        <v>0</v>
      </c>
      <c r="AC40" s="6">
        <f t="shared" si="17"/>
        <v>0</v>
      </c>
      <c r="AD40" s="6">
        <f t="shared" si="17"/>
        <v>0</v>
      </c>
      <c r="AE40" s="6">
        <f t="shared" si="17"/>
        <v>0</v>
      </c>
      <c r="AF40" s="6">
        <f t="shared" si="17"/>
        <v>0</v>
      </c>
      <c r="AG40" s="6">
        <f t="shared" si="17"/>
        <v>0</v>
      </c>
      <c r="AH40" s="6">
        <f t="shared" si="17"/>
        <v>0</v>
      </c>
      <c r="AI40" s="6">
        <f t="shared" si="17"/>
        <v>0</v>
      </c>
      <c r="AJ40" s="6">
        <f t="shared" si="17"/>
        <v>0</v>
      </c>
      <c r="AK40" s="6">
        <f t="shared" si="17"/>
        <v>0</v>
      </c>
      <c r="AL40" s="6">
        <f t="shared" si="17"/>
        <v>0</v>
      </c>
      <c r="AM40" s="6">
        <f t="shared" si="17"/>
        <v>0</v>
      </c>
    </row>
    <row r="41" spans="1:39" x14ac:dyDescent="0.25">
      <c r="A41" t="s">
        <v>63</v>
      </c>
      <c r="B41" s="2">
        <v>2564</v>
      </c>
      <c r="C41" s="2">
        <v>2431</v>
      </c>
      <c r="D41" s="2">
        <v>1593</v>
      </c>
      <c r="E41" s="2">
        <v>1460</v>
      </c>
      <c r="F41" s="2">
        <v>78</v>
      </c>
      <c r="H41" s="134">
        <f t="shared" si="18"/>
        <v>-5.187207488299532E-2</v>
      </c>
      <c r="I41" s="134">
        <f t="shared" si="19"/>
        <v>-0.34471410941999175</v>
      </c>
      <c r="J41" s="134">
        <f t="shared" si="20"/>
        <v>-8.3490269930947894E-2</v>
      </c>
      <c r="K41" s="134">
        <f t="shared" si="20"/>
        <v>-0.94657534246575348</v>
      </c>
      <c r="M41" s="2">
        <v>2064</v>
      </c>
      <c r="N41" s="2">
        <v>2034</v>
      </c>
      <c r="O41" s="2">
        <v>2034</v>
      </c>
      <c r="P41" s="2">
        <v>1593</v>
      </c>
      <c r="Q41" s="115">
        <v>1593</v>
      </c>
      <c r="R41" s="2">
        <v>1593</v>
      </c>
      <c r="S41" s="2">
        <v>1593</v>
      </c>
      <c r="T41" s="2">
        <v>1460</v>
      </c>
      <c r="U41" s="115">
        <v>1062</v>
      </c>
      <c r="V41" s="2">
        <v>664</v>
      </c>
      <c r="W41" s="2">
        <v>265</v>
      </c>
      <c r="X41" s="2">
        <v>78</v>
      </c>
      <c r="Y41" s="115">
        <v>78</v>
      </c>
      <c r="Z41" s="2">
        <v>78</v>
      </c>
      <c r="AA41" s="2">
        <v>78</v>
      </c>
      <c r="AC41" s="6">
        <f t="shared" si="17"/>
        <v>-0.22819767441860464</v>
      </c>
      <c r="AD41" s="6">
        <f t="shared" si="17"/>
        <v>-0.2168141592920354</v>
      </c>
      <c r="AE41" s="6">
        <f t="shared" si="17"/>
        <v>-0.2168141592920354</v>
      </c>
      <c r="AF41" s="6">
        <f t="shared" si="17"/>
        <v>-8.3490269930947894E-2</v>
      </c>
      <c r="AG41" s="6">
        <f t="shared" si="17"/>
        <v>-0.33333333333333331</v>
      </c>
      <c r="AH41" s="6">
        <f t="shared" si="17"/>
        <v>-0.58317639673571875</v>
      </c>
      <c r="AI41" s="6">
        <f t="shared" si="17"/>
        <v>-0.8336472065285625</v>
      </c>
      <c r="AJ41" s="6">
        <f t="shared" si="17"/>
        <v>-0.94657534246575348</v>
      </c>
      <c r="AK41" s="6">
        <f t="shared" si="17"/>
        <v>-0.92655367231638419</v>
      </c>
      <c r="AL41" s="6">
        <f t="shared" si="17"/>
        <v>-0.88253012048192769</v>
      </c>
      <c r="AM41" s="6">
        <f t="shared" si="17"/>
        <v>-0.70566037735849052</v>
      </c>
    </row>
    <row r="42" spans="1:39" x14ac:dyDescent="0.25">
      <c r="A42" t="s">
        <v>45</v>
      </c>
      <c r="B42" s="2">
        <v>0</v>
      </c>
      <c r="C42" s="2">
        <v>0</v>
      </c>
      <c r="D42" s="2">
        <v>5081</v>
      </c>
      <c r="E42" s="2">
        <v>15123</v>
      </c>
      <c r="F42" s="2">
        <v>15122</v>
      </c>
      <c r="H42" s="134">
        <f t="shared" si="18"/>
        <v>0</v>
      </c>
      <c r="I42" s="134">
        <f t="shared" si="19"/>
        <v>0</v>
      </c>
      <c r="J42" s="134">
        <f t="shared" si="20"/>
        <v>1.9763826018500295</v>
      </c>
      <c r="K42" s="134">
        <f t="shared" si="20"/>
        <v>-6.6124446207763005E-5</v>
      </c>
      <c r="M42" s="2">
        <v>0</v>
      </c>
      <c r="N42" s="2">
        <v>0</v>
      </c>
      <c r="O42" s="2">
        <v>0</v>
      </c>
      <c r="P42" s="2">
        <v>5081</v>
      </c>
      <c r="Q42" s="115">
        <v>5081</v>
      </c>
      <c r="R42" s="2">
        <v>5081</v>
      </c>
      <c r="S42" s="2">
        <v>0</v>
      </c>
      <c r="T42" s="2">
        <v>15123</v>
      </c>
      <c r="U42" s="115">
        <v>15123</v>
      </c>
      <c r="V42" s="2">
        <v>0</v>
      </c>
      <c r="W42" s="2">
        <v>0</v>
      </c>
      <c r="X42" s="2">
        <v>15122</v>
      </c>
      <c r="Y42" s="115">
        <v>15122</v>
      </c>
      <c r="Z42" s="2">
        <v>0</v>
      </c>
      <c r="AA42" s="2">
        <v>0</v>
      </c>
      <c r="AC42" s="6">
        <f t="shared" si="17"/>
        <v>0</v>
      </c>
      <c r="AD42" s="6">
        <f t="shared" si="17"/>
        <v>0</v>
      </c>
      <c r="AE42" s="6">
        <f t="shared" si="17"/>
        <v>0</v>
      </c>
      <c r="AF42" s="6">
        <f t="shared" si="17"/>
        <v>1.9763826018500295</v>
      </c>
      <c r="AG42" s="6">
        <f t="shared" si="17"/>
        <v>1.9763826018500295</v>
      </c>
      <c r="AH42" s="6">
        <f t="shared" si="17"/>
        <v>-1</v>
      </c>
      <c r="AI42" s="6">
        <f t="shared" si="17"/>
        <v>0</v>
      </c>
      <c r="AJ42" s="6">
        <f t="shared" si="17"/>
        <v>-6.6124446207763005E-5</v>
      </c>
      <c r="AK42" s="6">
        <f t="shared" si="17"/>
        <v>-6.6124446207763005E-5</v>
      </c>
      <c r="AL42" s="6">
        <f t="shared" si="17"/>
        <v>0</v>
      </c>
      <c r="AM42" s="6">
        <f t="shared" si="17"/>
        <v>0</v>
      </c>
    </row>
    <row r="43" spans="1:39" x14ac:dyDescent="0.25">
      <c r="A43" t="s">
        <v>46</v>
      </c>
      <c r="B43" s="2">
        <v>5729</v>
      </c>
      <c r="C43" s="2">
        <v>16213</v>
      </c>
      <c r="D43" s="2">
        <v>18099</v>
      </c>
      <c r="E43" s="2">
        <v>16690</v>
      </c>
      <c r="F43" s="2">
        <v>16548</v>
      </c>
      <c r="H43" s="134">
        <f t="shared" si="18"/>
        <v>1.8299877814627334</v>
      </c>
      <c r="I43" s="134">
        <f t="shared" si="19"/>
        <v>0.11632640473693949</v>
      </c>
      <c r="J43" s="134">
        <f t="shared" si="20"/>
        <v>-7.7849604950549753E-2</v>
      </c>
      <c r="K43" s="134">
        <f t="shared" si="20"/>
        <v>-8.5080886758538039E-3</v>
      </c>
      <c r="M43" s="2">
        <v>12342</v>
      </c>
      <c r="N43" s="2">
        <v>13811</v>
      </c>
      <c r="O43" s="2">
        <v>15403</v>
      </c>
      <c r="P43" s="2">
        <v>18099</v>
      </c>
      <c r="Q43" s="115">
        <v>8293</v>
      </c>
      <c r="R43" s="2">
        <v>9517</v>
      </c>
      <c r="S43" s="2">
        <v>11402</v>
      </c>
      <c r="T43" s="2">
        <v>16690</v>
      </c>
      <c r="U43" s="115">
        <v>11497</v>
      </c>
      <c r="V43" s="2">
        <v>12825</v>
      </c>
      <c r="W43" s="2">
        <v>12111</v>
      </c>
      <c r="X43" s="2">
        <v>16548</v>
      </c>
      <c r="Y43" s="115">
        <v>12588</v>
      </c>
      <c r="Z43" s="2">
        <v>12762</v>
      </c>
      <c r="AA43" s="2">
        <v>14563</v>
      </c>
      <c r="AC43" s="6">
        <f t="shared" si="17"/>
        <v>-0.32806676389564088</v>
      </c>
      <c r="AD43" s="6">
        <f t="shared" si="17"/>
        <v>-0.31091159220910869</v>
      </c>
      <c r="AE43" s="6">
        <f t="shared" si="17"/>
        <v>-0.25975459326105305</v>
      </c>
      <c r="AF43" s="6">
        <f t="shared" si="17"/>
        <v>-7.7849604950549753E-2</v>
      </c>
      <c r="AG43" s="6">
        <f t="shared" si="17"/>
        <v>0.38634993367900639</v>
      </c>
      <c r="AH43" s="6">
        <f t="shared" si="17"/>
        <v>0.34758852579594413</v>
      </c>
      <c r="AI43" s="6">
        <f t="shared" si="17"/>
        <v>6.2182073320470092E-2</v>
      </c>
      <c r="AJ43" s="6">
        <f t="shared" si="17"/>
        <v>-8.5080886758538039E-3</v>
      </c>
      <c r="AK43" s="6">
        <f t="shared" si="17"/>
        <v>9.4894320257458462E-2</v>
      </c>
      <c r="AL43" s="6">
        <f t="shared" si="17"/>
        <v>-4.9122807017543861E-3</v>
      </c>
      <c r="AM43" s="6">
        <f t="shared" si="17"/>
        <v>0.20246057303278012</v>
      </c>
    </row>
    <row r="44" spans="1:39" x14ac:dyDescent="0.25">
      <c r="A44" t="s">
        <v>47</v>
      </c>
      <c r="B44" s="2">
        <v>22757</v>
      </c>
      <c r="C44" s="2">
        <v>18024</v>
      </c>
      <c r="D44" s="2">
        <v>25754</v>
      </c>
      <c r="E44" s="2">
        <v>70262</v>
      </c>
      <c r="F44" s="2">
        <v>76098</v>
      </c>
      <c r="H44" s="134">
        <f t="shared" si="18"/>
        <v>-0.20797996220943007</v>
      </c>
      <c r="I44" s="134">
        <f t="shared" si="19"/>
        <v>0.42887261429205503</v>
      </c>
      <c r="J44" s="134">
        <f t="shared" si="20"/>
        <v>1.7281975615438379</v>
      </c>
      <c r="K44" s="134">
        <f t="shared" si="20"/>
        <v>8.3060544817967041E-2</v>
      </c>
      <c r="M44" s="2">
        <v>28310</v>
      </c>
      <c r="N44" s="2">
        <v>26675</v>
      </c>
      <c r="O44" s="2">
        <v>34815</v>
      </c>
      <c r="P44" s="2">
        <v>25754</v>
      </c>
      <c r="Q44" s="115">
        <v>36351</v>
      </c>
      <c r="R44" s="2">
        <v>37685</v>
      </c>
      <c r="S44" s="2">
        <v>75604</v>
      </c>
      <c r="T44" s="2">
        <v>70262</v>
      </c>
      <c r="U44" s="115">
        <v>78343</v>
      </c>
      <c r="V44" s="2">
        <v>83443</v>
      </c>
      <c r="W44" s="2">
        <v>92187</v>
      </c>
      <c r="X44" s="2">
        <v>76098</v>
      </c>
      <c r="Y44" s="115">
        <v>84934</v>
      </c>
      <c r="Z44" s="2">
        <v>83494</v>
      </c>
      <c r="AA44" s="2">
        <v>83309</v>
      </c>
      <c r="AC44" s="6">
        <f t="shared" si="17"/>
        <v>0.28403391027905334</v>
      </c>
      <c r="AD44" s="6">
        <f t="shared" si="17"/>
        <v>0.41274601686972823</v>
      </c>
      <c r="AE44" s="6">
        <f t="shared" si="17"/>
        <v>1.1715927042941261</v>
      </c>
      <c r="AF44" s="6">
        <f t="shared" si="17"/>
        <v>1.7281975615438379</v>
      </c>
      <c r="AG44" s="6">
        <f t="shared" si="17"/>
        <v>1.1551814255453769</v>
      </c>
      <c r="AH44" s="6">
        <f t="shared" si="17"/>
        <v>1.214223165715802</v>
      </c>
      <c r="AI44" s="6">
        <f t="shared" si="17"/>
        <v>0.21934024654780171</v>
      </c>
      <c r="AJ44" s="6">
        <f t="shared" si="17"/>
        <v>8.3060544817967041E-2</v>
      </c>
      <c r="AK44" s="6">
        <f t="shared" si="17"/>
        <v>8.4130043526543533E-2</v>
      </c>
      <c r="AL44" s="6">
        <f t="shared" si="17"/>
        <v>6.1119566650288221E-4</v>
      </c>
      <c r="AM44" s="6">
        <f t="shared" si="17"/>
        <v>-9.6304251141701103E-2</v>
      </c>
    </row>
    <row r="45" spans="1:39" ht="5.0999999999999996" customHeight="1" x14ac:dyDescent="0.25">
      <c r="Q45" s="113"/>
      <c r="U45" s="113"/>
      <c r="Y45" s="113"/>
    </row>
    <row r="46" spans="1:39" x14ac:dyDescent="0.25">
      <c r="A46" s="18" t="s">
        <v>58</v>
      </c>
      <c r="B46" s="19">
        <f>SUM(B47:B53)</f>
        <v>140044</v>
      </c>
      <c r="C46" s="19">
        <f>SUM(C47:C53)</f>
        <v>459009</v>
      </c>
      <c r="D46" s="19">
        <f>SUM(D47:D53)</f>
        <v>791654</v>
      </c>
      <c r="E46" s="19">
        <f>SUM(E47:E53)</f>
        <v>762285</v>
      </c>
      <c r="F46" s="19">
        <f>SUM(F47:F53)</f>
        <v>1023955</v>
      </c>
      <c r="G46" s="20"/>
      <c r="H46" s="135">
        <f t="shared" ref="H46:H53" si="25">IF(OR(AND(C46&gt;0,B46&lt;0),AND(C46&lt;0,B46&gt;0)),"N/A ",IFERROR((C46-B46)/ABS(B46),0))</f>
        <v>2.2776056096655335</v>
      </c>
      <c r="I46" s="135">
        <f t="shared" ref="I46:I53" si="26">IF(OR(AND(D46&gt;0,C46&lt;0),AND(D46&lt;0,C46&gt;0)),"N/A ",IFERROR((D46-C46)/ABS(C46),0))</f>
        <v>0.72470256574489822</v>
      </c>
      <c r="J46" s="135">
        <f t="shared" ref="J46:K53" si="27">IF(OR(AND(E46&gt;0,D46&lt;0),AND(E46&lt;0,D46&gt;0)),"N/A ",IFERROR((E46-D46)/ABS(D46),0))</f>
        <v>-3.709827778297084E-2</v>
      </c>
      <c r="K46" s="135">
        <f t="shared" si="27"/>
        <v>0.34327056153538377</v>
      </c>
      <c r="M46" s="19">
        <f>SUM(M47:M53)</f>
        <v>575846</v>
      </c>
      <c r="N46" s="19">
        <f>SUM(N47:N53)</f>
        <v>636626</v>
      </c>
      <c r="O46" s="19">
        <f>SUM(O47:O53)</f>
        <v>695930</v>
      </c>
      <c r="P46" s="19">
        <f>SUM(P47:P53)</f>
        <v>791654</v>
      </c>
      <c r="Q46" s="114">
        <f t="shared" ref="Q46:V46" si="28">SUM(Q47:Q53)</f>
        <v>814767</v>
      </c>
      <c r="R46" s="19">
        <f t="shared" si="28"/>
        <v>795597</v>
      </c>
      <c r="S46" s="19">
        <f t="shared" si="28"/>
        <v>791697</v>
      </c>
      <c r="T46" s="19">
        <f t="shared" si="28"/>
        <v>762285</v>
      </c>
      <c r="U46" s="114">
        <f t="shared" si="28"/>
        <v>731554</v>
      </c>
      <c r="V46" s="19">
        <f t="shared" si="28"/>
        <v>1043180</v>
      </c>
      <c r="W46" s="19">
        <f>SUM(W47:W53)</f>
        <v>1065397</v>
      </c>
      <c r="X46" s="19">
        <f>SUM(X47:X53)</f>
        <v>1023955</v>
      </c>
      <c r="Y46" s="114">
        <f t="shared" ref="Y46:Z46" si="29">SUM(Y47:Y53)</f>
        <v>1124804</v>
      </c>
      <c r="Z46" s="19">
        <f t="shared" si="29"/>
        <v>1086763</v>
      </c>
      <c r="AA46" s="19">
        <f>SUM(AA47:AA53)</f>
        <v>1331253</v>
      </c>
      <c r="AB46" s="20"/>
      <c r="AC46" s="21">
        <f t="shared" ref="AC46:AM53" si="30">IF(OR(AND(Q46&gt;0,M46&lt;0),AND(Q46&lt;0,M46&gt;0)),"N/A ",IFERROR((Q46-M46)/ABS(M46),0))</f>
        <v>0.41490433206100241</v>
      </c>
      <c r="AD46" s="21">
        <f t="shared" si="30"/>
        <v>0.2497086201317571</v>
      </c>
      <c r="AE46" s="21">
        <f t="shared" si="30"/>
        <v>0.13761010446452948</v>
      </c>
      <c r="AF46" s="21">
        <f t="shared" si="30"/>
        <v>-3.709827778297084E-2</v>
      </c>
      <c r="AG46" s="21">
        <f t="shared" si="30"/>
        <v>-0.10213103868958856</v>
      </c>
      <c r="AH46" s="21">
        <f t="shared" si="30"/>
        <v>0.31119147005330589</v>
      </c>
      <c r="AI46" s="21">
        <f t="shared" si="30"/>
        <v>0.34571306952028363</v>
      </c>
      <c r="AJ46" s="21">
        <f t="shared" si="30"/>
        <v>0.34327056153538377</v>
      </c>
      <c r="AK46" s="21">
        <f t="shared" si="30"/>
        <v>0.53755430221145672</v>
      </c>
      <c r="AL46" s="21">
        <f t="shared" si="30"/>
        <v>4.1778983492781689E-2</v>
      </c>
      <c r="AM46" s="21">
        <f t="shared" si="30"/>
        <v>0.24953702704250152</v>
      </c>
    </row>
    <row r="47" spans="1:39" x14ac:dyDescent="0.25">
      <c r="A47" t="s">
        <v>41</v>
      </c>
      <c r="B47" s="2">
        <v>79524</v>
      </c>
      <c r="C47" s="2">
        <v>138830</v>
      </c>
      <c r="D47" s="2">
        <v>266764</v>
      </c>
      <c r="E47" s="2">
        <v>207835</v>
      </c>
      <c r="F47" s="2">
        <v>158314</v>
      </c>
      <c r="H47" s="134">
        <f t="shared" si="25"/>
        <v>0.7457622855993159</v>
      </c>
      <c r="I47" s="134">
        <f t="shared" si="26"/>
        <v>0.92151552258157454</v>
      </c>
      <c r="J47" s="134">
        <f t="shared" si="27"/>
        <v>-0.22090312036106821</v>
      </c>
      <c r="K47" s="134">
        <f t="shared" si="27"/>
        <v>-0.23827074361873601</v>
      </c>
      <c r="M47" s="2">
        <v>132900</v>
      </c>
      <c r="N47" s="2">
        <v>199174</v>
      </c>
      <c r="O47" s="2">
        <v>171345</v>
      </c>
      <c r="P47" s="2">
        <v>266764</v>
      </c>
      <c r="Q47" s="115">
        <v>272237</v>
      </c>
      <c r="R47" s="2">
        <v>259847</v>
      </c>
      <c r="S47" s="2">
        <v>235024</v>
      </c>
      <c r="T47" s="2">
        <v>207835</v>
      </c>
      <c r="U47" s="115">
        <v>180566</v>
      </c>
      <c r="V47" s="2">
        <v>208260</v>
      </c>
      <c r="W47" s="2">
        <v>180944</v>
      </c>
      <c r="X47" s="2">
        <v>158314</v>
      </c>
      <c r="Y47" s="115">
        <v>281959</v>
      </c>
      <c r="Z47" s="2">
        <v>261943</v>
      </c>
      <c r="AA47" s="2">
        <v>238749</v>
      </c>
      <c r="AC47" s="6">
        <f t="shared" si="30"/>
        <v>1.0484349134687736</v>
      </c>
      <c r="AD47" s="6">
        <f t="shared" si="30"/>
        <v>0.30462309337564142</v>
      </c>
      <c r="AE47" s="6">
        <f t="shared" si="30"/>
        <v>0.37164200881262949</v>
      </c>
      <c r="AF47" s="6">
        <f t="shared" si="30"/>
        <v>-0.22090312036106821</v>
      </c>
      <c r="AG47" s="6">
        <f t="shared" si="30"/>
        <v>-0.33673233248970569</v>
      </c>
      <c r="AH47" s="6">
        <f t="shared" si="30"/>
        <v>-0.19852836476849839</v>
      </c>
      <c r="AI47" s="6">
        <f t="shared" si="30"/>
        <v>-0.23010415957519231</v>
      </c>
      <c r="AJ47" s="6">
        <f t="shared" si="30"/>
        <v>-0.23827074361873601</v>
      </c>
      <c r="AK47" s="6">
        <f t="shared" si="30"/>
        <v>0.56152874849085654</v>
      </c>
      <c r="AL47" s="6">
        <f t="shared" si="30"/>
        <v>0.2577691347354269</v>
      </c>
      <c r="AM47" s="6">
        <f t="shared" si="30"/>
        <v>0.31946348041382971</v>
      </c>
    </row>
    <row r="48" spans="1:39" x14ac:dyDescent="0.25">
      <c r="A48" t="s">
        <v>60</v>
      </c>
      <c r="B48" s="2">
        <v>0</v>
      </c>
      <c r="C48" s="2">
        <v>260566</v>
      </c>
      <c r="D48" s="2">
        <v>296050</v>
      </c>
      <c r="E48" s="2">
        <v>214862</v>
      </c>
      <c r="F48" s="2">
        <v>378320</v>
      </c>
      <c r="H48" s="134">
        <f t="shared" si="25"/>
        <v>0</v>
      </c>
      <c r="I48" s="134">
        <f t="shared" si="26"/>
        <v>0.1361804686720447</v>
      </c>
      <c r="J48" s="134">
        <f t="shared" si="27"/>
        <v>-0.27423745988853232</v>
      </c>
      <c r="K48" s="134">
        <f t="shared" si="27"/>
        <v>0.7607580679692082</v>
      </c>
      <c r="M48" s="2">
        <v>250640</v>
      </c>
      <c r="N48" s="2">
        <v>235468</v>
      </c>
      <c r="O48" s="2">
        <v>313818</v>
      </c>
      <c r="P48" s="2">
        <v>296050</v>
      </c>
      <c r="Q48" s="115">
        <v>278283</v>
      </c>
      <c r="R48" s="2">
        <v>260846</v>
      </c>
      <c r="S48" s="2">
        <v>240632</v>
      </c>
      <c r="T48" s="2">
        <v>214862</v>
      </c>
      <c r="U48" s="115">
        <v>189093</v>
      </c>
      <c r="V48" s="2">
        <v>461501</v>
      </c>
      <c r="W48" s="144">
        <v>416438</v>
      </c>
      <c r="X48" s="2">
        <v>378320</v>
      </c>
      <c r="Y48" s="115">
        <v>340201</v>
      </c>
      <c r="Z48" s="2">
        <v>304247</v>
      </c>
      <c r="AA48" s="2">
        <v>548674</v>
      </c>
      <c r="AC48" s="6">
        <f t="shared" si="30"/>
        <v>0.11028965847430577</v>
      </c>
      <c r="AD48" s="6">
        <f t="shared" si="30"/>
        <v>0.10777685290570269</v>
      </c>
      <c r="AE48" s="6">
        <f t="shared" si="30"/>
        <v>-0.23321160672746624</v>
      </c>
      <c r="AF48" s="6">
        <f t="shared" si="30"/>
        <v>-0.27423745988853232</v>
      </c>
      <c r="AG48" s="6">
        <f t="shared" si="30"/>
        <v>-0.32050107264906585</v>
      </c>
      <c r="AH48" s="6">
        <f t="shared" si="30"/>
        <v>0.76924698864464092</v>
      </c>
      <c r="AI48" s="6">
        <f t="shared" si="30"/>
        <v>0.73060108381262678</v>
      </c>
      <c r="AJ48" s="6">
        <f t="shared" si="30"/>
        <v>0.7607580679692082</v>
      </c>
      <c r="AK48" s="6">
        <f t="shared" si="30"/>
        <v>0.79912000973066166</v>
      </c>
      <c r="AL48" s="6">
        <f t="shared" si="30"/>
        <v>-0.34074465710800195</v>
      </c>
      <c r="AM48" s="6">
        <f t="shared" si="30"/>
        <v>0.31754066631767514</v>
      </c>
    </row>
    <row r="49" spans="1:39" x14ac:dyDescent="0.25">
      <c r="A49" t="s">
        <v>64</v>
      </c>
      <c r="B49" s="2">
        <v>44969</v>
      </c>
      <c r="C49" s="2">
        <v>46346</v>
      </c>
      <c r="D49" s="2">
        <v>46488</v>
      </c>
      <c r="E49" s="2">
        <v>47775</v>
      </c>
      <c r="F49" s="2">
        <v>18476</v>
      </c>
      <c r="H49" s="134">
        <f t="shared" si="25"/>
        <v>3.0621094531788566E-2</v>
      </c>
      <c r="I49" s="134">
        <f t="shared" si="26"/>
        <v>3.0639105855953049E-3</v>
      </c>
      <c r="J49" s="134">
        <f t="shared" si="27"/>
        <v>2.7684563758389263E-2</v>
      </c>
      <c r="K49" s="134">
        <f t="shared" si="27"/>
        <v>-0.61327053898482475</v>
      </c>
      <c r="M49" s="2">
        <v>47059</v>
      </c>
      <c r="N49" s="2">
        <v>47783</v>
      </c>
      <c r="O49" s="2">
        <v>48509</v>
      </c>
      <c r="P49" s="2">
        <v>46488</v>
      </c>
      <c r="Q49" s="115">
        <v>46960</v>
      </c>
      <c r="R49" s="2">
        <v>47308</v>
      </c>
      <c r="S49" s="2">
        <v>47551</v>
      </c>
      <c r="T49" s="2">
        <v>47775</v>
      </c>
      <c r="U49" s="115">
        <v>48006</v>
      </c>
      <c r="V49" s="2">
        <v>17923</v>
      </c>
      <c r="W49" s="2">
        <v>18142</v>
      </c>
      <c r="X49" s="2">
        <v>18476</v>
      </c>
      <c r="Y49" s="115">
        <v>18924</v>
      </c>
      <c r="Z49" s="2">
        <v>19474</v>
      </c>
      <c r="AA49" s="2">
        <v>20119</v>
      </c>
      <c r="AC49" s="6">
        <f t="shared" si="30"/>
        <v>-2.1037421109670841E-3</v>
      </c>
      <c r="AD49" s="6">
        <f t="shared" si="30"/>
        <v>-9.9407739154092466E-3</v>
      </c>
      <c r="AE49" s="6">
        <f t="shared" si="30"/>
        <v>-1.9748912572924611E-2</v>
      </c>
      <c r="AF49" s="6">
        <f t="shared" si="30"/>
        <v>2.7684563758389263E-2</v>
      </c>
      <c r="AG49" s="6">
        <f t="shared" si="30"/>
        <v>2.2274275979557071E-2</v>
      </c>
      <c r="AH49" s="6">
        <f t="shared" si="30"/>
        <v>-0.62114230151348604</v>
      </c>
      <c r="AI49" s="6">
        <f t="shared" si="30"/>
        <v>-0.61847279762781016</v>
      </c>
      <c r="AJ49" s="6">
        <f t="shared" si="30"/>
        <v>-0.61327053898482475</v>
      </c>
      <c r="AK49" s="6">
        <f t="shared" si="30"/>
        <v>-0.60579927509061371</v>
      </c>
      <c r="AL49" s="6">
        <f t="shared" si="30"/>
        <v>8.6536852089493951E-2</v>
      </c>
      <c r="AM49" s="6">
        <f t="shared" si="30"/>
        <v>0.10897365229853379</v>
      </c>
    </row>
    <row r="50" spans="1:39" x14ac:dyDescent="0.25">
      <c r="A50" t="s">
        <v>63</v>
      </c>
      <c r="B50" s="2">
        <v>5889</v>
      </c>
      <c r="C50" s="2">
        <v>3458</v>
      </c>
      <c r="D50" s="2">
        <v>1460</v>
      </c>
      <c r="E50" s="2">
        <v>235</v>
      </c>
      <c r="F50" s="2">
        <v>157</v>
      </c>
      <c r="H50" s="134">
        <f t="shared" si="25"/>
        <v>-0.41280353200883002</v>
      </c>
      <c r="I50" s="134">
        <f t="shared" si="26"/>
        <v>-0.57779063042220935</v>
      </c>
      <c r="J50" s="134">
        <f t="shared" si="27"/>
        <v>-0.83904109589041098</v>
      </c>
      <c r="K50" s="134">
        <f t="shared" si="27"/>
        <v>-0.33191489361702126</v>
      </c>
      <c r="M50" s="2">
        <v>2949</v>
      </c>
      <c r="N50" s="2">
        <v>2440</v>
      </c>
      <c r="O50" s="2">
        <v>1932</v>
      </c>
      <c r="P50" s="2">
        <v>1460</v>
      </c>
      <c r="Q50" s="115">
        <v>1062</v>
      </c>
      <c r="R50" s="2">
        <v>664</v>
      </c>
      <c r="S50" s="2">
        <v>265</v>
      </c>
      <c r="T50" s="2">
        <v>235</v>
      </c>
      <c r="U50" s="115">
        <v>235</v>
      </c>
      <c r="V50" s="2">
        <v>235</v>
      </c>
      <c r="W50" s="2">
        <v>235</v>
      </c>
      <c r="X50" s="2">
        <v>157</v>
      </c>
      <c r="Y50" s="115">
        <v>137</v>
      </c>
      <c r="Z50" s="2">
        <v>117</v>
      </c>
      <c r="AA50" s="2">
        <v>98</v>
      </c>
      <c r="AC50" s="6">
        <f t="shared" si="30"/>
        <v>-0.63987792472024418</v>
      </c>
      <c r="AD50" s="6">
        <f t="shared" si="30"/>
        <v>-0.72786885245901645</v>
      </c>
      <c r="AE50" s="6">
        <f t="shared" si="30"/>
        <v>-0.86283643892339545</v>
      </c>
      <c r="AF50" s="6">
        <f t="shared" si="30"/>
        <v>-0.83904109589041098</v>
      </c>
      <c r="AG50" s="6">
        <f t="shared" si="30"/>
        <v>-0.77871939736346518</v>
      </c>
      <c r="AH50" s="6">
        <f t="shared" si="30"/>
        <v>-0.64608433734939763</v>
      </c>
      <c r="AI50" s="6">
        <f t="shared" si="30"/>
        <v>-0.11320754716981132</v>
      </c>
      <c r="AJ50" s="6">
        <f t="shared" si="30"/>
        <v>-0.33191489361702126</v>
      </c>
      <c r="AK50" s="6">
        <f t="shared" si="30"/>
        <v>-0.41702127659574467</v>
      </c>
      <c r="AL50" s="6">
        <f t="shared" si="30"/>
        <v>-0.50212765957446803</v>
      </c>
      <c r="AM50" s="6">
        <f t="shared" si="30"/>
        <v>-0.58297872340425527</v>
      </c>
    </row>
    <row r="51" spans="1:39" x14ac:dyDescent="0.25">
      <c r="A51" t="s">
        <v>61</v>
      </c>
      <c r="B51" s="2">
        <v>0</v>
      </c>
      <c r="C51" s="2">
        <v>0</v>
      </c>
      <c r="D51" s="2">
        <v>170332</v>
      </c>
      <c r="E51" s="2">
        <v>262176</v>
      </c>
      <c r="F51" s="2">
        <v>395479</v>
      </c>
      <c r="H51" s="134">
        <f t="shared" si="25"/>
        <v>0</v>
      </c>
      <c r="I51" s="134">
        <f t="shared" si="26"/>
        <v>0</v>
      </c>
      <c r="J51" s="134">
        <f t="shared" si="27"/>
        <v>0.53920578634666416</v>
      </c>
      <c r="K51" s="134">
        <f t="shared" si="27"/>
        <v>0.50844852312950084</v>
      </c>
      <c r="M51" s="2">
        <v>130103</v>
      </c>
      <c r="N51" s="2">
        <v>141080</v>
      </c>
      <c r="O51" s="2">
        <v>149410</v>
      </c>
      <c r="P51" s="2">
        <v>170332</v>
      </c>
      <c r="Q51" s="115">
        <v>204219</v>
      </c>
      <c r="R51" s="2">
        <v>210956</v>
      </c>
      <c r="S51" s="2">
        <v>240192</v>
      </c>
      <c r="T51" s="2">
        <v>262176</v>
      </c>
      <c r="U51" s="115">
        <v>283899</v>
      </c>
      <c r="V51" s="2">
        <v>331689</v>
      </c>
      <c r="W51" s="2">
        <v>377324</v>
      </c>
      <c r="X51" s="2">
        <v>395479</v>
      </c>
      <c r="Y51" s="115">
        <v>410259</v>
      </c>
      <c r="Z51" s="2">
        <v>427891</v>
      </c>
      <c r="AA51" s="2">
        <v>450111</v>
      </c>
      <c r="AC51" s="6">
        <f t="shared" si="30"/>
        <v>0.5696717216359346</v>
      </c>
      <c r="AD51" s="6">
        <f t="shared" si="30"/>
        <v>0.49529345052452511</v>
      </c>
      <c r="AE51" s="6">
        <f t="shared" si="30"/>
        <v>0.60760323940833949</v>
      </c>
      <c r="AF51" s="6">
        <f t="shared" si="30"/>
        <v>0.53920578634666416</v>
      </c>
      <c r="AG51" s="6">
        <f t="shared" si="30"/>
        <v>0.39016937699234644</v>
      </c>
      <c r="AH51" s="6">
        <f t="shared" si="30"/>
        <v>0.57231365782438048</v>
      </c>
      <c r="AI51" s="6">
        <f t="shared" si="30"/>
        <v>0.57092659205968554</v>
      </c>
      <c r="AJ51" s="6">
        <f t="shared" si="30"/>
        <v>0.50844852312950084</v>
      </c>
      <c r="AK51" s="6">
        <f t="shared" si="30"/>
        <v>0.44508786575507486</v>
      </c>
      <c r="AL51" s="6">
        <f t="shared" si="30"/>
        <v>0.29003675129413398</v>
      </c>
      <c r="AM51" s="6">
        <f t="shared" si="30"/>
        <v>0.19290318135077547</v>
      </c>
    </row>
    <row r="52" spans="1:39" x14ac:dyDescent="0.25">
      <c r="A52" t="s">
        <v>47</v>
      </c>
      <c r="B52" s="2">
        <v>0</v>
      </c>
      <c r="C52" s="2">
        <v>0</v>
      </c>
      <c r="D52" s="2">
        <v>0</v>
      </c>
      <c r="E52" s="2">
        <v>0</v>
      </c>
      <c r="F52" s="2">
        <v>48153</v>
      </c>
      <c r="H52" s="134">
        <f>IF(OR(AND(C52&gt;0,B52&lt;0),AND(C52&lt;0,B52&gt;0)),"N/A ",IFERROR((C52-B52)/ABS(B52),0))</f>
        <v>0</v>
      </c>
      <c r="I52" s="134">
        <f>IF(OR(AND(D52&gt;0,C52&lt;0),AND(D52&lt;0,C52&gt;0)),"N/A ",IFERROR((D52-C52)/ABS(C52),0))</f>
        <v>0</v>
      </c>
      <c r="J52" s="134">
        <f>IF(OR(AND(E52&gt;0,D52&lt;0),AND(E52&lt;0,D52&gt;0)),"N/A ",IFERROR((E52-D52)/ABS(D52),0))</f>
        <v>0</v>
      </c>
      <c r="K52" s="134">
        <f>IF(OR(AND(F52&gt;0,E52&lt;0),AND(F52&lt;0,E52&gt;0)),"N/A ",IFERROR((F52-E52)/ABS(E52),0))</f>
        <v>0</v>
      </c>
      <c r="M52" s="2">
        <v>0</v>
      </c>
      <c r="N52" s="2">
        <v>0</v>
      </c>
      <c r="O52" s="2">
        <v>0</v>
      </c>
      <c r="P52" s="2">
        <v>0</v>
      </c>
      <c r="Q52" s="115">
        <v>0</v>
      </c>
      <c r="R52" s="2">
        <v>0</v>
      </c>
      <c r="S52" s="2">
        <v>0</v>
      </c>
      <c r="T52" s="2">
        <v>0</v>
      </c>
      <c r="U52" s="115">
        <v>0</v>
      </c>
      <c r="V52" s="2">
        <v>0</v>
      </c>
      <c r="W52" s="2">
        <v>47824</v>
      </c>
      <c r="X52" s="2">
        <v>48153</v>
      </c>
      <c r="Y52" s="115">
        <v>48537</v>
      </c>
      <c r="Z52" s="2">
        <v>48809</v>
      </c>
      <c r="AA52" s="2">
        <v>48957</v>
      </c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</row>
    <row r="53" spans="1:39" x14ac:dyDescent="0.25">
      <c r="A53" t="s">
        <v>48</v>
      </c>
      <c r="B53" s="2">
        <v>9662</v>
      </c>
      <c r="C53" s="2">
        <v>9809</v>
      </c>
      <c r="D53" s="2">
        <v>10560</v>
      </c>
      <c r="E53" s="2">
        <v>29402</v>
      </c>
      <c r="F53" s="2">
        <v>25056</v>
      </c>
      <c r="H53" s="134">
        <f t="shared" si="25"/>
        <v>1.5214241357896915E-2</v>
      </c>
      <c r="I53" s="134">
        <f t="shared" si="26"/>
        <v>7.6562340707513513E-2</v>
      </c>
      <c r="J53" s="134">
        <f t="shared" si="27"/>
        <v>1.7842803030303029</v>
      </c>
      <c r="K53" s="134">
        <f t="shared" si="27"/>
        <v>-0.14781307394054827</v>
      </c>
      <c r="M53" s="2">
        <v>12195</v>
      </c>
      <c r="N53" s="2">
        <v>10681</v>
      </c>
      <c r="O53" s="2">
        <v>10916</v>
      </c>
      <c r="P53" s="2">
        <v>10560</v>
      </c>
      <c r="Q53" s="115">
        <v>12006</v>
      </c>
      <c r="R53" s="2">
        <v>15976</v>
      </c>
      <c r="S53" s="2">
        <v>28033</v>
      </c>
      <c r="T53" s="2">
        <v>29402</v>
      </c>
      <c r="U53" s="115">
        <v>29755</v>
      </c>
      <c r="V53" s="2">
        <v>23572</v>
      </c>
      <c r="W53" s="2">
        <v>24490</v>
      </c>
      <c r="X53" s="2">
        <v>25056</v>
      </c>
      <c r="Y53" s="115">
        <v>24787</v>
      </c>
      <c r="Z53" s="2">
        <v>24282</v>
      </c>
      <c r="AA53" s="2">
        <v>24545</v>
      </c>
      <c r="AC53" s="6">
        <f t="shared" si="30"/>
        <v>-1.5498154981549815E-2</v>
      </c>
      <c r="AD53" s="6">
        <f t="shared" si="30"/>
        <v>0.49574009924164403</v>
      </c>
      <c r="AE53" s="6">
        <f t="shared" si="30"/>
        <v>1.5680652253572738</v>
      </c>
      <c r="AF53" s="6">
        <f t="shared" si="30"/>
        <v>1.7842803030303029</v>
      </c>
      <c r="AG53" s="6">
        <f t="shared" si="30"/>
        <v>1.4783441612527071</v>
      </c>
      <c r="AH53" s="6">
        <f t="shared" si="30"/>
        <v>0.47546319479218829</v>
      </c>
      <c r="AI53" s="6">
        <f t="shared" si="30"/>
        <v>-0.12638675846323974</v>
      </c>
      <c r="AJ53" s="6">
        <f t="shared" si="30"/>
        <v>-0.14781307394054827</v>
      </c>
      <c r="AK53" s="6">
        <f t="shared" si="30"/>
        <v>-0.16696353554024534</v>
      </c>
      <c r="AL53" s="6">
        <f t="shared" si="30"/>
        <v>3.0120481927710843E-2</v>
      </c>
      <c r="AM53" s="6">
        <f t="shared" si="30"/>
        <v>2.245814618211515E-3</v>
      </c>
    </row>
    <row r="54" spans="1:39" ht="5.0999999999999996" customHeight="1" x14ac:dyDescent="0.25">
      <c r="Q54" s="113"/>
      <c r="U54" s="113"/>
      <c r="Y54" s="113"/>
    </row>
    <row r="55" spans="1:39" x14ac:dyDescent="0.25">
      <c r="A55" s="18" t="s">
        <v>59</v>
      </c>
      <c r="B55" s="19">
        <f>SUM(B56:B61)</f>
        <v>118012</v>
      </c>
      <c r="C55" s="19">
        <f>SUM(C56:C61)</f>
        <v>138656</v>
      </c>
      <c r="D55" s="19">
        <f>SUM(D56:D61)</f>
        <v>145666</v>
      </c>
      <c r="E55" s="19">
        <f>SUM(E56:E61)</f>
        <v>479327</v>
      </c>
      <c r="F55" s="19">
        <f>SUM(F56:F61)</f>
        <v>541509</v>
      </c>
      <c r="G55" s="20"/>
      <c r="H55" s="135">
        <f t="shared" ref="H55:I59" si="31">IF(OR(AND(C55&gt;0,B55&lt;0),AND(C55&lt;0,B55&gt;0)),"N/A ",IFERROR((C55-B55)/ABS(B55),0))</f>
        <v>0.1749313629122462</v>
      </c>
      <c r="I55" s="135">
        <f t="shared" si="31"/>
        <v>5.0556773597969076E-2</v>
      </c>
      <c r="J55" s="135">
        <f t="shared" ref="J55:K59" si="32">IF(OR(AND(E55&gt;0,D55&lt;0),AND(E55&lt;0,D55&gt;0)),"N/A ",IFERROR((E55-D55)/ABS(D55),0))</f>
        <v>2.2905894306152432</v>
      </c>
      <c r="K55" s="135">
        <f t="shared" si="32"/>
        <v>0.1297277224107968</v>
      </c>
      <c r="M55" s="19">
        <f t="shared" ref="M55:X55" si="33">SUM(M56:M61)</f>
        <v>131148</v>
      </c>
      <c r="N55" s="19">
        <f t="shared" si="33"/>
        <v>132502</v>
      </c>
      <c r="O55" s="19">
        <f t="shared" si="33"/>
        <v>145844</v>
      </c>
      <c r="P55" s="19">
        <f t="shared" si="33"/>
        <v>145666</v>
      </c>
      <c r="Q55" s="114">
        <f t="shared" si="33"/>
        <v>144128</v>
      </c>
      <c r="R55" s="19">
        <f t="shared" si="33"/>
        <v>148575</v>
      </c>
      <c r="S55" s="19">
        <f t="shared" si="33"/>
        <v>461850</v>
      </c>
      <c r="T55" s="19">
        <f t="shared" si="33"/>
        <v>479327</v>
      </c>
      <c r="U55" s="114">
        <f t="shared" si="33"/>
        <v>493376</v>
      </c>
      <c r="V55" s="19">
        <f t="shared" si="33"/>
        <v>512454</v>
      </c>
      <c r="W55" s="19">
        <f t="shared" si="33"/>
        <v>530972</v>
      </c>
      <c r="X55" s="19">
        <f t="shared" si="33"/>
        <v>541509</v>
      </c>
      <c r="Y55" s="114">
        <f t="shared" ref="Y55" si="34">SUM(Y56:Y61)</f>
        <v>533741</v>
      </c>
      <c r="Z55" s="19">
        <f t="shared" ref="Z55" si="35">SUM(Z56:Z61)</f>
        <v>525828</v>
      </c>
      <c r="AA55" s="19">
        <f t="shared" ref="AA55" si="36">SUM(AA56:AA61)</f>
        <v>520369</v>
      </c>
      <c r="AB55" s="20"/>
      <c r="AC55" s="135">
        <f t="shared" ref="AC55:AM61" si="37">IF(OR(AND(Q55&gt;0,M55&lt;0),AND(Q55&lt;0,M55&gt;0)),"N/A ",IFERROR((Q55-M55)/ABS(M55),0))</f>
        <v>9.8972153597462406E-2</v>
      </c>
      <c r="AD55" s="135">
        <f t="shared" si="37"/>
        <v>0.12130382937616035</v>
      </c>
      <c r="AE55" s="135">
        <f t="shared" si="37"/>
        <v>2.1667398041743233</v>
      </c>
      <c r="AF55" s="135">
        <f t="shared" si="37"/>
        <v>2.2905894306152432</v>
      </c>
      <c r="AG55" s="135">
        <f t="shared" si="37"/>
        <v>2.4231793960923622</v>
      </c>
      <c r="AH55" s="135">
        <f t="shared" si="37"/>
        <v>2.4491267036850077</v>
      </c>
      <c r="AI55" s="135">
        <f t="shared" si="37"/>
        <v>0.14966331059867921</v>
      </c>
      <c r="AJ55" s="135">
        <f t="shared" si="37"/>
        <v>0.1297277224107968</v>
      </c>
      <c r="AK55" s="135">
        <f t="shared" si="37"/>
        <v>8.1813870151770662E-2</v>
      </c>
      <c r="AL55" s="135">
        <f t="shared" si="37"/>
        <v>2.6097952206441944E-2</v>
      </c>
      <c r="AM55" s="135">
        <f t="shared" si="37"/>
        <v>-1.9969037915370302E-2</v>
      </c>
    </row>
    <row r="56" spans="1:39" x14ac:dyDescent="0.25">
      <c r="A56" t="s">
        <v>49</v>
      </c>
      <c r="B56" s="2">
        <v>139827</v>
      </c>
      <c r="C56" s="2">
        <v>139827</v>
      </c>
      <c r="D56" s="2">
        <v>139827</v>
      </c>
      <c r="E56" s="2">
        <v>450563</v>
      </c>
      <c r="F56" s="2">
        <v>450563</v>
      </c>
      <c r="H56" s="134">
        <f t="shared" si="31"/>
        <v>0</v>
      </c>
      <c r="I56" s="134">
        <f t="shared" si="31"/>
        <v>0</v>
      </c>
      <c r="J56" s="134">
        <f t="shared" si="32"/>
        <v>2.2222889713717664</v>
      </c>
      <c r="K56" s="134">
        <f t="shared" si="32"/>
        <v>0</v>
      </c>
      <c r="M56" s="2">
        <v>139827</v>
      </c>
      <c r="N56" s="2">
        <v>139827</v>
      </c>
      <c r="O56" s="2">
        <v>139827</v>
      </c>
      <c r="P56" s="2">
        <v>139827</v>
      </c>
      <c r="Q56" s="115">
        <v>139827</v>
      </c>
      <c r="R56" s="2">
        <v>139827</v>
      </c>
      <c r="S56" s="2">
        <v>450563</v>
      </c>
      <c r="T56" s="2">
        <v>450563</v>
      </c>
      <c r="U56" s="115">
        <v>450563</v>
      </c>
      <c r="V56" s="2">
        <v>450563</v>
      </c>
      <c r="W56" s="2">
        <v>450563</v>
      </c>
      <c r="X56" s="2">
        <v>450563</v>
      </c>
      <c r="Y56" s="115">
        <v>450563</v>
      </c>
      <c r="Z56" s="2">
        <v>450563</v>
      </c>
      <c r="AA56" s="2">
        <v>450563</v>
      </c>
      <c r="AC56" s="134">
        <f t="shared" si="37"/>
        <v>0</v>
      </c>
      <c r="AD56" s="134">
        <f t="shared" si="37"/>
        <v>0</v>
      </c>
      <c r="AE56" s="134">
        <f t="shared" si="37"/>
        <v>2.2222889713717664</v>
      </c>
      <c r="AF56" s="134">
        <f t="shared" si="37"/>
        <v>2.2222889713717664</v>
      </c>
      <c r="AG56" s="134">
        <f t="shared" si="37"/>
        <v>2.2222889713717664</v>
      </c>
      <c r="AH56" s="134">
        <f t="shared" si="37"/>
        <v>2.2222889713717664</v>
      </c>
      <c r="AI56" s="134">
        <f t="shared" si="37"/>
        <v>0</v>
      </c>
      <c r="AJ56" s="134">
        <f t="shared" si="37"/>
        <v>0</v>
      </c>
      <c r="AK56" s="134">
        <f t="shared" si="37"/>
        <v>0</v>
      </c>
      <c r="AL56" s="134">
        <f t="shared" si="37"/>
        <v>0</v>
      </c>
      <c r="AM56" s="134">
        <f t="shared" si="37"/>
        <v>0</v>
      </c>
    </row>
    <row r="57" spans="1:39" x14ac:dyDescent="0.25">
      <c r="A57" t="s">
        <v>50</v>
      </c>
      <c r="B57" s="2">
        <v>91094</v>
      </c>
      <c r="C57" s="2">
        <v>92982</v>
      </c>
      <c r="D57" s="2">
        <v>2480</v>
      </c>
      <c r="E57" s="2">
        <v>-26375</v>
      </c>
      <c r="F57" s="2">
        <v>-15548</v>
      </c>
      <c r="H57" s="134">
        <f t="shared" si="31"/>
        <v>2.0725843634048346E-2</v>
      </c>
      <c r="I57" s="134">
        <f t="shared" si="31"/>
        <v>-0.97332817104385794</v>
      </c>
      <c r="J57" s="134" t="str">
        <f t="shared" si="32"/>
        <v xml:space="preserve">N/A </v>
      </c>
      <c r="K57" s="134">
        <f t="shared" si="32"/>
        <v>0.41050236966824644</v>
      </c>
      <c r="M57" s="2">
        <v>92982</v>
      </c>
      <c r="N57" s="2">
        <v>92982</v>
      </c>
      <c r="O57" s="2">
        <v>92982</v>
      </c>
      <c r="P57" s="2">
        <v>2480</v>
      </c>
      <c r="Q57" s="115">
        <v>2480</v>
      </c>
      <c r="R57" s="2">
        <v>2480</v>
      </c>
      <c r="S57" s="2">
        <v>-25086</v>
      </c>
      <c r="T57" s="2">
        <v>-26375</v>
      </c>
      <c r="U57" s="115">
        <v>-23938</v>
      </c>
      <c r="V57" s="2">
        <v>-20846</v>
      </c>
      <c r="W57" s="2">
        <v>-17879</v>
      </c>
      <c r="X57" s="2">
        <v>-15548</v>
      </c>
      <c r="Y57" s="115">
        <v>-13052</v>
      </c>
      <c r="Z57" s="2">
        <v>-10469</v>
      </c>
      <c r="AA57" s="2">
        <v>-8288</v>
      </c>
      <c r="AC57" s="134">
        <f t="shared" si="37"/>
        <v>-0.97332817104385794</v>
      </c>
      <c r="AD57" s="134">
        <f t="shared" si="37"/>
        <v>-0.97332817104385794</v>
      </c>
      <c r="AE57" s="134" t="str">
        <f t="shared" si="37"/>
        <v xml:space="preserve">N/A </v>
      </c>
      <c r="AF57" s="134" t="str">
        <f t="shared" si="37"/>
        <v xml:space="preserve">N/A </v>
      </c>
      <c r="AG57" s="134" t="str">
        <f t="shared" si="37"/>
        <v xml:space="preserve">N/A </v>
      </c>
      <c r="AH57" s="134" t="str">
        <f t="shared" si="37"/>
        <v xml:space="preserve">N/A </v>
      </c>
      <c r="AI57" s="134">
        <f t="shared" si="37"/>
        <v>0.28729171649525631</v>
      </c>
      <c r="AJ57" s="134">
        <f t="shared" si="37"/>
        <v>0.41050236966824644</v>
      </c>
      <c r="AK57" s="134">
        <f t="shared" si="37"/>
        <v>0.4547581251566547</v>
      </c>
      <c r="AL57" s="134">
        <f t="shared" si="37"/>
        <v>0.49779334164827782</v>
      </c>
      <c r="AM57" s="134">
        <f t="shared" si="37"/>
        <v>0.53643939817663178</v>
      </c>
    </row>
    <row r="58" spans="1:39" x14ac:dyDescent="0.25">
      <c r="A58" t="s">
        <v>51</v>
      </c>
      <c r="B58" s="2">
        <v>0</v>
      </c>
      <c r="C58" s="2">
        <v>0</v>
      </c>
      <c r="D58" s="2">
        <v>423</v>
      </c>
      <c r="E58" s="2">
        <v>3816</v>
      </c>
      <c r="F58" s="2">
        <v>7227</v>
      </c>
      <c r="H58" s="134">
        <f t="shared" si="31"/>
        <v>0</v>
      </c>
      <c r="I58" s="134">
        <f t="shared" si="31"/>
        <v>0</v>
      </c>
      <c r="J58" s="134">
        <f t="shared" si="32"/>
        <v>8.0212765957446805</v>
      </c>
      <c r="K58" s="134">
        <f t="shared" si="32"/>
        <v>0.89386792452830188</v>
      </c>
      <c r="M58" s="2">
        <v>0</v>
      </c>
      <c r="N58" s="2">
        <v>0</v>
      </c>
      <c r="O58" s="2">
        <v>0</v>
      </c>
      <c r="P58" s="2">
        <v>423</v>
      </c>
      <c r="Q58" s="115">
        <v>423</v>
      </c>
      <c r="R58" s="2">
        <v>423</v>
      </c>
      <c r="S58" s="2">
        <v>423</v>
      </c>
      <c r="T58" s="2">
        <v>3816</v>
      </c>
      <c r="U58" s="115">
        <v>3816</v>
      </c>
      <c r="V58" s="2">
        <v>3816</v>
      </c>
      <c r="W58" s="2">
        <v>3816</v>
      </c>
      <c r="X58" s="2">
        <v>7227</v>
      </c>
      <c r="Y58" s="115">
        <v>7227</v>
      </c>
      <c r="Z58" s="2">
        <v>7227</v>
      </c>
      <c r="AA58" s="2">
        <v>7227</v>
      </c>
      <c r="AC58" s="134">
        <f t="shared" si="37"/>
        <v>0</v>
      </c>
      <c r="AD58" s="134">
        <f t="shared" si="37"/>
        <v>0</v>
      </c>
      <c r="AE58" s="134">
        <f t="shared" si="37"/>
        <v>0</v>
      </c>
      <c r="AF58" s="134">
        <f t="shared" si="37"/>
        <v>8.0212765957446805</v>
      </c>
      <c r="AG58" s="134">
        <f t="shared" si="37"/>
        <v>8.0212765957446805</v>
      </c>
      <c r="AH58" s="134">
        <f t="shared" si="37"/>
        <v>8.0212765957446805</v>
      </c>
      <c r="AI58" s="134">
        <f t="shared" si="37"/>
        <v>8.0212765957446805</v>
      </c>
      <c r="AJ58" s="134">
        <f t="shared" si="37"/>
        <v>0.89386792452830188</v>
      </c>
      <c r="AK58" s="134">
        <f t="shared" si="37"/>
        <v>0.89386792452830188</v>
      </c>
      <c r="AL58" s="134">
        <f t="shared" si="37"/>
        <v>0.89386792452830188</v>
      </c>
      <c r="AM58" s="134">
        <f t="shared" si="37"/>
        <v>0.89386792452830188</v>
      </c>
    </row>
    <row r="59" spans="1:39" x14ac:dyDescent="0.25">
      <c r="A59" t="s">
        <v>52</v>
      </c>
      <c r="B59" s="2">
        <v>0</v>
      </c>
      <c r="C59" s="2">
        <v>0</v>
      </c>
      <c r="D59" s="2">
        <v>2936</v>
      </c>
      <c r="E59" s="2">
        <v>6916</v>
      </c>
      <c r="F59" s="2">
        <v>11243</v>
      </c>
      <c r="H59" s="134">
        <f t="shared" si="31"/>
        <v>0</v>
      </c>
      <c r="I59" s="134">
        <f t="shared" si="31"/>
        <v>0</v>
      </c>
      <c r="J59" s="134">
        <f t="shared" si="32"/>
        <v>1.3555858310626703</v>
      </c>
      <c r="K59" s="134">
        <f t="shared" si="32"/>
        <v>0.6256506651243493</v>
      </c>
      <c r="M59" s="2">
        <v>0</v>
      </c>
      <c r="N59" s="2">
        <v>0</v>
      </c>
      <c r="O59" s="2">
        <v>0</v>
      </c>
      <c r="P59" s="2">
        <v>2936</v>
      </c>
      <c r="Q59" s="115">
        <v>2936</v>
      </c>
      <c r="R59" s="2">
        <v>2936</v>
      </c>
      <c r="S59" s="2">
        <v>2936</v>
      </c>
      <c r="T59" s="2">
        <v>6916</v>
      </c>
      <c r="U59" s="115">
        <v>6916</v>
      </c>
      <c r="V59" s="2">
        <v>6916</v>
      </c>
      <c r="W59" s="2">
        <v>6916</v>
      </c>
      <c r="X59" s="2">
        <v>11243</v>
      </c>
      <c r="Y59" s="115">
        <v>11243</v>
      </c>
      <c r="Z59" s="2">
        <v>11243</v>
      </c>
      <c r="AA59" s="2">
        <v>11243</v>
      </c>
      <c r="AC59" s="134">
        <f t="shared" si="37"/>
        <v>0</v>
      </c>
      <c r="AD59" s="134">
        <f t="shared" si="37"/>
        <v>0</v>
      </c>
      <c r="AE59" s="134">
        <f t="shared" si="37"/>
        <v>0</v>
      </c>
      <c r="AF59" s="134">
        <f t="shared" si="37"/>
        <v>1.3555858310626703</v>
      </c>
      <c r="AG59" s="134">
        <f t="shared" si="37"/>
        <v>1.3555858310626703</v>
      </c>
      <c r="AH59" s="134">
        <f t="shared" si="37"/>
        <v>1.3555858310626703</v>
      </c>
      <c r="AI59" s="134">
        <f t="shared" si="37"/>
        <v>1.3555858310626703</v>
      </c>
      <c r="AJ59" s="134">
        <f t="shared" si="37"/>
        <v>0.6256506651243493</v>
      </c>
      <c r="AK59" s="134">
        <f t="shared" si="37"/>
        <v>0.6256506651243493</v>
      </c>
      <c r="AL59" s="134">
        <f t="shared" si="37"/>
        <v>0.6256506651243493</v>
      </c>
      <c r="AM59" s="134">
        <f t="shared" si="37"/>
        <v>0.6256506651243493</v>
      </c>
    </row>
    <row r="60" spans="1:39" x14ac:dyDescent="0.25">
      <c r="A60" t="s">
        <v>250</v>
      </c>
      <c r="B60" s="2">
        <v>0</v>
      </c>
      <c r="C60" s="2">
        <v>0</v>
      </c>
      <c r="D60" s="2">
        <v>0</v>
      </c>
      <c r="E60" s="2">
        <v>44407</v>
      </c>
      <c r="F60" s="2">
        <v>88024</v>
      </c>
      <c r="H60" s="134">
        <f t="shared" ref="H60:K61" si="38">IF(OR(AND(C60&gt;0,B60&lt;0),AND(C60&lt;0,B60&gt;0)),"N/A ",IFERROR((C60-B60)/ABS(B60),0))</f>
        <v>0</v>
      </c>
      <c r="I60" s="134">
        <f t="shared" si="38"/>
        <v>0</v>
      </c>
      <c r="J60" s="134">
        <f t="shared" si="38"/>
        <v>0</v>
      </c>
      <c r="K60" s="134">
        <f t="shared" si="38"/>
        <v>0.9822100119350553</v>
      </c>
      <c r="M60" s="2">
        <v>0</v>
      </c>
      <c r="N60" s="2">
        <v>0</v>
      </c>
      <c r="O60" s="2">
        <v>0</v>
      </c>
      <c r="P60" s="2">
        <v>0</v>
      </c>
      <c r="Q60" s="115">
        <v>0</v>
      </c>
      <c r="R60" s="2">
        <v>0</v>
      </c>
      <c r="S60" s="2">
        <v>0</v>
      </c>
      <c r="T60" s="2">
        <v>44407</v>
      </c>
      <c r="U60" s="115">
        <v>44407</v>
      </c>
      <c r="V60" s="2">
        <v>44407</v>
      </c>
      <c r="W60" s="2">
        <v>44407</v>
      </c>
      <c r="X60" s="2">
        <v>88024</v>
      </c>
      <c r="Y60" s="115">
        <v>88024</v>
      </c>
      <c r="Z60" s="2">
        <v>81896</v>
      </c>
      <c r="AA60" s="2">
        <v>81896</v>
      </c>
      <c r="AC60" s="134">
        <f t="shared" si="37"/>
        <v>0</v>
      </c>
      <c r="AD60" s="134">
        <f t="shared" si="37"/>
        <v>0</v>
      </c>
      <c r="AE60" s="134">
        <f t="shared" si="37"/>
        <v>0</v>
      </c>
      <c r="AF60" s="134">
        <f t="shared" si="37"/>
        <v>0</v>
      </c>
      <c r="AG60" s="134">
        <f t="shared" si="37"/>
        <v>0</v>
      </c>
      <c r="AH60" s="134">
        <f t="shared" si="37"/>
        <v>0</v>
      </c>
      <c r="AI60" s="134">
        <f t="shared" si="37"/>
        <v>0</v>
      </c>
      <c r="AJ60" s="134">
        <f t="shared" si="37"/>
        <v>0.9822100119350553</v>
      </c>
      <c r="AK60" s="134">
        <f t="shared" si="37"/>
        <v>0.9822100119350553</v>
      </c>
      <c r="AL60" s="134">
        <f t="shared" si="37"/>
        <v>0.8442137500844461</v>
      </c>
      <c r="AM60" s="134">
        <f t="shared" si="37"/>
        <v>0.8442137500844461</v>
      </c>
    </row>
    <row r="61" spans="1:39" x14ac:dyDescent="0.25">
      <c r="A61" t="s">
        <v>253</v>
      </c>
      <c r="B61" s="2">
        <v>-112909</v>
      </c>
      <c r="C61" s="2">
        <v>-94153</v>
      </c>
      <c r="D61" s="2">
        <v>0</v>
      </c>
      <c r="E61" s="2">
        <v>0</v>
      </c>
      <c r="F61" s="2">
        <v>0</v>
      </c>
      <c r="H61" s="134">
        <f t="shared" si="38"/>
        <v>0.1661160757778388</v>
      </c>
      <c r="I61" s="134">
        <f t="shared" si="38"/>
        <v>1</v>
      </c>
      <c r="J61" s="134">
        <f t="shared" si="38"/>
        <v>0</v>
      </c>
      <c r="K61" s="134">
        <f t="shared" si="38"/>
        <v>0</v>
      </c>
      <c r="M61" s="2">
        <v>-101661</v>
      </c>
      <c r="N61" s="2">
        <v>-100307</v>
      </c>
      <c r="O61" s="2">
        <v>-86965</v>
      </c>
      <c r="P61" s="2">
        <v>0</v>
      </c>
      <c r="Q61" s="115">
        <v>-1538</v>
      </c>
      <c r="R61" s="2">
        <v>2909</v>
      </c>
      <c r="S61" s="2">
        <v>33014</v>
      </c>
      <c r="T61" s="2">
        <v>0</v>
      </c>
      <c r="U61" s="115">
        <v>11612</v>
      </c>
      <c r="V61" s="2">
        <v>27598</v>
      </c>
      <c r="W61" s="2">
        <v>43149</v>
      </c>
      <c r="X61" s="2">
        <v>0</v>
      </c>
      <c r="Y61" s="115">
        <v>-10264</v>
      </c>
      <c r="Z61" s="2">
        <v>-14632</v>
      </c>
      <c r="AA61" s="2">
        <v>-22272</v>
      </c>
      <c r="AC61" s="134">
        <f t="shared" si="37"/>
        <v>0.98487128790785061</v>
      </c>
      <c r="AD61" s="134" t="str">
        <f t="shared" si="37"/>
        <v xml:space="preserve">N/A </v>
      </c>
      <c r="AE61" s="134" t="str">
        <f t="shared" si="37"/>
        <v xml:space="preserve">N/A </v>
      </c>
      <c r="AF61" s="134">
        <f t="shared" si="37"/>
        <v>0</v>
      </c>
      <c r="AG61" s="134" t="str">
        <f t="shared" si="37"/>
        <v xml:space="preserve">N/A </v>
      </c>
      <c r="AH61" s="134">
        <f t="shared" si="37"/>
        <v>8.4871089721553794</v>
      </c>
      <c r="AI61" s="134">
        <f t="shared" si="37"/>
        <v>0.30699097352638277</v>
      </c>
      <c r="AJ61" s="134">
        <f t="shared" si="37"/>
        <v>0</v>
      </c>
      <c r="AK61" s="134" t="str">
        <f t="shared" si="37"/>
        <v xml:space="preserve">N/A </v>
      </c>
      <c r="AL61" s="134" t="str">
        <f t="shared" si="37"/>
        <v xml:space="preserve">N/A </v>
      </c>
      <c r="AM61" s="134" t="str">
        <f t="shared" si="37"/>
        <v xml:space="preserve">N/A </v>
      </c>
    </row>
    <row r="63" spans="1:39" x14ac:dyDescent="0.25">
      <c r="C63" s="2"/>
      <c r="D63" s="2"/>
      <c r="E63" s="2"/>
      <c r="F63" s="2"/>
    </row>
    <row r="64" spans="1:39" x14ac:dyDescent="0.25">
      <c r="C64" s="2"/>
      <c r="D64" s="2"/>
      <c r="E64" s="2"/>
      <c r="F64" s="2"/>
    </row>
  </sheetData>
  <phoneticPr fontId="18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415E2-BC87-4D4C-8EDB-2AAFB4DD1B93}">
  <dimension ref="A1:AV71"/>
  <sheetViews>
    <sheetView showGridLines="0" zoomScale="85" zoomScaleNormal="85" workbookViewId="0">
      <pane xSplit="1" ySplit="3" topLeftCell="B4" activePane="bottomRight" state="frozen"/>
      <selection activeCell="G49" sqref="G49"/>
      <selection pane="topRight" activeCell="G49" sqref="G49"/>
      <selection pane="bottomLeft" activeCell="G49" sqref="G49"/>
      <selection pane="bottomRight" activeCell="B3" sqref="B3"/>
    </sheetView>
  </sheetViews>
  <sheetFormatPr defaultRowHeight="15" x14ac:dyDescent="0.25"/>
  <cols>
    <col min="1" max="1" width="68.85546875" customWidth="1"/>
    <col min="2" max="4" width="10.85546875" bestFit="1" customWidth="1"/>
    <col min="5" max="6" width="10.85546875" customWidth="1"/>
    <col min="7" max="7" width="2.5703125" customWidth="1"/>
    <col min="8" max="11" width="10.85546875" customWidth="1"/>
    <col min="12" max="12" width="9.140625" customWidth="1"/>
    <col min="13" max="27" width="10.85546875" customWidth="1"/>
    <col min="28" max="28" width="2.5703125" customWidth="1"/>
    <col min="29" max="36" width="10.85546875" customWidth="1"/>
    <col min="37" max="39" width="12.140625" customWidth="1"/>
    <col min="40" max="40" width="9.140625" customWidth="1"/>
    <col min="41" max="44" width="10.85546875" customWidth="1"/>
    <col min="45" max="45" width="2.5703125" customWidth="1"/>
    <col min="46" max="48" width="12.140625" customWidth="1"/>
  </cols>
  <sheetData>
    <row r="1" spans="1:48" ht="5.0999999999999996" customHeight="1" x14ac:dyDescent="0.25"/>
    <row r="2" spans="1:48" x14ac:dyDescent="0.25">
      <c r="A2" s="1" t="s">
        <v>104</v>
      </c>
      <c r="H2" s="7" t="s">
        <v>170</v>
      </c>
      <c r="I2" s="7" t="s">
        <v>170</v>
      </c>
      <c r="J2" s="7" t="s">
        <v>170</v>
      </c>
      <c r="K2" s="7" t="s">
        <v>170</v>
      </c>
      <c r="AC2" s="7" t="s">
        <v>170</v>
      </c>
      <c r="AD2" s="7" t="s">
        <v>170</v>
      </c>
      <c r="AE2" s="7" t="s">
        <v>170</v>
      </c>
      <c r="AF2" s="7" t="s">
        <v>170</v>
      </c>
      <c r="AG2" s="7" t="s">
        <v>170</v>
      </c>
      <c r="AH2" s="7" t="s">
        <v>170</v>
      </c>
      <c r="AI2" s="7" t="s">
        <v>170</v>
      </c>
      <c r="AJ2" s="7" t="s">
        <v>170</v>
      </c>
      <c r="AK2" s="7" t="s">
        <v>170</v>
      </c>
      <c r="AL2" s="7" t="s">
        <v>170</v>
      </c>
      <c r="AM2" s="7" t="s">
        <v>170</v>
      </c>
      <c r="AT2" s="7" t="s">
        <v>170</v>
      </c>
      <c r="AU2" s="7" t="s">
        <v>170</v>
      </c>
      <c r="AV2" s="7" t="s">
        <v>170</v>
      </c>
    </row>
    <row r="3" spans="1:48" x14ac:dyDescent="0.25">
      <c r="A3" s="8" t="s">
        <v>17</v>
      </c>
      <c r="B3" s="9">
        <v>2017</v>
      </c>
      <c r="C3" s="9">
        <v>2018</v>
      </c>
      <c r="D3" s="9">
        <v>2019</v>
      </c>
      <c r="E3" s="9">
        <v>2020</v>
      </c>
      <c r="F3" s="9">
        <v>2021</v>
      </c>
      <c r="G3" s="9"/>
      <c r="H3" s="9">
        <v>2018</v>
      </c>
      <c r="I3" s="9">
        <v>2019</v>
      </c>
      <c r="J3" s="9">
        <v>2020</v>
      </c>
      <c r="K3" s="9">
        <v>2021</v>
      </c>
      <c r="L3" s="34"/>
      <c r="M3" s="11" t="s">
        <v>22</v>
      </c>
      <c r="N3" s="11" t="s">
        <v>106</v>
      </c>
      <c r="O3" s="11" t="s">
        <v>166</v>
      </c>
      <c r="P3" s="11" t="s">
        <v>167</v>
      </c>
      <c r="Q3" s="112" t="s">
        <v>23</v>
      </c>
      <c r="R3" s="11" t="s">
        <v>105</v>
      </c>
      <c r="S3" s="11" t="s">
        <v>196</v>
      </c>
      <c r="T3" s="11" t="s">
        <v>214</v>
      </c>
      <c r="U3" s="112" t="s">
        <v>248</v>
      </c>
      <c r="V3" s="11" t="s">
        <v>254</v>
      </c>
      <c r="W3" s="11" t="s">
        <v>256</v>
      </c>
      <c r="X3" s="11" t="s">
        <v>308</v>
      </c>
      <c r="Y3" s="112" t="s">
        <v>352</v>
      </c>
      <c r="Z3" s="11" t="s">
        <v>356</v>
      </c>
      <c r="AA3" s="11" t="s">
        <v>368</v>
      </c>
      <c r="AB3" s="11"/>
      <c r="AC3" s="11" t="s">
        <v>23</v>
      </c>
      <c r="AD3" s="11" t="s">
        <v>105</v>
      </c>
      <c r="AE3" s="11" t="s">
        <v>196</v>
      </c>
      <c r="AF3" s="11" t="s">
        <v>214</v>
      </c>
      <c r="AG3" s="11" t="s">
        <v>248</v>
      </c>
      <c r="AH3" s="11" t="s">
        <v>254</v>
      </c>
      <c r="AI3" s="11" t="s">
        <v>256</v>
      </c>
      <c r="AJ3" s="11" t="s">
        <v>308</v>
      </c>
      <c r="AK3" s="11" t="s">
        <v>352</v>
      </c>
      <c r="AL3" s="11" t="s">
        <v>356</v>
      </c>
      <c r="AM3" s="11" t="s">
        <v>368</v>
      </c>
      <c r="AN3" s="34"/>
      <c r="AO3" s="11" t="s">
        <v>364</v>
      </c>
      <c r="AP3" s="11" t="s">
        <v>365</v>
      </c>
      <c r="AQ3" s="11" t="s">
        <v>366</v>
      </c>
      <c r="AR3" s="11" t="s">
        <v>367</v>
      </c>
      <c r="AS3" s="11"/>
      <c r="AT3" s="11" t="s">
        <v>365</v>
      </c>
      <c r="AU3" s="11" t="s">
        <v>366</v>
      </c>
      <c r="AV3" s="11" t="s">
        <v>367</v>
      </c>
    </row>
    <row r="4" spans="1:48" ht="5.0999999999999996" customHeight="1" x14ac:dyDescent="0.25">
      <c r="Q4" s="113"/>
      <c r="U4" s="113"/>
      <c r="Y4" s="113"/>
    </row>
    <row r="5" spans="1:48" ht="14.45" customHeight="1" x14ac:dyDescent="0.25">
      <c r="A5" s="1" t="s">
        <v>102</v>
      </c>
      <c r="B5" s="3"/>
      <c r="C5" s="3"/>
      <c r="D5" s="3"/>
      <c r="E5" s="3"/>
      <c r="F5" s="3"/>
      <c r="H5" s="5"/>
      <c r="I5" s="5"/>
      <c r="J5" s="5"/>
      <c r="K5" s="5"/>
      <c r="M5" s="3"/>
      <c r="N5" s="3"/>
      <c r="O5" s="3"/>
      <c r="P5" s="3"/>
      <c r="Q5" s="116"/>
      <c r="R5" s="3"/>
      <c r="S5" s="3"/>
      <c r="T5" s="3"/>
      <c r="U5" s="116"/>
      <c r="V5" s="3"/>
      <c r="W5" s="3"/>
      <c r="X5" s="3"/>
      <c r="Y5" s="116"/>
      <c r="Z5" s="3"/>
      <c r="AA5" s="3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O5" s="3"/>
      <c r="AP5" s="3"/>
      <c r="AQ5" s="3"/>
      <c r="AR5" s="3"/>
      <c r="AT5" s="5"/>
      <c r="AU5" s="5"/>
      <c r="AV5" s="5"/>
    </row>
    <row r="6" spans="1:48" ht="14.45" customHeight="1" x14ac:dyDescent="0.25">
      <c r="A6" t="s">
        <v>108</v>
      </c>
      <c r="B6" s="2">
        <f>DRE!B38</f>
        <v>17196</v>
      </c>
      <c r="C6" s="2">
        <f>DRE!C38</f>
        <v>19435</v>
      </c>
      <c r="D6" s="2">
        <f>SUM(M6:P6)</f>
        <v>30122</v>
      </c>
      <c r="E6" s="2">
        <f>SUM(Q6:T6)</f>
        <v>67866</v>
      </c>
      <c r="F6" s="2">
        <f>SUM(U6:X6)</f>
        <v>68227</v>
      </c>
      <c r="H6" s="6">
        <f>IF(OR(AND(C6&gt;0,B6&lt;0),AND(C6&lt;0,B6&gt;0)),"N/A ",IFERROR((C6-B6)/ABS(B6),0))</f>
        <v>0.13020469876715515</v>
      </c>
      <c r="I6" s="6">
        <f>IF(OR(AND(D6&gt;0,C6&lt;0),AND(D6&lt;0,C6&gt;0)),"N/A ",IFERROR((D6-C6)/ABS(C6),0))</f>
        <v>0.54988422948289173</v>
      </c>
      <c r="J6" s="6">
        <f>IF(OR(AND(E6&gt;0,D6&lt;0),AND(E6&lt;0,D6&gt;0)),"N/A ",IFERROR((E6-D6)/ABS(D6),0))</f>
        <v>1.2530376469025961</v>
      </c>
      <c r="K6" s="6">
        <f>IF(OR(AND(F6&gt;0,E6&lt;0),AND(F6&lt;0,E6&gt;0)),"N/A ",IFERROR((F6-E6)/ABS(E6),0))</f>
        <v>5.3193056906256451E-3</v>
      </c>
      <c r="M6" s="2">
        <f>DRE!M38</f>
        <v>-500</v>
      </c>
      <c r="N6" s="2">
        <f>DRE!N38</f>
        <v>1354</v>
      </c>
      <c r="O6" s="2">
        <f>DRE!O38</f>
        <v>13342</v>
      </c>
      <c r="P6" s="2">
        <f>DRE!P38</f>
        <v>15926</v>
      </c>
      <c r="Q6" s="115">
        <f>DRE!Q38</f>
        <v>-1538</v>
      </c>
      <c r="R6" s="2">
        <f>DRE!R38</f>
        <v>4447</v>
      </c>
      <c r="S6" s="2">
        <f>DRE!S38</f>
        <v>30105</v>
      </c>
      <c r="T6" s="2">
        <f>DRE!T38</f>
        <v>34852</v>
      </c>
      <c r="U6" s="115">
        <f>DRE!U38</f>
        <v>11612</v>
      </c>
      <c r="V6" s="2">
        <f>DRE!V38</f>
        <v>15986</v>
      </c>
      <c r="W6" s="2">
        <f>DRE!W38</f>
        <v>15551</v>
      </c>
      <c r="X6" s="2">
        <f>DRE!X38</f>
        <v>25078</v>
      </c>
      <c r="Y6" s="115">
        <f>DRE!Y38</f>
        <v>-10264</v>
      </c>
      <c r="Z6" s="2">
        <f>DRE!Z38</f>
        <v>-4368</v>
      </c>
      <c r="AA6" s="2">
        <f>DRE!AA38</f>
        <v>-7640</v>
      </c>
      <c r="AC6" s="134">
        <f t="shared" ref="AC6:AM6" si="0">IF(OR(AND(Q6&gt;0,M6&lt;0),AND(Q6&lt;0,M6&gt;0)),"N/A ",IFERROR((Q6-M6)/ABS(M6),0))</f>
        <v>-2.0760000000000001</v>
      </c>
      <c r="AD6" s="134">
        <f t="shared" si="0"/>
        <v>2.2843426883308715</v>
      </c>
      <c r="AE6" s="134">
        <f t="shared" si="0"/>
        <v>1.2564083345825214</v>
      </c>
      <c r="AF6" s="134">
        <f t="shared" si="0"/>
        <v>1.1883712168780611</v>
      </c>
      <c r="AG6" s="134" t="str">
        <f t="shared" si="0"/>
        <v xml:space="preserve">N/A </v>
      </c>
      <c r="AH6" s="134">
        <f t="shared" si="0"/>
        <v>2.5947829997751293</v>
      </c>
      <c r="AI6" s="134">
        <f t="shared" si="0"/>
        <v>-0.48344128882245474</v>
      </c>
      <c r="AJ6" s="134">
        <f t="shared" si="0"/>
        <v>-0.2804430161827155</v>
      </c>
      <c r="AK6" s="134" t="str">
        <f t="shared" si="0"/>
        <v xml:space="preserve">N/A </v>
      </c>
      <c r="AL6" s="134" t="str">
        <f t="shared" si="0"/>
        <v xml:space="preserve">N/A </v>
      </c>
      <c r="AM6" s="134" t="str">
        <f t="shared" si="0"/>
        <v xml:space="preserve">N/A </v>
      </c>
      <c r="AO6" s="2">
        <f>SUM(M6:O6)</f>
        <v>14196</v>
      </c>
      <c r="AP6" s="2">
        <f>SUM(Q6:S6)</f>
        <v>33014</v>
      </c>
      <c r="AQ6" s="2">
        <f>SUM(U6:W6)</f>
        <v>43149</v>
      </c>
      <c r="AR6" s="2">
        <f>SUM(Y6:AA6)</f>
        <v>-22272</v>
      </c>
      <c r="AT6" s="134">
        <f>IF(OR(AND(AP6&gt;0,AO6&lt;0),AND(AP6&lt;0,AO6&gt;0)),"N/A ",IFERROR((AP6-AO6)/ABS(AO6),0))</f>
        <v>1.3255846717385178</v>
      </c>
      <c r="AU6" s="134">
        <f t="shared" ref="AU6:AV6" si="1">IF(OR(AND(AQ6&gt;0,AP6&lt;0),AND(AQ6&lt;0,AP6&gt;0)),"N/A ",IFERROR((AQ6-AP6)/ABS(AP6),0))</f>
        <v>0.30699097352638277</v>
      </c>
      <c r="AV6" s="134" t="str">
        <f t="shared" si="1"/>
        <v xml:space="preserve">N/A </v>
      </c>
    </row>
    <row r="7" spans="1:48" ht="14.45" customHeight="1" x14ac:dyDescent="0.25">
      <c r="A7" s="1" t="s">
        <v>109</v>
      </c>
      <c r="B7" s="3"/>
      <c r="C7" s="3"/>
      <c r="D7" s="3"/>
      <c r="E7" s="3"/>
      <c r="F7" s="3"/>
      <c r="H7" s="5"/>
      <c r="I7" s="5"/>
      <c r="J7" s="5"/>
      <c r="K7" s="5"/>
      <c r="M7" s="3"/>
      <c r="N7" s="3"/>
      <c r="O7" s="3"/>
      <c r="P7" s="3"/>
      <c r="Q7" s="116"/>
      <c r="R7" s="3"/>
      <c r="S7" s="3"/>
      <c r="T7" s="3"/>
      <c r="U7" s="116"/>
      <c r="V7" s="3"/>
      <c r="W7" s="3"/>
      <c r="X7" s="3"/>
      <c r="Y7" s="116"/>
      <c r="Z7" s="3"/>
      <c r="AA7" s="3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O7" s="3"/>
      <c r="AP7" s="3"/>
      <c r="AQ7" s="3"/>
      <c r="AR7" s="3"/>
      <c r="AT7" s="5"/>
      <c r="AU7" s="5"/>
      <c r="AV7" s="5"/>
    </row>
    <row r="8" spans="1:48" ht="14.45" customHeight="1" x14ac:dyDescent="0.25">
      <c r="A8" s="1" t="s">
        <v>66</v>
      </c>
      <c r="B8" s="3"/>
      <c r="C8" s="3"/>
      <c r="D8" s="3"/>
      <c r="E8" s="3"/>
      <c r="F8" s="3"/>
      <c r="H8" s="5"/>
      <c r="I8" s="5"/>
      <c r="J8" s="5"/>
      <c r="K8" s="5"/>
      <c r="M8" s="3"/>
      <c r="N8" s="3"/>
      <c r="O8" s="3"/>
      <c r="P8" s="3"/>
      <c r="Q8" s="116"/>
      <c r="R8" s="3"/>
      <c r="S8" s="3"/>
      <c r="T8" s="3"/>
      <c r="U8" s="116"/>
      <c r="V8" s="3"/>
      <c r="W8" s="3"/>
      <c r="X8" s="3"/>
      <c r="Y8" s="116"/>
      <c r="Z8" s="3"/>
      <c r="AA8" s="3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O8" s="3"/>
      <c r="AP8" s="3"/>
      <c r="AQ8" s="3"/>
      <c r="AR8" s="3"/>
      <c r="AT8" s="5"/>
      <c r="AU8" s="5"/>
      <c r="AV8" s="5"/>
    </row>
    <row r="9" spans="1:48" ht="14.45" customHeight="1" x14ac:dyDescent="0.25">
      <c r="A9" t="s">
        <v>67</v>
      </c>
      <c r="B9" s="2">
        <v>9894.1949999999997</v>
      </c>
      <c r="C9" s="2">
        <v>12419.223</v>
      </c>
      <c r="D9" s="2">
        <v>48478</v>
      </c>
      <c r="E9" s="2">
        <v>61243</v>
      </c>
      <c r="F9" s="2">
        <v>82340</v>
      </c>
      <c r="H9" s="134">
        <f>IF(OR(AND(C9&gt;0,B9&lt;0),AND(C9&lt;0,B9&gt;0)),"N/A ",IFERROR((C9-B9)/ABS(B9),0))</f>
        <v>0.25520297507781081</v>
      </c>
      <c r="I9" s="134">
        <f t="shared" ref="I9:I23" si="2">IF(OR(AND(D9&gt;0,C9&lt;0),AND(D9&lt;0,C9&gt;0)),"N/A ",IFERROR((D9-C9)/ABS(C9),0))</f>
        <v>2.903464814183625</v>
      </c>
      <c r="J9" s="134">
        <f t="shared" ref="J9:K23" si="3">IF(OR(AND(E9&gt;0,D9&lt;0),AND(E9&lt;0,D9&gt;0)),"N/A ",IFERROR((E9-D9)/ABS(D9),0))</f>
        <v>0.2633153182887083</v>
      </c>
      <c r="K9" s="134">
        <f t="shared" si="3"/>
        <v>0.34448018549058668</v>
      </c>
      <c r="M9" s="2">
        <v>11519</v>
      </c>
      <c r="N9" s="2">
        <v>12038</v>
      </c>
      <c r="O9" s="2">
        <v>12514</v>
      </c>
      <c r="P9" s="2">
        <v>12407</v>
      </c>
      <c r="Q9" s="115">
        <v>14216</v>
      </c>
      <c r="R9" s="2">
        <v>14616</v>
      </c>
      <c r="S9" s="2">
        <v>15466</v>
      </c>
      <c r="T9" s="2">
        <v>16945</v>
      </c>
      <c r="U9" s="115">
        <v>18075</v>
      </c>
      <c r="V9" s="2">
        <v>20052</v>
      </c>
      <c r="W9" s="2">
        <v>21555</v>
      </c>
      <c r="X9" s="2">
        <v>22658</v>
      </c>
      <c r="Y9" s="115">
        <v>23990</v>
      </c>
      <c r="Z9" s="2">
        <v>25966</v>
      </c>
      <c r="AA9" s="2">
        <v>27310</v>
      </c>
      <c r="AC9" s="134">
        <f t="shared" ref="AC9:AC24" si="4">IF(OR(AND(Q9&gt;0,M9&lt;0),AND(Q9&lt;0,M9&gt;0)),"N/A ",IFERROR((Q9-M9)/ABS(M9),0))</f>
        <v>0.23413490754405764</v>
      </c>
      <c r="AD9" s="134">
        <f t="shared" ref="AD9:AD24" si="5">IF(OR(AND(R9&gt;0,N9&lt;0),AND(R9&lt;0,N9&gt;0)),"N/A ",IFERROR((R9-N9)/ABS(N9),0))</f>
        <v>0.21415517527828543</v>
      </c>
      <c r="AE9" s="134">
        <f t="shared" ref="AE9:AE24" si="6">IF(OR(AND(S9&gt;0,O9&lt;0),AND(S9&lt;0,O9&gt;0)),"N/A ",IFERROR((S9-O9)/ABS(O9),0))</f>
        <v>0.2358957967076874</v>
      </c>
      <c r="AF9" s="134">
        <f t="shared" ref="AF9:AF24" si="7">IF(OR(AND(T9&gt;0,P9&lt;0),AND(T9&lt;0,P9&gt;0)),"N/A ",IFERROR((T9-P9)/ABS(P9),0))</f>
        <v>0.36576126380269203</v>
      </c>
      <c r="AG9" s="134">
        <f t="shared" ref="AG9:AG24" si="8">IF(OR(AND(U9&gt;0,Q9&lt;0),AND(U9&lt;0,Q9&gt;0)),"N/A ",IFERROR((U9-Q9)/ABS(Q9),0))</f>
        <v>0.27145469893078222</v>
      </c>
      <c r="AH9" s="134">
        <f t="shared" ref="AH9:AH24" si="9">IF(OR(AND(V9&gt;0,R9&lt;0),AND(V9&lt;0,R9&gt;0)),"N/A ",IFERROR((V9-R9)/ABS(R9),0))</f>
        <v>0.37192118226600984</v>
      </c>
      <c r="AI9" s="134">
        <f t="shared" ref="AI9:AI24" si="10">IF(OR(AND(W9&gt;0,S9&lt;0),AND(W9&lt;0,S9&gt;0)),"N/A ",IFERROR((W9-S9)/ABS(S9),0))</f>
        <v>0.39370231475494633</v>
      </c>
      <c r="AJ9" s="134">
        <f t="shared" ref="AJ9:AJ24" si="11">IF(OR(AND(X9&gt;0,T9&lt;0),AND(X9&lt;0,T9&gt;0)),"N/A ",IFERROR((X9-T9)/ABS(T9),0))</f>
        <v>0.33714960165240482</v>
      </c>
      <c r="AK9" s="134">
        <f t="shared" ref="AK9:AK24" si="12">IF(OR(AND(Y9&gt;0,U9&lt;0),AND(Y9&lt;0,U9&gt;0)),"N/A ",IFERROR((Y9-U9)/ABS(U9),0))</f>
        <v>0.32724757952973721</v>
      </c>
      <c r="AL9" s="134">
        <f t="shared" ref="AL9:AL24" si="13">IF(OR(AND(Z9&gt;0,V9&lt;0),AND(Z9&lt;0,V9&gt;0)),"N/A ",IFERROR((Z9-V9)/ABS(V9),0))</f>
        <v>0.29493317374825456</v>
      </c>
      <c r="AM9" s="134">
        <f t="shared" ref="AM9:AM24" si="14">IF(OR(AND(AA9&gt;0,W9&lt;0),AND(AA9&lt;0,W9&gt;0)),"N/A ",IFERROR((AA9-W9)/ABS(W9),0))</f>
        <v>0.26699141730456971</v>
      </c>
      <c r="AO9" s="2">
        <f t="shared" ref="AO9:AO23" si="15">SUM(M9:O9)</f>
        <v>36071</v>
      </c>
      <c r="AP9" s="2">
        <f t="shared" ref="AP9:AP23" si="16">SUM(Q9:S9)</f>
        <v>44298</v>
      </c>
      <c r="AQ9" s="2">
        <f t="shared" ref="AQ9:AQ23" si="17">SUM(U9:W9)</f>
        <v>59682</v>
      </c>
      <c r="AR9" s="2">
        <f t="shared" ref="AR9:AR23" si="18">SUM(Y9:AA9)</f>
        <v>77266</v>
      </c>
      <c r="AT9" s="134">
        <f t="shared" ref="AT9:AT24" si="19">IF(OR(AND(AP9&gt;0,AO9&lt;0),AND(AP9&lt;0,AO9&gt;0)),"N/A ",IFERROR((AP9-AO9)/ABS(AO9),0))</f>
        <v>0.22807795736186964</v>
      </c>
      <c r="AU9" s="134">
        <f t="shared" ref="AU9:AU24" si="20">IF(OR(AND(AQ9&gt;0,AP9&lt;0),AND(AQ9&lt;0,AP9&gt;0)),"N/A ",IFERROR((AQ9-AP9)/ABS(AP9),0))</f>
        <v>0.34728430177434649</v>
      </c>
      <c r="AV9" s="134">
        <f t="shared" ref="AV9:AV24" si="21">IF(OR(AND(AR9&gt;0,AQ9&lt;0),AND(AR9&lt;0,AQ9&gt;0)),"N/A ",IFERROR((AR9-AQ9)/ABS(AQ9),0))</f>
        <v>0.29462819610602864</v>
      </c>
    </row>
    <row r="10" spans="1:48" ht="14.45" customHeight="1" x14ac:dyDescent="0.25">
      <c r="A10" t="s">
        <v>68</v>
      </c>
      <c r="B10" s="2">
        <v>0</v>
      </c>
      <c r="C10" s="2">
        <v>0</v>
      </c>
      <c r="D10" s="2">
        <v>2014</v>
      </c>
      <c r="E10" s="2">
        <v>2562</v>
      </c>
      <c r="F10" s="2">
        <v>3398</v>
      </c>
      <c r="H10" s="134">
        <f t="shared" ref="H10:H23" si="22">IF(OR(AND(C10&gt;0,B10&lt;0),AND(C10&lt;0,B10&gt;0)),"N/A ",IFERROR((C10-B10)/ABS(B10),0))</f>
        <v>0</v>
      </c>
      <c r="I10" s="134">
        <f t="shared" si="2"/>
        <v>0</v>
      </c>
      <c r="J10" s="134">
        <f t="shared" si="3"/>
        <v>0.27209533267130087</v>
      </c>
      <c r="K10" s="134">
        <f t="shared" si="3"/>
        <v>0.32630757220921153</v>
      </c>
      <c r="M10" s="2">
        <v>462</v>
      </c>
      <c r="N10" s="2">
        <v>490</v>
      </c>
      <c r="O10" s="2">
        <v>517</v>
      </c>
      <c r="P10" s="2">
        <v>545</v>
      </c>
      <c r="Q10" s="115">
        <v>587</v>
      </c>
      <c r="R10" s="2">
        <v>607</v>
      </c>
      <c r="S10" s="2">
        <v>668</v>
      </c>
      <c r="T10" s="2">
        <v>700</v>
      </c>
      <c r="U10" s="115">
        <v>743</v>
      </c>
      <c r="V10" s="2">
        <v>807</v>
      </c>
      <c r="W10" s="2">
        <v>892</v>
      </c>
      <c r="X10" s="2">
        <v>956</v>
      </c>
      <c r="Y10" s="115">
        <v>1024</v>
      </c>
      <c r="Z10" s="2">
        <v>1081</v>
      </c>
      <c r="AA10" s="2">
        <v>1132</v>
      </c>
      <c r="AC10" s="134">
        <f t="shared" si="4"/>
        <v>0.27056277056277056</v>
      </c>
      <c r="AD10" s="134">
        <f t="shared" si="5"/>
        <v>0.23877551020408164</v>
      </c>
      <c r="AE10" s="134">
        <f t="shared" si="6"/>
        <v>0.29206963249516443</v>
      </c>
      <c r="AF10" s="134">
        <f t="shared" si="7"/>
        <v>0.28440366972477066</v>
      </c>
      <c r="AG10" s="134">
        <f t="shared" si="8"/>
        <v>0.26575809199318567</v>
      </c>
      <c r="AH10" s="134">
        <f t="shared" si="9"/>
        <v>0.32948929159802304</v>
      </c>
      <c r="AI10" s="134">
        <f t="shared" si="10"/>
        <v>0.33532934131736525</v>
      </c>
      <c r="AJ10" s="134">
        <f t="shared" si="11"/>
        <v>0.36571428571428571</v>
      </c>
      <c r="AK10" s="134">
        <f t="shared" si="12"/>
        <v>0.37819650067294752</v>
      </c>
      <c r="AL10" s="134">
        <f t="shared" si="13"/>
        <v>0.3395291201982652</v>
      </c>
      <c r="AM10" s="134">
        <f t="shared" si="14"/>
        <v>0.26905829596412556</v>
      </c>
      <c r="AO10" s="2">
        <f t="shared" si="15"/>
        <v>1469</v>
      </c>
      <c r="AP10" s="2">
        <f t="shared" si="16"/>
        <v>1862</v>
      </c>
      <c r="AQ10" s="2">
        <f t="shared" si="17"/>
        <v>2442</v>
      </c>
      <c r="AR10" s="2">
        <f t="shared" si="18"/>
        <v>3237</v>
      </c>
      <c r="AT10" s="134">
        <f t="shared" si="19"/>
        <v>0.26752893124574539</v>
      </c>
      <c r="AU10" s="134">
        <f t="shared" si="20"/>
        <v>0.31149301825993553</v>
      </c>
      <c r="AV10" s="134">
        <f t="shared" si="21"/>
        <v>0.32555282555282555</v>
      </c>
    </row>
    <row r="11" spans="1:48" ht="14.45" customHeight="1" x14ac:dyDescent="0.25">
      <c r="A11" t="s">
        <v>69</v>
      </c>
      <c r="B11" s="2">
        <v>0</v>
      </c>
      <c r="C11" s="2">
        <v>0</v>
      </c>
      <c r="D11" s="2">
        <v>706</v>
      </c>
      <c r="E11" s="2">
        <v>826</v>
      </c>
      <c r="F11" s="2">
        <v>1377</v>
      </c>
      <c r="H11" s="134">
        <f t="shared" si="22"/>
        <v>0</v>
      </c>
      <c r="I11" s="134">
        <f t="shared" si="2"/>
        <v>0</v>
      </c>
      <c r="J11" s="134">
        <f t="shared" si="3"/>
        <v>0.16997167138810199</v>
      </c>
      <c r="K11" s="134">
        <f t="shared" si="3"/>
        <v>0.66707021791767551</v>
      </c>
      <c r="M11" s="2">
        <v>162</v>
      </c>
      <c r="N11" s="2">
        <v>176</v>
      </c>
      <c r="O11" s="2">
        <v>181</v>
      </c>
      <c r="P11" s="2">
        <v>187</v>
      </c>
      <c r="Q11" s="115">
        <v>158</v>
      </c>
      <c r="R11" s="2">
        <v>175</v>
      </c>
      <c r="S11" s="2">
        <v>240</v>
      </c>
      <c r="T11" s="2">
        <v>253</v>
      </c>
      <c r="U11" s="115">
        <v>272</v>
      </c>
      <c r="V11" s="2">
        <v>322</v>
      </c>
      <c r="W11" s="2">
        <v>375</v>
      </c>
      <c r="X11" s="2">
        <v>408</v>
      </c>
      <c r="Y11" s="115">
        <v>448</v>
      </c>
      <c r="Z11" s="2">
        <v>489</v>
      </c>
      <c r="AA11" s="2">
        <v>508</v>
      </c>
      <c r="AC11" s="134">
        <f t="shared" si="4"/>
        <v>-2.4691358024691357E-2</v>
      </c>
      <c r="AD11" s="134">
        <f t="shared" si="5"/>
        <v>-5.681818181818182E-3</v>
      </c>
      <c r="AE11" s="134">
        <f t="shared" si="6"/>
        <v>0.32596685082872928</v>
      </c>
      <c r="AF11" s="134">
        <f t="shared" si="7"/>
        <v>0.35294117647058826</v>
      </c>
      <c r="AG11" s="134">
        <f t="shared" si="8"/>
        <v>0.72151898734177211</v>
      </c>
      <c r="AH11" s="134">
        <f t="shared" si="9"/>
        <v>0.84</v>
      </c>
      <c r="AI11" s="134">
        <f t="shared" si="10"/>
        <v>0.5625</v>
      </c>
      <c r="AJ11" s="134">
        <f t="shared" si="11"/>
        <v>0.61264822134387353</v>
      </c>
      <c r="AK11" s="134">
        <f t="shared" si="12"/>
        <v>0.6470588235294118</v>
      </c>
      <c r="AL11" s="134">
        <f t="shared" si="13"/>
        <v>0.51863354037267084</v>
      </c>
      <c r="AM11" s="134">
        <f t="shared" si="14"/>
        <v>0.35466666666666669</v>
      </c>
      <c r="AO11" s="2">
        <f t="shared" si="15"/>
        <v>519</v>
      </c>
      <c r="AP11" s="2">
        <f t="shared" si="16"/>
        <v>573</v>
      </c>
      <c r="AQ11" s="2">
        <f t="shared" si="17"/>
        <v>969</v>
      </c>
      <c r="AR11" s="2">
        <f t="shared" si="18"/>
        <v>1445</v>
      </c>
      <c r="AT11" s="134">
        <f t="shared" si="19"/>
        <v>0.10404624277456648</v>
      </c>
      <c r="AU11" s="134">
        <f t="shared" si="20"/>
        <v>0.69109947643979053</v>
      </c>
      <c r="AV11" s="134">
        <f t="shared" si="21"/>
        <v>0.49122807017543857</v>
      </c>
    </row>
    <row r="12" spans="1:48" ht="14.45" customHeight="1" x14ac:dyDescent="0.25">
      <c r="A12" t="s">
        <v>70</v>
      </c>
      <c r="B12" s="2">
        <v>634.59</v>
      </c>
      <c r="C12" s="2">
        <v>24895</v>
      </c>
      <c r="D12" s="2">
        <v>58683</v>
      </c>
      <c r="E12" s="2">
        <v>-31646</v>
      </c>
      <c r="F12" s="2">
        <v>34615</v>
      </c>
      <c r="H12" s="134">
        <f t="shared" si="22"/>
        <v>38.230054050646871</v>
      </c>
      <c r="I12" s="134">
        <f t="shared" si="2"/>
        <v>1.3572203253665394</v>
      </c>
      <c r="J12" s="134" t="str">
        <f t="shared" si="3"/>
        <v xml:space="preserve">N/A </v>
      </c>
      <c r="K12" s="134" t="str">
        <f t="shared" si="3"/>
        <v xml:space="preserve">N/A </v>
      </c>
      <c r="M12" s="2">
        <v>18117</v>
      </c>
      <c r="N12" s="2">
        <v>20305</v>
      </c>
      <c r="O12" s="2">
        <v>11734</v>
      </c>
      <c r="P12" s="2">
        <v>8527</v>
      </c>
      <c r="Q12" s="115">
        <v>22433</v>
      </c>
      <c r="R12" s="2">
        <v>19558</v>
      </c>
      <c r="S12" s="2">
        <v>-65594</v>
      </c>
      <c r="T12" s="2">
        <v>-8043</v>
      </c>
      <c r="U12" s="115">
        <v>19</v>
      </c>
      <c r="V12" s="2">
        <v>13479</v>
      </c>
      <c r="W12" s="2">
        <v>12670</v>
      </c>
      <c r="X12" s="2">
        <v>8447</v>
      </c>
      <c r="Y12" s="115">
        <v>25670</v>
      </c>
      <c r="Z12" s="2">
        <v>-1650</v>
      </c>
      <c r="AA12" s="2">
        <v>7224</v>
      </c>
      <c r="AC12" s="134">
        <f t="shared" si="4"/>
        <v>0.23822928740961527</v>
      </c>
      <c r="AD12" s="134">
        <f t="shared" si="5"/>
        <v>-3.6788968234425019E-2</v>
      </c>
      <c r="AE12" s="134" t="str">
        <f t="shared" si="6"/>
        <v xml:space="preserve">N/A </v>
      </c>
      <c r="AF12" s="134" t="str">
        <f t="shared" si="7"/>
        <v xml:space="preserve">N/A </v>
      </c>
      <c r="AG12" s="134">
        <f t="shared" si="8"/>
        <v>-0.9991530334774662</v>
      </c>
      <c r="AH12" s="134">
        <f t="shared" si="9"/>
        <v>-0.31081910215768482</v>
      </c>
      <c r="AI12" s="134" t="str">
        <f t="shared" si="10"/>
        <v xml:space="preserve">N/A </v>
      </c>
      <c r="AJ12" s="134" t="str">
        <f t="shared" si="11"/>
        <v xml:space="preserve">N/A </v>
      </c>
      <c r="AK12" s="134">
        <f t="shared" si="12"/>
        <v>1350.0526315789473</v>
      </c>
      <c r="AL12" s="134" t="str">
        <f t="shared" si="13"/>
        <v xml:space="preserve">N/A </v>
      </c>
      <c r="AM12" s="134">
        <f t="shared" si="14"/>
        <v>-0.4298342541436464</v>
      </c>
      <c r="AO12" s="2">
        <f t="shared" si="15"/>
        <v>50156</v>
      </c>
      <c r="AP12" s="2">
        <f t="shared" si="16"/>
        <v>-23603</v>
      </c>
      <c r="AQ12" s="2">
        <f t="shared" si="17"/>
        <v>26168</v>
      </c>
      <c r="AR12" s="2">
        <f t="shared" si="18"/>
        <v>31244</v>
      </c>
      <c r="AT12" s="134" t="str">
        <f t="shared" si="19"/>
        <v xml:space="preserve">N/A </v>
      </c>
      <c r="AU12" s="134" t="str">
        <f t="shared" si="20"/>
        <v xml:space="preserve">N/A </v>
      </c>
      <c r="AV12" s="134">
        <f t="shared" si="21"/>
        <v>0.19397737694894529</v>
      </c>
    </row>
    <row r="13" spans="1:48" ht="14.45" customHeight="1" x14ac:dyDescent="0.25">
      <c r="A13" t="s">
        <v>71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H13" s="134">
        <f t="shared" si="22"/>
        <v>0</v>
      </c>
      <c r="I13" s="134">
        <f t="shared" si="2"/>
        <v>0</v>
      </c>
      <c r="J13" s="134">
        <f t="shared" si="3"/>
        <v>0</v>
      </c>
      <c r="K13" s="134">
        <f t="shared" si="3"/>
        <v>0</v>
      </c>
      <c r="M13" s="2">
        <v>0</v>
      </c>
      <c r="N13" s="2">
        <v>0</v>
      </c>
      <c r="O13" s="2">
        <v>0</v>
      </c>
      <c r="P13" s="2">
        <v>0</v>
      </c>
      <c r="Q13" s="115">
        <v>0</v>
      </c>
      <c r="R13" s="2">
        <v>0</v>
      </c>
      <c r="S13" s="2">
        <v>0</v>
      </c>
      <c r="T13" s="2">
        <v>0</v>
      </c>
      <c r="U13" s="115">
        <v>0</v>
      </c>
      <c r="V13" s="2">
        <v>0</v>
      </c>
      <c r="W13" s="2">
        <v>0</v>
      </c>
      <c r="X13" s="2">
        <v>0</v>
      </c>
      <c r="Y13" s="115">
        <v>0</v>
      </c>
      <c r="Z13" s="2">
        <v>0</v>
      </c>
      <c r="AA13" s="2">
        <v>0</v>
      </c>
      <c r="AC13" s="134">
        <f t="shared" si="4"/>
        <v>0</v>
      </c>
      <c r="AD13" s="134">
        <f t="shared" si="5"/>
        <v>0</v>
      </c>
      <c r="AE13" s="134">
        <f t="shared" si="6"/>
        <v>0</v>
      </c>
      <c r="AF13" s="134">
        <f t="shared" si="7"/>
        <v>0</v>
      </c>
      <c r="AG13" s="134">
        <f t="shared" si="8"/>
        <v>0</v>
      </c>
      <c r="AH13" s="134">
        <f t="shared" si="9"/>
        <v>0</v>
      </c>
      <c r="AI13" s="134">
        <f t="shared" si="10"/>
        <v>0</v>
      </c>
      <c r="AJ13" s="134">
        <f t="shared" si="11"/>
        <v>0</v>
      </c>
      <c r="AK13" s="134">
        <f t="shared" si="12"/>
        <v>0</v>
      </c>
      <c r="AL13" s="134">
        <f t="shared" si="13"/>
        <v>0</v>
      </c>
      <c r="AM13" s="134">
        <f t="shared" si="14"/>
        <v>0</v>
      </c>
      <c r="AO13" s="2">
        <f t="shared" si="15"/>
        <v>0</v>
      </c>
      <c r="AP13" s="2">
        <f t="shared" si="16"/>
        <v>0</v>
      </c>
      <c r="AQ13" s="2">
        <f t="shared" si="17"/>
        <v>0</v>
      </c>
      <c r="AR13" s="2">
        <f t="shared" si="18"/>
        <v>0</v>
      </c>
      <c r="AT13" s="134">
        <f t="shared" si="19"/>
        <v>0</v>
      </c>
      <c r="AU13" s="134">
        <f t="shared" si="20"/>
        <v>0</v>
      </c>
      <c r="AV13" s="134">
        <f t="shared" si="21"/>
        <v>0</v>
      </c>
    </row>
    <row r="14" spans="1:48" ht="14.45" customHeight="1" x14ac:dyDescent="0.25">
      <c r="A14" t="s">
        <v>72</v>
      </c>
      <c r="B14" s="2">
        <v>28.914999999999999</v>
      </c>
      <c r="C14" s="2">
        <v>0</v>
      </c>
      <c r="D14" s="2">
        <v>0</v>
      </c>
      <c r="E14" s="2">
        <v>0</v>
      </c>
      <c r="F14" s="2">
        <v>0</v>
      </c>
      <c r="H14" s="134">
        <f t="shared" si="22"/>
        <v>-1</v>
      </c>
      <c r="I14" s="134">
        <f t="shared" si="2"/>
        <v>0</v>
      </c>
      <c r="J14" s="134">
        <f t="shared" si="3"/>
        <v>0</v>
      </c>
      <c r="K14" s="134">
        <f t="shared" si="3"/>
        <v>0</v>
      </c>
      <c r="M14" s="2">
        <v>0</v>
      </c>
      <c r="N14" s="2">
        <v>0</v>
      </c>
      <c r="O14" s="2">
        <v>0</v>
      </c>
      <c r="P14" s="2">
        <v>0</v>
      </c>
      <c r="Q14" s="115">
        <v>0</v>
      </c>
      <c r="R14" s="2">
        <v>0</v>
      </c>
      <c r="S14" s="2">
        <v>0</v>
      </c>
      <c r="T14" s="2">
        <v>0</v>
      </c>
      <c r="U14" s="115">
        <v>0</v>
      </c>
      <c r="V14" s="2">
        <v>0</v>
      </c>
      <c r="W14" s="2">
        <v>0</v>
      </c>
      <c r="X14" s="2">
        <v>0</v>
      </c>
      <c r="Y14" s="115">
        <v>0</v>
      </c>
      <c r="Z14" s="2">
        <v>0</v>
      </c>
      <c r="AA14" s="2">
        <v>0</v>
      </c>
      <c r="AC14" s="134">
        <f t="shared" si="4"/>
        <v>0</v>
      </c>
      <c r="AD14" s="134">
        <f t="shared" si="5"/>
        <v>0</v>
      </c>
      <c r="AE14" s="134">
        <f t="shared" si="6"/>
        <v>0</v>
      </c>
      <c r="AF14" s="134">
        <f t="shared" si="7"/>
        <v>0</v>
      </c>
      <c r="AG14" s="134">
        <f t="shared" si="8"/>
        <v>0</v>
      </c>
      <c r="AH14" s="134">
        <f t="shared" si="9"/>
        <v>0</v>
      </c>
      <c r="AI14" s="134">
        <f t="shared" si="10"/>
        <v>0</v>
      </c>
      <c r="AJ14" s="134">
        <f t="shared" si="11"/>
        <v>0</v>
      </c>
      <c r="AK14" s="134">
        <f t="shared" si="12"/>
        <v>0</v>
      </c>
      <c r="AL14" s="134">
        <f t="shared" si="13"/>
        <v>0</v>
      </c>
      <c r="AM14" s="134">
        <f t="shared" si="14"/>
        <v>0</v>
      </c>
      <c r="AO14" s="2">
        <f t="shared" si="15"/>
        <v>0</v>
      </c>
      <c r="AP14" s="2">
        <f t="shared" si="16"/>
        <v>0</v>
      </c>
      <c r="AQ14" s="2">
        <f t="shared" si="17"/>
        <v>0</v>
      </c>
      <c r="AR14" s="2">
        <f t="shared" si="18"/>
        <v>0</v>
      </c>
      <c r="AT14" s="134">
        <f t="shared" si="19"/>
        <v>0</v>
      </c>
      <c r="AU14" s="134">
        <f t="shared" si="20"/>
        <v>0</v>
      </c>
      <c r="AV14" s="134">
        <f t="shared" si="21"/>
        <v>0</v>
      </c>
    </row>
    <row r="15" spans="1:48" ht="14.45" customHeight="1" x14ac:dyDescent="0.25">
      <c r="A15" t="s">
        <v>73</v>
      </c>
      <c r="B15" s="2">
        <v>-24.414999999999999</v>
      </c>
      <c r="C15" s="2">
        <v>-120.91500000000001</v>
      </c>
      <c r="D15" s="2">
        <v>-14</v>
      </c>
      <c r="E15" s="2">
        <v>-11</v>
      </c>
      <c r="F15" s="2">
        <v>-2168</v>
      </c>
      <c r="H15" s="134">
        <f t="shared" si="22"/>
        <v>-3.9524882244521811</v>
      </c>
      <c r="I15" s="134">
        <f t="shared" si="2"/>
        <v>0.88421618492329324</v>
      </c>
      <c r="J15" s="134">
        <f t="shared" si="3"/>
        <v>0.21428571428571427</v>
      </c>
      <c r="K15" s="134">
        <f t="shared" si="3"/>
        <v>-196.09090909090909</v>
      </c>
      <c r="M15" s="2">
        <v>1</v>
      </c>
      <c r="N15" s="2">
        <v>0</v>
      </c>
      <c r="O15" s="2">
        <v>0</v>
      </c>
      <c r="P15" s="2">
        <v>-15</v>
      </c>
      <c r="Q15" s="115">
        <v>0</v>
      </c>
      <c r="R15" s="2">
        <v>0</v>
      </c>
      <c r="S15" s="2">
        <v>0</v>
      </c>
      <c r="T15" s="2">
        <v>-11</v>
      </c>
      <c r="U15" s="115">
        <v>0</v>
      </c>
      <c r="V15" s="2">
        <v>0</v>
      </c>
      <c r="W15" s="2">
        <v>0</v>
      </c>
      <c r="X15" s="2">
        <v>-2168</v>
      </c>
      <c r="Y15" s="115">
        <v>17</v>
      </c>
      <c r="Z15" s="2">
        <v>-95</v>
      </c>
      <c r="AA15" s="2">
        <v>-307</v>
      </c>
      <c r="AC15" s="134">
        <f t="shared" si="4"/>
        <v>-1</v>
      </c>
      <c r="AD15" s="134">
        <f t="shared" si="5"/>
        <v>0</v>
      </c>
      <c r="AE15" s="134">
        <f t="shared" si="6"/>
        <v>0</v>
      </c>
      <c r="AF15" s="134">
        <f t="shared" si="7"/>
        <v>0.26666666666666666</v>
      </c>
      <c r="AG15" s="134">
        <f t="shared" si="8"/>
        <v>0</v>
      </c>
      <c r="AH15" s="134">
        <f t="shared" si="9"/>
        <v>0</v>
      </c>
      <c r="AI15" s="134">
        <f t="shared" si="10"/>
        <v>0</v>
      </c>
      <c r="AJ15" s="134">
        <f t="shared" si="11"/>
        <v>-196.09090909090909</v>
      </c>
      <c r="AK15" s="134">
        <f t="shared" si="12"/>
        <v>0</v>
      </c>
      <c r="AL15" s="134">
        <f t="shared" si="13"/>
        <v>0</v>
      </c>
      <c r="AM15" s="134">
        <f t="shared" si="14"/>
        <v>0</v>
      </c>
      <c r="AO15" s="2">
        <f t="shared" si="15"/>
        <v>1</v>
      </c>
      <c r="AP15" s="2">
        <f t="shared" si="16"/>
        <v>0</v>
      </c>
      <c r="AQ15" s="2">
        <f t="shared" si="17"/>
        <v>0</v>
      </c>
      <c r="AR15" s="2">
        <f t="shared" si="18"/>
        <v>-385</v>
      </c>
      <c r="AT15" s="134">
        <f t="shared" si="19"/>
        <v>-1</v>
      </c>
      <c r="AU15" s="134">
        <f t="shared" si="20"/>
        <v>0</v>
      </c>
      <c r="AV15" s="134">
        <f t="shared" si="21"/>
        <v>0</v>
      </c>
    </row>
    <row r="16" spans="1:48" ht="14.45" customHeight="1" x14ac:dyDescent="0.25">
      <c r="A16" t="s">
        <v>74</v>
      </c>
      <c r="B16" s="2">
        <v>4061.3560000000002</v>
      </c>
      <c r="C16" s="2">
        <v>2548.3649999999998</v>
      </c>
      <c r="D16" s="2">
        <v>2608</v>
      </c>
      <c r="E16" s="2">
        <v>1287</v>
      </c>
      <c r="F16" s="2">
        <v>780</v>
      </c>
      <c r="H16" s="134">
        <f t="shared" si="22"/>
        <v>-0.37253345926828391</v>
      </c>
      <c r="I16" s="134">
        <f t="shared" si="2"/>
        <v>2.3401278859190196E-2</v>
      </c>
      <c r="J16" s="134">
        <f t="shared" si="3"/>
        <v>-0.50651840490797551</v>
      </c>
      <c r="K16" s="134">
        <f t="shared" si="3"/>
        <v>-0.39393939393939392</v>
      </c>
      <c r="M16" s="2">
        <v>713</v>
      </c>
      <c r="N16" s="2">
        <v>724</v>
      </c>
      <c r="O16" s="2">
        <v>726</v>
      </c>
      <c r="P16" s="2">
        <v>445</v>
      </c>
      <c r="Q16" s="115">
        <v>472</v>
      </c>
      <c r="R16" s="2">
        <v>348</v>
      </c>
      <c r="S16" s="2">
        <v>243</v>
      </c>
      <c r="T16" s="2">
        <v>224</v>
      </c>
      <c r="U16" s="115">
        <v>231</v>
      </c>
      <c r="V16" s="2">
        <v>-4</v>
      </c>
      <c r="W16" s="2">
        <v>219</v>
      </c>
      <c r="X16" s="2">
        <v>334</v>
      </c>
      <c r="Y16" s="115">
        <v>448</v>
      </c>
      <c r="Z16" s="2">
        <v>550</v>
      </c>
      <c r="AA16" s="2">
        <v>645</v>
      </c>
      <c r="AC16" s="134">
        <f t="shared" si="4"/>
        <v>-0.3380084151472651</v>
      </c>
      <c r="AD16" s="134">
        <f t="shared" si="5"/>
        <v>-0.51933701657458564</v>
      </c>
      <c r="AE16" s="134">
        <f t="shared" si="6"/>
        <v>-0.66528925619834711</v>
      </c>
      <c r="AF16" s="134">
        <f t="shared" si="7"/>
        <v>-0.49662921348314609</v>
      </c>
      <c r="AG16" s="134">
        <f t="shared" si="8"/>
        <v>-0.51059322033898302</v>
      </c>
      <c r="AH16" s="134" t="str">
        <f t="shared" si="9"/>
        <v xml:space="preserve">N/A </v>
      </c>
      <c r="AI16" s="134">
        <f t="shared" si="10"/>
        <v>-9.8765432098765427E-2</v>
      </c>
      <c r="AJ16" s="134">
        <f t="shared" si="11"/>
        <v>0.49107142857142855</v>
      </c>
      <c r="AK16" s="134">
        <f t="shared" si="12"/>
        <v>0.93939393939393945</v>
      </c>
      <c r="AL16" s="134" t="str">
        <f t="shared" si="13"/>
        <v xml:space="preserve">N/A </v>
      </c>
      <c r="AM16" s="134">
        <f t="shared" si="14"/>
        <v>1.9452054794520548</v>
      </c>
      <c r="AO16" s="2">
        <f t="shared" si="15"/>
        <v>2163</v>
      </c>
      <c r="AP16" s="2">
        <f t="shared" si="16"/>
        <v>1063</v>
      </c>
      <c r="AQ16" s="2">
        <f t="shared" si="17"/>
        <v>446</v>
      </c>
      <c r="AR16" s="2">
        <f t="shared" si="18"/>
        <v>1643</v>
      </c>
      <c r="AT16" s="134">
        <f t="shared" si="19"/>
        <v>-0.50855293573740179</v>
      </c>
      <c r="AU16" s="134">
        <f t="shared" si="20"/>
        <v>-0.58043273753527747</v>
      </c>
      <c r="AV16" s="134">
        <f t="shared" si="21"/>
        <v>2.6838565022421523</v>
      </c>
    </row>
    <row r="17" spans="1:48" ht="14.45" customHeight="1" x14ac:dyDescent="0.25">
      <c r="A17" t="s">
        <v>75</v>
      </c>
      <c r="B17" s="2">
        <v>18703.777999999998</v>
      </c>
      <c r="C17" s="2">
        <v>15361.573</v>
      </c>
      <c r="D17" s="2">
        <v>20372</v>
      </c>
      <c r="E17" s="2">
        <v>18801</v>
      </c>
      <c r="F17" s="2">
        <v>23316</v>
      </c>
      <c r="H17" s="134">
        <f t="shared" si="22"/>
        <v>-0.17869143870291865</v>
      </c>
      <c r="I17" s="134">
        <f t="shared" si="2"/>
        <v>0.32616627216496641</v>
      </c>
      <c r="J17" s="134">
        <f t="shared" si="3"/>
        <v>-7.7115648929903788E-2</v>
      </c>
      <c r="K17" s="134">
        <f t="shared" si="3"/>
        <v>0.24014680070209032</v>
      </c>
      <c r="M17" s="2">
        <v>4705</v>
      </c>
      <c r="N17" s="2">
        <v>5420</v>
      </c>
      <c r="O17" s="2">
        <v>5714</v>
      </c>
      <c r="P17" s="2">
        <v>4533</v>
      </c>
      <c r="Q17" s="115">
        <v>4856</v>
      </c>
      <c r="R17" s="2">
        <v>5293</v>
      </c>
      <c r="S17" s="2">
        <v>4550</v>
      </c>
      <c r="T17" s="2">
        <v>4102</v>
      </c>
      <c r="U17" s="115">
        <v>4538</v>
      </c>
      <c r="V17" s="2">
        <v>5074</v>
      </c>
      <c r="W17" s="2">
        <v>6412</v>
      </c>
      <c r="X17" s="2">
        <v>7292</v>
      </c>
      <c r="Y17" s="115">
        <v>10448</v>
      </c>
      <c r="Z17" s="2">
        <v>13491</v>
      </c>
      <c r="AA17" s="2">
        <v>14211</v>
      </c>
      <c r="AC17" s="134">
        <f t="shared" si="4"/>
        <v>3.2093517534537729E-2</v>
      </c>
      <c r="AD17" s="134">
        <f t="shared" si="5"/>
        <v>-2.3431734317343172E-2</v>
      </c>
      <c r="AE17" s="134">
        <f t="shared" si="6"/>
        <v>-0.20371018550927547</v>
      </c>
      <c r="AF17" s="134">
        <f t="shared" si="7"/>
        <v>-9.508052062651666E-2</v>
      </c>
      <c r="AG17" s="134">
        <f t="shared" si="8"/>
        <v>-6.5485996705107088E-2</v>
      </c>
      <c r="AH17" s="134">
        <f t="shared" si="9"/>
        <v>-4.1375401473644435E-2</v>
      </c>
      <c r="AI17" s="134">
        <f t="shared" si="10"/>
        <v>0.40923076923076923</v>
      </c>
      <c r="AJ17" s="134">
        <f t="shared" si="11"/>
        <v>0.77766942954656271</v>
      </c>
      <c r="AK17" s="134">
        <f t="shared" si="12"/>
        <v>1.3023358307624504</v>
      </c>
      <c r="AL17" s="134">
        <f t="shared" si="13"/>
        <v>1.6588490342924713</v>
      </c>
      <c r="AM17" s="134">
        <f t="shared" si="14"/>
        <v>1.216313162819713</v>
      </c>
      <c r="AO17" s="2">
        <f t="shared" si="15"/>
        <v>15839</v>
      </c>
      <c r="AP17" s="2">
        <f t="shared" si="16"/>
        <v>14699</v>
      </c>
      <c r="AQ17" s="2">
        <f t="shared" si="17"/>
        <v>16024</v>
      </c>
      <c r="AR17" s="2">
        <f t="shared" si="18"/>
        <v>38150</v>
      </c>
      <c r="AT17" s="134">
        <f t="shared" si="19"/>
        <v>-7.1974240798030178E-2</v>
      </c>
      <c r="AU17" s="134">
        <f t="shared" si="20"/>
        <v>9.0142186543302263E-2</v>
      </c>
      <c r="AV17" s="134">
        <f t="shared" si="21"/>
        <v>1.3808037943085372</v>
      </c>
    </row>
    <row r="18" spans="1:48" ht="14.45" customHeight="1" x14ac:dyDescent="0.25">
      <c r="A18" t="s">
        <v>76</v>
      </c>
      <c r="B18" s="2">
        <v>0</v>
      </c>
      <c r="C18" s="2">
        <v>0</v>
      </c>
      <c r="D18" s="2">
        <v>15066</v>
      </c>
      <c r="E18" s="2">
        <v>19389</v>
      </c>
      <c r="F18" s="2">
        <v>30730</v>
      </c>
      <c r="H18" s="134">
        <f t="shared" si="22"/>
        <v>0</v>
      </c>
      <c r="I18" s="134">
        <f t="shared" si="2"/>
        <v>0</v>
      </c>
      <c r="J18" s="134">
        <f t="shared" si="3"/>
        <v>0.28693747510951811</v>
      </c>
      <c r="K18" s="134">
        <f t="shared" si="3"/>
        <v>0.58491928413017691</v>
      </c>
      <c r="M18" s="2">
        <v>3580</v>
      </c>
      <c r="N18" s="2">
        <v>3900</v>
      </c>
      <c r="O18" s="2">
        <v>3692</v>
      </c>
      <c r="P18" s="2">
        <v>3894</v>
      </c>
      <c r="Q18" s="115">
        <v>3746</v>
      </c>
      <c r="R18" s="2">
        <v>4508</v>
      </c>
      <c r="S18" s="2">
        <v>5027</v>
      </c>
      <c r="T18" s="2">
        <v>6108</v>
      </c>
      <c r="U18" s="115">
        <v>6212</v>
      </c>
      <c r="V18" s="2">
        <v>6977</v>
      </c>
      <c r="W18" s="2">
        <v>8654</v>
      </c>
      <c r="X18" s="2">
        <v>8887</v>
      </c>
      <c r="Y18" s="115">
        <v>9303</v>
      </c>
      <c r="Z18" s="2">
        <v>10185</v>
      </c>
      <c r="AA18" s="2">
        <v>10942</v>
      </c>
      <c r="AC18" s="134">
        <f t="shared" si="4"/>
        <v>4.6368715083798882E-2</v>
      </c>
      <c r="AD18" s="134">
        <f t="shared" si="5"/>
        <v>0.1558974358974359</v>
      </c>
      <c r="AE18" s="134">
        <f t="shared" si="6"/>
        <v>0.36159263271939329</v>
      </c>
      <c r="AF18" s="134">
        <f t="shared" si="7"/>
        <v>0.56856702619414479</v>
      </c>
      <c r="AG18" s="134">
        <f t="shared" si="8"/>
        <v>0.65830218900160176</v>
      </c>
      <c r="AH18" s="134">
        <f t="shared" si="9"/>
        <v>0.54769299023957407</v>
      </c>
      <c r="AI18" s="134">
        <f t="shared" si="10"/>
        <v>0.7215038790531132</v>
      </c>
      <c r="AJ18" s="134">
        <f t="shared" si="11"/>
        <v>0.45497707924034053</v>
      </c>
      <c r="AK18" s="134">
        <f t="shared" si="12"/>
        <v>0.49758531873792661</v>
      </c>
      <c r="AL18" s="134">
        <f t="shared" si="13"/>
        <v>0.45979647412928193</v>
      </c>
      <c r="AM18" s="134">
        <f t="shared" si="14"/>
        <v>0.26438641090825055</v>
      </c>
      <c r="AO18" s="2">
        <f t="shared" si="15"/>
        <v>11172</v>
      </c>
      <c r="AP18" s="2">
        <f t="shared" si="16"/>
        <v>13281</v>
      </c>
      <c r="AQ18" s="2">
        <f t="shared" si="17"/>
        <v>21843</v>
      </c>
      <c r="AR18" s="2">
        <f t="shared" si="18"/>
        <v>30430</v>
      </c>
      <c r="AT18" s="134">
        <f t="shared" si="19"/>
        <v>0.18877551020408162</v>
      </c>
      <c r="AU18" s="134">
        <f t="shared" si="20"/>
        <v>0.64468037045403204</v>
      </c>
      <c r="AV18" s="134">
        <f t="shared" si="21"/>
        <v>0.39312365517557113</v>
      </c>
    </row>
    <row r="19" spans="1:48" ht="14.45" customHeight="1" x14ac:dyDescent="0.25">
      <c r="A19" t="s">
        <v>199</v>
      </c>
      <c r="B19" s="2">
        <v>0</v>
      </c>
      <c r="C19" s="2">
        <v>0</v>
      </c>
      <c r="D19" s="2">
        <v>0</v>
      </c>
      <c r="E19" s="2">
        <v>2615</v>
      </c>
      <c r="F19" s="2">
        <v>11027</v>
      </c>
      <c r="H19" s="134">
        <f t="shared" si="22"/>
        <v>0</v>
      </c>
      <c r="I19" s="134">
        <f t="shared" si="2"/>
        <v>0</v>
      </c>
      <c r="J19" s="134">
        <f t="shared" si="3"/>
        <v>0</v>
      </c>
      <c r="K19" s="134">
        <f t="shared" si="3"/>
        <v>3.2168260038240919</v>
      </c>
      <c r="M19" s="2">
        <v>0</v>
      </c>
      <c r="N19" s="2">
        <v>0</v>
      </c>
      <c r="O19" s="2">
        <v>0</v>
      </c>
      <c r="P19" s="2">
        <v>0</v>
      </c>
      <c r="Q19" s="115">
        <v>0</v>
      </c>
      <c r="R19" s="2">
        <v>0</v>
      </c>
      <c r="S19" s="2">
        <v>979</v>
      </c>
      <c r="T19" s="2">
        <v>1636</v>
      </c>
      <c r="U19" s="115">
        <v>2637</v>
      </c>
      <c r="V19" s="2">
        <v>3092</v>
      </c>
      <c r="W19" s="2">
        <v>2967</v>
      </c>
      <c r="X19" s="2">
        <v>2331</v>
      </c>
      <c r="Y19" s="115">
        <v>2496</v>
      </c>
      <c r="Z19" s="2">
        <v>2583</v>
      </c>
      <c r="AA19" s="2">
        <v>2181</v>
      </c>
      <c r="AC19" s="134">
        <f t="shared" si="4"/>
        <v>0</v>
      </c>
      <c r="AD19" s="134">
        <f t="shared" si="5"/>
        <v>0</v>
      </c>
      <c r="AE19" s="134">
        <f t="shared" si="6"/>
        <v>0</v>
      </c>
      <c r="AF19" s="134">
        <f t="shared" si="7"/>
        <v>0</v>
      </c>
      <c r="AG19" s="134">
        <f t="shared" si="8"/>
        <v>0</v>
      </c>
      <c r="AH19" s="134">
        <f t="shared" si="9"/>
        <v>0</v>
      </c>
      <c r="AI19" s="134">
        <f t="shared" si="10"/>
        <v>2.0306435137895811</v>
      </c>
      <c r="AJ19" s="134">
        <f t="shared" si="11"/>
        <v>0.42481662591687042</v>
      </c>
      <c r="AK19" s="134">
        <f t="shared" si="12"/>
        <v>-5.3469852104664393E-2</v>
      </c>
      <c r="AL19" s="134">
        <f t="shared" si="13"/>
        <v>-0.16461836998706339</v>
      </c>
      <c r="AM19" s="134">
        <f t="shared" si="14"/>
        <v>-0.26491405460060669</v>
      </c>
      <c r="AO19" s="2">
        <f t="shared" si="15"/>
        <v>0</v>
      </c>
      <c r="AP19" s="2">
        <f t="shared" si="16"/>
        <v>979</v>
      </c>
      <c r="AQ19" s="2">
        <f t="shared" si="17"/>
        <v>8696</v>
      </c>
      <c r="AR19" s="2">
        <f t="shared" si="18"/>
        <v>7260</v>
      </c>
      <c r="AT19" s="134">
        <f t="shared" si="19"/>
        <v>0</v>
      </c>
      <c r="AU19" s="134">
        <f t="shared" si="20"/>
        <v>7.8825331971399386</v>
      </c>
      <c r="AV19" s="134">
        <f t="shared" si="21"/>
        <v>-0.16513339466421342</v>
      </c>
    </row>
    <row r="20" spans="1:48" ht="14.45" customHeight="1" x14ac:dyDescent="0.25">
      <c r="A20" t="s">
        <v>48</v>
      </c>
      <c r="B20" s="2">
        <v>6727.7539999999999</v>
      </c>
      <c r="C20" s="2">
        <v>64.668000000000006</v>
      </c>
      <c r="D20" s="2">
        <v>978</v>
      </c>
      <c r="E20" s="2">
        <v>18796</v>
      </c>
      <c r="F20" s="2">
        <v>-4623</v>
      </c>
      <c r="H20" s="134">
        <f t="shared" si="22"/>
        <v>-0.99038787684567542</v>
      </c>
      <c r="I20" s="134">
        <f t="shared" si="2"/>
        <v>14.12339951753572</v>
      </c>
      <c r="J20" s="134">
        <f t="shared" si="3"/>
        <v>18.218813905930471</v>
      </c>
      <c r="K20" s="134" t="str">
        <f t="shared" si="3"/>
        <v xml:space="preserve">N/A </v>
      </c>
      <c r="M20" s="2">
        <v>2397</v>
      </c>
      <c r="N20" s="2">
        <v>-1425</v>
      </c>
      <c r="O20" s="2">
        <v>377</v>
      </c>
      <c r="P20" s="2">
        <v>-371</v>
      </c>
      <c r="Q20" s="115">
        <v>1414</v>
      </c>
      <c r="R20" s="2">
        <v>3994</v>
      </c>
      <c r="S20" s="2">
        <v>12056</v>
      </c>
      <c r="T20" s="2">
        <v>1332</v>
      </c>
      <c r="U20" s="115">
        <v>357</v>
      </c>
      <c r="V20" s="2">
        <v>-6416</v>
      </c>
      <c r="W20" s="2">
        <v>799</v>
      </c>
      <c r="X20" s="2">
        <v>637</v>
      </c>
      <c r="Y20" s="115">
        <v>-269</v>
      </c>
      <c r="Z20" s="2">
        <v>-210</v>
      </c>
      <c r="AA20" s="2">
        <v>199</v>
      </c>
      <c r="AC20" s="134">
        <f t="shared" si="4"/>
        <v>-0.41009595327492698</v>
      </c>
      <c r="AD20" s="134" t="str">
        <f t="shared" si="5"/>
        <v xml:space="preserve">N/A </v>
      </c>
      <c r="AE20" s="134">
        <f t="shared" si="6"/>
        <v>30.978779840848805</v>
      </c>
      <c r="AF20" s="134" t="str">
        <f t="shared" si="7"/>
        <v xml:space="preserve">N/A </v>
      </c>
      <c r="AG20" s="134">
        <f t="shared" si="8"/>
        <v>-0.74752475247524752</v>
      </c>
      <c r="AH20" s="134" t="str">
        <f t="shared" si="9"/>
        <v xml:space="preserve">N/A </v>
      </c>
      <c r="AI20" s="134">
        <f t="shared" si="10"/>
        <v>-0.93372594558725941</v>
      </c>
      <c r="AJ20" s="134">
        <f t="shared" si="11"/>
        <v>-0.52177177177177181</v>
      </c>
      <c r="AK20" s="134" t="str">
        <f t="shared" si="12"/>
        <v xml:space="preserve">N/A </v>
      </c>
      <c r="AL20" s="134">
        <f t="shared" si="13"/>
        <v>0.9672693266832918</v>
      </c>
      <c r="AM20" s="134">
        <f t="shared" si="14"/>
        <v>-0.75093867334167708</v>
      </c>
      <c r="AO20" s="2">
        <f t="shared" si="15"/>
        <v>1349</v>
      </c>
      <c r="AP20" s="2">
        <f t="shared" si="16"/>
        <v>17464</v>
      </c>
      <c r="AQ20" s="2">
        <f t="shared" si="17"/>
        <v>-5260</v>
      </c>
      <c r="AR20" s="2">
        <f t="shared" si="18"/>
        <v>-280</v>
      </c>
      <c r="AT20" s="134">
        <f t="shared" si="19"/>
        <v>11.945885841363973</v>
      </c>
      <c r="AU20" s="134" t="str">
        <f t="shared" si="20"/>
        <v xml:space="preserve">N/A </v>
      </c>
      <c r="AV20" s="134">
        <f t="shared" si="21"/>
        <v>0.94676806083650189</v>
      </c>
    </row>
    <row r="21" spans="1:48" ht="14.45" customHeight="1" x14ac:dyDescent="0.25">
      <c r="A21" t="s">
        <v>77</v>
      </c>
      <c r="B21" s="2">
        <v>156.423</v>
      </c>
      <c r="C21" s="2">
        <v>-67.039000000000001</v>
      </c>
      <c r="D21" s="2">
        <v>1533</v>
      </c>
      <c r="E21" s="2">
        <v>-1023</v>
      </c>
      <c r="F21" s="2">
        <v>955</v>
      </c>
      <c r="H21" s="134" t="str">
        <f t="shared" si="22"/>
        <v xml:space="preserve">N/A </v>
      </c>
      <c r="I21" s="134" t="str">
        <f t="shared" si="2"/>
        <v xml:space="preserve">N/A </v>
      </c>
      <c r="J21" s="134" t="str">
        <f t="shared" si="3"/>
        <v xml:space="preserve">N/A </v>
      </c>
      <c r="K21" s="134" t="str">
        <f t="shared" si="3"/>
        <v xml:space="preserve">N/A </v>
      </c>
      <c r="M21" s="2">
        <v>62</v>
      </c>
      <c r="N21" s="2">
        <v>83</v>
      </c>
      <c r="O21" s="2">
        <v>89</v>
      </c>
      <c r="P21" s="2">
        <v>1299</v>
      </c>
      <c r="Q21" s="115">
        <v>-1166</v>
      </c>
      <c r="R21" s="2">
        <v>1862</v>
      </c>
      <c r="S21" s="2">
        <v>151</v>
      </c>
      <c r="T21" s="2">
        <v>-1870</v>
      </c>
      <c r="U21" s="115">
        <v>374</v>
      </c>
      <c r="V21" s="2">
        <v>121</v>
      </c>
      <c r="W21" s="2">
        <v>19</v>
      </c>
      <c r="X21" s="2">
        <v>441</v>
      </c>
      <c r="Y21" s="115">
        <v>-3</v>
      </c>
      <c r="Z21" s="2">
        <v>7</v>
      </c>
      <c r="AA21" s="2">
        <v>646</v>
      </c>
      <c r="AC21" s="134" t="str">
        <f t="shared" si="4"/>
        <v xml:space="preserve">N/A </v>
      </c>
      <c r="AD21" s="134">
        <f t="shared" si="5"/>
        <v>21.433734939759034</v>
      </c>
      <c r="AE21" s="134">
        <f t="shared" si="6"/>
        <v>0.6966292134831461</v>
      </c>
      <c r="AF21" s="134" t="str">
        <f t="shared" si="7"/>
        <v xml:space="preserve">N/A </v>
      </c>
      <c r="AG21" s="134" t="str">
        <f t="shared" si="8"/>
        <v xml:space="preserve">N/A </v>
      </c>
      <c r="AH21" s="134">
        <f t="shared" si="9"/>
        <v>-0.93501611170784105</v>
      </c>
      <c r="AI21" s="134">
        <f t="shared" si="10"/>
        <v>-0.8741721854304636</v>
      </c>
      <c r="AJ21" s="134" t="str">
        <f t="shared" si="11"/>
        <v xml:space="preserve">N/A </v>
      </c>
      <c r="AK21" s="134" t="str">
        <f t="shared" si="12"/>
        <v xml:space="preserve">N/A </v>
      </c>
      <c r="AL21" s="134">
        <f t="shared" si="13"/>
        <v>-0.94214876033057848</v>
      </c>
      <c r="AM21" s="134">
        <f t="shared" si="14"/>
        <v>33</v>
      </c>
      <c r="AO21" s="2">
        <f t="shared" si="15"/>
        <v>234</v>
      </c>
      <c r="AP21" s="2">
        <f t="shared" si="16"/>
        <v>847</v>
      </c>
      <c r="AQ21" s="2">
        <f t="shared" si="17"/>
        <v>514</v>
      </c>
      <c r="AR21" s="2">
        <f t="shared" si="18"/>
        <v>650</v>
      </c>
      <c r="AT21" s="134">
        <f t="shared" si="19"/>
        <v>2.6196581196581197</v>
      </c>
      <c r="AU21" s="134">
        <f t="shared" si="20"/>
        <v>-0.39315230224321135</v>
      </c>
      <c r="AV21" s="134">
        <f t="shared" si="21"/>
        <v>0.26459143968871596</v>
      </c>
    </row>
    <row r="22" spans="1:48" ht="14.45" customHeight="1" x14ac:dyDescent="0.25">
      <c r="A22" t="s">
        <v>78</v>
      </c>
      <c r="B22" s="2">
        <v>-4423</v>
      </c>
      <c r="C22" s="2">
        <v>-2564</v>
      </c>
      <c r="D22" s="2">
        <v>-2836</v>
      </c>
      <c r="E22" s="2">
        <v>-1358</v>
      </c>
      <c r="F22" s="2">
        <v>-1460</v>
      </c>
      <c r="H22" s="134">
        <f t="shared" si="22"/>
        <v>0.42030296179063986</v>
      </c>
      <c r="I22" s="134">
        <f t="shared" si="2"/>
        <v>-0.10608424336973479</v>
      </c>
      <c r="J22" s="134">
        <f t="shared" si="3"/>
        <v>0.52115655853314524</v>
      </c>
      <c r="K22" s="134">
        <f t="shared" si="3"/>
        <v>-7.511045655375552E-2</v>
      </c>
      <c r="M22" s="2">
        <v>-876</v>
      </c>
      <c r="N22" s="2">
        <v>-539</v>
      </c>
      <c r="O22" s="2">
        <v>-508</v>
      </c>
      <c r="P22" s="2">
        <v>-913</v>
      </c>
      <c r="Q22" s="115">
        <v>-398</v>
      </c>
      <c r="R22" s="2">
        <v>-398</v>
      </c>
      <c r="S22" s="2">
        <v>-399</v>
      </c>
      <c r="T22" s="2">
        <v>-163</v>
      </c>
      <c r="U22" s="115">
        <v>-398</v>
      </c>
      <c r="V22" s="2">
        <v>-398</v>
      </c>
      <c r="W22" s="2">
        <v>-399</v>
      </c>
      <c r="X22" s="2">
        <v>-265</v>
      </c>
      <c r="Y22" s="115">
        <v>-20</v>
      </c>
      <c r="Z22" s="2">
        <v>-20</v>
      </c>
      <c r="AA22" s="2">
        <v>-19</v>
      </c>
      <c r="AC22" s="134">
        <f t="shared" si="4"/>
        <v>0.545662100456621</v>
      </c>
      <c r="AD22" s="134">
        <f t="shared" si="5"/>
        <v>0.26159554730983303</v>
      </c>
      <c r="AE22" s="134">
        <f t="shared" si="6"/>
        <v>0.21456692913385828</v>
      </c>
      <c r="AF22" s="134">
        <f t="shared" si="7"/>
        <v>0.8214676889375685</v>
      </c>
      <c r="AG22" s="134">
        <f t="shared" si="8"/>
        <v>0</v>
      </c>
      <c r="AH22" s="134">
        <f t="shared" si="9"/>
        <v>0</v>
      </c>
      <c r="AI22" s="134">
        <f t="shared" si="10"/>
        <v>0</v>
      </c>
      <c r="AJ22" s="134">
        <f t="shared" si="11"/>
        <v>-0.62576687116564422</v>
      </c>
      <c r="AK22" s="134">
        <f t="shared" si="12"/>
        <v>0.94974874371859297</v>
      </c>
      <c r="AL22" s="134">
        <f t="shared" si="13"/>
        <v>0.94974874371859297</v>
      </c>
      <c r="AM22" s="134">
        <f t="shared" si="14"/>
        <v>0.95238095238095233</v>
      </c>
      <c r="AO22" s="2">
        <f t="shared" si="15"/>
        <v>-1923</v>
      </c>
      <c r="AP22" s="2">
        <f t="shared" si="16"/>
        <v>-1195</v>
      </c>
      <c r="AQ22" s="2">
        <f t="shared" si="17"/>
        <v>-1195</v>
      </c>
      <c r="AR22" s="2">
        <f t="shared" si="18"/>
        <v>-59</v>
      </c>
      <c r="AT22" s="134">
        <f t="shared" si="19"/>
        <v>0.3785751430057202</v>
      </c>
      <c r="AU22" s="134">
        <f t="shared" si="20"/>
        <v>0</v>
      </c>
      <c r="AV22" s="134">
        <f t="shared" si="21"/>
        <v>0.9506276150627615</v>
      </c>
    </row>
    <row r="23" spans="1:48" ht="14.45" customHeight="1" x14ac:dyDescent="0.25">
      <c r="A23" t="s">
        <v>20</v>
      </c>
      <c r="B23" s="2">
        <v>-880</v>
      </c>
      <c r="C23" s="2">
        <v>2164</v>
      </c>
      <c r="D23" s="2">
        <v>2092</v>
      </c>
      <c r="E23" s="2">
        <v>717</v>
      </c>
      <c r="F23" s="2">
        <v>7093</v>
      </c>
      <c r="H23" s="134" t="str">
        <f t="shared" si="22"/>
        <v xml:space="preserve">N/A </v>
      </c>
      <c r="I23" s="134">
        <f t="shared" si="2"/>
        <v>-3.3271719038817003E-2</v>
      </c>
      <c r="J23" s="134">
        <f t="shared" si="3"/>
        <v>-0.65726577437858513</v>
      </c>
      <c r="K23" s="134">
        <f t="shared" si="3"/>
        <v>8.8926080892608095</v>
      </c>
      <c r="M23" s="2">
        <v>173</v>
      </c>
      <c r="N23" s="2">
        <v>-61</v>
      </c>
      <c r="O23" s="2">
        <v>2300</v>
      </c>
      <c r="P23" s="2">
        <v>-320</v>
      </c>
      <c r="Q23" s="115">
        <v>-2022</v>
      </c>
      <c r="R23" s="2">
        <v>-993</v>
      </c>
      <c r="S23" s="2">
        <v>2356</v>
      </c>
      <c r="T23" s="2">
        <v>1376</v>
      </c>
      <c r="U23" s="115">
        <v>4856</v>
      </c>
      <c r="V23" s="2">
        <v>2516</v>
      </c>
      <c r="W23" s="2">
        <v>645</v>
      </c>
      <c r="X23" s="2">
        <v>-924</v>
      </c>
      <c r="Y23" s="115">
        <v>-3256</v>
      </c>
      <c r="Z23" s="2">
        <v>-3298</v>
      </c>
      <c r="AA23" s="2">
        <v>-5469</v>
      </c>
      <c r="AC23" s="134" t="str">
        <f t="shared" si="4"/>
        <v xml:space="preserve">N/A </v>
      </c>
      <c r="AD23" s="134">
        <f t="shared" si="5"/>
        <v>-15.278688524590164</v>
      </c>
      <c r="AE23" s="134">
        <f t="shared" si="6"/>
        <v>2.4347826086956521E-2</v>
      </c>
      <c r="AF23" s="134" t="str">
        <f t="shared" si="7"/>
        <v xml:space="preserve">N/A </v>
      </c>
      <c r="AG23" s="134" t="str">
        <f t="shared" si="8"/>
        <v xml:space="preserve">N/A </v>
      </c>
      <c r="AH23" s="134" t="str">
        <f t="shared" si="9"/>
        <v xml:space="preserve">N/A </v>
      </c>
      <c r="AI23" s="134">
        <f t="shared" si="10"/>
        <v>-0.72623089983022071</v>
      </c>
      <c r="AJ23" s="134" t="str">
        <f t="shared" si="11"/>
        <v xml:space="preserve">N/A </v>
      </c>
      <c r="AK23" s="134" t="str">
        <f t="shared" si="12"/>
        <v xml:space="preserve">N/A </v>
      </c>
      <c r="AL23" s="134" t="str">
        <f t="shared" si="13"/>
        <v xml:space="preserve">N/A </v>
      </c>
      <c r="AM23" s="134" t="str">
        <f t="shared" si="14"/>
        <v xml:space="preserve">N/A </v>
      </c>
      <c r="AO23" s="2">
        <f t="shared" si="15"/>
        <v>2412</v>
      </c>
      <c r="AP23" s="2">
        <f t="shared" si="16"/>
        <v>-659</v>
      </c>
      <c r="AQ23" s="2">
        <f t="shared" si="17"/>
        <v>8017</v>
      </c>
      <c r="AR23" s="2">
        <f t="shared" si="18"/>
        <v>-12023</v>
      </c>
      <c r="AT23" s="134" t="str">
        <f t="shared" si="19"/>
        <v xml:space="preserve">N/A </v>
      </c>
      <c r="AU23" s="134" t="str">
        <f t="shared" si="20"/>
        <v xml:space="preserve">N/A </v>
      </c>
      <c r="AV23" s="134" t="str">
        <f t="shared" si="21"/>
        <v xml:space="preserve">N/A </v>
      </c>
    </row>
    <row r="24" spans="1:48" ht="14.45" customHeight="1" x14ac:dyDescent="0.25">
      <c r="A24" s="18" t="s">
        <v>79</v>
      </c>
      <c r="B24" s="19">
        <f>SUM(B6:B23)</f>
        <v>52075.595999999998</v>
      </c>
      <c r="C24" s="19">
        <f>SUM(C6:C23)</f>
        <v>74135.875</v>
      </c>
      <c r="D24" s="19">
        <f>SUM(D6:D23)</f>
        <v>179802</v>
      </c>
      <c r="E24" s="19">
        <f>SUM(E6:E23)</f>
        <v>160064</v>
      </c>
      <c r="F24" s="19">
        <f>SUM(F6:F23)</f>
        <v>255607</v>
      </c>
      <c r="G24" s="20"/>
      <c r="H24" s="21">
        <f>IF(OR(AND(C24&gt;0,B24&lt;0),AND(C24&lt;0,B24&gt;0)),"N/A ",IFERROR((C24-B24)/ABS(B24),0))</f>
        <v>0.42362028847447092</v>
      </c>
      <c r="I24" s="21">
        <f>IF(OR(AND(D24&gt;0,C24&lt;0),AND(D24&lt;0,C24&gt;0)),"N/A ",IFERROR((D24-C24)/ABS(C24),0))</f>
        <v>1.4253035389411672</v>
      </c>
      <c r="J24" s="21">
        <f>IF(OR(AND(E24&gt;0,D24&lt;0),AND(E24&lt;0,D24&gt;0)),"N/A ",IFERROR((E24-D24)/ABS(D24),0))</f>
        <v>-0.10977630949600116</v>
      </c>
      <c r="K24" s="21">
        <f>IF(OR(AND(F24&gt;0,E24&lt;0),AND(F24&lt;0,E24&gt;0)),"N/A ",IFERROR((F24-E24)/ABS(E24),0))</f>
        <v>0.59690498800479808</v>
      </c>
      <c r="M24" s="19">
        <f t="shared" ref="M24:R24" si="23">SUM(M6:M23)</f>
        <v>40515</v>
      </c>
      <c r="N24" s="19">
        <f t="shared" si="23"/>
        <v>42465</v>
      </c>
      <c r="O24" s="19">
        <f t="shared" si="23"/>
        <v>50678</v>
      </c>
      <c r="P24" s="19">
        <f t="shared" si="23"/>
        <v>46144</v>
      </c>
      <c r="Q24" s="114">
        <f t="shared" si="23"/>
        <v>42758</v>
      </c>
      <c r="R24" s="19">
        <f t="shared" si="23"/>
        <v>54017</v>
      </c>
      <c r="S24" s="19">
        <v>5848</v>
      </c>
      <c r="T24" s="19">
        <v>57441</v>
      </c>
      <c r="U24" s="114">
        <f t="shared" ref="U24:Z24" si="24">SUM(U6:U23)</f>
        <v>49528</v>
      </c>
      <c r="V24" s="19">
        <f t="shared" si="24"/>
        <v>61608</v>
      </c>
      <c r="W24" s="19">
        <f t="shared" si="24"/>
        <v>70359</v>
      </c>
      <c r="X24" s="19">
        <f t="shared" si="24"/>
        <v>74112</v>
      </c>
      <c r="Y24" s="114">
        <f t="shared" si="24"/>
        <v>60032</v>
      </c>
      <c r="Z24" s="19">
        <f t="shared" si="24"/>
        <v>44711</v>
      </c>
      <c r="AA24" s="19">
        <f t="shared" ref="AA24" si="25">SUM(AA6:AA23)</f>
        <v>51563</v>
      </c>
      <c r="AB24" s="20"/>
      <c r="AC24" s="135">
        <f t="shared" si="4"/>
        <v>5.5362211526595088E-2</v>
      </c>
      <c r="AD24" s="135">
        <f t="shared" si="5"/>
        <v>0.2720357941834452</v>
      </c>
      <c r="AE24" s="135">
        <f t="shared" si="6"/>
        <v>-0.88460475946169936</v>
      </c>
      <c r="AF24" s="135">
        <f t="shared" si="7"/>
        <v>0.24482056171983357</v>
      </c>
      <c r="AG24" s="135">
        <f t="shared" si="8"/>
        <v>0.15833294354272884</v>
      </c>
      <c r="AH24" s="135">
        <f t="shared" si="9"/>
        <v>0.14052983320065907</v>
      </c>
      <c r="AI24" s="135">
        <f t="shared" si="10"/>
        <v>11.031292749658002</v>
      </c>
      <c r="AJ24" s="135">
        <f t="shared" si="11"/>
        <v>0.29022823418812349</v>
      </c>
      <c r="AK24" s="135">
        <f t="shared" si="12"/>
        <v>0.2120820545953804</v>
      </c>
      <c r="AL24" s="135">
        <f t="shared" si="13"/>
        <v>-0.27426632904817555</v>
      </c>
      <c r="AM24" s="135">
        <f t="shared" si="14"/>
        <v>-0.26714421751304024</v>
      </c>
      <c r="AO24" s="19">
        <f>SUM(M24:O24)</f>
        <v>133658</v>
      </c>
      <c r="AP24" s="19">
        <f>SUM(Q24:S24)</f>
        <v>102623</v>
      </c>
      <c r="AQ24" s="19">
        <f>SUM(U24:W24)</f>
        <v>181495</v>
      </c>
      <c r="AR24" s="19">
        <f>SUM(Y24:AA24)</f>
        <v>156306</v>
      </c>
      <c r="AS24" s="20"/>
      <c r="AT24" s="135">
        <f t="shared" si="19"/>
        <v>-0.23219710006135061</v>
      </c>
      <c r="AU24" s="135">
        <f t="shared" si="20"/>
        <v>0.76856065404441498</v>
      </c>
      <c r="AV24" s="135">
        <f t="shared" si="21"/>
        <v>-0.13878619245709248</v>
      </c>
    </row>
    <row r="25" spans="1:48" ht="5.0999999999999996" customHeight="1" x14ac:dyDescent="0.25">
      <c r="B25" s="2"/>
      <c r="C25" s="2"/>
      <c r="D25" s="2"/>
      <c r="E25" s="2"/>
      <c r="F25" s="2"/>
      <c r="H25" s="6"/>
      <c r="I25" s="6"/>
      <c r="J25" s="6"/>
      <c r="K25" s="6"/>
      <c r="M25" s="2"/>
      <c r="N25" s="2"/>
      <c r="O25" s="2"/>
      <c r="P25" s="2"/>
      <c r="Q25" s="115"/>
      <c r="R25" s="2"/>
      <c r="S25" s="2"/>
      <c r="T25" s="2"/>
      <c r="U25" s="115"/>
      <c r="V25" s="2"/>
      <c r="W25" s="2"/>
      <c r="X25" s="2"/>
      <c r="Y25" s="115"/>
      <c r="Z25" s="2"/>
      <c r="AA25" s="2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O25" s="2"/>
      <c r="AP25" s="2"/>
      <c r="AQ25" s="2"/>
      <c r="AR25" s="2"/>
      <c r="AT25" s="6"/>
      <c r="AU25" s="6"/>
      <c r="AV25" s="6"/>
    </row>
    <row r="26" spans="1:48" ht="14.45" customHeight="1" x14ac:dyDescent="0.25">
      <c r="A26" t="s">
        <v>80</v>
      </c>
      <c r="B26" s="2"/>
      <c r="C26" s="2"/>
      <c r="D26" s="2"/>
      <c r="E26" s="2"/>
      <c r="F26" s="2"/>
      <c r="H26" s="6"/>
      <c r="I26" s="6"/>
      <c r="J26" s="6"/>
      <c r="K26" s="6"/>
      <c r="M26" s="2"/>
      <c r="N26" s="2"/>
      <c r="O26" s="2"/>
      <c r="P26" s="2"/>
      <c r="Q26" s="115"/>
      <c r="R26" s="2"/>
      <c r="S26" s="2"/>
      <c r="T26" s="2"/>
      <c r="U26" s="115"/>
      <c r="V26" s="2"/>
      <c r="W26" s="2"/>
      <c r="X26" s="2"/>
      <c r="Y26" s="115"/>
      <c r="Z26" s="2"/>
      <c r="AA26" s="2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O26" s="2"/>
      <c r="AP26" s="2"/>
      <c r="AQ26" s="2"/>
      <c r="AR26" s="2"/>
      <c r="AT26" s="6"/>
      <c r="AU26" s="6"/>
      <c r="AV26" s="6"/>
    </row>
    <row r="27" spans="1:48" ht="14.45" customHeight="1" x14ac:dyDescent="0.25">
      <c r="A27" t="s">
        <v>81</v>
      </c>
      <c r="B27" s="2">
        <v>-21918.59</v>
      </c>
      <c r="C27" s="2">
        <v>-302265</v>
      </c>
      <c r="D27" s="2">
        <v>-170296</v>
      </c>
      <c r="E27" s="2">
        <v>-45676</v>
      </c>
      <c r="F27" s="2">
        <v>-237898</v>
      </c>
      <c r="H27" s="134">
        <f t="shared" ref="H27:H38" si="26">IF(OR(AND(C27&gt;0,B27&lt;0),AND(C27&lt;0,B27&gt;0)),"N/A ",IFERROR((C27-B27)/ABS(B27),0))</f>
        <v>-12.790348740498361</v>
      </c>
      <c r="I27" s="134">
        <f t="shared" ref="I27:I38" si="27">IF(OR(AND(D27&gt;0,C27&lt;0),AND(D27&lt;0,C27&gt;0)),"N/A ",IFERROR((D27-C27)/ABS(C27),0))</f>
        <v>0.43660033414388039</v>
      </c>
      <c r="J27" s="134">
        <f t="shared" ref="J27:K38" si="28">IF(OR(AND(E27&gt;0,D27&lt;0),AND(E27&lt;0,D27&gt;0)),"N/A ",IFERROR((E27-D27)/ABS(D27),0))</f>
        <v>0.73178465730257902</v>
      </c>
      <c r="K27" s="134">
        <f t="shared" si="28"/>
        <v>-4.2083807688939485</v>
      </c>
      <c r="M27" s="2">
        <v>-21904</v>
      </c>
      <c r="N27" s="2">
        <v>-33846</v>
      </c>
      <c r="O27" s="2">
        <v>-62589</v>
      </c>
      <c r="P27" s="2">
        <v>-51957</v>
      </c>
      <c r="Q27" s="115">
        <v>-3173</v>
      </c>
      <c r="R27" s="2">
        <v>17691</v>
      </c>
      <c r="S27" s="2">
        <v>-7864</v>
      </c>
      <c r="T27" s="2">
        <v>-52330</v>
      </c>
      <c r="U27" s="115">
        <v>-27117</v>
      </c>
      <c r="V27" s="2">
        <v>-52641</v>
      </c>
      <c r="W27" s="2">
        <v>-76890</v>
      </c>
      <c r="X27" s="2">
        <v>-81250</v>
      </c>
      <c r="Y27" s="115">
        <v>-31923</v>
      </c>
      <c r="Z27" s="2">
        <v>24676</v>
      </c>
      <c r="AA27" s="2">
        <v>-60778</v>
      </c>
      <c r="AC27" s="134">
        <f t="shared" ref="AC27:AC38" si="29">IF(OR(AND(Q27&gt;0,M27&lt;0),AND(Q27&lt;0,M27&gt;0)),"N/A ",IFERROR((Q27-M27)/ABS(M27),0))</f>
        <v>0.85514061358655957</v>
      </c>
      <c r="AD27" s="134" t="str">
        <f t="shared" ref="AD27:AD38" si="30">IF(OR(AND(R27&gt;0,N27&lt;0),AND(R27&lt;0,N27&gt;0)),"N/A ",IFERROR((R27-N27)/ABS(N27),0))</f>
        <v xml:space="preserve">N/A </v>
      </c>
      <c r="AE27" s="134">
        <f t="shared" ref="AE27:AE38" si="31">IF(OR(AND(S27&gt;0,O27&lt;0),AND(S27&lt;0,O27&gt;0)),"N/A ",IFERROR((S27-O27)/ABS(O27),0))</f>
        <v>0.87435491859591941</v>
      </c>
      <c r="AF27" s="134">
        <f t="shared" ref="AF27:AF38" si="32">IF(OR(AND(T27&gt;0,P27&lt;0),AND(T27&lt;0,P27&gt;0)),"N/A ",IFERROR((T27-P27)/ABS(P27),0))</f>
        <v>-7.1790134149392771E-3</v>
      </c>
      <c r="AG27" s="134">
        <f t="shared" ref="AG27:AG39" si="33">IF(OR(AND(U27&gt;0,Q27&lt;0),AND(U27&lt;0,Q27&gt;0)),"N/A ",IFERROR((U27-Q27)/ABS(Q27),0))</f>
        <v>-7.5461708162622125</v>
      </c>
      <c r="AH27" s="134" t="str">
        <f t="shared" ref="AH27:AH39" si="34">IF(OR(AND(V27&gt;0,R27&lt;0),AND(V27&lt;0,R27&gt;0)),"N/A ",IFERROR((V27-R27)/ABS(R27),0))</f>
        <v xml:space="preserve">N/A </v>
      </c>
      <c r="AI27" s="134">
        <f t="shared" ref="AI27:AI39" si="35">IF(OR(AND(W27&gt;0,S27&lt;0),AND(W27&lt;0,S27&gt;0)),"N/A ",IFERROR((W27-S27)/ABS(S27),0))</f>
        <v>-8.7774669379450661</v>
      </c>
      <c r="AJ27" s="134">
        <f t="shared" ref="AJ27:AM31" si="36">IF(OR(AND(X27&gt;0,T27&lt;0),AND(X27&lt;0,T27&gt;0)),"N/A ",IFERROR((X27-T27)/ABS(T27),0))</f>
        <v>-0.55264666539270013</v>
      </c>
      <c r="AK27" s="134">
        <f t="shared" si="36"/>
        <v>-0.17723199468967807</v>
      </c>
      <c r="AL27" s="134" t="str">
        <f t="shared" si="36"/>
        <v xml:space="preserve">N/A </v>
      </c>
      <c r="AM27" s="134">
        <f t="shared" si="36"/>
        <v>0.20954610482507477</v>
      </c>
      <c r="AO27" s="2">
        <f t="shared" ref="AO27:AO39" si="37">SUM(M27:O27)</f>
        <v>-118339</v>
      </c>
      <c r="AP27" s="2">
        <f t="shared" ref="AP27:AP39" si="38">SUM(Q27:S27)</f>
        <v>6654</v>
      </c>
      <c r="AQ27" s="2">
        <f t="shared" ref="AQ27:AQ39" si="39">SUM(U27:W27)</f>
        <v>-156648</v>
      </c>
      <c r="AR27" s="2">
        <f t="shared" ref="AR27:AR39" si="40">SUM(Y27:AA27)</f>
        <v>-68025</v>
      </c>
      <c r="AT27" s="134" t="str">
        <f t="shared" ref="AT27:AT30" si="41">IF(OR(AND(AP27&gt;0,AO27&lt;0),AND(AP27&lt;0,AO27&gt;0)),"N/A ",IFERROR((AP27-AO27)/ABS(AO27),0))</f>
        <v xml:space="preserve">N/A </v>
      </c>
      <c r="AU27" s="134" t="str">
        <f t="shared" ref="AU27:AU30" si="42">IF(OR(AND(AQ27&gt;0,AP27&lt;0),AND(AQ27&lt;0,AP27&gt;0)),"N/A ",IFERROR((AQ27-AP27)/ABS(AP27),0))</f>
        <v xml:space="preserve">N/A </v>
      </c>
      <c r="AV27" s="134">
        <f t="shared" ref="AV27:AV30" si="43">IF(OR(AND(AR27&gt;0,AQ27&lt;0),AND(AR27&lt;0,AQ27&gt;0)),"N/A ",IFERROR((AR27-AQ27)/ABS(AQ27),0))</f>
        <v>0.56574613145396047</v>
      </c>
    </row>
    <row r="28" spans="1:48" ht="14.45" customHeight="1" x14ac:dyDescent="0.25">
      <c r="A28" t="s">
        <v>29</v>
      </c>
      <c r="B28" s="2">
        <v>-40684.423000000003</v>
      </c>
      <c r="C28" s="2">
        <v>-33570.961000000003</v>
      </c>
      <c r="D28" s="2">
        <v>-11632</v>
      </c>
      <c r="E28" s="2">
        <v>-93558</v>
      </c>
      <c r="F28" s="2">
        <v>-140029</v>
      </c>
      <c r="H28" s="134">
        <f t="shared" si="26"/>
        <v>0.17484485401206254</v>
      </c>
      <c r="I28" s="134">
        <f t="shared" si="27"/>
        <v>0.65351006782319998</v>
      </c>
      <c r="J28" s="134">
        <f t="shared" si="28"/>
        <v>-7.0431568088033014</v>
      </c>
      <c r="K28" s="134">
        <f t="shared" si="28"/>
        <v>-0.49670792449603457</v>
      </c>
      <c r="M28" s="2">
        <v>8661</v>
      </c>
      <c r="N28" s="2">
        <v>14241</v>
      </c>
      <c r="O28" s="2">
        <v>-14761</v>
      </c>
      <c r="P28" s="2">
        <v>-19773</v>
      </c>
      <c r="Q28" s="115">
        <v>-8400</v>
      </c>
      <c r="R28" s="2">
        <v>12283</v>
      </c>
      <c r="S28" s="2">
        <v>-44211</v>
      </c>
      <c r="T28" s="2">
        <v>-53230</v>
      </c>
      <c r="U28" s="115">
        <v>-1920</v>
      </c>
      <c r="V28" s="2">
        <v>-32470</v>
      </c>
      <c r="W28" s="2">
        <v>-67133</v>
      </c>
      <c r="X28" s="2">
        <v>-38506</v>
      </c>
      <c r="Y28" s="115">
        <v>-41199</v>
      </c>
      <c r="Z28" s="2">
        <v>9008</v>
      </c>
      <c r="AA28" s="2">
        <v>28550</v>
      </c>
      <c r="AC28" s="134" t="str">
        <f t="shared" si="29"/>
        <v xml:space="preserve">N/A </v>
      </c>
      <c r="AD28" s="134">
        <f t="shared" si="30"/>
        <v>-0.13749034477915878</v>
      </c>
      <c r="AE28" s="134">
        <f t="shared" si="31"/>
        <v>-1.9951222816882326</v>
      </c>
      <c r="AF28" s="134">
        <f t="shared" si="32"/>
        <v>-1.6920548222323371</v>
      </c>
      <c r="AG28" s="134">
        <f t="shared" si="33"/>
        <v>0.77142857142857146</v>
      </c>
      <c r="AH28" s="134" t="str">
        <f t="shared" si="34"/>
        <v xml:space="preserve">N/A </v>
      </c>
      <c r="AI28" s="134">
        <f t="shared" si="35"/>
        <v>-0.5184682545067969</v>
      </c>
      <c r="AJ28" s="134">
        <f t="shared" si="36"/>
        <v>0.27661093368401279</v>
      </c>
      <c r="AK28" s="134">
        <f t="shared" si="36"/>
        <v>-20.457812499999999</v>
      </c>
      <c r="AL28" s="134" t="str">
        <f t="shared" si="36"/>
        <v xml:space="preserve">N/A </v>
      </c>
      <c r="AM28" s="134" t="str">
        <f t="shared" si="36"/>
        <v xml:space="preserve">N/A </v>
      </c>
      <c r="AO28" s="2">
        <f t="shared" si="37"/>
        <v>8141</v>
      </c>
      <c r="AP28" s="2">
        <f t="shared" si="38"/>
        <v>-40328</v>
      </c>
      <c r="AQ28" s="2">
        <f t="shared" si="39"/>
        <v>-101523</v>
      </c>
      <c r="AR28" s="2">
        <f t="shared" si="40"/>
        <v>-3641</v>
      </c>
      <c r="AT28" s="134" t="str">
        <f t="shared" si="41"/>
        <v xml:space="preserve">N/A </v>
      </c>
      <c r="AU28" s="134">
        <f t="shared" si="42"/>
        <v>-1.5174320571315216</v>
      </c>
      <c r="AV28" s="134">
        <f t="shared" si="43"/>
        <v>0.96413620558888136</v>
      </c>
    </row>
    <row r="29" spans="1:48" ht="14.45" customHeight="1" x14ac:dyDescent="0.25">
      <c r="A29" t="s">
        <v>82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H29" s="134">
        <f t="shared" si="26"/>
        <v>0</v>
      </c>
      <c r="I29" s="134">
        <f t="shared" si="27"/>
        <v>0</v>
      </c>
      <c r="J29" s="134">
        <f t="shared" si="28"/>
        <v>0</v>
      </c>
      <c r="K29" s="134">
        <f t="shared" si="28"/>
        <v>0</v>
      </c>
      <c r="M29" s="2">
        <v>0</v>
      </c>
      <c r="N29" s="2">
        <v>0</v>
      </c>
      <c r="O29" s="2">
        <v>0</v>
      </c>
      <c r="P29" s="2">
        <v>0</v>
      </c>
      <c r="Q29" s="115">
        <v>0</v>
      </c>
      <c r="R29" s="2">
        <v>0</v>
      </c>
      <c r="S29" s="2">
        <v>0</v>
      </c>
      <c r="T29" s="2">
        <v>0</v>
      </c>
      <c r="U29" s="115">
        <v>0</v>
      </c>
      <c r="V29" s="2">
        <v>0</v>
      </c>
      <c r="W29" s="2">
        <v>0</v>
      </c>
      <c r="X29" s="2">
        <v>0</v>
      </c>
      <c r="Y29" s="115">
        <v>0</v>
      </c>
      <c r="Z29" s="2">
        <v>0</v>
      </c>
      <c r="AA29" s="2">
        <v>0</v>
      </c>
      <c r="AC29" s="134">
        <f t="shared" si="29"/>
        <v>0</v>
      </c>
      <c r="AD29" s="134">
        <f t="shared" si="30"/>
        <v>0</v>
      </c>
      <c r="AE29" s="134">
        <f t="shared" si="31"/>
        <v>0</v>
      </c>
      <c r="AF29" s="134">
        <f t="shared" si="32"/>
        <v>0</v>
      </c>
      <c r="AG29" s="134">
        <f t="shared" si="33"/>
        <v>0</v>
      </c>
      <c r="AH29" s="134">
        <f t="shared" si="34"/>
        <v>0</v>
      </c>
      <c r="AI29" s="134">
        <f t="shared" si="35"/>
        <v>0</v>
      </c>
      <c r="AJ29" s="134">
        <f t="shared" si="36"/>
        <v>0</v>
      </c>
      <c r="AK29" s="134">
        <f t="shared" si="36"/>
        <v>0</v>
      </c>
      <c r="AL29" s="134">
        <f t="shared" si="36"/>
        <v>0</v>
      </c>
      <c r="AM29" s="134">
        <f t="shared" si="36"/>
        <v>0</v>
      </c>
      <c r="AO29" s="2">
        <f t="shared" si="37"/>
        <v>0</v>
      </c>
      <c r="AP29" s="2">
        <f t="shared" si="38"/>
        <v>0</v>
      </c>
      <c r="AQ29" s="2">
        <f t="shared" si="39"/>
        <v>0</v>
      </c>
      <c r="AR29" s="2">
        <f t="shared" si="40"/>
        <v>0</v>
      </c>
      <c r="AT29" s="134">
        <f t="shared" si="41"/>
        <v>0</v>
      </c>
      <c r="AU29" s="134">
        <f t="shared" si="42"/>
        <v>0</v>
      </c>
      <c r="AV29" s="134">
        <f t="shared" si="43"/>
        <v>0</v>
      </c>
    </row>
    <row r="30" spans="1:48" ht="14.45" customHeight="1" x14ac:dyDescent="0.25">
      <c r="A30" t="s">
        <v>83</v>
      </c>
      <c r="B30" s="2">
        <v>-4700</v>
      </c>
      <c r="C30" s="2">
        <v>-23220</v>
      </c>
      <c r="D30" s="2">
        <v>-42078</v>
      </c>
      <c r="E30" s="2">
        <v>-45910</v>
      </c>
      <c r="F30" s="2">
        <v>-109618</v>
      </c>
      <c r="H30" s="134">
        <f t="shared" si="26"/>
        <v>-3.9404255319148938</v>
      </c>
      <c r="I30" s="134">
        <f t="shared" si="27"/>
        <v>-0.81214470284237728</v>
      </c>
      <c r="J30" s="134">
        <f t="shared" si="28"/>
        <v>-9.1068967156233666E-2</v>
      </c>
      <c r="K30" s="134">
        <f t="shared" si="28"/>
        <v>-1.3876715312568069</v>
      </c>
      <c r="M30" s="2">
        <v>-12798</v>
      </c>
      <c r="N30" s="2">
        <v>-44619</v>
      </c>
      <c r="O30" s="2">
        <v>6010</v>
      </c>
      <c r="P30" s="2">
        <v>9329</v>
      </c>
      <c r="Q30" s="115">
        <v>-19819</v>
      </c>
      <c r="R30" s="2">
        <v>669</v>
      </c>
      <c r="S30" s="2">
        <v>-18762</v>
      </c>
      <c r="T30" s="2">
        <v>-7998</v>
      </c>
      <c r="U30" s="115">
        <v>-13976</v>
      </c>
      <c r="V30" s="2">
        <v>23181</v>
      </c>
      <c r="W30" s="2">
        <v>-77588</v>
      </c>
      <c r="X30" s="2">
        <v>-41235</v>
      </c>
      <c r="Y30" s="115">
        <v>87125</v>
      </c>
      <c r="Z30" s="2">
        <v>-2500</v>
      </c>
      <c r="AA30" s="2">
        <v>-20386</v>
      </c>
      <c r="AC30" s="134">
        <f t="shared" si="29"/>
        <v>-0.54860134395999371</v>
      </c>
      <c r="AD30" s="134" t="str">
        <f t="shared" si="30"/>
        <v xml:space="preserve">N/A </v>
      </c>
      <c r="AE30" s="134" t="str">
        <f t="shared" si="31"/>
        <v xml:space="preserve">N/A </v>
      </c>
      <c r="AF30" s="134" t="str">
        <f t="shared" si="32"/>
        <v xml:space="preserve">N/A </v>
      </c>
      <c r="AG30" s="134">
        <f t="shared" si="33"/>
        <v>0.29481810383974971</v>
      </c>
      <c r="AH30" s="134">
        <f t="shared" si="34"/>
        <v>33.650224215246638</v>
      </c>
      <c r="AI30" s="134">
        <f t="shared" si="35"/>
        <v>-3.1353800234516576</v>
      </c>
      <c r="AJ30" s="134">
        <f t="shared" si="36"/>
        <v>-4.1556639159789945</v>
      </c>
      <c r="AK30" s="134" t="str">
        <f t="shared" si="36"/>
        <v xml:space="preserve">N/A </v>
      </c>
      <c r="AL30" s="134" t="str">
        <f t="shared" si="36"/>
        <v xml:space="preserve">N/A </v>
      </c>
      <c r="AM30" s="134">
        <f t="shared" si="36"/>
        <v>0.73725318348198177</v>
      </c>
      <c r="AO30" s="2">
        <f t="shared" si="37"/>
        <v>-51407</v>
      </c>
      <c r="AP30" s="2">
        <f t="shared" si="38"/>
        <v>-37912</v>
      </c>
      <c r="AQ30" s="2">
        <f t="shared" si="39"/>
        <v>-68383</v>
      </c>
      <c r="AR30" s="2">
        <f t="shared" si="40"/>
        <v>64239</v>
      </c>
      <c r="AT30" s="134">
        <f t="shared" si="41"/>
        <v>0.2625128873499718</v>
      </c>
      <c r="AU30" s="134">
        <f t="shared" si="42"/>
        <v>-0.80372968980797632</v>
      </c>
      <c r="AV30" s="134" t="str">
        <f t="shared" si="43"/>
        <v xml:space="preserve">N/A </v>
      </c>
    </row>
    <row r="31" spans="1:48" ht="5.0999999999999996" customHeight="1" x14ac:dyDescent="0.25">
      <c r="B31" s="2"/>
      <c r="C31" s="2"/>
      <c r="D31" s="2"/>
      <c r="E31" s="2"/>
      <c r="F31" s="2"/>
      <c r="H31" s="134"/>
      <c r="I31" s="134"/>
      <c r="J31" s="134"/>
      <c r="K31" s="134"/>
      <c r="M31" s="2"/>
      <c r="N31" s="2"/>
      <c r="O31" s="2"/>
      <c r="P31" s="2"/>
      <c r="Q31" s="115"/>
      <c r="R31" s="2"/>
      <c r="S31" s="2"/>
      <c r="T31" s="2"/>
      <c r="U31" s="115"/>
      <c r="V31" s="2"/>
      <c r="W31" s="2"/>
      <c r="X31" s="2"/>
      <c r="Y31" s="115"/>
      <c r="Z31" s="2"/>
      <c r="AA31" s="2"/>
      <c r="AC31" s="134">
        <f t="shared" si="29"/>
        <v>0</v>
      </c>
      <c r="AD31" s="134">
        <f t="shared" si="30"/>
        <v>0</v>
      </c>
      <c r="AE31" s="134">
        <f t="shared" si="31"/>
        <v>0</v>
      </c>
      <c r="AF31" s="134">
        <f t="shared" si="32"/>
        <v>0</v>
      </c>
      <c r="AG31" s="134">
        <f t="shared" si="33"/>
        <v>0</v>
      </c>
      <c r="AH31" s="134">
        <f t="shared" si="34"/>
        <v>0</v>
      </c>
      <c r="AI31" s="134">
        <f t="shared" si="35"/>
        <v>0</v>
      </c>
      <c r="AJ31" s="134">
        <f t="shared" si="36"/>
        <v>0</v>
      </c>
      <c r="AK31" s="134">
        <f t="shared" si="36"/>
        <v>0</v>
      </c>
      <c r="AL31" s="134">
        <f t="shared" si="36"/>
        <v>0</v>
      </c>
      <c r="AM31" s="134">
        <f t="shared" si="36"/>
        <v>0</v>
      </c>
      <c r="AO31" s="2">
        <f t="shared" si="37"/>
        <v>0</v>
      </c>
      <c r="AP31" s="2">
        <f t="shared" si="38"/>
        <v>0</v>
      </c>
      <c r="AQ31" s="2">
        <f t="shared" si="39"/>
        <v>0</v>
      </c>
      <c r="AR31" s="2">
        <f t="shared" si="40"/>
        <v>0</v>
      </c>
      <c r="AT31" s="134"/>
      <c r="AU31" s="134"/>
      <c r="AV31" s="134"/>
    </row>
    <row r="32" spans="1:48" ht="14.45" customHeight="1" x14ac:dyDescent="0.25">
      <c r="A32" t="s">
        <v>84</v>
      </c>
      <c r="B32" s="2"/>
      <c r="C32" s="2"/>
      <c r="D32" s="2"/>
      <c r="E32" s="2"/>
      <c r="F32" s="2"/>
      <c r="H32" s="134"/>
      <c r="I32" s="134"/>
      <c r="J32" s="134"/>
      <c r="K32" s="134"/>
      <c r="M32" s="2"/>
      <c r="N32" s="2"/>
      <c r="O32" s="2"/>
      <c r="P32" s="2"/>
      <c r="Q32" s="115"/>
      <c r="R32" s="2"/>
      <c r="S32" s="2"/>
      <c r="T32" s="2"/>
      <c r="U32" s="115"/>
      <c r="V32" s="2"/>
      <c r="W32" s="2"/>
      <c r="X32" s="2"/>
      <c r="Y32" s="115"/>
      <c r="Z32" s="2"/>
      <c r="AA32" s="2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O32" s="2">
        <f t="shared" si="37"/>
        <v>0</v>
      </c>
      <c r="AP32" s="2">
        <f t="shared" si="38"/>
        <v>0</v>
      </c>
      <c r="AQ32" s="2">
        <f t="shared" si="39"/>
        <v>0</v>
      </c>
      <c r="AR32" s="2">
        <f t="shared" si="40"/>
        <v>0</v>
      </c>
      <c r="AT32" s="134"/>
      <c r="AU32" s="134"/>
      <c r="AV32" s="134"/>
    </row>
    <row r="33" spans="1:48" ht="14.45" customHeight="1" x14ac:dyDescent="0.25">
      <c r="A33" t="s">
        <v>39</v>
      </c>
      <c r="B33" s="2">
        <v>66838.998999999996</v>
      </c>
      <c r="C33" s="2">
        <v>32104.828000000001</v>
      </c>
      <c r="D33" s="2">
        <v>66709</v>
      </c>
      <c r="E33" s="2">
        <v>53278</v>
      </c>
      <c r="F33" s="2">
        <v>101275</v>
      </c>
      <c r="H33" s="134">
        <f t="shared" si="26"/>
        <v>-0.51966922784106917</v>
      </c>
      <c r="I33" s="134">
        <f t="shared" si="27"/>
        <v>1.0778494748515706</v>
      </c>
      <c r="J33" s="134">
        <f t="shared" si="28"/>
        <v>-0.20133715090917267</v>
      </c>
      <c r="K33" s="134">
        <f t="shared" si="28"/>
        <v>0.90087841135177749</v>
      </c>
      <c r="M33" s="2">
        <v>-85715</v>
      </c>
      <c r="N33" s="2">
        <v>38980</v>
      </c>
      <c r="O33" s="2">
        <v>38602</v>
      </c>
      <c r="P33" s="2">
        <v>74842</v>
      </c>
      <c r="Q33" s="115">
        <v>-93077</v>
      </c>
      <c r="R33" s="2">
        <v>9692</v>
      </c>
      <c r="S33" s="2">
        <v>118897</v>
      </c>
      <c r="T33" s="2">
        <v>17766</v>
      </c>
      <c r="U33" s="115">
        <v>-114785</v>
      </c>
      <c r="V33" s="2">
        <v>48237</v>
      </c>
      <c r="W33" s="2">
        <v>79340</v>
      </c>
      <c r="X33" s="2">
        <v>88483</v>
      </c>
      <c r="Y33" s="115">
        <v>-230513</v>
      </c>
      <c r="Z33" s="2">
        <v>38731</v>
      </c>
      <c r="AA33" s="2">
        <v>14595</v>
      </c>
      <c r="AC33" s="134">
        <f t="shared" si="29"/>
        <v>-8.5889284255964538E-2</v>
      </c>
      <c r="AD33" s="134">
        <f t="shared" si="30"/>
        <v>-0.7513596716264751</v>
      </c>
      <c r="AE33" s="134">
        <f t="shared" si="31"/>
        <v>2.0800735713175484</v>
      </c>
      <c r="AF33" s="134">
        <f t="shared" si="32"/>
        <v>-0.76261991929665163</v>
      </c>
      <c r="AG33" s="134">
        <f t="shared" si="33"/>
        <v>-0.23322625353202187</v>
      </c>
      <c r="AH33" s="134">
        <f t="shared" si="34"/>
        <v>3.9769913330581925</v>
      </c>
      <c r="AI33" s="134">
        <f t="shared" si="35"/>
        <v>-0.33269973170054751</v>
      </c>
      <c r="AJ33" s="134">
        <f t="shared" ref="AJ33:AM39" si="44">IF(OR(AND(X33&gt;0,T33&lt;0),AND(X33&lt;0,T33&gt;0)),"N/A ",IFERROR((X33-T33)/ABS(T33),0))</f>
        <v>3.9804683102555445</v>
      </c>
      <c r="AK33" s="134">
        <f t="shared" si="44"/>
        <v>-1.0082153591497147</v>
      </c>
      <c r="AL33" s="134">
        <f t="shared" si="44"/>
        <v>-0.1970686402554056</v>
      </c>
      <c r="AM33" s="134">
        <f t="shared" si="44"/>
        <v>-0.81604487017897653</v>
      </c>
      <c r="AO33" s="2">
        <f t="shared" si="37"/>
        <v>-8133</v>
      </c>
      <c r="AP33" s="2">
        <f t="shared" si="38"/>
        <v>35512</v>
      </c>
      <c r="AQ33" s="2">
        <f t="shared" si="39"/>
        <v>12792</v>
      </c>
      <c r="AR33" s="2">
        <f t="shared" si="40"/>
        <v>-177187</v>
      </c>
      <c r="AT33" s="134" t="str">
        <f t="shared" ref="AT33:AT39" si="45">IF(OR(AND(AP33&gt;0,AO33&lt;0),AND(AP33&lt;0,AO33&gt;0)),"N/A ",IFERROR((AP33-AO33)/ABS(AO33),0))</f>
        <v xml:space="preserve">N/A </v>
      </c>
      <c r="AU33" s="134">
        <f t="shared" ref="AU33:AU39" si="46">IF(OR(AND(AQ33&gt;0,AP33&lt;0),AND(AQ33&lt;0,AP33&gt;0)),"N/A ",IFERROR((AQ33-AP33)/ABS(AP33),0))</f>
        <v>-0.63978373507546749</v>
      </c>
      <c r="AV33" s="134" t="str">
        <f t="shared" ref="AV33:AV39" si="47">IF(OR(AND(AR33&gt;0,AQ33&lt;0),AND(AR33&lt;0,AQ33&gt;0)),"N/A ",IFERROR((AR33-AQ33)/ABS(AQ33),0))</f>
        <v xml:space="preserve">N/A </v>
      </c>
    </row>
    <row r="34" spans="1:48" ht="14.45" customHeight="1" x14ac:dyDescent="0.25">
      <c r="A34" t="s">
        <v>60</v>
      </c>
      <c r="B34" s="2">
        <v>0</v>
      </c>
      <c r="C34" s="2">
        <v>289647</v>
      </c>
      <c r="D34" s="2">
        <v>69678</v>
      </c>
      <c r="E34" s="2">
        <v>-63057</v>
      </c>
      <c r="F34" s="2">
        <v>214174</v>
      </c>
      <c r="H34" s="134">
        <f t="shared" si="26"/>
        <v>0</v>
      </c>
      <c r="I34" s="134">
        <f t="shared" si="27"/>
        <v>-0.75943821272100176</v>
      </c>
      <c r="J34" s="134" t="str">
        <f t="shared" si="28"/>
        <v xml:space="preserve">N/A </v>
      </c>
      <c r="K34" s="134" t="str">
        <f t="shared" si="28"/>
        <v xml:space="preserve">N/A </v>
      </c>
      <c r="M34" s="2">
        <v>699</v>
      </c>
      <c r="N34" s="2">
        <v>-7255</v>
      </c>
      <c r="O34" s="2">
        <v>85964</v>
      </c>
      <c r="P34" s="2">
        <v>-9730</v>
      </c>
      <c r="Q34" s="115">
        <v>-9877</v>
      </c>
      <c r="R34" s="2">
        <v>-17822</v>
      </c>
      <c r="S34" s="2">
        <v>-17735</v>
      </c>
      <c r="T34" s="2">
        <v>-17623</v>
      </c>
      <c r="U34" s="115">
        <v>-17766</v>
      </c>
      <c r="V34" s="2">
        <v>280097</v>
      </c>
      <c r="W34" s="2">
        <v>-22815</v>
      </c>
      <c r="X34" s="2">
        <v>-25342</v>
      </c>
      <c r="Y34" s="115">
        <v>-25561</v>
      </c>
      <c r="Z34" s="2">
        <v>-30071</v>
      </c>
      <c r="AA34" s="2">
        <v>259826</v>
      </c>
      <c r="AC34" s="134" t="str">
        <f t="shared" si="29"/>
        <v xml:space="preserve">N/A </v>
      </c>
      <c r="AD34" s="134">
        <f t="shared" si="30"/>
        <v>-1.4565127498277051</v>
      </c>
      <c r="AE34" s="134" t="str">
        <f t="shared" si="31"/>
        <v xml:space="preserve">N/A </v>
      </c>
      <c r="AF34" s="134">
        <f t="shared" si="32"/>
        <v>-0.8112024665981501</v>
      </c>
      <c r="AG34" s="134">
        <f t="shared" si="33"/>
        <v>-0.79872430900070868</v>
      </c>
      <c r="AH34" s="134" t="str">
        <f t="shared" si="34"/>
        <v xml:space="preserve">N/A </v>
      </c>
      <c r="AI34" s="134">
        <f t="shared" si="35"/>
        <v>-0.28643924443191432</v>
      </c>
      <c r="AJ34" s="134">
        <f t="shared" si="44"/>
        <v>-0.43800714974748906</v>
      </c>
      <c r="AK34" s="134">
        <f t="shared" si="44"/>
        <v>-0.43875942812113022</v>
      </c>
      <c r="AL34" s="134" t="str">
        <f t="shared" si="44"/>
        <v xml:space="preserve">N/A </v>
      </c>
      <c r="AM34" s="134" t="str">
        <f t="shared" si="44"/>
        <v xml:space="preserve">N/A </v>
      </c>
      <c r="AO34" s="2">
        <f t="shared" si="37"/>
        <v>79408</v>
      </c>
      <c r="AP34" s="2">
        <f t="shared" si="38"/>
        <v>-45434</v>
      </c>
      <c r="AQ34" s="2">
        <f t="shared" si="39"/>
        <v>239516</v>
      </c>
      <c r="AR34" s="2">
        <f t="shared" si="40"/>
        <v>204194</v>
      </c>
      <c r="AT34" s="134" t="str">
        <f t="shared" si="45"/>
        <v xml:space="preserve">N/A </v>
      </c>
      <c r="AU34" s="134" t="str">
        <f t="shared" si="46"/>
        <v xml:space="preserve">N/A </v>
      </c>
      <c r="AV34" s="134">
        <f t="shared" si="47"/>
        <v>-0.14747240267873546</v>
      </c>
    </row>
    <row r="35" spans="1:48" x14ac:dyDescent="0.25">
      <c r="A35" t="s">
        <v>42</v>
      </c>
      <c r="B35" s="2">
        <v>9382</v>
      </c>
      <c r="C35" s="2">
        <v>9229</v>
      </c>
      <c r="D35" s="2">
        <v>4092</v>
      </c>
      <c r="E35" s="2">
        <v>14774</v>
      </c>
      <c r="F35" s="2">
        <v>27003</v>
      </c>
      <c r="H35" s="134">
        <f t="shared" si="26"/>
        <v>-1.6307823491792793E-2</v>
      </c>
      <c r="I35" s="134">
        <f t="shared" si="27"/>
        <v>-0.55661501787842671</v>
      </c>
      <c r="J35" s="134">
        <f t="shared" si="28"/>
        <v>2.6104594330400781</v>
      </c>
      <c r="K35" s="134">
        <f t="shared" si="28"/>
        <v>0.82773791796399077</v>
      </c>
      <c r="M35" s="2">
        <v>-10016</v>
      </c>
      <c r="N35" s="2">
        <v>1785</v>
      </c>
      <c r="O35" s="2">
        <v>4518</v>
      </c>
      <c r="P35" s="2">
        <v>7805</v>
      </c>
      <c r="Q35" s="115">
        <v>-8335</v>
      </c>
      <c r="R35" s="2">
        <v>-7167</v>
      </c>
      <c r="S35" s="2">
        <v>11700</v>
      </c>
      <c r="T35" s="2">
        <v>18576</v>
      </c>
      <c r="U35" s="115">
        <v>-7285</v>
      </c>
      <c r="V35" s="2">
        <v>4318</v>
      </c>
      <c r="W35" s="2">
        <v>12336</v>
      </c>
      <c r="X35" s="2">
        <v>17634</v>
      </c>
      <c r="Y35" s="115">
        <v>-3462</v>
      </c>
      <c r="Z35" s="2">
        <v>5403</v>
      </c>
      <c r="AA35" s="2">
        <v>5916</v>
      </c>
      <c r="AC35" s="134">
        <f t="shared" si="29"/>
        <v>0.1678314696485623</v>
      </c>
      <c r="AD35" s="134" t="str">
        <f t="shared" si="30"/>
        <v xml:space="preserve">N/A </v>
      </c>
      <c r="AE35" s="134">
        <f t="shared" si="31"/>
        <v>1.5896414342629481</v>
      </c>
      <c r="AF35" s="134">
        <f t="shared" si="32"/>
        <v>1.3800128122998079</v>
      </c>
      <c r="AG35" s="134">
        <f t="shared" si="33"/>
        <v>0.12597480503899219</v>
      </c>
      <c r="AH35" s="134" t="str">
        <f t="shared" si="34"/>
        <v xml:space="preserve">N/A </v>
      </c>
      <c r="AI35" s="134">
        <f t="shared" si="35"/>
        <v>5.4358974358974362E-2</v>
      </c>
      <c r="AJ35" s="134">
        <f t="shared" si="44"/>
        <v>-5.071059431524548E-2</v>
      </c>
      <c r="AK35" s="134">
        <f t="shared" si="44"/>
        <v>0.52477693891557997</v>
      </c>
      <c r="AL35" s="134">
        <f t="shared" si="44"/>
        <v>0.25127373784159335</v>
      </c>
      <c r="AM35" s="134">
        <f t="shared" si="44"/>
        <v>-0.52042801556420237</v>
      </c>
      <c r="AO35" s="2">
        <f t="shared" si="37"/>
        <v>-3713</v>
      </c>
      <c r="AP35" s="2">
        <f t="shared" si="38"/>
        <v>-3802</v>
      </c>
      <c r="AQ35" s="2">
        <f t="shared" si="39"/>
        <v>9369</v>
      </c>
      <c r="AR35" s="2">
        <f t="shared" si="40"/>
        <v>7857</v>
      </c>
      <c r="AT35" s="134">
        <f t="shared" si="45"/>
        <v>-2.396983571236197E-2</v>
      </c>
      <c r="AU35" s="134" t="str">
        <f t="shared" si="46"/>
        <v xml:space="preserve">N/A </v>
      </c>
      <c r="AV35" s="134">
        <f t="shared" si="47"/>
        <v>-0.16138328530259366</v>
      </c>
    </row>
    <row r="36" spans="1:48" x14ac:dyDescent="0.25">
      <c r="A36" t="s">
        <v>43</v>
      </c>
      <c r="B36" s="2">
        <v>2995</v>
      </c>
      <c r="C36" s="2">
        <v>4152</v>
      </c>
      <c r="D36" s="2">
        <v>6286</v>
      </c>
      <c r="E36" s="2">
        <v>18104</v>
      </c>
      <c r="F36" s="2">
        <v>12490</v>
      </c>
      <c r="H36" s="134">
        <f t="shared" si="26"/>
        <v>0.38631051752921536</v>
      </c>
      <c r="I36" s="134">
        <f t="shared" si="27"/>
        <v>0.51396917148362231</v>
      </c>
      <c r="J36" s="134">
        <f t="shared" si="28"/>
        <v>1.8800509067769646</v>
      </c>
      <c r="K36" s="134">
        <f t="shared" si="28"/>
        <v>-0.31009721608484314</v>
      </c>
      <c r="M36" s="2">
        <v>-2541</v>
      </c>
      <c r="N36" s="2">
        <v>-2053</v>
      </c>
      <c r="O36" s="2">
        <v>1894</v>
      </c>
      <c r="P36" s="2">
        <v>8986</v>
      </c>
      <c r="Q36" s="115">
        <v>-1800</v>
      </c>
      <c r="R36" s="2">
        <v>14088</v>
      </c>
      <c r="S36" s="2">
        <v>3383</v>
      </c>
      <c r="T36" s="2">
        <v>2433</v>
      </c>
      <c r="U36" s="115">
        <v>18284</v>
      </c>
      <c r="V36" s="2">
        <v>-15386</v>
      </c>
      <c r="W36" s="2">
        <v>4532</v>
      </c>
      <c r="X36" s="2">
        <v>5060</v>
      </c>
      <c r="Y36" s="115">
        <v>-2761</v>
      </c>
      <c r="Z36" s="2">
        <v>-751</v>
      </c>
      <c r="AA36" s="2">
        <v>-2102</v>
      </c>
      <c r="AC36" s="134">
        <f t="shared" si="29"/>
        <v>0.29161747343565525</v>
      </c>
      <c r="AD36" s="134" t="str">
        <f t="shared" si="30"/>
        <v xml:space="preserve">N/A </v>
      </c>
      <c r="AE36" s="134">
        <f t="shared" si="31"/>
        <v>0.78616684266103487</v>
      </c>
      <c r="AF36" s="134">
        <f t="shared" si="32"/>
        <v>-0.72924549298909414</v>
      </c>
      <c r="AG36" s="134" t="str">
        <f t="shared" si="33"/>
        <v xml:space="preserve">N/A </v>
      </c>
      <c r="AH36" s="134" t="str">
        <f t="shared" si="34"/>
        <v xml:space="preserve">N/A </v>
      </c>
      <c r="AI36" s="134">
        <f t="shared" si="35"/>
        <v>0.33963937333727462</v>
      </c>
      <c r="AJ36" s="134">
        <f t="shared" si="44"/>
        <v>1.0797369502671599</v>
      </c>
      <c r="AK36" s="134" t="str">
        <f t="shared" si="44"/>
        <v xml:space="preserve">N/A </v>
      </c>
      <c r="AL36" s="134">
        <f t="shared" si="44"/>
        <v>0.95118939295463412</v>
      </c>
      <c r="AM36" s="134" t="str">
        <f t="shared" si="44"/>
        <v xml:space="preserve">N/A </v>
      </c>
      <c r="AO36" s="2">
        <f t="shared" si="37"/>
        <v>-2700</v>
      </c>
      <c r="AP36" s="2">
        <f t="shared" si="38"/>
        <v>15671</v>
      </c>
      <c r="AQ36" s="2">
        <f t="shared" si="39"/>
        <v>7430</v>
      </c>
      <c r="AR36" s="2">
        <f t="shared" si="40"/>
        <v>-5614</v>
      </c>
      <c r="AT36" s="134" t="str">
        <f t="shared" si="45"/>
        <v xml:space="preserve">N/A </v>
      </c>
      <c r="AU36" s="134">
        <f t="shared" si="46"/>
        <v>-0.52587582158126478</v>
      </c>
      <c r="AV36" s="134" t="str">
        <f t="shared" si="47"/>
        <v xml:space="preserve">N/A </v>
      </c>
    </row>
    <row r="37" spans="1:48" x14ac:dyDescent="0.25">
      <c r="A37" t="s">
        <v>85</v>
      </c>
      <c r="B37" s="2">
        <v>-3032</v>
      </c>
      <c r="C37" s="2">
        <v>-3985</v>
      </c>
      <c r="D37" s="2">
        <v>-5050</v>
      </c>
      <c r="E37" s="2">
        <v>-14591</v>
      </c>
      <c r="F37" s="2">
        <v>-11643</v>
      </c>
      <c r="H37" s="134">
        <f t="shared" si="26"/>
        <v>-0.31431398416886541</v>
      </c>
      <c r="I37" s="134">
        <f t="shared" si="27"/>
        <v>-0.2672521957340025</v>
      </c>
      <c r="J37" s="134">
        <f t="shared" si="28"/>
        <v>-1.8893069306930692</v>
      </c>
      <c r="K37" s="134">
        <f t="shared" si="28"/>
        <v>0.2020423548762936</v>
      </c>
      <c r="M37" s="2">
        <v>-334</v>
      </c>
      <c r="N37" s="2">
        <v>-723</v>
      </c>
      <c r="O37" s="2">
        <v>-1320</v>
      </c>
      <c r="P37" s="2">
        <v>-2673</v>
      </c>
      <c r="Q37" s="115">
        <v>-1578</v>
      </c>
      <c r="R37" s="2">
        <v>-815</v>
      </c>
      <c r="S37" s="2">
        <v>-2353</v>
      </c>
      <c r="T37" s="2">
        <v>-9845</v>
      </c>
      <c r="U37" s="115">
        <v>-5056</v>
      </c>
      <c r="V37" s="2">
        <v>-1630</v>
      </c>
      <c r="W37" s="2">
        <v>-3353</v>
      </c>
      <c r="X37" s="2">
        <v>-1604</v>
      </c>
      <c r="Y37" s="115">
        <v>-178</v>
      </c>
      <c r="Z37" s="2">
        <v>-446</v>
      </c>
      <c r="AA37" s="2">
        <v>-1252</v>
      </c>
      <c r="AC37" s="134">
        <f t="shared" si="29"/>
        <v>-3.7245508982035926</v>
      </c>
      <c r="AD37" s="134">
        <f t="shared" si="30"/>
        <v>-0.1272475795297372</v>
      </c>
      <c r="AE37" s="134">
        <f t="shared" si="31"/>
        <v>-0.78257575757575759</v>
      </c>
      <c r="AF37" s="134">
        <f t="shared" si="32"/>
        <v>-2.6831275720164611</v>
      </c>
      <c r="AG37" s="134">
        <f t="shared" si="33"/>
        <v>-2.2040557667934095</v>
      </c>
      <c r="AH37" s="134">
        <f t="shared" si="34"/>
        <v>-1</v>
      </c>
      <c r="AI37" s="134">
        <f t="shared" si="35"/>
        <v>-0.42498937526561836</v>
      </c>
      <c r="AJ37" s="134">
        <f t="shared" si="44"/>
        <v>0.83707465718638907</v>
      </c>
      <c r="AK37" s="134">
        <f t="shared" si="44"/>
        <v>0.96479430379746833</v>
      </c>
      <c r="AL37" s="134">
        <f t="shared" si="44"/>
        <v>0.72638036809815953</v>
      </c>
      <c r="AM37" s="134">
        <f t="shared" si="44"/>
        <v>0.62660304205189388</v>
      </c>
      <c r="AO37" s="2">
        <f t="shared" si="37"/>
        <v>-2377</v>
      </c>
      <c r="AP37" s="2">
        <f t="shared" si="38"/>
        <v>-4746</v>
      </c>
      <c r="AQ37" s="2">
        <f t="shared" si="39"/>
        <v>-10039</v>
      </c>
      <c r="AR37" s="2">
        <f t="shared" si="40"/>
        <v>-1876</v>
      </c>
      <c r="AT37" s="134">
        <f t="shared" si="45"/>
        <v>-0.99663441312578882</v>
      </c>
      <c r="AU37" s="134">
        <f t="shared" si="46"/>
        <v>-1.1152549515381374</v>
      </c>
      <c r="AV37" s="134">
        <f t="shared" si="47"/>
        <v>0.81312879768901281</v>
      </c>
    </row>
    <row r="38" spans="1:48" x14ac:dyDescent="0.25">
      <c r="A38" t="s">
        <v>86</v>
      </c>
      <c r="B38" s="2">
        <v>4784</v>
      </c>
      <c r="C38" s="2">
        <v>10182.635</v>
      </c>
      <c r="D38" s="2">
        <v>24063</v>
      </c>
      <c r="E38" s="2">
        <v>59781</v>
      </c>
      <c r="F38" s="2">
        <v>28492</v>
      </c>
      <c r="H38" s="134">
        <f t="shared" si="26"/>
        <v>1.1284772157190637</v>
      </c>
      <c r="I38" s="134">
        <f t="shared" si="27"/>
        <v>1.3631407783938048</v>
      </c>
      <c r="J38" s="134">
        <f t="shared" si="28"/>
        <v>1.4843535718738312</v>
      </c>
      <c r="K38" s="134">
        <f t="shared" si="28"/>
        <v>-0.52339372041284016</v>
      </c>
      <c r="M38" s="2">
        <v>8946</v>
      </c>
      <c r="N38" s="2">
        <v>5719</v>
      </c>
      <c r="O38" s="2">
        <v>15509</v>
      </c>
      <c r="P38" s="2">
        <v>-6111</v>
      </c>
      <c r="Q38" s="115">
        <v>-2698</v>
      </c>
      <c r="R38" s="2">
        <v>27855</v>
      </c>
      <c r="S38" s="2">
        <v>42696</v>
      </c>
      <c r="T38" s="2">
        <v>-8072</v>
      </c>
      <c r="U38" s="115">
        <v>-9137</v>
      </c>
      <c r="V38" s="2">
        <v>-9369</v>
      </c>
      <c r="W38" s="2">
        <v>69911</v>
      </c>
      <c r="X38" s="2">
        <v>-22913</v>
      </c>
      <c r="Y38" s="115">
        <v>-5392</v>
      </c>
      <c r="Z38" s="2">
        <v>8296</v>
      </c>
      <c r="AA38" s="2">
        <v>10712</v>
      </c>
      <c r="AC38" s="134" t="str">
        <f t="shared" si="29"/>
        <v xml:space="preserve">N/A </v>
      </c>
      <c r="AD38" s="134">
        <f t="shared" si="30"/>
        <v>3.8706067494317189</v>
      </c>
      <c r="AE38" s="134">
        <f t="shared" si="31"/>
        <v>1.7529821394029272</v>
      </c>
      <c r="AF38" s="134">
        <f t="shared" si="32"/>
        <v>-0.32089674357715597</v>
      </c>
      <c r="AG38" s="134">
        <f t="shared" si="33"/>
        <v>-2.3865826538176429</v>
      </c>
      <c r="AH38" s="134" t="str">
        <f t="shared" si="34"/>
        <v xml:space="preserve">N/A </v>
      </c>
      <c r="AI38" s="134">
        <f t="shared" si="35"/>
        <v>0.63741334082818057</v>
      </c>
      <c r="AJ38" s="134">
        <f t="shared" si="44"/>
        <v>-1.838577799801784</v>
      </c>
      <c r="AK38" s="134">
        <f t="shared" si="44"/>
        <v>0.40987194921746745</v>
      </c>
      <c r="AL38" s="134" t="str">
        <f t="shared" si="44"/>
        <v xml:space="preserve">N/A </v>
      </c>
      <c r="AM38" s="134">
        <f t="shared" si="44"/>
        <v>-0.84677661598317866</v>
      </c>
      <c r="AO38" s="2">
        <f t="shared" si="37"/>
        <v>30174</v>
      </c>
      <c r="AP38" s="2">
        <f t="shared" si="38"/>
        <v>67853</v>
      </c>
      <c r="AQ38" s="2">
        <f t="shared" si="39"/>
        <v>51405</v>
      </c>
      <c r="AR38" s="2">
        <f t="shared" si="40"/>
        <v>13616</v>
      </c>
      <c r="AT38" s="134">
        <f t="shared" si="45"/>
        <v>1.2487240670776165</v>
      </c>
      <c r="AU38" s="134">
        <f t="shared" si="46"/>
        <v>-0.24240637849468705</v>
      </c>
      <c r="AV38" s="134">
        <f t="shared" si="47"/>
        <v>-0.73512304250559279</v>
      </c>
    </row>
    <row r="39" spans="1:48" x14ac:dyDescent="0.25">
      <c r="A39" s="18" t="s">
        <v>110</v>
      </c>
      <c r="B39" s="19">
        <f>SUM(B24,B27:B30,B33:B38)</f>
        <v>65740.581999999995</v>
      </c>
      <c r="C39" s="19">
        <f>SUM(C24,C27:C30,C33:C38)</f>
        <v>56410.377</v>
      </c>
      <c r="D39" s="19">
        <f>SUM(D24,D27:D30,D33:D38)</f>
        <v>121574</v>
      </c>
      <c r="E39" s="19">
        <f>SUM(E24,E27:E30,E33:E38)</f>
        <v>43209</v>
      </c>
      <c r="F39" s="19">
        <f>SUM(F24,F27:F30,F33:F38)</f>
        <v>139853</v>
      </c>
      <c r="G39" s="20"/>
      <c r="H39" s="135">
        <f t="shared" ref="H39:H60" si="48">IF(OR(AND(C39&gt;0,B39&lt;0),AND(C39&lt;0,B39&gt;0)),"N/A ",IFERROR((C39-B39)/ABS(B39),0))</f>
        <v>-0.14192458776832848</v>
      </c>
      <c r="I39" s="135">
        <f t="shared" ref="I39:I60" si="49">IF(OR(AND(D39&gt;0,C39&lt;0),AND(D39&lt;0,C39&gt;0)),"N/A ",IFERROR((D39-C39)/ABS(C39),0))</f>
        <v>1.1551708473779567</v>
      </c>
      <c r="J39" s="135">
        <f t="shared" ref="J39:K60" si="50">IF(OR(AND(E39&gt;0,D39&lt;0),AND(E39&lt;0,D39&gt;0)),"N/A ",IFERROR((E39-D39)/ABS(D39),0))</f>
        <v>-0.64458683600111866</v>
      </c>
      <c r="K39" s="135">
        <f t="shared" si="50"/>
        <v>2.2366636580342059</v>
      </c>
      <c r="M39" s="19">
        <f t="shared" ref="M39:W39" si="51">SUM(M24,M27:M30,M33:M38)</f>
        <v>-74487</v>
      </c>
      <c r="N39" s="19">
        <f>SUM(N24,N27:N30,N33:N38)</f>
        <v>14694</v>
      </c>
      <c r="O39" s="19">
        <f>SUM(O24,O27:O30,O33:O38)</f>
        <v>124505</v>
      </c>
      <c r="P39" s="19">
        <f>SUM(P24,P27:P30,P33:P38)</f>
        <v>56862</v>
      </c>
      <c r="Q39" s="114">
        <f t="shared" si="51"/>
        <v>-105999</v>
      </c>
      <c r="R39" s="19">
        <f t="shared" si="51"/>
        <v>110491</v>
      </c>
      <c r="S39" s="19">
        <f t="shared" si="51"/>
        <v>91599</v>
      </c>
      <c r="T39" s="19">
        <f t="shared" si="51"/>
        <v>-52882</v>
      </c>
      <c r="U39" s="114">
        <f t="shared" si="51"/>
        <v>-129230</v>
      </c>
      <c r="V39" s="19">
        <f t="shared" si="51"/>
        <v>305945</v>
      </c>
      <c r="W39" s="19">
        <f t="shared" si="51"/>
        <v>-11301</v>
      </c>
      <c r="X39" s="19">
        <f>SUM(X24,X27:X30,X33:X38)</f>
        <v>-25561</v>
      </c>
      <c r="Y39" s="114">
        <f t="shared" ref="Y39:AA39" si="52">SUM(Y24,Y27:Y30,Y33:Y38)</f>
        <v>-193832</v>
      </c>
      <c r="Z39" s="19">
        <f t="shared" si="52"/>
        <v>97057</v>
      </c>
      <c r="AA39" s="19">
        <f t="shared" si="52"/>
        <v>286644</v>
      </c>
      <c r="AB39" s="20"/>
      <c r="AC39" s="135">
        <f>IF(OR(AND(Q39&gt;0,M39&lt;0),AND(Q39&lt;0,M39&gt;0)),"N/A ",IFERROR((Q39-M39)/ABS(M39),0))</f>
        <v>-0.42305368722058884</v>
      </c>
      <c r="AD39" s="135">
        <f>IF(OR(AND(R39&gt;0,N39&lt;0),AND(R39&lt;0,N39&gt;0)),"N/A ",IFERROR((R39-N39)/ABS(N39),0))</f>
        <v>6.5194637266911668</v>
      </c>
      <c r="AE39" s="135">
        <f>IF(OR(AND(S39&gt;0,O39&lt;0),AND(S39&lt;0,O39&gt;0)),"N/A ",IFERROR((S39-O39)/ABS(O39),0))</f>
        <v>-0.26429460664230353</v>
      </c>
      <c r="AF39" s="135" t="str">
        <f>IF(OR(AND(T39&gt;0,P39&lt;0),AND(T39&lt;0,P39&gt;0)),"N/A ",IFERROR((T39-P39)/ABS(P39),0))</f>
        <v xml:space="preserve">N/A </v>
      </c>
      <c r="AG39" s="135">
        <f t="shared" si="33"/>
        <v>-0.21916244492872575</v>
      </c>
      <c r="AH39" s="135">
        <f t="shared" si="34"/>
        <v>1.7689585577105829</v>
      </c>
      <c r="AI39" s="135" t="str">
        <f t="shared" si="35"/>
        <v xml:space="preserve">N/A </v>
      </c>
      <c r="AJ39" s="135">
        <f t="shared" si="44"/>
        <v>0.51664082296433567</v>
      </c>
      <c r="AK39" s="135">
        <f t="shared" si="44"/>
        <v>-0.49989940416312001</v>
      </c>
      <c r="AL39" s="135">
        <f t="shared" si="44"/>
        <v>-0.68276324175913972</v>
      </c>
      <c r="AM39" s="135" t="str">
        <f t="shared" si="44"/>
        <v xml:space="preserve">N/A </v>
      </c>
      <c r="AO39" s="19">
        <f t="shared" si="37"/>
        <v>64712</v>
      </c>
      <c r="AP39" s="19">
        <f t="shared" si="38"/>
        <v>96091</v>
      </c>
      <c r="AQ39" s="19">
        <f t="shared" si="39"/>
        <v>165414</v>
      </c>
      <c r="AR39" s="19">
        <f t="shared" si="40"/>
        <v>189869</v>
      </c>
      <c r="AS39" s="20"/>
      <c r="AT39" s="135">
        <f t="shared" si="45"/>
        <v>0.48490233650636666</v>
      </c>
      <c r="AU39" s="135">
        <f t="shared" si="46"/>
        <v>0.72143072712324774</v>
      </c>
      <c r="AV39" s="135">
        <f t="shared" si="47"/>
        <v>0.14784117426578161</v>
      </c>
    </row>
    <row r="40" spans="1:48" ht="5.0999999999999996" customHeight="1" x14ac:dyDescent="0.25">
      <c r="B40" s="2"/>
      <c r="C40" s="2"/>
      <c r="D40" s="2"/>
      <c r="E40" s="2"/>
      <c r="F40" s="2"/>
      <c r="H40" s="134"/>
      <c r="I40" s="134"/>
      <c r="J40" s="134"/>
      <c r="K40" s="134"/>
      <c r="M40" s="2"/>
      <c r="N40" s="2"/>
      <c r="O40" s="2"/>
      <c r="P40" s="2"/>
      <c r="Q40" s="115"/>
      <c r="R40" s="2"/>
      <c r="S40" s="2"/>
      <c r="T40" s="2"/>
      <c r="U40" s="115"/>
      <c r="V40" s="2"/>
      <c r="W40" s="2"/>
      <c r="X40" s="2"/>
      <c r="Y40" s="115"/>
      <c r="Z40" s="2"/>
      <c r="AA40" s="2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O40" s="2"/>
      <c r="AP40" s="2"/>
      <c r="AQ40" s="2"/>
      <c r="AR40" s="2"/>
      <c r="AT40" s="6"/>
      <c r="AU40" s="6"/>
      <c r="AV40" s="6"/>
    </row>
    <row r="41" spans="1:48" x14ac:dyDescent="0.25">
      <c r="A41" s="1" t="s">
        <v>87</v>
      </c>
      <c r="B41" s="3"/>
      <c r="C41" s="3"/>
      <c r="D41" s="3"/>
      <c r="E41" s="3"/>
      <c r="F41" s="3"/>
      <c r="H41" s="136">
        <f t="shared" si="48"/>
        <v>0</v>
      </c>
      <c r="I41" s="136">
        <f t="shared" si="49"/>
        <v>0</v>
      </c>
      <c r="J41" s="136">
        <f t="shared" si="50"/>
        <v>0</v>
      </c>
      <c r="K41" s="136">
        <f t="shared" si="50"/>
        <v>0</v>
      </c>
      <c r="M41" s="3"/>
      <c r="N41" s="3"/>
      <c r="O41" s="3"/>
      <c r="P41" s="3"/>
      <c r="Q41" s="116"/>
      <c r="R41" s="3"/>
      <c r="S41" s="3"/>
      <c r="T41" s="3"/>
      <c r="U41" s="116"/>
      <c r="V41" s="3"/>
      <c r="W41" s="3"/>
      <c r="X41" s="3"/>
      <c r="Y41" s="116"/>
      <c r="Z41" s="3"/>
      <c r="AA41" s="3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O41" s="3"/>
      <c r="AP41" s="3"/>
      <c r="AQ41" s="3"/>
      <c r="AR41" s="3"/>
      <c r="AT41" s="5">
        <f t="shared" ref="AT41:AT48" si="53">IF(OR(AND(AP41&gt;0,AO41&lt;0),AND(AP41&lt;0,AO41&gt;0)),"N/A ",IFERROR((AP41-AO41)/ABS(AO41),0))</f>
        <v>0</v>
      </c>
      <c r="AU41" s="5">
        <f t="shared" ref="AU41:AU48" si="54">IF(OR(AND(AQ41&gt;0,AP41&lt;0),AND(AQ41&lt;0,AP41&gt;0)),"N/A ",IFERROR((AQ41-AP41)/ABS(AP41),0))</f>
        <v>0</v>
      </c>
      <c r="AV41" s="5">
        <f t="shared" ref="AV41:AV48" si="55">IF(OR(AND(AR41&gt;0,AQ41&lt;0),AND(AR41&lt;0,AQ41&gt;0)),"N/A ",IFERROR((AR41-AQ41)/ABS(AQ41),0))</f>
        <v>0</v>
      </c>
    </row>
    <row r="42" spans="1:48" x14ac:dyDescent="0.25">
      <c r="A42" t="s">
        <v>27</v>
      </c>
      <c r="B42" s="2">
        <v>-1724</v>
      </c>
      <c r="C42" s="2">
        <v>-21601</v>
      </c>
      <c r="D42" s="2">
        <v>1364</v>
      </c>
      <c r="E42" s="2">
        <v>-1501</v>
      </c>
      <c r="F42" s="2">
        <v>-53353</v>
      </c>
      <c r="H42" s="134">
        <f t="shared" si="48"/>
        <v>-11.529582366589327</v>
      </c>
      <c r="I42" s="134" t="str">
        <f t="shared" si="49"/>
        <v xml:space="preserve">N/A </v>
      </c>
      <c r="J42" s="134" t="str">
        <f t="shared" si="50"/>
        <v xml:space="preserve">N/A </v>
      </c>
      <c r="K42" s="134">
        <f t="shared" si="50"/>
        <v>-34.544970019986678</v>
      </c>
      <c r="M42" s="2">
        <v>18691</v>
      </c>
      <c r="N42" s="2">
        <v>-45</v>
      </c>
      <c r="O42" s="2">
        <v>-22087</v>
      </c>
      <c r="P42" s="2">
        <v>4805</v>
      </c>
      <c r="Q42" s="115">
        <v>12605</v>
      </c>
      <c r="R42" s="2">
        <v>-14106</v>
      </c>
      <c r="S42" s="2">
        <v>-134</v>
      </c>
      <c r="T42" s="2">
        <v>134</v>
      </c>
      <c r="U42" s="115">
        <v>-392</v>
      </c>
      <c r="V42" s="2">
        <v>-40316</v>
      </c>
      <c r="W42" s="2">
        <v>-10602</v>
      </c>
      <c r="X42" s="2">
        <v>-2043</v>
      </c>
      <c r="Y42" s="115">
        <v>17552</v>
      </c>
      <c r="Z42" s="2">
        <v>-2825</v>
      </c>
      <c r="AA42" s="2">
        <v>-7748</v>
      </c>
      <c r="AC42" s="134">
        <f t="shared" ref="AC42:AC48" si="56">IF(OR(AND(Q42&gt;0,M42&lt;0),AND(Q42&lt;0,M42&gt;0)),"N/A ",IFERROR((Q42-M42)/ABS(M42),0))</f>
        <v>-0.3256112567545878</v>
      </c>
      <c r="AD42" s="134">
        <f t="shared" ref="AD42:AD48" si="57">IF(OR(AND(R42&gt;0,N42&lt;0),AND(R42&lt;0,N42&gt;0)),"N/A ",IFERROR((R42-N42)/ABS(N42),0))</f>
        <v>-312.46666666666664</v>
      </c>
      <c r="AE42" s="134">
        <f t="shared" ref="AE42:AE48" si="58">IF(OR(AND(S42&gt;0,O42&lt;0),AND(S42&lt;0,O42&gt;0)),"N/A ",IFERROR((S42-O42)/ABS(O42),0))</f>
        <v>0.99393308280889214</v>
      </c>
      <c r="AF42" s="134">
        <f t="shared" ref="AF42:AF48" si="59">IF(OR(AND(T42&gt;0,P42&lt;0),AND(T42&lt;0,P42&gt;0)),"N/A ",IFERROR((T42-P42)/ABS(P42),0))</f>
        <v>-0.97211238293444324</v>
      </c>
      <c r="AG42" s="134" t="str">
        <f t="shared" ref="AG42:AM48" si="60">IF(OR(AND(U42&gt;0,Q42&lt;0),AND(U42&lt;0,Q42&gt;0)),"N/A ",IFERROR((U42-Q42)/ABS(Q42),0))</f>
        <v xml:space="preserve">N/A </v>
      </c>
      <c r="AH42" s="134">
        <f t="shared" si="60"/>
        <v>-1.8580745781936765</v>
      </c>
      <c r="AI42" s="134">
        <f t="shared" si="60"/>
        <v>-78.119402985074629</v>
      </c>
      <c r="AJ42" s="134" t="str">
        <f t="shared" si="60"/>
        <v xml:space="preserve">N/A </v>
      </c>
      <c r="AK42" s="134" t="str">
        <f t="shared" si="60"/>
        <v xml:space="preserve">N/A </v>
      </c>
      <c r="AL42" s="134">
        <f t="shared" si="60"/>
        <v>0.92992856434170057</v>
      </c>
      <c r="AM42" s="134">
        <f t="shared" si="60"/>
        <v>0.26919449160535747</v>
      </c>
      <c r="AO42" s="2">
        <f t="shared" ref="AO42:AO48" si="61">SUM(M42:O42)</f>
        <v>-3441</v>
      </c>
      <c r="AP42" s="2">
        <f t="shared" ref="AP42:AP48" si="62">SUM(Q42:S42)</f>
        <v>-1635</v>
      </c>
      <c r="AQ42" s="2">
        <f t="shared" ref="AQ42:AQ48" si="63">SUM(U42:W42)</f>
        <v>-51310</v>
      </c>
      <c r="AR42" s="2">
        <f t="shared" ref="AR42:AR48" si="64">SUM(Y42:AA42)</f>
        <v>6979</v>
      </c>
      <c r="AT42" s="134">
        <f t="shared" si="53"/>
        <v>0.52484742807323448</v>
      </c>
      <c r="AU42" s="134">
        <f t="shared" si="54"/>
        <v>-30.382262996941897</v>
      </c>
      <c r="AV42" s="134" t="str">
        <f t="shared" si="55"/>
        <v xml:space="preserve">N/A </v>
      </c>
    </row>
    <row r="43" spans="1:48" x14ac:dyDescent="0.25">
      <c r="A43" t="s">
        <v>200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H43" s="134">
        <f t="shared" si="48"/>
        <v>0</v>
      </c>
      <c r="I43" s="134">
        <f t="shared" si="49"/>
        <v>0</v>
      </c>
      <c r="J43" s="134">
        <f t="shared" si="50"/>
        <v>0</v>
      </c>
      <c r="K43" s="134">
        <f t="shared" si="50"/>
        <v>0</v>
      </c>
      <c r="M43" s="2">
        <v>0</v>
      </c>
      <c r="N43" s="2">
        <v>0</v>
      </c>
      <c r="O43" s="2">
        <v>0</v>
      </c>
      <c r="P43" s="2">
        <v>0</v>
      </c>
      <c r="Q43" s="115">
        <v>0</v>
      </c>
      <c r="R43" s="2">
        <v>0</v>
      </c>
      <c r="S43" s="2">
        <v>0</v>
      </c>
      <c r="T43" s="2">
        <v>0</v>
      </c>
      <c r="U43" s="115">
        <v>0</v>
      </c>
      <c r="V43" s="2">
        <v>0</v>
      </c>
      <c r="W43" s="2">
        <v>0</v>
      </c>
      <c r="X43" s="2">
        <v>0</v>
      </c>
      <c r="Y43" s="115">
        <v>0</v>
      </c>
      <c r="Z43" s="2">
        <v>0</v>
      </c>
      <c r="AA43" s="2">
        <v>0</v>
      </c>
      <c r="AC43" s="134">
        <f t="shared" si="56"/>
        <v>0</v>
      </c>
      <c r="AD43" s="134">
        <f t="shared" si="57"/>
        <v>0</v>
      </c>
      <c r="AE43" s="134">
        <f t="shared" si="58"/>
        <v>0</v>
      </c>
      <c r="AF43" s="134">
        <f t="shared" si="59"/>
        <v>0</v>
      </c>
      <c r="AG43" s="134">
        <f t="shared" si="60"/>
        <v>0</v>
      </c>
      <c r="AH43" s="134">
        <f t="shared" si="60"/>
        <v>0</v>
      </c>
      <c r="AI43" s="134">
        <f t="shared" si="60"/>
        <v>0</v>
      </c>
      <c r="AJ43" s="134">
        <f t="shared" si="60"/>
        <v>0</v>
      </c>
      <c r="AK43" s="134">
        <f t="shared" si="60"/>
        <v>0</v>
      </c>
      <c r="AL43" s="134">
        <f t="shared" si="60"/>
        <v>0</v>
      </c>
      <c r="AM43" s="134">
        <f t="shared" si="60"/>
        <v>0</v>
      </c>
      <c r="AO43" s="2">
        <f t="shared" si="61"/>
        <v>0</v>
      </c>
      <c r="AP43" s="2">
        <f t="shared" si="62"/>
        <v>0</v>
      </c>
      <c r="AQ43" s="2">
        <f t="shared" si="63"/>
        <v>0</v>
      </c>
      <c r="AR43" s="2">
        <f t="shared" si="64"/>
        <v>0</v>
      </c>
      <c r="AT43" s="134">
        <f t="shared" si="53"/>
        <v>0</v>
      </c>
      <c r="AU43" s="134">
        <f t="shared" si="54"/>
        <v>0</v>
      </c>
      <c r="AV43" s="134">
        <f t="shared" si="55"/>
        <v>0</v>
      </c>
    </row>
    <row r="44" spans="1:48" x14ac:dyDescent="0.25">
      <c r="A44" t="s">
        <v>88</v>
      </c>
      <c r="B44" s="2">
        <v>-13243.596</v>
      </c>
      <c r="C44" s="2">
        <v>-22799</v>
      </c>
      <c r="D44" s="2">
        <v>-31895</v>
      </c>
      <c r="E44" s="2">
        <v>-44231</v>
      </c>
      <c r="F44" s="2">
        <v>-67959</v>
      </c>
      <c r="H44" s="134">
        <f t="shared" si="48"/>
        <v>-0.72151128741770743</v>
      </c>
      <c r="I44" s="134">
        <f t="shared" si="49"/>
        <v>-0.39896486688012633</v>
      </c>
      <c r="J44" s="134">
        <f t="shared" si="50"/>
        <v>-0.38676908606364635</v>
      </c>
      <c r="K44" s="134">
        <f t="shared" si="50"/>
        <v>-0.53645633153218331</v>
      </c>
      <c r="M44" s="2">
        <v>-5202</v>
      </c>
      <c r="N44" s="2">
        <v>-7555</v>
      </c>
      <c r="O44" s="2">
        <v>-9356</v>
      </c>
      <c r="P44" s="2">
        <v>-9782</v>
      </c>
      <c r="Q44" s="115">
        <v>-10257</v>
      </c>
      <c r="R44" s="2">
        <v>-6855</v>
      </c>
      <c r="S44" s="2">
        <v>-12782</v>
      </c>
      <c r="T44" s="2">
        <v>-14337</v>
      </c>
      <c r="U44" s="115">
        <v>-9617</v>
      </c>
      <c r="V44" s="2">
        <v>-16365</v>
      </c>
      <c r="W44" s="2">
        <v>-22319</v>
      </c>
      <c r="X44" s="2">
        <v>-19658</v>
      </c>
      <c r="Y44" s="115">
        <v>-12373</v>
      </c>
      <c r="Z44" s="2">
        <v>-14321</v>
      </c>
      <c r="AA44" s="2">
        <v>-12569</v>
      </c>
      <c r="AC44" s="134">
        <f t="shared" si="56"/>
        <v>-0.97174163783160328</v>
      </c>
      <c r="AD44" s="134">
        <f t="shared" si="57"/>
        <v>9.2653871608206484E-2</v>
      </c>
      <c r="AE44" s="134">
        <f t="shared" si="58"/>
        <v>-0.36618212911500642</v>
      </c>
      <c r="AF44" s="134">
        <f t="shared" si="59"/>
        <v>-0.4656511960744224</v>
      </c>
      <c r="AG44" s="134">
        <f t="shared" si="60"/>
        <v>6.2396412206298137E-2</v>
      </c>
      <c r="AH44" s="134">
        <f t="shared" si="60"/>
        <v>-1.3873085339168489</v>
      </c>
      <c r="AI44" s="134">
        <f t="shared" si="60"/>
        <v>-0.74612736660929435</v>
      </c>
      <c r="AJ44" s="134">
        <f t="shared" si="60"/>
        <v>-0.37113761595870826</v>
      </c>
      <c r="AK44" s="134">
        <f t="shared" si="60"/>
        <v>-0.28657585525631696</v>
      </c>
      <c r="AL44" s="134">
        <f t="shared" si="60"/>
        <v>0.12490070271921784</v>
      </c>
      <c r="AM44" s="134">
        <f t="shared" si="60"/>
        <v>0.43684752901115642</v>
      </c>
      <c r="AO44" s="2">
        <f t="shared" si="61"/>
        <v>-22113</v>
      </c>
      <c r="AP44" s="2">
        <f t="shared" si="62"/>
        <v>-29894</v>
      </c>
      <c r="AQ44" s="2">
        <f t="shared" si="63"/>
        <v>-48301</v>
      </c>
      <c r="AR44" s="2">
        <f t="shared" si="64"/>
        <v>-39263</v>
      </c>
      <c r="AT44" s="134">
        <f t="shared" si="53"/>
        <v>-0.35187446298557412</v>
      </c>
      <c r="AU44" s="134">
        <f t="shared" si="54"/>
        <v>-0.61574228942262665</v>
      </c>
      <c r="AV44" s="134">
        <f t="shared" si="55"/>
        <v>0.18711827912465581</v>
      </c>
    </row>
    <row r="45" spans="1:48" x14ac:dyDescent="0.25">
      <c r="A45" t="s">
        <v>89</v>
      </c>
      <c r="B45" s="2">
        <v>44.198999999999998</v>
      </c>
      <c r="C45" s="2">
        <v>445.06700000000001</v>
      </c>
      <c r="D45" s="2">
        <v>107</v>
      </c>
      <c r="E45" s="2">
        <v>11</v>
      </c>
      <c r="F45" s="2">
        <v>2395</v>
      </c>
      <c r="H45" s="134">
        <f t="shared" si="48"/>
        <v>9.0696169596597205</v>
      </c>
      <c r="I45" s="134">
        <f t="shared" si="49"/>
        <v>-0.75958675884754434</v>
      </c>
      <c r="J45" s="134">
        <f t="shared" si="50"/>
        <v>-0.89719626168224298</v>
      </c>
      <c r="K45" s="134">
        <f t="shared" si="50"/>
        <v>216.72727272727272</v>
      </c>
      <c r="M45" s="2">
        <v>0</v>
      </c>
      <c r="N45" s="2">
        <v>0</v>
      </c>
      <c r="O45" s="2">
        <v>5</v>
      </c>
      <c r="P45" s="2">
        <v>102</v>
      </c>
      <c r="Q45" s="115">
        <v>0</v>
      </c>
      <c r="R45" s="2">
        <v>0</v>
      </c>
      <c r="S45" s="2">
        <v>0</v>
      </c>
      <c r="T45" s="2">
        <v>11</v>
      </c>
      <c r="U45" s="115">
        <v>0</v>
      </c>
      <c r="V45" s="2">
        <v>0</v>
      </c>
      <c r="W45" s="2">
        <v>0</v>
      </c>
      <c r="X45" s="2">
        <v>2395</v>
      </c>
      <c r="Y45" s="115">
        <v>0</v>
      </c>
      <c r="Z45" s="2">
        <v>189</v>
      </c>
      <c r="AA45" s="2">
        <v>423</v>
      </c>
      <c r="AC45" s="134">
        <f t="shared" si="56"/>
        <v>0</v>
      </c>
      <c r="AD45" s="134">
        <f t="shared" si="57"/>
        <v>0</v>
      </c>
      <c r="AE45" s="134">
        <f t="shared" si="58"/>
        <v>-1</v>
      </c>
      <c r="AF45" s="134">
        <f t="shared" si="59"/>
        <v>-0.89215686274509809</v>
      </c>
      <c r="AG45" s="134">
        <f t="shared" si="60"/>
        <v>0</v>
      </c>
      <c r="AH45" s="134">
        <f t="shared" si="60"/>
        <v>0</v>
      </c>
      <c r="AI45" s="134">
        <f t="shared" si="60"/>
        <v>0</v>
      </c>
      <c r="AJ45" s="134">
        <f t="shared" si="60"/>
        <v>216.72727272727272</v>
      </c>
      <c r="AK45" s="134">
        <f t="shared" si="60"/>
        <v>0</v>
      </c>
      <c r="AL45" s="134">
        <f t="shared" si="60"/>
        <v>0</v>
      </c>
      <c r="AM45" s="134">
        <f t="shared" si="60"/>
        <v>0</v>
      </c>
      <c r="AO45" s="2">
        <f t="shared" si="61"/>
        <v>5</v>
      </c>
      <c r="AP45" s="2">
        <f t="shared" si="62"/>
        <v>0</v>
      </c>
      <c r="AQ45" s="2">
        <f t="shared" si="63"/>
        <v>0</v>
      </c>
      <c r="AR45" s="2">
        <f t="shared" si="64"/>
        <v>612</v>
      </c>
      <c r="AT45" s="134">
        <f t="shared" si="53"/>
        <v>-1</v>
      </c>
      <c r="AU45" s="134">
        <f t="shared" si="54"/>
        <v>0</v>
      </c>
      <c r="AV45" s="134">
        <f t="shared" si="55"/>
        <v>0</v>
      </c>
    </row>
    <row r="46" spans="1:48" x14ac:dyDescent="0.25">
      <c r="A46" t="s">
        <v>90</v>
      </c>
      <c r="B46" s="2">
        <v>-5609.9189999999999</v>
      </c>
      <c r="C46" s="2">
        <v>-7020.1679999999997</v>
      </c>
      <c r="D46" s="2">
        <v>-12074</v>
      </c>
      <c r="E46" s="2">
        <v>-12336</v>
      </c>
      <c r="F46" s="2">
        <v>-12228</v>
      </c>
      <c r="H46" s="134">
        <f t="shared" si="48"/>
        <v>-0.25138491304419902</v>
      </c>
      <c r="I46" s="134">
        <f t="shared" si="49"/>
        <v>-0.71990185989850963</v>
      </c>
      <c r="J46" s="134">
        <f t="shared" si="50"/>
        <v>-2.1699519628954778E-2</v>
      </c>
      <c r="K46" s="134">
        <f t="shared" si="50"/>
        <v>8.7548638132295721E-3</v>
      </c>
      <c r="M46" s="2">
        <v>-3130</v>
      </c>
      <c r="N46" s="2">
        <v>-3068</v>
      </c>
      <c r="O46" s="2">
        <v>-2924</v>
      </c>
      <c r="P46" s="2">
        <v>-2952</v>
      </c>
      <c r="Q46" s="115">
        <v>-1754</v>
      </c>
      <c r="R46" s="2">
        <v>-2217</v>
      </c>
      <c r="S46" s="2">
        <v>-3884</v>
      </c>
      <c r="T46" s="2">
        <v>-4481</v>
      </c>
      <c r="U46" s="115">
        <v>-3252</v>
      </c>
      <c r="V46" s="2">
        <v>-3372</v>
      </c>
      <c r="W46" s="2">
        <v>-2875</v>
      </c>
      <c r="X46" s="2">
        <v>-2729</v>
      </c>
      <c r="Y46" s="115">
        <v>-2624</v>
      </c>
      <c r="Z46" s="2">
        <v>-3503</v>
      </c>
      <c r="AA46" s="2">
        <v>-1688</v>
      </c>
      <c r="AC46" s="134">
        <f t="shared" si="56"/>
        <v>0.43961661341853037</v>
      </c>
      <c r="AD46" s="134">
        <f t="shared" si="57"/>
        <v>0.27737940026075619</v>
      </c>
      <c r="AE46" s="134">
        <f t="shared" si="58"/>
        <v>-0.32831737346101231</v>
      </c>
      <c r="AF46" s="134">
        <f t="shared" si="59"/>
        <v>-0.51795392953929542</v>
      </c>
      <c r="AG46" s="134">
        <f t="shared" si="60"/>
        <v>-0.8540478905359179</v>
      </c>
      <c r="AH46" s="134">
        <f t="shared" si="60"/>
        <v>-0.52097428958051417</v>
      </c>
      <c r="AI46" s="134">
        <f t="shared" si="60"/>
        <v>0.259783728115345</v>
      </c>
      <c r="AJ46" s="134">
        <f t="shared" si="60"/>
        <v>0.39098415532247266</v>
      </c>
      <c r="AK46" s="134">
        <f t="shared" si="60"/>
        <v>0.19311193111931119</v>
      </c>
      <c r="AL46" s="134">
        <f t="shared" si="60"/>
        <v>-3.8849347568208778E-2</v>
      </c>
      <c r="AM46" s="134">
        <f t="shared" si="60"/>
        <v>0.41286956521739132</v>
      </c>
      <c r="AO46" s="2">
        <f t="shared" si="61"/>
        <v>-9122</v>
      </c>
      <c r="AP46" s="2">
        <f t="shared" si="62"/>
        <v>-7855</v>
      </c>
      <c r="AQ46" s="2">
        <f t="shared" si="63"/>
        <v>-9499</v>
      </c>
      <c r="AR46" s="2">
        <f t="shared" si="64"/>
        <v>-7815</v>
      </c>
      <c r="AT46" s="134">
        <f t="shared" si="53"/>
        <v>0.13889497917123439</v>
      </c>
      <c r="AU46" s="134">
        <f t="shared" si="54"/>
        <v>-0.2092934436664545</v>
      </c>
      <c r="AV46" s="134">
        <f t="shared" si="55"/>
        <v>0.17728181913885671</v>
      </c>
    </row>
    <row r="47" spans="1:48" x14ac:dyDescent="0.25">
      <c r="A47" t="s">
        <v>91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H47" s="134">
        <f t="shared" si="48"/>
        <v>0</v>
      </c>
      <c r="I47" s="134">
        <f t="shared" si="49"/>
        <v>0</v>
      </c>
      <c r="J47" s="134">
        <f t="shared" si="50"/>
        <v>0</v>
      </c>
      <c r="K47" s="134">
        <f t="shared" si="50"/>
        <v>0</v>
      </c>
      <c r="M47" s="2">
        <v>0</v>
      </c>
      <c r="N47" s="2">
        <v>0</v>
      </c>
      <c r="O47" s="2">
        <v>0</v>
      </c>
      <c r="P47" s="2">
        <v>0</v>
      </c>
      <c r="Q47" s="115">
        <v>0</v>
      </c>
      <c r="R47" s="2">
        <v>0</v>
      </c>
      <c r="S47" s="2">
        <v>0</v>
      </c>
      <c r="T47" s="2">
        <v>0</v>
      </c>
      <c r="U47" s="115">
        <v>0</v>
      </c>
      <c r="V47" s="2">
        <v>0</v>
      </c>
      <c r="W47" s="2">
        <v>0</v>
      </c>
      <c r="X47" s="2">
        <v>0</v>
      </c>
      <c r="Y47" s="115">
        <v>0</v>
      </c>
      <c r="Z47" s="2">
        <v>0</v>
      </c>
      <c r="AA47" s="2">
        <v>0</v>
      </c>
      <c r="AC47" s="134">
        <f t="shared" si="56"/>
        <v>0</v>
      </c>
      <c r="AD47" s="134">
        <f t="shared" si="57"/>
        <v>0</v>
      </c>
      <c r="AE47" s="134">
        <f t="shared" si="58"/>
        <v>0</v>
      </c>
      <c r="AF47" s="134">
        <f t="shared" si="59"/>
        <v>0</v>
      </c>
      <c r="AG47" s="134">
        <f t="shared" si="60"/>
        <v>0</v>
      </c>
      <c r="AH47" s="134">
        <f t="shared" si="60"/>
        <v>0</v>
      </c>
      <c r="AI47" s="134">
        <f t="shared" si="60"/>
        <v>0</v>
      </c>
      <c r="AJ47" s="134">
        <f t="shared" si="60"/>
        <v>0</v>
      </c>
      <c r="AK47" s="134">
        <f t="shared" si="60"/>
        <v>0</v>
      </c>
      <c r="AL47" s="134">
        <f t="shared" si="60"/>
        <v>0</v>
      </c>
      <c r="AM47" s="134">
        <f t="shared" si="60"/>
        <v>0</v>
      </c>
      <c r="AO47" s="2">
        <f t="shared" si="61"/>
        <v>0</v>
      </c>
      <c r="AP47" s="2">
        <f t="shared" si="62"/>
        <v>0</v>
      </c>
      <c r="AQ47" s="2">
        <f t="shared" si="63"/>
        <v>0</v>
      </c>
      <c r="AR47" s="2">
        <f t="shared" si="64"/>
        <v>0</v>
      </c>
      <c r="AT47" s="134">
        <f t="shared" si="53"/>
        <v>0</v>
      </c>
      <c r="AU47" s="134">
        <f t="shared" si="54"/>
        <v>0</v>
      </c>
      <c r="AV47" s="134">
        <f t="shared" si="55"/>
        <v>0</v>
      </c>
    </row>
    <row r="48" spans="1:48" x14ac:dyDescent="0.25">
      <c r="A48" s="18" t="s">
        <v>111</v>
      </c>
      <c r="B48" s="19">
        <f>SUM(B42:B47)</f>
        <v>-20533.315999999999</v>
      </c>
      <c r="C48" s="19">
        <f>SUM(C42:C47)</f>
        <v>-50975.100999999995</v>
      </c>
      <c r="D48" s="19">
        <f>SUM(D42:D47)</f>
        <v>-42498</v>
      </c>
      <c r="E48" s="19">
        <f>SUM(E42:E47)</f>
        <v>-58057</v>
      </c>
      <c r="F48" s="19">
        <f>SUM(F42:F47)</f>
        <v>-131145</v>
      </c>
      <c r="G48" s="20"/>
      <c r="H48" s="135">
        <f t="shared" si="48"/>
        <v>-1.4825557157937859</v>
      </c>
      <c r="I48" s="135">
        <f t="shared" si="49"/>
        <v>0.16629885637695932</v>
      </c>
      <c r="J48" s="135">
        <f t="shared" si="50"/>
        <v>-0.36611134641630194</v>
      </c>
      <c r="K48" s="135">
        <f t="shared" si="50"/>
        <v>-1.2589007354840933</v>
      </c>
      <c r="M48" s="19">
        <f t="shared" ref="M48:W48" si="65">SUM(M42:M47)</f>
        <v>10359</v>
      </c>
      <c r="N48" s="19">
        <f t="shared" si="65"/>
        <v>-10668</v>
      </c>
      <c r="O48" s="19">
        <f t="shared" si="65"/>
        <v>-34362</v>
      </c>
      <c r="P48" s="19">
        <f t="shared" si="65"/>
        <v>-7827</v>
      </c>
      <c r="Q48" s="114">
        <f t="shared" si="65"/>
        <v>594</v>
      </c>
      <c r="R48" s="19">
        <f t="shared" si="65"/>
        <v>-23178</v>
      </c>
      <c r="S48" s="19">
        <f t="shared" si="65"/>
        <v>-16800</v>
      </c>
      <c r="T48" s="19">
        <f t="shared" si="65"/>
        <v>-18673</v>
      </c>
      <c r="U48" s="114">
        <f t="shared" si="65"/>
        <v>-13261</v>
      </c>
      <c r="V48" s="19">
        <f t="shared" si="65"/>
        <v>-60053</v>
      </c>
      <c r="W48" s="19">
        <f t="shared" si="65"/>
        <v>-35796</v>
      </c>
      <c r="X48" s="19">
        <f>SUM(X42:X47)</f>
        <v>-22035</v>
      </c>
      <c r="Y48" s="114">
        <f t="shared" ref="Y48:Z48" si="66">SUM(Y42:Y47)</f>
        <v>2555</v>
      </c>
      <c r="Z48" s="19">
        <f t="shared" si="66"/>
        <v>-20460</v>
      </c>
      <c r="AA48" s="19">
        <f>SUM(AA42:AA47)</f>
        <v>-21582</v>
      </c>
      <c r="AB48" s="20"/>
      <c r="AC48" s="135">
        <f t="shared" si="56"/>
        <v>-0.94265855777584706</v>
      </c>
      <c r="AD48" s="135">
        <f t="shared" si="57"/>
        <v>-1.172665916760405</v>
      </c>
      <c r="AE48" s="135">
        <f t="shared" si="58"/>
        <v>0.5110878295791863</v>
      </c>
      <c r="AF48" s="135">
        <f t="shared" si="59"/>
        <v>-1.385716110898173</v>
      </c>
      <c r="AG48" s="135" t="str">
        <f t="shared" si="60"/>
        <v xml:space="preserve">N/A </v>
      </c>
      <c r="AH48" s="135">
        <f t="shared" si="60"/>
        <v>-1.5909483130554836</v>
      </c>
      <c r="AI48" s="135">
        <f t="shared" si="60"/>
        <v>-1.1307142857142858</v>
      </c>
      <c r="AJ48" s="135">
        <f t="shared" si="60"/>
        <v>-0.18004605580249558</v>
      </c>
      <c r="AK48" s="135" t="str">
        <f t="shared" si="60"/>
        <v xml:space="preserve">N/A </v>
      </c>
      <c r="AL48" s="135">
        <f t="shared" si="60"/>
        <v>0.65930095082676965</v>
      </c>
      <c r="AM48" s="135">
        <f t="shared" si="60"/>
        <v>0.39708347301374453</v>
      </c>
      <c r="AO48" s="19">
        <f t="shared" si="61"/>
        <v>-34671</v>
      </c>
      <c r="AP48" s="19">
        <f t="shared" si="62"/>
        <v>-39384</v>
      </c>
      <c r="AQ48" s="19">
        <f t="shared" si="63"/>
        <v>-109110</v>
      </c>
      <c r="AR48" s="19">
        <f t="shared" si="64"/>
        <v>-39487</v>
      </c>
      <c r="AS48" s="20"/>
      <c r="AT48" s="135">
        <f t="shared" si="53"/>
        <v>-0.13593493121052178</v>
      </c>
      <c r="AU48" s="135">
        <f t="shared" si="54"/>
        <v>-1.7704143814747106</v>
      </c>
      <c r="AV48" s="135">
        <f t="shared" si="55"/>
        <v>0.63809916597928695</v>
      </c>
    </row>
    <row r="49" spans="1:48" ht="5.0999999999999996" customHeight="1" x14ac:dyDescent="0.25">
      <c r="B49" s="2"/>
      <c r="C49" s="2"/>
      <c r="D49" s="2"/>
      <c r="E49" s="2"/>
      <c r="F49" s="2"/>
      <c r="H49" s="134"/>
      <c r="I49" s="134"/>
      <c r="J49" s="134"/>
      <c r="K49" s="134"/>
      <c r="M49" s="2"/>
      <c r="N49" s="2"/>
      <c r="O49" s="2"/>
      <c r="P49" s="2"/>
      <c r="Q49" s="115"/>
      <c r="R49" s="2"/>
      <c r="S49" s="2"/>
      <c r="T49" s="2"/>
      <c r="U49" s="115"/>
      <c r="V49" s="2"/>
      <c r="W49" s="2"/>
      <c r="X49" s="2"/>
      <c r="Y49" s="115"/>
      <c r="Z49" s="2"/>
      <c r="AA49" s="2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O49" s="2"/>
      <c r="AP49" s="2"/>
      <c r="AQ49" s="2"/>
      <c r="AR49" s="2"/>
      <c r="AT49" s="6"/>
      <c r="AU49" s="6"/>
      <c r="AV49" s="6"/>
    </row>
    <row r="50" spans="1:48" x14ac:dyDescent="0.25">
      <c r="A50" s="1" t="s">
        <v>92</v>
      </c>
      <c r="B50" s="3"/>
      <c r="C50" s="3"/>
      <c r="D50" s="3"/>
      <c r="E50" s="3"/>
      <c r="F50" s="3"/>
      <c r="H50" s="136"/>
      <c r="I50" s="136"/>
      <c r="J50" s="136"/>
      <c r="K50" s="136"/>
      <c r="M50" s="3"/>
      <c r="N50" s="3"/>
      <c r="O50" s="3"/>
      <c r="P50" s="3"/>
      <c r="Q50" s="116"/>
      <c r="R50" s="3"/>
      <c r="S50" s="3"/>
      <c r="T50" s="3"/>
      <c r="U50" s="116"/>
      <c r="V50" s="3"/>
      <c r="W50" s="3"/>
      <c r="X50" s="3"/>
      <c r="Y50" s="116"/>
      <c r="Z50" s="3"/>
      <c r="AA50" s="3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O50" s="3"/>
      <c r="AP50" s="3"/>
      <c r="AQ50" s="3"/>
      <c r="AR50" s="3"/>
      <c r="AT50" s="5"/>
      <c r="AU50" s="5"/>
      <c r="AV50" s="5"/>
    </row>
    <row r="51" spans="1:48" x14ac:dyDescent="0.25">
      <c r="A51" t="s">
        <v>255</v>
      </c>
      <c r="B51" s="2">
        <v>0</v>
      </c>
      <c r="C51" s="2">
        <v>0</v>
      </c>
      <c r="D51" s="2">
        <f t="shared" ref="D51:D59" si="67">SUM(M51:P51)</f>
        <v>0</v>
      </c>
      <c r="E51" s="2">
        <f t="shared" ref="E51:E59" si="68">SUM(Q51:T51)</f>
        <v>284022</v>
      </c>
      <c r="F51" s="2">
        <f t="shared" ref="F51:F59" si="69">SUM(U51:X51)</f>
        <v>-200</v>
      </c>
      <c r="H51" s="134">
        <f t="shared" si="48"/>
        <v>0</v>
      </c>
      <c r="I51" s="134">
        <f t="shared" si="49"/>
        <v>0</v>
      </c>
      <c r="J51" s="134">
        <f t="shared" si="50"/>
        <v>0</v>
      </c>
      <c r="K51" s="134" t="str">
        <f t="shared" si="50"/>
        <v xml:space="preserve">N/A </v>
      </c>
      <c r="M51" s="2">
        <v>0</v>
      </c>
      <c r="N51" s="2">
        <v>0</v>
      </c>
      <c r="O51" s="2">
        <v>0</v>
      </c>
      <c r="P51" s="2">
        <v>0</v>
      </c>
      <c r="Q51" s="115">
        <v>0</v>
      </c>
      <c r="R51" s="2">
        <v>0</v>
      </c>
      <c r="S51" s="2">
        <v>286947</v>
      </c>
      <c r="T51" s="2">
        <v>-2925</v>
      </c>
      <c r="U51" s="115">
        <v>-200</v>
      </c>
      <c r="V51" s="2">
        <v>0</v>
      </c>
      <c r="W51" s="2">
        <v>0</v>
      </c>
      <c r="X51" s="2">
        <v>0</v>
      </c>
      <c r="Y51" s="115">
        <v>0</v>
      </c>
      <c r="Z51" s="2">
        <v>0</v>
      </c>
      <c r="AA51" s="2">
        <v>0</v>
      </c>
      <c r="AC51" s="134">
        <f t="shared" ref="AC51:AC60" si="70">IF(OR(AND(Q51&gt;0,M51&lt;0),AND(Q51&lt;0,M51&gt;0)),"N/A ",IFERROR((Q51-M51)/ABS(M51),0))</f>
        <v>0</v>
      </c>
      <c r="AD51" s="134">
        <f t="shared" ref="AD51:AD60" si="71">IF(OR(AND(R51&gt;0,N51&lt;0),AND(R51&lt;0,N51&gt;0)),"N/A ",IFERROR((R51-N51)/ABS(N51),0))</f>
        <v>0</v>
      </c>
      <c r="AE51" s="134">
        <f t="shared" ref="AE51:AE60" si="72">IF(OR(AND(S51&gt;0,O51&lt;0),AND(S51&lt;0,O51&gt;0)),"N/A ",IFERROR((S51-O51)/ABS(O51),0))</f>
        <v>0</v>
      </c>
      <c r="AF51" s="134">
        <f t="shared" ref="AF51:AF60" si="73">IF(OR(AND(T51&gt;0,P51&lt;0),AND(T51&lt;0,P51&gt;0)),"N/A ",IFERROR((T51-P51)/ABS(P51),0))</f>
        <v>0</v>
      </c>
      <c r="AG51" s="134">
        <f t="shared" ref="AG51:AG60" si="74">IF(OR(AND(U51&gt;0,Q51&lt;0),AND(U51&lt;0,Q51&gt;0)),"N/A ",IFERROR((U51-Q51)/ABS(Q51),0))</f>
        <v>0</v>
      </c>
      <c r="AH51" s="134">
        <f t="shared" ref="AH51:AH60" si="75">IF(OR(AND(V51&gt;0,R51&lt;0),AND(V51&lt;0,R51&gt;0)),"N/A ",IFERROR((V51-R51)/ABS(R51),0))</f>
        <v>0</v>
      </c>
      <c r="AI51" s="134">
        <f t="shared" ref="AI51:AI60" si="76">IF(OR(AND(W51&gt;0,S51&lt;0),AND(W51&lt;0,S51&gt;0)),"N/A ",IFERROR((W51-S51)/ABS(S51),0))</f>
        <v>-1</v>
      </c>
      <c r="AJ51" s="134">
        <f t="shared" ref="AJ51:AJ60" si="77">IF(OR(AND(X51&gt;0,T51&lt;0),AND(X51&lt;0,T51&gt;0)),"N/A ",IFERROR((X51-T51)/ABS(T51),0))</f>
        <v>1</v>
      </c>
      <c r="AK51" s="134">
        <f t="shared" ref="AK51:AK60" si="78">IF(OR(AND(Y51&gt;0,U51&lt;0),AND(Y51&lt;0,U51&gt;0)),"N/A ",IFERROR((Y51-U51)/ABS(U51),0))</f>
        <v>1</v>
      </c>
      <c r="AL51" s="134">
        <f t="shared" ref="AL51:AL60" si="79">IF(OR(AND(Z51&gt;0,V51&lt;0),AND(Z51&lt;0,V51&gt;0)),"N/A ",IFERROR((Z51-V51)/ABS(V51),0))</f>
        <v>0</v>
      </c>
      <c r="AM51" s="134">
        <f t="shared" ref="AM51:AM60" si="80">IF(OR(AND(AA51&gt;0,W51&lt;0),AND(AA51&lt;0,W51&gt;0)),"N/A ",IFERROR((AA51-W51)/ABS(W51),0))</f>
        <v>0</v>
      </c>
      <c r="AO51" s="2">
        <f t="shared" ref="AO51:AO62" si="81">SUM(M51:O51)</f>
        <v>0</v>
      </c>
      <c r="AP51" s="2">
        <f t="shared" ref="AP51:AP62" si="82">SUM(Q51:S51)</f>
        <v>286947</v>
      </c>
      <c r="AQ51" s="2">
        <f t="shared" ref="AQ51:AQ62" si="83">SUM(U51:W51)</f>
        <v>-200</v>
      </c>
      <c r="AR51" s="2">
        <f t="shared" ref="AR51:AR62" si="84">SUM(Y51:AA51)</f>
        <v>0</v>
      </c>
      <c r="AT51" s="134">
        <f t="shared" ref="AT51:AT60" si="85">IF(OR(AND(AP51&gt;0,AO51&lt;0),AND(AP51&lt;0,AO51&gt;0)),"N/A ",IFERROR((AP51-AO51)/ABS(AO51),0))</f>
        <v>0</v>
      </c>
      <c r="AU51" s="134" t="str">
        <f t="shared" ref="AU51:AU60" si="86">IF(OR(AND(AQ51&gt;0,AP51&lt;0),AND(AQ51&lt;0,AP51&gt;0)),"N/A ",IFERROR((AQ51-AP51)/ABS(AP51),0))</f>
        <v xml:space="preserve">N/A </v>
      </c>
      <c r="AV51" s="134">
        <f t="shared" ref="AV51:AV60" si="87">IF(OR(AND(AR51&gt;0,AQ51&lt;0),AND(AR51&lt;0,AQ51&gt;0)),"N/A ",IFERROR((AR51-AQ51)/ABS(AQ51),0))</f>
        <v>1</v>
      </c>
    </row>
    <row r="52" spans="1:48" x14ac:dyDescent="0.25">
      <c r="A52" t="s">
        <v>201</v>
      </c>
      <c r="B52" s="2">
        <v>0</v>
      </c>
      <c r="C52" s="2">
        <v>0</v>
      </c>
      <c r="D52" s="2">
        <f t="shared" si="67"/>
        <v>0</v>
      </c>
      <c r="E52" s="2">
        <f t="shared" si="68"/>
        <v>-5081</v>
      </c>
      <c r="F52" s="2">
        <f t="shared" si="69"/>
        <v>-15123</v>
      </c>
      <c r="H52" s="134">
        <f t="shared" si="48"/>
        <v>0</v>
      </c>
      <c r="I52" s="134">
        <f t="shared" si="49"/>
        <v>0</v>
      </c>
      <c r="J52" s="134">
        <f t="shared" si="50"/>
        <v>0</v>
      </c>
      <c r="K52" s="134">
        <f t="shared" si="50"/>
        <v>-1.9763826018500295</v>
      </c>
      <c r="M52" s="2">
        <v>0</v>
      </c>
      <c r="N52" s="2">
        <v>0</v>
      </c>
      <c r="O52" s="2">
        <v>0</v>
      </c>
      <c r="P52" s="2">
        <v>0</v>
      </c>
      <c r="Q52" s="115">
        <v>0</v>
      </c>
      <c r="R52" s="2">
        <v>0</v>
      </c>
      <c r="S52" s="2">
        <v>-5081</v>
      </c>
      <c r="T52" s="2">
        <v>0</v>
      </c>
      <c r="U52" s="115">
        <v>0</v>
      </c>
      <c r="V52" s="2">
        <v>-15123</v>
      </c>
      <c r="W52" s="2">
        <v>0</v>
      </c>
      <c r="X52" s="2">
        <v>0</v>
      </c>
      <c r="Y52" s="115">
        <v>0</v>
      </c>
      <c r="Z52" s="2">
        <v>-21250</v>
      </c>
      <c r="AA52" s="2">
        <v>0</v>
      </c>
      <c r="AC52" s="134">
        <f t="shared" si="70"/>
        <v>0</v>
      </c>
      <c r="AD52" s="134">
        <f t="shared" si="71"/>
        <v>0</v>
      </c>
      <c r="AE52" s="134">
        <f t="shared" si="72"/>
        <v>0</v>
      </c>
      <c r="AF52" s="134">
        <f t="shared" si="73"/>
        <v>0</v>
      </c>
      <c r="AG52" s="134">
        <f t="shared" si="74"/>
        <v>0</v>
      </c>
      <c r="AH52" s="134">
        <f t="shared" si="75"/>
        <v>0</v>
      </c>
      <c r="AI52" s="134">
        <f t="shared" si="76"/>
        <v>1</v>
      </c>
      <c r="AJ52" s="134">
        <f t="shared" si="77"/>
        <v>0</v>
      </c>
      <c r="AK52" s="134">
        <f t="shared" si="78"/>
        <v>0</v>
      </c>
      <c r="AL52" s="134">
        <f t="shared" si="79"/>
        <v>-0.40514448191496394</v>
      </c>
      <c r="AM52" s="134">
        <f t="shared" si="80"/>
        <v>0</v>
      </c>
      <c r="AO52" s="2">
        <f t="shared" si="81"/>
        <v>0</v>
      </c>
      <c r="AP52" s="2">
        <f t="shared" si="82"/>
        <v>-5081</v>
      </c>
      <c r="AQ52" s="2">
        <f t="shared" si="83"/>
        <v>-15123</v>
      </c>
      <c r="AR52" s="2">
        <f t="shared" si="84"/>
        <v>-21250</v>
      </c>
      <c r="AT52" s="134">
        <f t="shared" si="85"/>
        <v>0</v>
      </c>
      <c r="AU52" s="134">
        <f t="shared" si="86"/>
        <v>-1.9763826018500295</v>
      </c>
      <c r="AV52" s="134">
        <f t="shared" si="87"/>
        <v>-0.40514448191496394</v>
      </c>
    </row>
    <row r="53" spans="1:48" x14ac:dyDescent="0.25">
      <c r="A53" t="s">
        <v>93</v>
      </c>
      <c r="B53" s="2">
        <v>0</v>
      </c>
      <c r="C53" s="2">
        <v>1888</v>
      </c>
      <c r="D53" s="2">
        <f t="shared" si="67"/>
        <v>0</v>
      </c>
      <c r="E53" s="2">
        <f t="shared" si="68"/>
        <v>0</v>
      </c>
      <c r="F53" s="2">
        <f t="shared" si="69"/>
        <v>0</v>
      </c>
      <c r="H53" s="134">
        <f t="shared" si="48"/>
        <v>0</v>
      </c>
      <c r="I53" s="134">
        <f t="shared" si="49"/>
        <v>-1</v>
      </c>
      <c r="J53" s="134">
        <f t="shared" si="50"/>
        <v>0</v>
      </c>
      <c r="K53" s="134">
        <f t="shared" si="50"/>
        <v>0</v>
      </c>
      <c r="M53" s="2">
        <v>0</v>
      </c>
      <c r="N53" s="2">
        <v>0</v>
      </c>
      <c r="O53" s="2">
        <v>0</v>
      </c>
      <c r="P53" s="2">
        <v>0</v>
      </c>
      <c r="Q53" s="115">
        <v>0</v>
      </c>
      <c r="R53" s="2">
        <v>0</v>
      </c>
      <c r="S53" s="2">
        <v>0</v>
      </c>
      <c r="T53" s="2">
        <v>0</v>
      </c>
      <c r="U53" s="115">
        <v>0</v>
      </c>
      <c r="V53" s="2">
        <v>0</v>
      </c>
      <c r="W53" s="2">
        <v>0</v>
      </c>
      <c r="X53" s="2">
        <v>0</v>
      </c>
      <c r="Y53" s="115">
        <v>0</v>
      </c>
      <c r="Z53" s="2">
        <v>0</v>
      </c>
      <c r="AA53" s="2">
        <v>0</v>
      </c>
      <c r="AC53" s="134">
        <f t="shared" si="70"/>
        <v>0</v>
      </c>
      <c r="AD53" s="134">
        <f t="shared" si="71"/>
        <v>0</v>
      </c>
      <c r="AE53" s="134">
        <f t="shared" si="72"/>
        <v>0</v>
      </c>
      <c r="AF53" s="134">
        <f t="shared" si="73"/>
        <v>0</v>
      </c>
      <c r="AG53" s="134">
        <f t="shared" si="74"/>
        <v>0</v>
      </c>
      <c r="AH53" s="134">
        <f t="shared" si="75"/>
        <v>0</v>
      </c>
      <c r="AI53" s="134">
        <f t="shared" si="76"/>
        <v>0</v>
      </c>
      <c r="AJ53" s="134">
        <f t="shared" si="77"/>
        <v>0</v>
      </c>
      <c r="AK53" s="134">
        <f t="shared" si="78"/>
        <v>0</v>
      </c>
      <c r="AL53" s="134">
        <f t="shared" si="79"/>
        <v>0</v>
      </c>
      <c r="AM53" s="134">
        <f t="shared" si="80"/>
        <v>0</v>
      </c>
      <c r="AO53" s="2">
        <f t="shared" si="81"/>
        <v>0</v>
      </c>
      <c r="AP53" s="2">
        <f t="shared" si="82"/>
        <v>0</v>
      </c>
      <c r="AQ53" s="2">
        <f t="shared" si="83"/>
        <v>0</v>
      </c>
      <c r="AR53" s="2">
        <f t="shared" si="84"/>
        <v>0</v>
      </c>
      <c r="AT53" s="134">
        <f t="shared" si="85"/>
        <v>0</v>
      </c>
      <c r="AU53" s="134">
        <f t="shared" si="86"/>
        <v>0</v>
      </c>
      <c r="AV53" s="134">
        <f t="shared" si="87"/>
        <v>0</v>
      </c>
    </row>
    <row r="54" spans="1:48" x14ac:dyDescent="0.25">
      <c r="A54" t="s">
        <v>94</v>
      </c>
      <c r="B54" s="2">
        <v>0</v>
      </c>
      <c r="C54" s="2">
        <v>0</v>
      </c>
      <c r="D54" s="2">
        <f t="shared" si="67"/>
        <v>-11002</v>
      </c>
      <c r="E54" s="2">
        <f t="shared" si="68"/>
        <v>0</v>
      </c>
      <c r="F54" s="2">
        <f t="shared" si="69"/>
        <v>0</v>
      </c>
      <c r="H54" s="134">
        <f t="shared" si="48"/>
        <v>0</v>
      </c>
      <c r="I54" s="134">
        <f t="shared" si="49"/>
        <v>0</v>
      </c>
      <c r="J54" s="134">
        <f t="shared" si="50"/>
        <v>1</v>
      </c>
      <c r="K54" s="134">
        <f t="shared" si="50"/>
        <v>0</v>
      </c>
      <c r="M54" s="2">
        <v>0</v>
      </c>
      <c r="N54" s="2">
        <v>0</v>
      </c>
      <c r="O54" s="2">
        <v>0</v>
      </c>
      <c r="P54" s="2">
        <v>-11002</v>
      </c>
      <c r="Q54" s="115">
        <v>0</v>
      </c>
      <c r="R54" s="2">
        <v>0</v>
      </c>
      <c r="S54" s="2">
        <v>0</v>
      </c>
      <c r="T54" s="2">
        <v>0</v>
      </c>
      <c r="U54" s="115">
        <v>0</v>
      </c>
      <c r="V54" s="2">
        <v>0</v>
      </c>
      <c r="W54" s="2">
        <v>0</v>
      </c>
      <c r="X54" s="2">
        <v>0</v>
      </c>
      <c r="Y54" s="115">
        <v>0</v>
      </c>
      <c r="Z54" s="2">
        <v>0</v>
      </c>
      <c r="AA54" s="2">
        <v>0</v>
      </c>
      <c r="AC54" s="134">
        <f t="shared" si="70"/>
        <v>0</v>
      </c>
      <c r="AD54" s="134">
        <f t="shared" si="71"/>
        <v>0</v>
      </c>
      <c r="AE54" s="134">
        <f t="shared" si="72"/>
        <v>0</v>
      </c>
      <c r="AF54" s="134">
        <f t="shared" si="73"/>
        <v>1</v>
      </c>
      <c r="AG54" s="134">
        <f t="shared" si="74"/>
        <v>0</v>
      </c>
      <c r="AH54" s="134">
        <f t="shared" si="75"/>
        <v>0</v>
      </c>
      <c r="AI54" s="134">
        <f t="shared" si="76"/>
        <v>0</v>
      </c>
      <c r="AJ54" s="134">
        <f t="shared" si="77"/>
        <v>0</v>
      </c>
      <c r="AK54" s="134">
        <f t="shared" si="78"/>
        <v>0</v>
      </c>
      <c r="AL54" s="134">
        <f t="shared" si="79"/>
        <v>0</v>
      </c>
      <c r="AM54" s="134">
        <f t="shared" si="80"/>
        <v>0</v>
      </c>
      <c r="AO54" s="2">
        <f t="shared" si="81"/>
        <v>0</v>
      </c>
      <c r="AP54" s="2">
        <f t="shared" si="82"/>
        <v>0</v>
      </c>
      <c r="AQ54" s="2">
        <f t="shared" si="83"/>
        <v>0</v>
      </c>
      <c r="AR54" s="2">
        <f t="shared" si="84"/>
        <v>0</v>
      </c>
      <c r="AT54" s="134">
        <f t="shared" si="85"/>
        <v>0</v>
      </c>
      <c r="AU54" s="134">
        <f t="shared" si="86"/>
        <v>0</v>
      </c>
      <c r="AV54" s="134">
        <f t="shared" si="87"/>
        <v>0</v>
      </c>
    </row>
    <row r="55" spans="1:48" x14ac:dyDescent="0.25">
      <c r="A55" t="s">
        <v>95</v>
      </c>
      <c r="B55" s="2">
        <v>105692.99</v>
      </c>
      <c r="C55" s="2">
        <v>260064</v>
      </c>
      <c r="D55" s="2">
        <f t="shared" si="67"/>
        <v>322085</v>
      </c>
      <c r="E55" s="2">
        <f t="shared" si="68"/>
        <v>92219</v>
      </c>
      <c r="F55" s="2">
        <f t="shared" si="69"/>
        <v>30000</v>
      </c>
      <c r="H55" s="134">
        <f t="shared" si="48"/>
        <v>1.4605605348093569</v>
      </c>
      <c r="I55" s="134">
        <f t="shared" si="49"/>
        <v>0.23848360403592961</v>
      </c>
      <c r="J55" s="134">
        <f t="shared" si="50"/>
        <v>-0.71368117111942497</v>
      </c>
      <c r="K55" s="134">
        <f t="shared" si="50"/>
        <v>-0.67468742883787503</v>
      </c>
      <c r="M55" s="2">
        <v>29723</v>
      </c>
      <c r="N55" s="2">
        <v>173245</v>
      </c>
      <c r="O55" s="2">
        <v>735</v>
      </c>
      <c r="P55" s="2">
        <v>118382</v>
      </c>
      <c r="Q55" s="115">
        <v>59959</v>
      </c>
      <c r="R55" s="2">
        <v>30683</v>
      </c>
      <c r="S55" s="2">
        <v>691</v>
      </c>
      <c r="T55" s="2">
        <v>886</v>
      </c>
      <c r="U55" s="115">
        <v>0</v>
      </c>
      <c r="V55" s="2">
        <v>30000</v>
      </c>
      <c r="W55" s="2">
        <v>0</v>
      </c>
      <c r="X55" s="2">
        <v>0</v>
      </c>
      <c r="Y55" s="115">
        <v>150000</v>
      </c>
      <c r="Z55" s="2">
        <v>0</v>
      </c>
      <c r="AA55" s="2">
        <v>0</v>
      </c>
      <c r="AC55" s="134">
        <f t="shared" si="70"/>
        <v>1.0172593614372707</v>
      </c>
      <c r="AD55" s="134">
        <f t="shared" si="71"/>
        <v>-0.82289243556812608</v>
      </c>
      <c r="AE55" s="134">
        <f t="shared" si="72"/>
        <v>-5.9863945578231291E-2</v>
      </c>
      <c r="AF55" s="134">
        <f t="shared" si="73"/>
        <v>-0.99251575408423576</v>
      </c>
      <c r="AG55" s="134">
        <f t="shared" si="74"/>
        <v>-1</v>
      </c>
      <c r="AH55" s="134">
        <f t="shared" si="75"/>
        <v>-2.2259883323012743E-2</v>
      </c>
      <c r="AI55" s="134">
        <f t="shared" si="76"/>
        <v>-1</v>
      </c>
      <c r="AJ55" s="134">
        <f t="shared" si="77"/>
        <v>-1</v>
      </c>
      <c r="AK55" s="134">
        <f t="shared" si="78"/>
        <v>0</v>
      </c>
      <c r="AL55" s="134">
        <f t="shared" si="79"/>
        <v>-1</v>
      </c>
      <c r="AM55" s="134">
        <f t="shared" si="80"/>
        <v>0</v>
      </c>
      <c r="AO55" s="2">
        <f t="shared" si="81"/>
        <v>203703</v>
      </c>
      <c r="AP55" s="2">
        <f t="shared" si="82"/>
        <v>91333</v>
      </c>
      <c r="AQ55" s="2">
        <f t="shared" si="83"/>
        <v>30000</v>
      </c>
      <c r="AR55" s="2">
        <f t="shared" si="84"/>
        <v>150000</v>
      </c>
      <c r="AT55" s="134">
        <f t="shared" si="85"/>
        <v>-0.55163645110774018</v>
      </c>
      <c r="AU55" s="134">
        <f t="shared" si="86"/>
        <v>-0.6715316479257224</v>
      </c>
      <c r="AV55" s="134">
        <f t="shared" si="87"/>
        <v>4</v>
      </c>
    </row>
    <row r="56" spans="1:48" x14ac:dyDescent="0.25">
      <c r="A56" t="s">
        <v>96</v>
      </c>
      <c r="B56" s="2">
        <v>-21023.29</v>
      </c>
      <c r="C56" s="2">
        <v>-13866.222</v>
      </c>
      <c r="D56" s="2">
        <f t="shared" si="67"/>
        <v>-22575</v>
      </c>
      <c r="E56" s="2">
        <f t="shared" si="68"/>
        <v>-9810</v>
      </c>
      <c r="F56" s="2">
        <f t="shared" si="69"/>
        <v>-24910</v>
      </c>
      <c r="H56" s="134">
        <f t="shared" si="48"/>
        <v>0.3404352030533756</v>
      </c>
      <c r="I56" s="134">
        <f t="shared" si="49"/>
        <v>-0.62805701509755152</v>
      </c>
      <c r="J56" s="134">
        <f t="shared" si="50"/>
        <v>0.56544850498338872</v>
      </c>
      <c r="K56" s="134">
        <f t="shared" si="50"/>
        <v>-1.5392456676860347</v>
      </c>
      <c r="M56" s="2">
        <v>-6227</v>
      </c>
      <c r="N56" s="2">
        <v>-4700</v>
      </c>
      <c r="O56" s="2">
        <v>-7177</v>
      </c>
      <c r="P56" s="2">
        <v>-4471</v>
      </c>
      <c r="Q56" s="115">
        <v>-3331</v>
      </c>
      <c r="R56" s="2">
        <v>-2625</v>
      </c>
      <c r="S56" s="2">
        <v>-405</v>
      </c>
      <c r="T56" s="2">
        <v>-3449</v>
      </c>
      <c r="U56" s="115">
        <v>-3467</v>
      </c>
      <c r="V56" s="2">
        <v>-3163</v>
      </c>
      <c r="W56" s="2">
        <v>-12069</v>
      </c>
      <c r="X56" s="2">
        <v>-6211</v>
      </c>
      <c r="Y56" s="115">
        <v>-5959</v>
      </c>
      <c r="Z56" s="2">
        <v>-15665</v>
      </c>
      <c r="AA56" s="2">
        <v>-7154</v>
      </c>
      <c r="AC56" s="134">
        <f t="shared" si="70"/>
        <v>0.46507146298378033</v>
      </c>
      <c r="AD56" s="134">
        <f t="shared" si="71"/>
        <v>0.44148936170212766</v>
      </c>
      <c r="AE56" s="134">
        <f t="shared" si="72"/>
        <v>0.94356973665877109</v>
      </c>
      <c r="AF56" s="134">
        <f t="shared" si="73"/>
        <v>0.22858420934913889</v>
      </c>
      <c r="AG56" s="134">
        <f t="shared" si="74"/>
        <v>-4.08285800060042E-2</v>
      </c>
      <c r="AH56" s="134">
        <f t="shared" si="75"/>
        <v>-0.20495238095238094</v>
      </c>
      <c r="AI56" s="134">
        <f t="shared" si="76"/>
        <v>-28.8</v>
      </c>
      <c r="AJ56" s="134">
        <f t="shared" si="77"/>
        <v>-0.80081182951580165</v>
      </c>
      <c r="AK56" s="134">
        <f t="shared" si="78"/>
        <v>-0.71877704066916648</v>
      </c>
      <c r="AL56" s="134">
        <f t="shared" si="79"/>
        <v>-3.9525766677205185</v>
      </c>
      <c r="AM56" s="134">
        <f t="shared" si="80"/>
        <v>0.40724169359516116</v>
      </c>
      <c r="AO56" s="2">
        <f t="shared" si="81"/>
        <v>-18104</v>
      </c>
      <c r="AP56" s="2">
        <f t="shared" si="82"/>
        <v>-6361</v>
      </c>
      <c r="AQ56" s="2">
        <f t="shared" si="83"/>
        <v>-18699</v>
      </c>
      <c r="AR56" s="2">
        <f t="shared" si="84"/>
        <v>-28778</v>
      </c>
      <c r="AT56" s="134">
        <f t="shared" si="85"/>
        <v>0.6486411842686699</v>
      </c>
      <c r="AU56" s="134">
        <f t="shared" si="86"/>
        <v>-1.9396321333123723</v>
      </c>
      <c r="AV56" s="134">
        <f t="shared" si="87"/>
        <v>-0.53901278143216214</v>
      </c>
    </row>
    <row r="57" spans="1:48" x14ac:dyDescent="0.25">
      <c r="A57" t="s">
        <v>97</v>
      </c>
      <c r="B57" s="2">
        <v>-128744.82399999999</v>
      </c>
      <c r="C57" s="2">
        <v>-139800.43700000001</v>
      </c>
      <c r="D57" s="2">
        <f t="shared" si="67"/>
        <v>-226599</v>
      </c>
      <c r="E57" s="2">
        <f t="shared" si="68"/>
        <v>-60512</v>
      </c>
      <c r="F57" s="2">
        <f t="shared" si="69"/>
        <v>-136341</v>
      </c>
      <c r="H57" s="134">
        <f t="shared" si="48"/>
        <v>-8.5872291067794787E-2</v>
      </c>
      <c r="I57" s="134">
        <f t="shared" si="49"/>
        <v>-0.62087476164327005</v>
      </c>
      <c r="J57" s="134">
        <f t="shared" si="50"/>
        <v>0.73295557350208962</v>
      </c>
      <c r="K57" s="134">
        <f t="shared" si="50"/>
        <v>-1.2531233474352195</v>
      </c>
      <c r="M57" s="2">
        <v>-18626</v>
      </c>
      <c r="N57" s="2">
        <v>-131527</v>
      </c>
      <c r="O57" s="2">
        <v>-25725</v>
      </c>
      <c r="P57" s="2">
        <v>-50721</v>
      </c>
      <c r="Q57" s="115">
        <v>-4388</v>
      </c>
      <c r="R57" s="2">
        <v>-10564</v>
      </c>
      <c r="S57" s="2">
        <v>-16900</v>
      </c>
      <c r="T57" s="2">
        <v>-28660</v>
      </c>
      <c r="U57" s="115">
        <v>-56918</v>
      </c>
      <c r="V57" s="2">
        <v>-18670</v>
      </c>
      <c r="W57" s="2">
        <v>-27877</v>
      </c>
      <c r="X57" s="2">
        <v>-32876</v>
      </c>
      <c r="Y57" s="115">
        <v>-28502</v>
      </c>
      <c r="Z57" s="2">
        <v>-27602</v>
      </c>
      <c r="AA57" s="2">
        <v>-32436</v>
      </c>
      <c r="AC57" s="134">
        <f t="shared" si="70"/>
        <v>0.76441533340491785</v>
      </c>
      <c r="AD57" s="134">
        <f t="shared" si="71"/>
        <v>0.91968189041033399</v>
      </c>
      <c r="AE57" s="134">
        <f t="shared" si="72"/>
        <v>0.34305150631681242</v>
      </c>
      <c r="AF57" s="134">
        <f t="shared" si="73"/>
        <v>0.43494804913152341</v>
      </c>
      <c r="AG57" s="134">
        <f t="shared" si="74"/>
        <v>-11.971285323609845</v>
      </c>
      <c r="AH57" s="134">
        <f t="shared" si="75"/>
        <v>-0.76732298371828855</v>
      </c>
      <c r="AI57" s="134">
        <f t="shared" si="76"/>
        <v>-0.64952662721893495</v>
      </c>
      <c r="AJ57" s="134">
        <f t="shared" si="77"/>
        <v>-0.14710397766922539</v>
      </c>
      <c r="AK57" s="134">
        <f t="shared" si="78"/>
        <v>0.4992445272145894</v>
      </c>
      <c r="AL57" s="134">
        <f t="shared" si="79"/>
        <v>-0.47841456882699518</v>
      </c>
      <c r="AM57" s="134">
        <f t="shared" si="80"/>
        <v>-0.16353983570685512</v>
      </c>
      <c r="AO57" s="2">
        <f t="shared" si="81"/>
        <v>-175878</v>
      </c>
      <c r="AP57" s="2">
        <f t="shared" si="82"/>
        <v>-31852</v>
      </c>
      <c r="AQ57" s="2">
        <f t="shared" si="83"/>
        <v>-103465</v>
      </c>
      <c r="AR57" s="2">
        <f t="shared" si="84"/>
        <v>-88540</v>
      </c>
      <c r="AT57" s="134">
        <f t="shared" si="85"/>
        <v>0.81889719009768136</v>
      </c>
      <c r="AU57" s="134">
        <f t="shared" si="86"/>
        <v>-2.2483046590480975</v>
      </c>
      <c r="AV57" s="134">
        <f t="shared" si="87"/>
        <v>0.14425167931184457</v>
      </c>
    </row>
    <row r="58" spans="1:48" x14ac:dyDescent="0.25">
      <c r="A58" t="s">
        <v>98</v>
      </c>
      <c r="B58" s="2">
        <v>0</v>
      </c>
      <c r="C58" s="2">
        <v>0</v>
      </c>
      <c r="D58" s="2">
        <f t="shared" si="67"/>
        <v>-50667</v>
      </c>
      <c r="E58" s="2">
        <f t="shared" si="68"/>
        <v>-61142</v>
      </c>
      <c r="F58" s="2">
        <f t="shared" si="69"/>
        <v>-81220</v>
      </c>
      <c r="H58" s="134">
        <f t="shared" si="48"/>
        <v>0</v>
      </c>
      <c r="I58" s="134">
        <f t="shared" si="49"/>
        <v>0</v>
      </c>
      <c r="J58" s="134">
        <f t="shared" si="50"/>
        <v>-0.20674206090749403</v>
      </c>
      <c r="K58" s="134">
        <f t="shared" si="50"/>
        <v>-0.32838310817441368</v>
      </c>
      <c r="M58" s="2">
        <v>-11708</v>
      </c>
      <c r="N58" s="2">
        <v>-12437</v>
      </c>
      <c r="O58" s="2">
        <v>-12951</v>
      </c>
      <c r="P58" s="2">
        <v>-13571</v>
      </c>
      <c r="Q58" s="115">
        <v>-13814</v>
      </c>
      <c r="R58" s="2">
        <v>-14226</v>
      </c>
      <c r="S58" s="2">
        <v>-16210</v>
      </c>
      <c r="T58" s="2">
        <v>-16892</v>
      </c>
      <c r="U58" s="115">
        <v>-17918</v>
      </c>
      <c r="V58" s="2">
        <v>-19321</v>
      </c>
      <c r="W58" s="2">
        <v>-21284</v>
      </c>
      <c r="X58" s="2">
        <v>-22697</v>
      </c>
      <c r="Y58" s="115">
        <v>-24335</v>
      </c>
      <c r="Z58" s="2">
        <v>-25958</v>
      </c>
      <c r="AA58" s="2">
        <v>-27005</v>
      </c>
      <c r="AC58" s="134">
        <f t="shared" si="70"/>
        <v>-0.17987700717458149</v>
      </c>
      <c r="AD58" s="134">
        <f t="shared" si="71"/>
        <v>-0.14384497869261076</v>
      </c>
      <c r="AE58" s="134">
        <f t="shared" si="72"/>
        <v>-0.25164079993822869</v>
      </c>
      <c r="AF58" s="134">
        <f t="shared" si="73"/>
        <v>-0.24471299093655588</v>
      </c>
      <c r="AG58" s="134">
        <f t="shared" si="74"/>
        <v>-0.29708990878818592</v>
      </c>
      <c r="AH58" s="134">
        <f t="shared" si="75"/>
        <v>-0.35814705468859837</v>
      </c>
      <c r="AI58" s="134">
        <f t="shared" si="76"/>
        <v>-0.31301665638494758</v>
      </c>
      <c r="AJ58" s="134">
        <f t="shared" si="77"/>
        <v>-0.34365380061567607</v>
      </c>
      <c r="AK58" s="134">
        <f t="shared" si="78"/>
        <v>-0.35813148788927335</v>
      </c>
      <c r="AL58" s="134">
        <f t="shared" si="79"/>
        <v>-0.34351224056725843</v>
      </c>
      <c r="AM58" s="134">
        <f t="shared" si="80"/>
        <v>-0.26879345987596315</v>
      </c>
      <c r="AO58" s="2">
        <f t="shared" si="81"/>
        <v>-37096</v>
      </c>
      <c r="AP58" s="2">
        <f t="shared" si="82"/>
        <v>-44250</v>
      </c>
      <c r="AQ58" s="2">
        <f t="shared" si="83"/>
        <v>-58523</v>
      </c>
      <c r="AR58" s="2">
        <f t="shared" si="84"/>
        <v>-77298</v>
      </c>
      <c r="AT58" s="134">
        <f t="shared" si="85"/>
        <v>-0.19285098123786931</v>
      </c>
      <c r="AU58" s="134">
        <f t="shared" si="86"/>
        <v>-0.32255367231638415</v>
      </c>
      <c r="AV58" s="134">
        <f t="shared" si="87"/>
        <v>-0.32081403892486715</v>
      </c>
    </row>
    <row r="59" spans="1:48" x14ac:dyDescent="0.25">
      <c r="A59" t="s">
        <v>99</v>
      </c>
      <c r="B59" s="2">
        <v>0</v>
      </c>
      <c r="C59" s="2">
        <v>-10338</v>
      </c>
      <c r="D59" s="2">
        <f t="shared" si="67"/>
        <v>0</v>
      </c>
      <c r="E59" s="2">
        <f t="shared" si="68"/>
        <v>10338</v>
      </c>
      <c r="F59" s="2">
        <f t="shared" si="69"/>
        <v>0</v>
      </c>
      <c r="H59" s="134">
        <f t="shared" si="48"/>
        <v>0</v>
      </c>
      <c r="I59" s="134">
        <f t="shared" si="49"/>
        <v>1</v>
      </c>
      <c r="J59" s="134">
        <f t="shared" si="50"/>
        <v>0</v>
      </c>
      <c r="K59" s="134">
        <f t="shared" si="50"/>
        <v>-1</v>
      </c>
      <c r="M59" s="2">
        <v>0</v>
      </c>
      <c r="N59" s="2">
        <v>0</v>
      </c>
      <c r="O59" s="2">
        <v>0</v>
      </c>
      <c r="P59" s="2">
        <v>0</v>
      </c>
      <c r="Q59" s="115">
        <v>0</v>
      </c>
      <c r="R59" s="2">
        <v>0</v>
      </c>
      <c r="S59" s="2">
        <v>10338</v>
      </c>
      <c r="T59" s="2">
        <v>0</v>
      </c>
      <c r="U59" s="115">
        <v>0</v>
      </c>
      <c r="V59" s="2">
        <v>0</v>
      </c>
      <c r="W59" s="2">
        <v>0</v>
      </c>
      <c r="X59" s="2">
        <v>0</v>
      </c>
      <c r="Y59" s="115">
        <v>0</v>
      </c>
      <c r="Z59" s="2">
        <v>0</v>
      </c>
      <c r="AA59" s="2">
        <v>0</v>
      </c>
      <c r="AC59" s="134">
        <f t="shared" si="70"/>
        <v>0</v>
      </c>
      <c r="AD59" s="134">
        <f t="shared" si="71"/>
        <v>0</v>
      </c>
      <c r="AE59" s="134">
        <f t="shared" si="72"/>
        <v>0</v>
      </c>
      <c r="AF59" s="134">
        <f t="shared" si="73"/>
        <v>0</v>
      </c>
      <c r="AG59" s="134">
        <f t="shared" si="74"/>
        <v>0</v>
      </c>
      <c r="AH59" s="134">
        <f t="shared" si="75"/>
        <v>0</v>
      </c>
      <c r="AI59" s="134">
        <f t="shared" si="76"/>
        <v>-1</v>
      </c>
      <c r="AJ59" s="134">
        <f t="shared" si="77"/>
        <v>0</v>
      </c>
      <c r="AK59" s="134">
        <f t="shared" si="78"/>
        <v>0</v>
      </c>
      <c r="AL59" s="134">
        <f t="shared" si="79"/>
        <v>0</v>
      </c>
      <c r="AM59" s="134">
        <f t="shared" si="80"/>
        <v>0</v>
      </c>
      <c r="AO59" s="2">
        <f t="shared" si="81"/>
        <v>0</v>
      </c>
      <c r="AP59" s="2">
        <f t="shared" si="82"/>
        <v>10338</v>
      </c>
      <c r="AQ59" s="2">
        <f t="shared" si="83"/>
        <v>0</v>
      </c>
      <c r="AR59" s="2">
        <f t="shared" si="84"/>
        <v>0</v>
      </c>
      <c r="AT59" s="134">
        <f t="shared" si="85"/>
        <v>0</v>
      </c>
      <c r="AU59" s="134">
        <f t="shared" si="86"/>
        <v>-1</v>
      </c>
      <c r="AV59" s="134">
        <f t="shared" si="87"/>
        <v>0</v>
      </c>
    </row>
    <row r="60" spans="1:48" x14ac:dyDescent="0.25">
      <c r="A60" s="18" t="s">
        <v>100</v>
      </c>
      <c r="B60" s="19">
        <f>SUM(B51:B59)</f>
        <v>-44075.123999999982</v>
      </c>
      <c r="C60" s="19">
        <f>SUM(C51:C59)</f>
        <v>97947.340999999986</v>
      </c>
      <c r="D60" s="19">
        <f>SUM(D51:D59)</f>
        <v>11242</v>
      </c>
      <c r="E60" s="19">
        <f>SUM(E51:E59)</f>
        <v>250034</v>
      </c>
      <c r="F60" s="19">
        <f>SUM(F51:F59)</f>
        <v>-227794</v>
      </c>
      <c r="G60" s="20"/>
      <c r="H60" s="135" t="str">
        <f t="shared" si="48"/>
        <v xml:space="preserve">N/A </v>
      </c>
      <c r="I60" s="135">
        <f t="shared" si="49"/>
        <v>-0.88522404094665519</v>
      </c>
      <c r="J60" s="135">
        <f t="shared" si="50"/>
        <v>21.241060309553461</v>
      </c>
      <c r="K60" s="135" t="str">
        <f t="shared" si="50"/>
        <v xml:space="preserve">N/A </v>
      </c>
      <c r="M60" s="19">
        <f t="shared" ref="M60:Z60" si="88">SUM(M51:M59)</f>
        <v>-6838</v>
      </c>
      <c r="N60" s="19">
        <f t="shared" si="88"/>
        <v>24581</v>
      </c>
      <c r="O60" s="19">
        <f t="shared" si="88"/>
        <v>-45118</v>
      </c>
      <c r="P60" s="19">
        <f t="shared" si="88"/>
        <v>38617</v>
      </c>
      <c r="Q60" s="114">
        <f t="shared" si="88"/>
        <v>38426</v>
      </c>
      <c r="R60" s="19">
        <f t="shared" si="88"/>
        <v>3268</v>
      </c>
      <c r="S60" s="19">
        <f t="shared" si="88"/>
        <v>259380</v>
      </c>
      <c r="T60" s="19">
        <f t="shared" si="88"/>
        <v>-51040</v>
      </c>
      <c r="U60" s="114">
        <f t="shared" si="88"/>
        <v>-78503</v>
      </c>
      <c r="V60" s="19">
        <f t="shared" si="88"/>
        <v>-26277</v>
      </c>
      <c r="W60" s="19">
        <f t="shared" si="88"/>
        <v>-61230</v>
      </c>
      <c r="X60" s="19">
        <f t="shared" si="88"/>
        <v>-61784</v>
      </c>
      <c r="Y60" s="114">
        <f t="shared" si="88"/>
        <v>91204</v>
      </c>
      <c r="Z60" s="19">
        <f t="shared" si="88"/>
        <v>-90475</v>
      </c>
      <c r="AA60" s="19">
        <f>SUM(AA51:AA59)</f>
        <v>-66595</v>
      </c>
      <c r="AB60" s="20"/>
      <c r="AC60" s="135" t="str">
        <f t="shared" si="70"/>
        <v xml:space="preserve">N/A </v>
      </c>
      <c r="AD60" s="135">
        <f t="shared" si="71"/>
        <v>-0.86705178796631543</v>
      </c>
      <c r="AE60" s="135" t="str">
        <f t="shared" si="72"/>
        <v xml:space="preserve">N/A </v>
      </c>
      <c r="AF60" s="135" t="str">
        <f t="shared" si="73"/>
        <v xml:space="preserve">N/A </v>
      </c>
      <c r="AG60" s="135" t="str">
        <f t="shared" si="74"/>
        <v xml:space="preserve">N/A </v>
      </c>
      <c r="AH60" s="135" t="str">
        <f t="shared" si="75"/>
        <v xml:space="preserve">N/A </v>
      </c>
      <c r="AI60" s="135" t="str">
        <f t="shared" si="76"/>
        <v xml:space="preserve">N/A </v>
      </c>
      <c r="AJ60" s="135">
        <f t="shared" si="77"/>
        <v>-0.21050156739811912</v>
      </c>
      <c r="AK60" s="135" t="str">
        <f t="shared" si="78"/>
        <v xml:space="preserve">N/A </v>
      </c>
      <c r="AL60" s="135">
        <f t="shared" si="79"/>
        <v>-2.4431251664954141</v>
      </c>
      <c r="AM60" s="135">
        <f t="shared" si="80"/>
        <v>-8.7620447493058959E-2</v>
      </c>
      <c r="AO60" s="19">
        <f t="shared" si="81"/>
        <v>-27375</v>
      </c>
      <c r="AP60" s="19">
        <f t="shared" si="82"/>
        <v>301074</v>
      </c>
      <c r="AQ60" s="19">
        <f t="shared" si="83"/>
        <v>-166010</v>
      </c>
      <c r="AR60" s="19">
        <f t="shared" si="84"/>
        <v>-65866</v>
      </c>
      <c r="AS60" s="20"/>
      <c r="AT60" s="135" t="str">
        <f t="shared" si="85"/>
        <v xml:space="preserve">N/A </v>
      </c>
      <c r="AU60" s="135" t="str">
        <f t="shared" si="86"/>
        <v xml:space="preserve">N/A </v>
      </c>
      <c r="AV60" s="135">
        <f t="shared" si="87"/>
        <v>0.60324076862839593</v>
      </c>
    </row>
    <row r="61" spans="1:48" ht="5.0999999999999996" customHeight="1" x14ac:dyDescent="0.25">
      <c r="B61" s="2"/>
      <c r="C61" s="2"/>
      <c r="D61" s="2"/>
      <c r="E61" s="2"/>
      <c r="F61" s="2"/>
      <c r="H61" s="6"/>
      <c r="I61" s="6"/>
      <c r="J61" s="6"/>
      <c r="K61" s="6"/>
      <c r="M61" s="2"/>
      <c r="N61" s="2"/>
      <c r="O61" s="2"/>
      <c r="P61" s="2"/>
      <c r="Q61" s="115"/>
      <c r="R61" s="2"/>
      <c r="S61" s="2"/>
      <c r="T61" s="2"/>
      <c r="U61" s="115"/>
      <c r="V61" s="2"/>
      <c r="W61" s="2"/>
      <c r="X61" s="2"/>
      <c r="Y61" s="115"/>
      <c r="Z61" s="2"/>
      <c r="AA61" s="2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O61" s="2">
        <f t="shared" si="81"/>
        <v>0</v>
      </c>
      <c r="AP61" s="2">
        <f t="shared" si="82"/>
        <v>0</v>
      </c>
      <c r="AQ61" s="2">
        <f t="shared" si="83"/>
        <v>0</v>
      </c>
      <c r="AR61" s="2">
        <f t="shared" si="84"/>
        <v>0</v>
      </c>
      <c r="AT61" s="6"/>
      <c r="AU61" s="6"/>
      <c r="AV61" s="6"/>
    </row>
    <row r="62" spans="1:48" x14ac:dyDescent="0.25">
      <c r="A62" s="28" t="s">
        <v>101</v>
      </c>
      <c r="B62" s="29">
        <f>B39+B48+B60</f>
        <v>1132.1420000000144</v>
      </c>
      <c r="C62" s="29">
        <f>C39+C48+C60</f>
        <v>103382.617</v>
      </c>
      <c r="D62" s="29">
        <f>D39+D48+D60</f>
        <v>90318</v>
      </c>
      <c r="E62" s="29">
        <f>E39+E48+E60</f>
        <v>235186</v>
      </c>
      <c r="F62" s="29">
        <f>F39+F48+F60</f>
        <v>-219086</v>
      </c>
      <c r="G62" s="10"/>
      <c r="H62" s="31">
        <f>IF(OR(AND(C62&gt;0,B62&lt;0),AND(C62&lt;0,B62&gt;0)),"N/A ",IFERROR((C62-B62)/ABS(B62),0))</f>
        <v>90.315945349610459</v>
      </c>
      <c r="I62" s="31">
        <f>IF(OR(AND(D62&gt;0,C62&lt;0),AND(D62&lt;0,C62&gt;0)),"N/A ",IFERROR((D62-C62)/ABS(C62),0))</f>
        <v>-0.12637150595636401</v>
      </c>
      <c r="J62" s="31">
        <f>IF(OR(AND(E62&gt;0,D62&lt;0),AND(E62&lt;0,D62&gt;0)),"N/A ",IFERROR((E62-D62)/ABS(D62),0))</f>
        <v>1.6039770588365554</v>
      </c>
      <c r="K62" s="31" t="str">
        <f>IF(OR(AND(F62&gt;0,E62&lt;0),AND(F62&lt;0,E62&gt;0)),"N/A ",IFERROR((F62-E62)/ABS(E62),0))</f>
        <v xml:space="preserve">N/A </v>
      </c>
      <c r="L62" s="34"/>
      <c r="M62" s="29">
        <f t="shared" ref="M62:Z62" si="89">M39+M48+M60</f>
        <v>-70966</v>
      </c>
      <c r="N62" s="29">
        <f t="shared" si="89"/>
        <v>28607</v>
      </c>
      <c r="O62" s="29">
        <f t="shared" si="89"/>
        <v>45025</v>
      </c>
      <c r="P62" s="29">
        <f t="shared" si="89"/>
        <v>87652</v>
      </c>
      <c r="Q62" s="127">
        <f t="shared" si="89"/>
        <v>-66979</v>
      </c>
      <c r="R62" s="29">
        <f t="shared" si="89"/>
        <v>90581</v>
      </c>
      <c r="S62" s="29">
        <f t="shared" si="89"/>
        <v>334179</v>
      </c>
      <c r="T62" s="29">
        <f t="shared" si="89"/>
        <v>-122595</v>
      </c>
      <c r="U62" s="127">
        <f t="shared" si="89"/>
        <v>-220994</v>
      </c>
      <c r="V62" s="29">
        <f t="shared" si="89"/>
        <v>219615</v>
      </c>
      <c r="W62" s="29">
        <f t="shared" si="89"/>
        <v>-108327</v>
      </c>
      <c r="X62" s="29">
        <f t="shared" si="89"/>
        <v>-109380</v>
      </c>
      <c r="Y62" s="127">
        <f t="shared" si="89"/>
        <v>-100073</v>
      </c>
      <c r="Z62" s="29">
        <f t="shared" si="89"/>
        <v>-13878</v>
      </c>
      <c r="AA62" s="29">
        <f t="shared" ref="AA62" si="90">AA39+AA48+AA60</f>
        <v>198467</v>
      </c>
      <c r="AB62" s="10"/>
      <c r="AC62" s="141">
        <f t="shared" ref="AC62:AM62" si="91">IF(OR(AND(Q62&gt;0,M62&lt;0),AND(Q62&lt;0,M62&gt;0)),"N/A ",IFERROR((Q62-M62)/ABS(M62),0))</f>
        <v>5.6181833554096325E-2</v>
      </c>
      <c r="AD62" s="141">
        <f t="shared" si="91"/>
        <v>2.1663928409130633</v>
      </c>
      <c r="AE62" s="141">
        <f t="shared" si="91"/>
        <v>6.4220766240977234</v>
      </c>
      <c r="AF62" s="141" t="str">
        <f t="shared" si="91"/>
        <v xml:space="preserve">N/A </v>
      </c>
      <c r="AG62" s="141">
        <f t="shared" si="91"/>
        <v>-2.2994520670657965</v>
      </c>
      <c r="AH62" s="141">
        <f t="shared" si="91"/>
        <v>1.4245150749053332</v>
      </c>
      <c r="AI62" s="141" t="str">
        <f t="shared" si="91"/>
        <v xml:space="preserve">N/A </v>
      </c>
      <c r="AJ62" s="141">
        <f t="shared" si="91"/>
        <v>0.10779395570781843</v>
      </c>
      <c r="AK62" s="141">
        <f t="shared" si="91"/>
        <v>0.54716870141270801</v>
      </c>
      <c r="AL62" s="141" t="str">
        <f t="shared" si="91"/>
        <v xml:space="preserve">N/A </v>
      </c>
      <c r="AM62" s="141" t="str">
        <f t="shared" si="91"/>
        <v xml:space="preserve">N/A </v>
      </c>
      <c r="AN62" s="34"/>
      <c r="AO62" s="29">
        <f t="shared" si="81"/>
        <v>2666</v>
      </c>
      <c r="AP62" s="29">
        <f t="shared" si="82"/>
        <v>357781</v>
      </c>
      <c r="AQ62" s="29">
        <f t="shared" si="83"/>
        <v>-109706</v>
      </c>
      <c r="AR62" s="29">
        <f t="shared" si="84"/>
        <v>84516</v>
      </c>
      <c r="AS62" s="10"/>
      <c r="AT62" s="141">
        <f>IF(OR(AND(AP62&gt;0,AO62&lt;0),AND(AP62&lt;0,AO62&gt;0)),"N/A ",IFERROR((AP62-AO62)/ABS(AO62),0))</f>
        <v>133.20142535633909</v>
      </c>
      <c r="AU62" s="141" t="str">
        <f t="shared" ref="AU62:AV62" si="92">IF(OR(AND(AQ62&gt;0,AP62&lt;0),AND(AQ62&lt;0,AP62&gt;0)),"N/A ",IFERROR((AQ62-AP62)/ABS(AP62),0))</f>
        <v xml:space="preserve">N/A </v>
      </c>
      <c r="AV62" s="141" t="str">
        <f t="shared" si="92"/>
        <v xml:space="preserve">N/A </v>
      </c>
    </row>
    <row r="63" spans="1:48" ht="5.0999999999999996" customHeight="1" x14ac:dyDescent="0.25">
      <c r="B63" s="2"/>
      <c r="C63" s="2"/>
      <c r="D63" s="2"/>
      <c r="E63" s="2"/>
      <c r="F63" s="2"/>
      <c r="H63" s="6"/>
      <c r="I63" s="6"/>
      <c r="J63" s="6"/>
      <c r="K63" s="6"/>
      <c r="M63" s="2"/>
      <c r="N63" s="2"/>
      <c r="O63" s="2"/>
      <c r="P63" s="2"/>
      <c r="Q63" s="115"/>
      <c r="R63" s="2"/>
      <c r="S63" s="2"/>
      <c r="T63" s="2"/>
      <c r="U63" s="115"/>
      <c r="V63" s="2"/>
      <c r="W63" s="2"/>
      <c r="X63" s="2"/>
      <c r="Y63" s="115"/>
      <c r="Z63" s="2"/>
      <c r="AA63" s="2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O63" s="2"/>
      <c r="AP63" s="2"/>
      <c r="AQ63" s="2"/>
      <c r="AR63" s="2"/>
      <c r="AT63" s="6"/>
      <c r="AU63" s="6"/>
      <c r="AV63" s="6"/>
    </row>
    <row r="64" spans="1:48" x14ac:dyDescent="0.25">
      <c r="A64" t="s">
        <v>112</v>
      </c>
      <c r="B64" s="2">
        <v>45417</v>
      </c>
      <c r="C64" s="2">
        <v>46549</v>
      </c>
      <c r="D64" s="2">
        <f>C65</f>
        <v>149933</v>
      </c>
      <c r="E64" s="2">
        <f>D65</f>
        <v>240251</v>
      </c>
      <c r="F64" s="2">
        <f>E65</f>
        <v>475437</v>
      </c>
      <c r="H64" s="6">
        <f t="shared" ref="H64:K65" si="93">IF(OR(AND(C64&gt;0,B64&lt;0),AND(C64&lt;0,B64&gt;0)),"N/A ",IFERROR((C64-B64)/ABS(B64),0))</f>
        <v>2.4924587709448005E-2</v>
      </c>
      <c r="I64" s="6">
        <f t="shared" si="93"/>
        <v>2.2209714494403747</v>
      </c>
      <c r="J64" s="6">
        <f t="shared" si="93"/>
        <v>0.60238906711664542</v>
      </c>
      <c r="K64" s="6">
        <f t="shared" si="93"/>
        <v>0.97891788171537264</v>
      </c>
      <c r="M64" s="2">
        <v>149933</v>
      </c>
      <c r="N64" s="2">
        <v>78967</v>
      </c>
      <c r="O64" s="2">
        <v>107574</v>
      </c>
      <c r="P64" s="2">
        <v>152599</v>
      </c>
      <c r="Q64" s="115">
        <v>240251</v>
      </c>
      <c r="R64" s="2">
        <v>173272</v>
      </c>
      <c r="S64" s="2">
        <v>263853</v>
      </c>
      <c r="T64" s="2">
        <v>598032</v>
      </c>
      <c r="U64" s="115">
        <v>475437</v>
      </c>
      <c r="V64" s="2">
        <v>254443</v>
      </c>
      <c r="W64" s="2">
        <f>V65</f>
        <v>474058</v>
      </c>
      <c r="X64" s="2">
        <f>W65</f>
        <v>365731</v>
      </c>
      <c r="Y64" s="115">
        <v>256351</v>
      </c>
      <c r="Z64" s="2">
        <f>Y65</f>
        <v>156278</v>
      </c>
      <c r="AA64" s="2">
        <f>Z65</f>
        <v>142400</v>
      </c>
      <c r="AC64" s="134">
        <f t="shared" ref="AC64:AM65" si="94">IF(OR(AND(Q64&gt;0,M64&lt;0),AND(Q64&lt;0,M64&gt;0)),"N/A ",IFERROR((Q64-M64)/ABS(M64),0))</f>
        <v>0.60238906711664542</v>
      </c>
      <c r="AD64" s="134">
        <f t="shared" si="94"/>
        <v>1.1942330340521989</v>
      </c>
      <c r="AE64" s="134">
        <f t="shared" si="94"/>
        <v>1.4527581013999666</v>
      </c>
      <c r="AF64" s="134">
        <f t="shared" si="94"/>
        <v>2.9189771885792175</v>
      </c>
      <c r="AG64" s="134">
        <f t="shared" si="94"/>
        <v>0.97891788171537264</v>
      </c>
      <c r="AH64" s="134">
        <f t="shared" si="94"/>
        <v>0.46845999353617435</v>
      </c>
      <c r="AI64" s="134">
        <f t="shared" si="94"/>
        <v>0.79667466354371563</v>
      </c>
      <c r="AJ64" s="134">
        <f t="shared" si="94"/>
        <v>-0.38844242448564625</v>
      </c>
      <c r="AK64" s="134">
        <f t="shared" si="94"/>
        <v>-0.46080973925041591</v>
      </c>
      <c r="AL64" s="134">
        <f t="shared" si="94"/>
        <v>-0.38580350019454257</v>
      </c>
      <c r="AM64" s="134">
        <f t="shared" si="94"/>
        <v>-0.69961481506482326</v>
      </c>
      <c r="AO64" s="2">
        <f>M64</f>
        <v>149933</v>
      </c>
      <c r="AP64" s="2">
        <f>Q64</f>
        <v>240251</v>
      </c>
      <c r="AQ64" s="2">
        <f>U64</f>
        <v>475437</v>
      </c>
      <c r="AR64" s="2">
        <f>Y64</f>
        <v>256351</v>
      </c>
      <c r="AT64" s="134">
        <f t="shared" ref="AT64:AT65" si="95">IF(OR(AND(AP64&gt;0,AO64&lt;0),AND(AP64&lt;0,AO64&gt;0)),"N/A ",IFERROR((AP64-AO64)/ABS(AO64),0))</f>
        <v>0.60238906711664542</v>
      </c>
      <c r="AU64" s="134">
        <f t="shared" ref="AU64:AU65" si="96">IF(OR(AND(AQ64&gt;0,AP64&lt;0),AND(AQ64&lt;0,AP64&gt;0)),"N/A ",IFERROR((AQ64-AP64)/ABS(AP64),0))</f>
        <v>0.97891788171537264</v>
      </c>
      <c r="AV64" s="134">
        <f t="shared" ref="AV64:AV65" si="97">IF(OR(AND(AR64&gt;0,AQ64&lt;0),AND(AR64&lt;0,AQ64&gt;0)),"N/A ",IFERROR((AR64-AQ64)/ABS(AQ64),0))</f>
        <v>-0.46080973925041591</v>
      </c>
    </row>
    <row r="65" spans="1:48" x14ac:dyDescent="0.25">
      <c r="A65" t="s">
        <v>113</v>
      </c>
      <c r="B65" s="2">
        <v>46549</v>
      </c>
      <c r="C65" s="2">
        <v>149933</v>
      </c>
      <c r="D65" s="2">
        <v>240251</v>
      </c>
      <c r="E65" s="2">
        <v>475437</v>
      </c>
      <c r="F65" s="2">
        <v>256351</v>
      </c>
      <c r="H65" s="6">
        <f t="shared" si="93"/>
        <v>2.2209714494403747</v>
      </c>
      <c r="I65" s="6">
        <f t="shared" si="93"/>
        <v>0.60238906711664542</v>
      </c>
      <c r="J65" s="6">
        <f t="shared" si="93"/>
        <v>0.97891788171537264</v>
      </c>
      <c r="K65" s="6">
        <f t="shared" si="93"/>
        <v>-0.46080973925041591</v>
      </c>
      <c r="M65" s="2">
        <v>78967</v>
      </c>
      <c r="N65" s="2">
        <v>107574</v>
      </c>
      <c r="O65" s="2">
        <v>152599</v>
      </c>
      <c r="P65" s="2">
        <v>240251</v>
      </c>
      <c r="Q65" s="115">
        <v>173272</v>
      </c>
      <c r="R65" s="2">
        <v>263853</v>
      </c>
      <c r="S65" s="2">
        <v>598032</v>
      </c>
      <c r="T65" s="2">
        <v>475437</v>
      </c>
      <c r="U65" s="115">
        <v>254443</v>
      </c>
      <c r="V65" s="2">
        <v>474058</v>
      </c>
      <c r="W65" s="2">
        <v>365731</v>
      </c>
      <c r="X65" s="2">
        <v>256351</v>
      </c>
      <c r="Y65" s="115">
        <v>156278</v>
      </c>
      <c r="Z65" s="2">
        <v>142400</v>
      </c>
      <c r="AA65" s="2">
        <v>340867</v>
      </c>
      <c r="AC65" s="134">
        <f t="shared" si="94"/>
        <v>1.1942330340521989</v>
      </c>
      <c r="AD65" s="134">
        <f t="shared" si="94"/>
        <v>1.4527581013999666</v>
      </c>
      <c r="AE65" s="134">
        <f t="shared" si="94"/>
        <v>2.9189771885792175</v>
      </c>
      <c r="AF65" s="134">
        <f t="shared" si="94"/>
        <v>0.97891788171537264</v>
      </c>
      <c r="AG65" s="134">
        <f t="shared" si="94"/>
        <v>0.46845999353617435</v>
      </c>
      <c r="AH65" s="134">
        <f t="shared" si="94"/>
        <v>0.79667466354371563</v>
      </c>
      <c r="AI65" s="134">
        <f t="shared" si="94"/>
        <v>-0.38844242448564625</v>
      </c>
      <c r="AJ65" s="134">
        <f t="shared" si="94"/>
        <v>-0.46080973925041591</v>
      </c>
      <c r="AK65" s="134">
        <f t="shared" si="94"/>
        <v>-0.38580350019454257</v>
      </c>
      <c r="AL65" s="134">
        <f t="shared" si="94"/>
        <v>-0.69961481506482326</v>
      </c>
      <c r="AM65" s="134">
        <f t="shared" si="94"/>
        <v>-6.7984392900793209E-2</v>
      </c>
      <c r="AO65" s="2">
        <f>O65</f>
        <v>152599</v>
      </c>
      <c r="AP65" s="2">
        <f>S65</f>
        <v>598032</v>
      </c>
      <c r="AQ65" s="2">
        <f>W65</f>
        <v>365731</v>
      </c>
      <c r="AR65" s="2">
        <f>AA65</f>
        <v>340867</v>
      </c>
      <c r="AT65" s="134">
        <f t="shared" si="95"/>
        <v>2.9189771885792175</v>
      </c>
      <c r="AU65" s="134">
        <f t="shared" si="96"/>
        <v>-0.38844242448564625</v>
      </c>
      <c r="AV65" s="134">
        <f t="shared" si="97"/>
        <v>-6.7984392900793209E-2</v>
      </c>
    </row>
    <row r="66" spans="1:48" x14ac:dyDescent="0.25">
      <c r="B66" s="2"/>
      <c r="C66" s="2"/>
      <c r="D66" s="2"/>
      <c r="E66" s="2"/>
      <c r="F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O66" s="2"/>
      <c r="AP66" s="2"/>
      <c r="AQ66" s="2"/>
      <c r="AR66" s="2"/>
    </row>
    <row r="67" spans="1:48" x14ac:dyDescent="0.25">
      <c r="B67" s="2"/>
      <c r="C67" s="2"/>
      <c r="D67" s="2"/>
      <c r="E67" s="2"/>
      <c r="F67" s="2"/>
    </row>
    <row r="68" spans="1:48" x14ac:dyDescent="0.25">
      <c r="B68" s="2"/>
      <c r="C68" s="2"/>
      <c r="D68" s="2"/>
      <c r="E68" s="2"/>
      <c r="F68" s="2"/>
    </row>
    <row r="69" spans="1:48" x14ac:dyDescent="0.25">
      <c r="C69" s="2"/>
    </row>
    <row r="71" spans="1:48" x14ac:dyDescent="0.25">
      <c r="C71" s="2"/>
    </row>
  </sheetData>
  <phoneticPr fontId="18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A75CD-30D4-4658-B121-46A7070F3899}">
  <dimension ref="A1:AV102"/>
  <sheetViews>
    <sheetView showGridLines="0" zoomScale="85" zoomScaleNormal="85" workbookViewId="0">
      <pane xSplit="1" ySplit="3" topLeftCell="B7" activePane="bottomRight" state="frozen"/>
      <selection activeCell="G49" sqref="G49"/>
      <selection pane="topRight" activeCell="G49" sqref="G49"/>
      <selection pane="bottomLeft" activeCell="G49" sqref="G49"/>
      <selection pane="bottomRight" activeCell="B3" sqref="B3"/>
    </sheetView>
  </sheetViews>
  <sheetFormatPr defaultRowHeight="15" x14ac:dyDescent="0.25"/>
  <cols>
    <col min="1" max="1" width="64" customWidth="1"/>
    <col min="2" max="2" width="11.140625" bestFit="1" customWidth="1"/>
    <col min="3" max="4" width="10.85546875" bestFit="1" customWidth="1"/>
    <col min="5" max="6" width="10.85546875" customWidth="1"/>
    <col min="7" max="7" width="2.5703125" customWidth="1"/>
    <col min="8" max="9" width="10.85546875" bestFit="1" customWidth="1"/>
    <col min="10" max="11" width="10.85546875" customWidth="1"/>
    <col min="12" max="12" width="13.140625" bestFit="1" customWidth="1"/>
    <col min="13" max="13" width="10.85546875" bestFit="1" customWidth="1"/>
    <col min="14" max="16" width="10.85546875" customWidth="1"/>
    <col min="17" max="18" width="10.85546875" bestFit="1" customWidth="1"/>
    <col min="19" max="27" width="10.85546875" customWidth="1"/>
    <col min="28" max="28" width="2.5703125" customWidth="1"/>
    <col min="29" max="39" width="11" customWidth="1"/>
    <col min="41" max="44" width="11" customWidth="1"/>
    <col min="45" max="45" width="2.5703125" customWidth="1"/>
    <col min="46" max="48" width="11" customWidth="1"/>
  </cols>
  <sheetData>
    <row r="1" spans="1:48" ht="5.0999999999999996" customHeight="1" x14ac:dyDescent="0.25">
      <c r="AN1" s="147"/>
      <c r="AO1" s="147"/>
      <c r="AP1" s="147"/>
      <c r="AQ1" s="147"/>
      <c r="AR1" s="147"/>
    </row>
    <row r="2" spans="1:48" x14ac:dyDescent="0.25">
      <c r="A2" s="1" t="s">
        <v>222</v>
      </c>
      <c r="C2" s="2"/>
      <c r="D2" s="2"/>
      <c r="E2" s="2"/>
      <c r="F2" s="2"/>
      <c r="H2" s="7" t="s">
        <v>170</v>
      </c>
      <c r="I2" s="7" t="s">
        <v>170</v>
      </c>
      <c r="J2" s="7" t="s">
        <v>170</v>
      </c>
      <c r="K2" s="7" t="s">
        <v>170</v>
      </c>
      <c r="AC2" s="7" t="s">
        <v>170</v>
      </c>
      <c r="AD2" s="7" t="s">
        <v>170</v>
      </c>
      <c r="AE2" s="7" t="s">
        <v>170</v>
      </c>
      <c r="AF2" s="7" t="s">
        <v>170</v>
      </c>
      <c r="AG2" s="7" t="s">
        <v>170</v>
      </c>
      <c r="AH2" s="7" t="s">
        <v>170</v>
      </c>
      <c r="AI2" s="7" t="s">
        <v>170</v>
      </c>
      <c r="AJ2" s="7" t="s">
        <v>170</v>
      </c>
      <c r="AK2" s="7" t="s">
        <v>170</v>
      </c>
      <c r="AL2" s="7" t="s">
        <v>170</v>
      </c>
      <c r="AM2" s="7" t="s">
        <v>170</v>
      </c>
      <c r="AN2" s="147"/>
      <c r="AO2" s="147"/>
      <c r="AP2" s="147"/>
      <c r="AQ2" s="147"/>
      <c r="AR2" s="147"/>
      <c r="AT2" s="7" t="s">
        <v>170</v>
      </c>
      <c r="AU2" s="7" t="s">
        <v>170</v>
      </c>
      <c r="AV2" s="7" t="s">
        <v>170</v>
      </c>
    </row>
    <row r="3" spans="1:48" x14ac:dyDescent="0.25">
      <c r="A3" s="8" t="s">
        <v>228</v>
      </c>
      <c r="B3" s="9">
        <v>2017</v>
      </c>
      <c r="C3" s="9">
        <v>2018</v>
      </c>
      <c r="D3" s="9">
        <v>2019</v>
      </c>
      <c r="E3" s="9">
        <v>2020</v>
      </c>
      <c r="F3" s="9">
        <v>2021</v>
      </c>
      <c r="G3" s="10"/>
      <c r="H3" s="9">
        <v>2018</v>
      </c>
      <c r="I3" s="9">
        <v>2019</v>
      </c>
      <c r="J3" s="28">
        <v>2020</v>
      </c>
      <c r="K3" s="28">
        <v>2021</v>
      </c>
      <c r="L3" s="34"/>
      <c r="M3" s="11" t="s">
        <v>22</v>
      </c>
      <c r="N3" s="11" t="s">
        <v>106</v>
      </c>
      <c r="O3" s="11" t="s">
        <v>166</v>
      </c>
      <c r="P3" s="11" t="s">
        <v>167</v>
      </c>
      <c r="Q3" s="112" t="s">
        <v>23</v>
      </c>
      <c r="R3" s="11" t="s">
        <v>105</v>
      </c>
      <c r="S3" s="11" t="s">
        <v>196</v>
      </c>
      <c r="T3" s="11" t="s">
        <v>214</v>
      </c>
      <c r="U3" s="112" t="s">
        <v>248</v>
      </c>
      <c r="V3" s="11" t="s">
        <v>254</v>
      </c>
      <c r="W3" s="11" t="s">
        <v>256</v>
      </c>
      <c r="X3" s="11" t="s">
        <v>308</v>
      </c>
      <c r="Y3" s="112" t="s">
        <v>352</v>
      </c>
      <c r="Z3" s="11" t="s">
        <v>356</v>
      </c>
      <c r="AA3" s="11" t="s">
        <v>368</v>
      </c>
      <c r="AB3" s="12"/>
      <c r="AC3" s="11" t="s">
        <v>23</v>
      </c>
      <c r="AD3" s="11" t="s">
        <v>105</v>
      </c>
      <c r="AE3" s="11" t="s">
        <v>196</v>
      </c>
      <c r="AF3" s="11" t="s">
        <v>214</v>
      </c>
      <c r="AG3" s="11" t="s">
        <v>248</v>
      </c>
      <c r="AH3" s="11" t="s">
        <v>254</v>
      </c>
      <c r="AI3" s="11" t="s">
        <v>256</v>
      </c>
      <c r="AJ3" s="11" t="s">
        <v>308</v>
      </c>
      <c r="AK3" s="11" t="s">
        <v>352</v>
      </c>
      <c r="AL3" s="11" t="s">
        <v>356</v>
      </c>
      <c r="AM3" s="11" t="s">
        <v>368</v>
      </c>
      <c r="AN3" s="34"/>
      <c r="AO3" s="11" t="s">
        <v>364</v>
      </c>
      <c r="AP3" s="11" t="s">
        <v>365</v>
      </c>
      <c r="AQ3" s="11" t="s">
        <v>366</v>
      </c>
      <c r="AR3" s="11" t="s">
        <v>367</v>
      </c>
      <c r="AS3" s="12"/>
      <c r="AT3" s="11" t="s">
        <v>365</v>
      </c>
      <c r="AU3" s="11" t="s">
        <v>366</v>
      </c>
      <c r="AV3" s="11" t="s">
        <v>367</v>
      </c>
    </row>
    <row r="4" spans="1:48" ht="5.0999999999999996" customHeight="1" x14ac:dyDescent="0.25">
      <c r="Q4" s="113"/>
      <c r="U4" s="113"/>
      <c r="Y4" s="113"/>
    </row>
    <row r="5" spans="1:48" ht="14.45" customHeight="1" x14ac:dyDescent="0.25">
      <c r="A5" s="43" t="s">
        <v>340</v>
      </c>
      <c r="Q5" s="113"/>
      <c r="U5" s="113"/>
      <c r="Y5" s="113"/>
      <c r="AR5" s="186"/>
    </row>
    <row r="6" spans="1:48" ht="14.45" customHeight="1" x14ac:dyDescent="0.25">
      <c r="A6" s="1" t="s">
        <v>341</v>
      </c>
      <c r="B6" s="5">
        <f>B43</f>
        <v>0.39487795924536995</v>
      </c>
      <c r="C6" s="5">
        <f>C43</f>
        <v>0.36940587089718685</v>
      </c>
      <c r="D6" s="5">
        <f>D43</f>
        <v>0.40329471322111377</v>
      </c>
      <c r="E6" s="5">
        <f>E43</f>
        <v>0.41316177758696837</v>
      </c>
      <c r="F6" s="5">
        <f>F43</f>
        <v>0.39041141696080756</v>
      </c>
      <c r="G6" s="5"/>
      <c r="H6" s="111">
        <f>(C6-B6)*100</f>
        <v>-2.54720883481831</v>
      </c>
      <c r="I6" s="111">
        <f>(D6-C6)*100</f>
        <v>3.3888842323926918</v>
      </c>
      <c r="J6" s="111">
        <f>(E6-D6)*100</f>
        <v>0.98670643658546053</v>
      </c>
      <c r="K6" s="111">
        <f>(F6-E6)*100</f>
        <v>-2.2750360626160813</v>
      </c>
      <c r="L6" s="1"/>
      <c r="M6" s="5">
        <f t="shared" ref="M6:X6" si="0">M43</f>
        <v>0.37293690629541026</v>
      </c>
      <c r="N6" s="5">
        <f t="shared" si="0"/>
        <v>0.40791615826786076</v>
      </c>
      <c r="O6" s="5">
        <f t="shared" si="0"/>
        <v>0.40240277256218343</v>
      </c>
      <c r="P6" s="5">
        <f t="shared" si="0"/>
        <v>0.42515920306325122</v>
      </c>
      <c r="Q6" s="121">
        <f t="shared" si="0"/>
        <v>0.40161233432581611</v>
      </c>
      <c r="R6" s="5">
        <f t="shared" si="0"/>
        <v>0.39638426881976052</v>
      </c>
      <c r="S6" s="5">
        <f t="shared" si="0"/>
        <v>0.4204276317234894</v>
      </c>
      <c r="T6" s="5">
        <f t="shared" si="0"/>
        <v>0.42547882572695084</v>
      </c>
      <c r="U6" s="121">
        <f t="shared" si="0"/>
        <v>0.40157471272287948</v>
      </c>
      <c r="V6" s="5">
        <f t="shared" si="0"/>
        <v>0.39562226794815725</v>
      </c>
      <c r="W6" s="5">
        <f t="shared" si="0"/>
        <v>0.38490013310635329</v>
      </c>
      <c r="X6" s="5">
        <f t="shared" si="0"/>
        <v>0.38246429934411968</v>
      </c>
      <c r="Y6" s="121">
        <f t="shared" ref="Y6:AA6" si="1">Y43</f>
        <v>0.34301035263369301</v>
      </c>
      <c r="Z6" s="5">
        <f t="shared" si="1"/>
        <v>0.33611192522974626</v>
      </c>
      <c r="AA6" s="5">
        <f t="shared" si="1"/>
        <v>0.31432516051764864</v>
      </c>
      <c r="AB6" s="1"/>
      <c r="AC6" s="111">
        <f t="shared" ref="AC6:AM11" si="2">(Q6-M6)*100</f>
        <v>2.8675428030405845</v>
      </c>
      <c r="AD6" s="111">
        <f t="shared" si="2"/>
        <v>-1.1531889448100241</v>
      </c>
      <c r="AE6" s="111">
        <f t="shared" si="2"/>
        <v>1.8024859161305973</v>
      </c>
      <c r="AF6" s="111">
        <f t="shared" si="2"/>
        <v>3.1962266369961467E-2</v>
      </c>
      <c r="AG6" s="111">
        <f t="shared" si="2"/>
        <v>-3.7621602936632748E-3</v>
      </c>
      <c r="AH6" s="111">
        <f t="shared" si="2"/>
        <v>-7.6200087160327445E-2</v>
      </c>
      <c r="AI6" s="111">
        <f t="shared" si="2"/>
        <v>-3.5527498617136111</v>
      </c>
      <c r="AJ6" s="111">
        <f t="shared" si="2"/>
        <v>-4.3014526382831155</v>
      </c>
      <c r="AK6" s="111">
        <f t="shared" si="2"/>
        <v>-5.8564360089186476</v>
      </c>
      <c r="AL6" s="111">
        <f t="shared" si="2"/>
        <v>-5.9510342718410989</v>
      </c>
      <c r="AM6" s="111">
        <f t="shared" si="2"/>
        <v>-7.0574972588704652</v>
      </c>
      <c r="AO6" s="5">
        <f t="shared" ref="AO6:AP6" si="3">AO43</f>
        <v>0.39433421165255483</v>
      </c>
      <c r="AP6" s="5">
        <f t="shared" si="3"/>
        <v>0.4076343299988025</v>
      </c>
      <c r="AQ6" s="5">
        <f t="shared" ref="AQ6:AR6" si="4">AQ43</f>
        <v>0.39345658296837049</v>
      </c>
      <c r="AR6" s="5">
        <f t="shared" si="4"/>
        <v>0.33059179328764493</v>
      </c>
      <c r="AS6" s="1"/>
      <c r="AT6" s="111">
        <f>(AP6-AO6)*100</f>
        <v>1.3300118346247669</v>
      </c>
      <c r="AU6" s="111">
        <f>(AQ6-AP6)*100</f>
        <v>-1.4177747030432009</v>
      </c>
      <c r="AV6" s="111">
        <f>(AR6-AQ6)*100</f>
        <v>-6.2864789680725561</v>
      </c>
    </row>
    <row r="7" spans="1:48" ht="14.45" customHeight="1" x14ac:dyDescent="0.25">
      <c r="A7" s="13" t="s">
        <v>358</v>
      </c>
      <c r="B7" s="6">
        <f>DRE!B18/DRE!B10</f>
        <v>0.28740880819359865</v>
      </c>
      <c r="C7" s="6">
        <f>DRE!C18/DRE!C10</f>
        <v>0.28146365033659321</v>
      </c>
      <c r="D7" s="6">
        <f>DRE!D18/DRE!D10</f>
        <v>0.31320699421569637</v>
      </c>
      <c r="E7" s="6">
        <f>DRE!E18/DRE!E10</f>
        <v>0.31394152357294502</v>
      </c>
      <c r="F7" s="6">
        <f>DRE!F18/DRE!F10</f>
        <v>0.30743544528887889</v>
      </c>
      <c r="G7" s="6"/>
      <c r="H7" s="42">
        <f t="shared" ref="H7:K11" si="5">(C7-B7)*100</f>
        <v>-0.59451578570054453</v>
      </c>
      <c r="I7" s="42">
        <f t="shared" si="5"/>
        <v>3.1743343879103159</v>
      </c>
      <c r="J7" s="42">
        <f t="shared" si="5"/>
        <v>7.3452935724865887E-2</v>
      </c>
      <c r="K7" s="42">
        <f t="shared" si="5"/>
        <v>-0.65060782840661302</v>
      </c>
      <c r="M7" s="6">
        <f>DRE!M18/DRE!M10</f>
        <v>0.29455279670678747</v>
      </c>
      <c r="N7" s="6">
        <f>DRE!N18/DRE!N10</f>
        <v>0.3404077344064797</v>
      </c>
      <c r="O7" s="6">
        <f>DRE!O18/DRE!O10</f>
        <v>0.301320293398533</v>
      </c>
      <c r="P7" s="6">
        <f>DRE!P18/DRE!P10</f>
        <v>0.3195937262690578</v>
      </c>
      <c r="Q7" s="122">
        <f>DRE!Q18/DRE!Q10</f>
        <v>0.29740026016959931</v>
      </c>
      <c r="R7" s="6">
        <f>DRE!R18/DRE!R10</f>
        <v>0.3058880798328702</v>
      </c>
      <c r="S7" s="6">
        <f>DRE!S18/DRE!S10</f>
        <v>0.31792934520113159</v>
      </c>
      <c r="T7" s="6">
        <f>DRE!T18/DRE!T10</f>
        <v>0.32431024422772359</v>
      </c>
      <c r="U7" s="122">
        <f>DRE!U18/DRE!U10</f>
        <v>0.30862084869381562</v>
      </c>
      <c r="V7" s="6">
        <f>DRE!V18/DRE!V10</f>
        <v>0.31061527203904116</v>
      </c>
      <c r="W7" s="6">
        <f>DRE!W18/DRE!W10</f>
        <v>0.30393527741332976</v>
      </c>
      <c r="X7" s="6">
        <f>DRE!X18/DRE!X10</f>
        <v>0.30707157336659907</v>
      </c>
      <c r="Y7" s="122">
        <f>DRE!Y18/DRE!Y10</f>
        <v>0.28558694208740476</v>
      </c>
      <c r="Z7" s="6">
        <f>DRE!Z18/DRE!Z10</f>
        <v>0.26406810529001784</v>
      </c>
      <c r="AA7" s="6">
        <f>DRE!AA18/DRE!AA10</f>
        <v>0.25938672980308369</v>
      </c>
      <c r="AC7" s="42">
        <f t="shared" si="2"/>
        <v>0.28474634628118389</v>
      </c>
      <c r="AD7" s="42">
        <f t="shared" si="2"/>
        <v>-3.4519654573609504</v>
      </c>
      <c r="AE7" s="42">
        <f t="shared" si="2"/>
        <v>1.6609051802598584</v>
      </c>
      <c r="AF7" s="42">
        <f t="shared" si="2"/>
        <v>0.4716517958665789</v>
      </c>
      <c r="AG7" s="42">
        <f t="shared" si="2"/>
        <v>1.1220588524216313</v>
      </c>
      <c r="AH7" s="42">
        <f t="shared" si="2"/>
        <v>0.47271922061709604</v>
      </c>
      <c r="AI7" s="42">
        <f t="shared" si="2"/>
        <v>-1.3994067787801823</v>
      </c>
      <c r="AJ7" s="42">
        <f t="shared" si="2"/>
        <v>-1.7238670861124517</v>
      </c>
      <c r="AK7" s="42">
        <f t="shared" si="2"/>
        <v>-2.3033906606410861</v>
      </c>
      <c r="AL7" s="42">
        <f t="shared" si="2"/>
        <v>-4.6547166749023319</v>
      </c>
      <c r="AM7" s="42">
        <f t="shared" si="2"/>
        <v>-4.454854761024607</v>
      </c>
      <c r="AO7" s="6">
        <f>DRE!AO18/DRE!AO10</f>
        <v>0.31056063173181653</v>
      </c>
      <c r="AP7" s="6">
        <f>DRE!AP18/DRE!AP10</f>
        <v>0.30895848798679065</v>
      </c>
      <c r="AQ7" s="6">
        <f>DRE!AQ18/DRE!AQ10</f>
        <v>0.30757476533507966</v>
      </c>
      <c r="AR7" s="6">
        <f>DRE!AR18/DRE!AR10</f>
        <v>0.26917439995523373</v>
      </c>
      <c r="AT7" s="42">
        <f t="shared" ref="AT7:AV12" si="6">(AP7-AO7)*100</f>
        <v>-0.16021437450258746</v>
      </c>
      <c r="AU7" s="42">
        <f t="shared" si="6"/>
        <v>-0.13837226517109946</v>
      </c>
      <c r="AV7" s="42">
        <f t="shared" si="6"/>
        <v>-3.8400365379845924</v>
      </c>
    </row>
    <row r="8" spans="1:48" ht="14.45" customHeight="1" x14ac:dyDescent="0.25">
      <c r="A8" s="13" t="s">
        <v>359</v>
      </c>
      <c r="B8" s="6">
        <f>DRE!B19/DRE!B11</f>
        <v>0.8917040566168648</v>
      </c>
      <c r="C8" s="6">
        <f>DRE!C19/DRE!C11</f>
        <v>0.67212047548984566</v>
      </c>
      <c r="D8" s="6">
        <f>DRE!D19/DRE!D11</f>
        <v>0.60918433197747179</v>
      </c>
      <c r="E8" s="6">
        <f>DRE!E19/DRE!E11</f>
        <v>0.68082320821292286</v>
      </c>
      <c r="F8" s="6">
        <f>DRE!F19/DRE!F11</f>
        <v>0.61355720039185802</v>
      </c>
      <c r="G8" s="6"/>
      <c r="H8" s="42">
        <f t="shared" si="5"/>
        <v>-21.958358112701916</v>
      </c>
      <c r="I8" s="42">
        <f t="shared" si="5"/>
        <v>-6.2936143512373866</v>
      </c>
      <c r="J8" s="42">
        <f t="shared" si="5"/>
        <v>7.1638876235451061</v>
      </c>
      <c r="K8" s="42">
        <f t="shared" si="5"/>
        <v>-6.7266007821064839</v>
      </c>
      <c r="M8" s="6">
        <f>DRE!M19/DRE!M11</f>
        <v>0.58392288230884559</v>
      </c>
      <c r="N8" s="6">
        <f>DRE!N19/DRE!N11</f>
        <v>0.5498562971859986</v>
      </c>
      <c r="O8" s="6">
        <f>DRE!O19/DRE!O11</f>
        <v>0.61153142374551339</v>
      </c>
      <c r="P8" s="6">
        <f>DRE!P19/DRE!P11</f>
        <v>0.67273443386533327</v>
      </c>
      <c r="Q8" s="122">
        <f>DRE!Q19/DRE!Q11</f>
        <v>0.59495359155121263</v>
      </c>
      <c r="R8" s="6">
        <f>DRE!R19/DRE!R11</f>
        <v>0.61376259427435542</v>
      </c>
      <c r="S8" s="6">
        <f>DRE!S19/DRE!S11</f>
        <v>0.75261353260160635</v>
      </c>
      <c r="T8" s="6">
        <f>DRE!T19/DRE!T11</f>
        <v>0.75389389660245898</v>
      </c>
      <c r="U8" s="122">
        <f>DRE!U19/DRE!U11</f>
        <v>0.6431086352816715</v>
      </c>
      <c r="V8" s="6">
        <f>DRE!V19/DRE!V11</f>
        <v>0.62852448390476268</v>
      </c>
      <c r="W8" s="6">
        <f>DRE!W19/DRE!W11</f>
        <v>0.60551391270675448</v>
      </c>
      <c r="X8" s="6">
        <f>DRE!X19/DRE!X11</f>
        <v>0.58479857192365281</v>
      </c>
      <c r="Y8" s="122">
        <f>DRE!Y19/DRE!Y11</f>
        <v>0.48229945405086649</v>
      </c>
      <c r="Z8" s="6">
        <f>DRE!Z19/DRE!Z11</f>
        <v>0.52021761505660935</v>
      </c>
      <c r="AA8" s="6">
        <f>DRE!AA19/DRE!AA11</f>
        <v>0.45568333779085318</v>
      </c>
      <c r="AC8" s="42">
        <f t="shared" si="2"/>
        <v>1.1030709242367043</v>
      </c>
      <c r="AD8" s="42">
        <f t="shared" si="2"/>
        <v>6.3906297088356823</v>
      </c>
      <c r="AE8" s="42">
        <f t="shared" si="2"/>
        <v>14.108210885609296</v>
      </c>
      <c r="AF8" s="42">
        <f t="shared" si="2"/>
        <v>8.11594627371257</v>
      </c>
      <c r="AG8" s="42">
        <f t="shared" si="2"/>
        <v>4.8155043730458864</v>
      </c>
      <c r="AH8" s="42">
        <f t="shared" si="2"/>
        <v>1.4761889630407254</v>
      </c>
      <c r="AI8" s="42">
        <f t="shared" si="2"/>
        <v>-14.709961989485187</v>
      </c>
      <c r="AJ8" s="42">
        <f t="shared" si="2"/>
        <v>-16.909532467880616</v>
      </c>
      <c r="AK8" s="42">
        <f t="shared" si="2"/>
        <v>-16.080918123080501</v>
      </c>
      <c r="AL8" s="42">
        <f t="shared" si="2"/>
        <v>-10.830686884815332</v>
      </c>
      <c r="AM8" s="42">
        <f t="shared" si="2"/>
        <v>-14.983057491590129</v>
      </c>
      <c r="AO8" s="6">
        <f>DRE!AO19/DRE!AO11</f>
        <v>0.58379177272354055</v>
      </c>
      <c r="AP8" s="6">
        <f>DRE!AP19/DRE!AP11</f>
        <v>0.65383281954217931</v>
      </c>
      <c r="AQ8" s="6">
        <f>DRE!AQ19/DRE!AQ11</f>
        <v>0.62459984885271169</v>
      </c>
      <c r="AR8" s="6">
        <f>DRE!AR19/DRE!AR11</f>
        <v>0.48531152502669028</v>
      </c>
      <c r="AT8" s="42">
        <f t="shared" si="6"/>
        <v>7.0041046818638764</v>
      </c>
      <c r="AU8" s="42">
        <f t="shared" si="6"/>
        <v>-2.9232970689467619</v>
      </c>
      <c r="AV8" s="42">
        <f t="shared" si="6"/>
        <v>-13.928832382602142</v>
      </c>
    </row>
    <row r="9" spans="1:48" s="147" customFormat="1" ht="14.45" customHeight="1" x14ac:dyDescent="0.25">
      <c r="A9" s="97" t="s">
        <v>342</v>
      </c>
      <c r="B9" s="171">
        <f>DRE!B46</f>
        <v>8.4950894753023892E-2</v>
      </c>
      <c r="C9" s="171">
        <f>DRE!C46</f>
        <v>7.4928356689236184E-2</v>
      </c>
      <c r="D9" s="171">
        <f>DRE!D46</f>
        <v>0.12087509821194733</v>
      </c>
      <c r="E9" s="171">
        <f>DRE!E46</f>
        <v>0.13250417601180386</v>
      </c>
      <c r="F9" s="171">
        <f>DRE!F46</f>
        <v>0.12110753017054435</v>
      </c>
      <c r="G9" s="97"/>
      <c r="H9" s="172">
        <f t="shared" si="5"/>
        <v>-1.0022538063787709</v>
      </c>
      <c r="I9" s="172">
        <f t="shared" si="5"/>
        <v>4.5946741522711152</v>
      </c>
      <c r="J9" s="172">
        <f>(E9-D9)*100</f>
        <v>1.1629077799856531</v>
      </c>
      <c r="K9" s="172">
        <f>(F9-E9)*100</f>
        <v>-1.1396645841259518</v>
      </c>
      <c r="L9" s="97"/>
      <c r="M9" s="171">
        <f>DRE!M46</f>
        <v>0.11058689899803922</v>
      </c>
      <c r="N9" s="171">
        <f>DRE!N46</f>
        <v>0.10428714134120502</v>
      </c>
      <c r="O9" s="171">
        <f>DRE!O46</f>
        <v>0.13766206961791272</v>
      </c>
      <c r="P9" s="171">
        <f>DRE!P46</f>
        <v>0.12646917296312221</v>
      </c>
      <c r="Q9" s="173">
        <f>DRE!Q46</f>
        <v>8.937746862875319E-2</v>
      </c>
      <c r="R9" s="171">
        <f>DRE!R46</f>
        <v>0.11149936558582349</v>
      </c>
      <c r="S9" s="171">
        <f>DRE!S46</f>
        <v>0.15472868762056252</v>
      </c>
      <c r="T9" s="171">
        <f>DRE!T46</f>
        <v>0.15399091137193677</v>
      </c>
      <c r="U9" s="173">
        <f>DRE!U46</f>
        <v>0.12439679269421496</v>
      </c>
      <c r="V9" s="171">
        <f>DRE!V46</f>
        <v>0.1226861322106519</v>
      </c>
      <c r="W9" s="171">
        <f>DRE!W46</f>
        <v>0.12372393333915016</v>
      </c>
      <c r="X9" s="171">
        <f>DRE!X46</f>
        <v>0.1146734355169384</v>
      </c>
      <c r="Y9" s="173">
        <f>DRE!Y46</f>
        <v>7.7706761141621727E-2</v>
      </c>
      <c r="Z9" s="171">
        <f>DRE!Z46</f>
        <v>8.5403941692723459E-2</v>
      </c>
      <c r="AA9" s="171">
        <f>DRE!AA46</f>
        <v>7.1612495425662864E-2</v>
      </c>
      <c r="AB9" s="97"/>
      <c r="AC9" s="172">
        <f t="shared" si="2"/>
        <v>-2.1209430369286033</v>
      </c>
      <c r="AD9" s="172">
        <f t="shared" si="2"/>
        <v>0.72122242446184681</v>
      </c>
      <c r="AE9" s="172">
        <f t="shared" si="2"/>
        <v>1.7066618002649803</v>
      </c>
      <c r="AF9" s="172">
        <f t="shared" si="2"/>
        <v>2.7521738408814556</v>
      </c>
      <c r="AG9" s="172">
        <f t="shared" si="2"/>
        <v>3.5019324065461763</v>
      </c>
      <c r="AH9" s="172">
        <f t="shared" si="2"/>
        <v>1.1186766624828413</v>
      </c>
      <c r="AI9" s="172">
        <f t="shared" si="2"/>
        <v>-3.1004754281412361</v>
      </c>
      <c r="AJ9" s="172">
        <f t="shared" si="2"/>
        <v>-3.9317475854998367</v>
      </c>
      <c r="AK9" s="172">
        <f t="shared" si="2"/>
        <v>-4.6690031552593227</v>
      </c>
      <c r="AL9" s="172">
        <f t="shared" si="2"/>
        <v>-3.7282190517928444</v>
      </c>
      <c r="AM9" s="172">
        <f t="shared" si="2"/>
        <v>-5.2111437913487295</v>
      </c>
      <c r="AN9"/>
      <c r="AO9" s="171">
        <f>DRE!AO46</f>
        <v>0.11858253543346732</v>
      </c>
      <c r="AP9" s="171">
        <f>DRE!AP46</f>
        <v>0.12286170305934416</v>
      </c>
      <c r="AQ9" s="171">
        <f>DRE!AQ46</f>
        <v>0.12357293804213051</v>
      </c>
      <c r="AR9" s="171">
        <f>DRE!AR46</f>
        <v>7.8070271550307324E-2</v>
      </c>
      <c r="AS9" s="97"/>
      <c r="AT9" s="172">
        <f t="shared" si="6"/>
        <v>0.42791676258768369</v>
      </c>
      <c r="AU9" s="172">
        <f t="shared" si="6"/>
        <v>7.1123498278635733E-2</v>
      </c>
      <c r="AV9" s="172">
        <f t="shared" si="6"/>
        <v>-4.5502666491823192</v>
      </c>
    </row>
    <row r="10" spans="1:48" ht="14.45" customHeight="1" x14ac:dyDescent="0.25">
      <c r="A10" s="1" t="s">
        <v>343</v>
      </c>
      <c r="B10" s="5">
        <f>DRE!B51</f>
        <v>9.3672718747397174E-2</v>
      </c>
      <c r="C10" s="5">
        <f>DRE!C51</f>
        <v>8.3092686918520189E-2</v>
      </c>
      <c r="D10" s="5">
        <f>DRE!D51</f>
        <v>9.2726214852027339E-2</v>
      </c>
      <c r="E10" s="5">
        <f>DRE!E51</f>
        <v>0.10068012859895729</v>
      </c>
      <c r="F10" s="5">
        <f>DRE!F51</f>
        <v>8.9574873402222463E-2</v>
      </c>
      <c r="G10" s="1"/>
      <c r="H10" s="111">
        <f t="shared" si="5"/>
        <v>-1.0580031828876986</v>
      </c>
      <c r="I10" s="111">
        <f t="shared" si="5"/>
        <v>0.96335279335071489</v>
      </c>
      <c r="J10" s="111">
        <f>(E10-D10)*100</f>
        <v>0.79539137469299548</v>
      </c>
      <c r="K10" s="111">
        <f>(F10-E10)*100</f>
        <v>-1.1105255196734831</v>
      </c>
      <c r="L10" s="1"/>
      <c r="M10" s="5">
        <f>DRE!M51</f>
        <v>7.6279736786999258E-2</v>
      </c>
      <c r="N10" s="5">
        <f>DRE!N51</f>
        <v>6.4557718962900995E-2</v>
      </c>
      <c r="O10" s="5">
        <f>DRE!O51</f>
        <v>0.1033461660842719</v>
      </c>
      <c r="P10" s="5">
        <f>DRE!P51</f>
        <v>0.11737002682392449</v>
      </c>
      <c r="Q10" s="121">
        <f>DRE!Q51</f>
        <v>4.8776767641460571E-2</v>
      </c>
      <c r="R10" s="5">
        <f>DRE!R51</f>
        <v>7.3849819986767526E-2</v>
      </c>
      <c r="S10" s="5">
        <f>DRE!S51</f>
        <v>0.1290760571054447</v>
      </c>
      <c r="T10" s="5">
        <f>DRE!T51</f>
        <v>0.12612363242433777</v>
      </c>
      <c r="U10" s="121">
        <f>DRE!U51</f>
        <v>9.2349000071202003E-2</v>
      </c>
      <c r="V10" s="5">
        <f>DRE!V51</f>
        <v>9.2903366230478859E-2</v>
      </c>
      <c r="W10" s="5">
        <f>DRE!W51</f>
        <v>9.2676922848438828E-2</v>
      </c>
      <c r="X10" s="5">
        <f>DRE!X51</f>
        <v>8.1533286590398768E-2</v>
      </c>
      <c r="Y10" s="121">
        <f>DRE!Y51</f>
        <v>4.0634966469165146E-2</v>
      </c>
      <c r="Z10" s="5">
        <f>DRE!Z51</f>
        <v>4.7080230941982208E-2</v>
      </c>
      <c r="AA10" s="5">
        <f>DRE!AA51</f>
        <v>3.38816993246615E-2</v>
      </c>
      <c r="AB10" s="1"/>
      <c r="AC10" s="111">
        <f t="shared" si="2"/>
        <v>-2.7502969145538687</v>
      </c>
      <c r="AD10" s="111">
        <f t="shared" si="2"/>
        <v>0.92921010238665303</v>
      </c>
      <c r="AE10" s="111">
        <f t="shared" si="2"/>
        <v>2.5729891021172806</v>
      </c>
      <c r="AF10" s="111">
        <f t="shared" si="2"/>
        <v>0.87536056004132856</v>
      </c>
      <c r="AG10" s="111">
        <f t="shared" si="2"/>
        <v>4.3572232429741433</v>
      </c>
      <c r="AH10" s="111">
        <f t="shared" si="2"/>
        <v>1.9053546243711335</v>
      </c>
      <c r="AI10" s="111">
        <f t="shared" si="2"/>
        <v>-3.6399134257005876</v>
      </c>
      <c r="AJ10" s="111">
        <f t="shared" si="2"/>
        <v>-4.4590345833939002</v>
      </c>
      <c r="AK10" s="111">
        <f t="shared" si="2"/>
        <v>-5.1714033602036853</v>
      </c>
      <c r="AL10" s="111">
        <f t="shared" si="2"/>
        <v>-4.5823135288496655</v>
      </c>
      <c r="AM10" s="111">
        <f t="shared" si="2"/>
        <v>-5.8795223523777329</v>
      </c>
      <c r="AO10" s="5">
        <f>DRE!AO51</f>
        <v>8.2626691953309225E-2</v>
      </c>
      <c r="AP10" s="5">
        <f>DRE!AP51</f>
        <v>8.9262000468276079E-2</v>
      </c>
      <c r="AQ10" s="5">
        <f>DRE!AQ51</f>
        <v>9.2656237990914408E-2</v>
      </c>
      <c r="AR10" s="5">
        <f>DRE!AR51</f>
        <v>4.0354951089370435E-2</v>
      </c>
      <c r="AS10" s="1"/>
      <c r="AT10" s="111">
        <f t="shared" si="6"/>
        <v>0.66353085149668534</v>
      </c>
      <c r="AU10" s="111">
        <f t="shared" si="6"/>
        <v>0.33942375226383298</v>
      </c>
      <c r="AV10" s="111">
        <f t="shared" si="6"/>
        <v>-5.2301286901543973</v>
      </c>
    </row>
    <row r="11" spans="1:48" ht="14.45" customHeight="1" x14ac:dyDescent="0.25">
      <c r="A11" s="1" t="s">
        <v>344</v>
      </c>
      <c r="B11" s="5">
        <f>B64</f>
        <v>1.7682207664140883E-2</v>
      </c>
      <c r="C11" s="5">
        <f>C64</f>
        <v>1.6463349035706027E-2</v>
      </c>
      <c r="D11" s="5">
        <f>D64</f>
        <v>2.2411668769791195E-2</v>
      </c>
      <c r="E11" s="5">
        <f>E64</f>
        <v>4.1862513601338296E-2</v>
      </c>
      <c r="F11" s="5">
        <f>F64</f>
        <v>3.354976332681945E-2</v>
      </c>
      <c r="G11" s="5"/>
      <c r="H11" s="111">
        <f t="shared" si="5"/>
        <v>-0.1218858628434856</v>
      </c>
      <c r="I11" s="111">
        <f t="shared" si="5"/>
        <v>0.59483197340851679</v>
      </c>
      <c r="J11" s="111">
        <f t="shared" si="5"/>
        <v>1.9450844831547101</v>
      </c>
      <c r="K11" s="111">
        <f t="shared" si="5"/>
        <v>-0.83127502745188453</v>
      </c>
      <c r="L11" s="1"/>
      <c r="M11" s="5">
        <f t="shared" ref="M11:X11" si="7">M64</f>
        <v>-1.5863850092962162E-3</v>
      </c>
      <c r="N11" s="5">
        <f t="shared" si="7"/>
        <v>4.68014946060759E-3</v>
      </c>
      <c r="O11" s="5">
        <f t="shared" si="7"/>
        <v>3.8245993229123372E-2</v>
      </c>
      <c r="P11" s="5">
        <f t="shared" si="7"/>
        <v>4.0763150889694288E-2</v>
      </c>
      <c r="Q11" s="121">
        <f t="shared" si="7"/>
        <v>-4.8872096829033458E-3</v>
      </c>
      <c r="R11" s="5">
        <f t="shared" si="7"/>
        <v>1.2736974460175115E-2</v>
      </c>
      <c r="S11" s="5">
        <f t="shared" si="7"/>
        <v>6.6141867219734682E-2</v>
      </c>
      <c r="T11" s="5">
        <f t="shared" si="7"/>
        <v>6.9403344710713188E-2</v>
      </c>
      <c r="U11" s="121">
        <f t="shared" si="7"/>
        <v>2.6670892850170311E-2</v>
      </c>
      <c r="V11" s="5">
        <f t="shared" si="7"/>
        <v>3.2217302541551369E-2</v>
      </c>
      <c r="W11" s="5">
        <f t="shared" si="7"/>
        <v>2.8869412828333645E-2</v>
      </c>
      <c r="X11" s="5">
        <f t="shared" si="7"/>
        <v>4.4514657460083602E-2</v>
      </c>
      <c r="Y11" s="121">
        <f t="shared" ref="Y11:AA11" si="8">Y64</f>
        <v>-1.8998646920216418E-2</v>
      </c>
      <c r="Z11" s="5">
        <f t="shared" si="8"/>
        <v>-7.8538973707064728E-3</v>
      </c>
      <c r="AA11" s="5">
        <f t="shared" si="8"/>
        <v>-1.2708340264147177E-2</v>
      </c>
      <c r="AB11" s="1"/>
      <c r="AC11" s="111">
        <f t="shared" si="2"/>
        <v>-0.33008246736071295</v>
      </c>
      <c r="AD11" s="111">
        <f t="shared" si="2"/>
        <v>0.80568249995675245</v>
      </c>
      <c r="AE11" s="111">
        <f t="shared" si="2"/>
        <v>2.7895873990611308</v>
      </c>
      <c r="AF11" s="111">
        <f t="shared" si="2"/>
        <v>2.86401938210189</v>
      </c>
      <c r="AG11" s="111">
        <f t="shared" si="2"/>
        <v>3.155810253307366</v>
      </c>
      <c r="AH11" s="111">
        <f t="shared" si="2"/>
        <v>1.9480328081376255</v>
      </c>
      <c r="AI11" s="111">
        <f t="shared" si="2"/>
        <v>-3.7272454391401033</v>
      </c>
      <c r="AJ11" s="111">
        <f t="shared" si="2"/>
        <v>-2.4888687250629586</v>
      </c>
      <c r="AK11" s="111">
        <f t="shared" si="2"/>
        <v>-4.5669539770386729</v>
      </c>
      <c r="AL11" s="111">
        <f t="shared" si="2"/>
        <v>-4.0071199912257844</v>
      </c>
      <c r="AM11" s="111">
        <f t="shared" si="2"/>
        <v>-4.1577753092480823</v>
      </c>
      <c r="AO11" s="5">
        <f t="shared" ref="AO11:AP11" si="9">AO64</f>
        <v>1.4890867438133041E-2</v>
      </c>
      <c r="AP11" s="5">
        <f t="shared" si="9"/>
        <v>2.950318052400451E-2</v>
      </c>
      <c r="AQ11" s="5">
        <f t="shared" ref="AQ11:AR11" si="10">AQ64</f>
        <v>2.9348249708721224E-2</v>
      </c>
      <c r="AR11" s="5">
        <f t="shared" si="10"/>
        <v>-1.311980659595449E-2</v>
      </c>
      <c r="AS11" s="1"/>
      <c r="AT11" s="111">
        <f t="shared" si="6"/>
        <v>1.4612313085871469</v>
      </c>
      <c r="AU11" s="111">
        <f t="shared" si="6"/>
        <v>-1.5493081528328637E-2</v>
      </c>
      <c r="AV11" s="111">
        <f t="shared" si="6"/>
        <v>-4.2468056304675716</v>
      </c>
    </row>
    <row r="12" spans="1:48" ht="14.45" customHeight="1" x14ac:dyDescent="0.25">
      <c r="A12" s="1" t="s">
        <v>345</v>
      </c>
      <c r="B12" s="5">
        <f>DRE!B58/DRE!B9</f>
        <v>1.7682207664140883E-2</v>
      </c>
      <c r="C12" s="5">
        <f>DRE!C58/DRE!C9</f>
        <v>1.6463349035706027E-2</v>
      </c>
      <c r="D12" s="5">
        <f>DRE!D58/DRE!D9</f>
        <v>2.3945114402038045E-2</v>
      </c>
      <c r="E12" s="5">
        <f>DRE!E58/DRE!E9</f>
        <v>4.6003982323811782E-2</v>
      </c>
      <c r="F12" s="5">
        <f>DRE!F58/DRE!F9</f>
        <v>4.2442341338489363E-2</v>
      </c>
      <c r="G12" s="5"/>
      <c r="H12" s="111">
        <f t="shared" ref="H12" si="11">(C12-B12)*100</f>
        <v>-0.1218858628434856</v>
      </c>
      <c r="I12" s="111">
        <f t="shared" ref="I12" si="12">(D12-C12)*100</f>
        <v>0.74817653663320183</v>
      </c>
      <c r="J12" s="111">
        <f t="shared" ref="J12" si="13">(E12-D12)*100</f>
        <v>2.2058867921773735</v>
      </c>
      <c r="K12" s="111">
        <f t="shared" ref="K12" si="14">(F12-E12)*100</f>
        <v>-0.35616409853224185</v>
      </c>
      <c r="L12" s="1"/>
      <c r="M12" s="5">
        <f>DRE!M58/DRE!M9</f>
        <v>1.2373803072510486E-4</v>
      </c>
      <c r="N12" s="5">
        <f>DRE!N58/DRE!N9</f>
        <v>6.788636292934495E-3</v>
      </c>
      <c r="O12" s="5">
        <f>DRE!O58/DRE!O9</f>
        <v>3.9449959437805111E-2</v>
      </c>
      <c r="P12" s="5">
        <f>DRE!P58/DRE!P9</f>
        <v>4.2022442000941906E-2</v>
      </c>
      <c r="Q12" s="121">
        <f>DRE!Q58/DRE!Q9</f>
        <v>-2.2338806287913212E-3</v>
      </c>
      <c r="R12" s="5">
        <f>DRE!R58/DRE!R9</f>
        <v>1.6059414391320411E-2</v>
      </c>
      <c r="S12" s="5">
        <f>DRE!S58/DRE!S9</f>
        <v>6.978455832919557E-2</v>
      </c>
      <c r="T12" s="5">
        <f>DRE!T58/DRE!T9</f>
        <v>7.549893859799349E-2</v>
      </c>
      <c r="U12" s="121">
        <f>DRE!U58/DRE!U9</f>
        <v>3.5810014676800318E-2</v>
      </c>
      <c r="V12" s="5">
        <f>DRE!V58/DRE!V9</f>
        <v>4.1647101027221266E-2</v>
      </c>
      <c r="W12" s="5">
        <f>DRE!W58/DRE!W9</f>
        <v>3.8472748469833867E-2</v>
      </c>
      <c r="X12" s="5">
        <f>DRE!X58/DRE!X9</f>
        <v>5.2063937234297482E-2</v>
      </c>
      <c r="Y12" s="121">
        <f>DRE!Y58/DRE!Y9</f>
        <v>-1.1453977702874044E-2</v>
      </c>
      <c r="Z12" s="5">
        <f>DRE!Z58/DRE!Z9</f>
        <v>5.2682965421634541E-4</v>
      </c>
      <c r="AA12" s="5">
        <f>DRE!AA58/DRE!AA9</f>
        <v>-5.292923916297947E-3</v>
      </c>
      <c r="AB12" s="1"/>
      <c r="AC12" s="111">
        <f t="shared" ref="AC12" si="15">(Q12-M12)*100</f>
        <v>-0.23576186595164259</v>
      </c>
      <c r="AD12" s="111">
        <f t="shared" ref="AD12" si="16">(R12-N12)*100</f>
        <v>0.92707780983859156</v>
      </c>
      <c r="AE12" s="111">
        <f t="shared" ref="AE12" si="17">(S12-O12)*100</f>
        <v>3.0334598891390461</v>
      </c>
      <c r="AF12" s="111">
        <f t="shared" ref="AF12" si="18">(T12-P12)*100</f>
        <v>3.3476496597051582</v>
      </c>
      <c r="AG12" s="111">
        <f t="shared" ref="AG12" si="19">(U12-Q12)*100</f>
        <v>3.8043895305591637</v>
      </c>
      <c r="AH12" s="111">
        <f t="shared" ref="AH12" si="20">(V12-R12)*100</f>
        <v>2.5587686635900853</v>
      </c>
      <c r="AI12" s="111">
        <f t="shared" ref="AI12" si="21">(W12-S12)*100</f>
        <v>-3.1311809859361701</v>
      </c>
      <c r="AJ12" s="111">
        <f t="shared" ref="AJ12" si="22">(X12-T12)*100</f>
        <v>-2.3435001363696006</v>
      </c>
      <c r="AK12" s="111">
        <f>(Y12-U12)*100</f>
        <v>-4.7263992379674367</v>
      </c>
      <c r="AL12" s="111">
        <f>(Z12-V12)*100</f>
        <v>-4.1120271373004922</v>
      </c>
      <c r="AM12" s="111">
        <f>(AA12-W12)*100</f>
        <v>-4.3765672386131813</v>
      </c>
      <c r="AO12" s="5">
        <f>DRE!AO58/DRE!AO9</f>
        <v>1.6536667030302012E-2</v>
      </c>
      <c r="AP12" s="5">
        <f>DRE!AP58/DRE!AP9</f>
        <v>3.2767708253276594E-2</v>
      </c>
      <c r="AQ12" s="5">
        <f>DRE!AQ58/DRE!AQ9</f>
        <v>3.8755550960692838E-2</v>
      </c>
      <c r="AR12" s="5">
        <f>DRE!AR58/DRE!AR9</f>
        <v>-5.3470045111116606E-3</v>
      </c>
      <c r="AS12" s="1"/>
      <c r="AT12" s="111">
        <f t="shared" si="6"/>
        <v>1.623104122297458</v>
      </c>
      <c r="AU12" s="111">
        <f t="shared" si="6"/>
        <v>0.59878427074162444</v>
      </c>
      <c r="AV12" s="111">
        <f t="shared" si="6"/>
        <v>-4.4102555471804497</v>
      </c>
    </row>
    <row r="13" spans="1:48" ht="14.45" customHeight="1" x14ac:dyDescent="0.25">
      <c r="A13" s="108"/>
      <c r="Q13" s="113"/>
      <c r="U13" s="113"/>
      <c r="Y13" s="113"/>
    </row>
    <row r="14" spans="1:48" ht="14.45" customHeight="1" x14ac:dyDescent="0.25">
      <c r="A14" s="108"/>
      <c r="Q14" s="113"/>
      <c r="U14" s="113"/>
      <c r="Y14" s="113"/>
    </row>
    <row r="15" spans="1:48" ht="14.45" customHeight="1" x14ac:dyDescent="0.25">
      <c r="A15" s="43" t="s">
        <v>337</v>
      </c>
      <c r="Q15" s="113"/>
      <c r="U15" s="113"/>
      <c r="Y15" s="113"/>
    </row>
    <row r="16" spans="1:48" ht="5.0999999999999996" customHeight="1" x14ac:dyDescent="0.25">
      <c r="Q16" s="113"/>
      <c r="U16" s="113"/>
      <c r="Y16" s="113"/>
    </row>
    <row r="17" spans="1:48" s="147" customFormat="1" ht="14.45" customHeight="1" x14ac:dyDescent="0.25">
      <c r="A17" s="97" t="s">
        <v>351</v>
      </c>
      <c r="B17" s="171">
        <f>B81</f>
        <v>0.3476804403722884</v>
      </c>
      <c r="C17" s="171">
        <f>C81</f>
        <v>0.32703266772006895</v>
      </c>
      <c r="D17" s="171">
        <f>D81</f>
        <v>0.32786251623310836</v>
      </c>
      <c r="E17" s="171">
        <f>E81</f>
        <v>0.3300782318372778</v>
      </c>
      <c r="F17" s="171">
        <f>F81</f>
        <v>0.31525740987517453</v>
      </c>
      <c r="G17" s="171"/>
      <c r="H17" s="172">
        <f>(C17-B17)*100</f>
        <v>-2.0647772652219452</v>
      </c>
      <c r="I17" s="172">
        <f>(D17-C17)*100</f>
        <v>8.2984851303941065E-2</v>
      </c>
      <c r="J17" s="172">
        <f>(E17-D17)*100</f>
        <v>0.22157156041694437</v>
      </c>
      <c r="K17" s="172">
        <f>(F17-E17)*100</f>
        <v>-1.482082196210327</v>
      </c>
      <c r="L17" s="97"/>
      <c r="M17" s="171">
        <f t="shared" ref="M17:X17" si="23">M81</f>
        <v>0.33194953953555362</v>
      </c>
      <c r="N17" s="171">
        <f t="shared" si="23"/>
        <v>0.31242438441968268</v>
      </c>
      <c r="O17" s="171">
        <f t="shared" si="23"/>
        <v>0.32398978941829226</v>
      </c>
      <c r="P17" s="171">
        <f t="shared" si="23"/>
        <v>0.34028134852268466</v>
      </c>
      <c r="Q17" s="173">
        <f t="shared" si="23"/>
        <v>0.3257103096370173</v>
      </c>
      <c r="R17" s="171">
        <f t="shared" si="23"/>
        <v>0.31832055625708722</v>
      </c>
      <c r="S17" s="171">
        <f t="shared" si="23"/>
        <v>0.33329095228474492</v>
      </c>
      <c r="T17" s="171">
        <f t="shared" si="23"/>
        <v>0.33792630058946244</v>
      </c>
      <c r="U17" s="173">
        <f t="shared" si="23"/>
        <v>0.32387123544470747</v>
      </c>
      <c r="V17" s="171">
        <f t="shared" si="23"/>
        <v>0.31918993187102651</v>
      </c>
      <c r="W17" s="171">
        <f t="shared" si="23"/>
        <v>0.31038896490602985</v>
      </c>
      <c r="X17" s="171">
        <f t="shared" si="23"/>
        <v>0.30977040412898776</v>
      </c>
      <c r="Y17" s="173">
        <f t="shared" ref="Y17:AA17" si="24">Y81</f>
        <v>0.30723560737189054</v>
      </c>
      <c r="Z17" s="171">
        <f t="shared" si="24"/>
        <v>0.29948923843977404</v>
      </c>
      <c r="AA17" s="171">
        <f t="shared" si="24"/>
        <v>0.27312593226414439</v>
      </c>
      <c r="AB17" s="97"/>
      <c r="AC17" s="172">
        <f t="shared" ref="AC17:AM17" si="25">(Q17-M17)*100</f>
        <v>-0.62392298985363137</v>
      </c>
      <c r="AD17" s="172">
        <f t="shared" si="25"/>
        <v>0.58961718374045402</v>
      </c>
      <c r="AE17" s="172">
        <f t="shared" si="25"/>
        <v>0.93011628664526613</v>
      </c>
      <c r="AF17" s="172">
        <f t="shared" si="25"/>
        <v>-0.23550479332222207</v>
      </c>
      <c r="AG17" s="172">
        <f t="shared" si="25"/>
        <v>-0.18390741923098308</v>
      </c>
      <c r="AH17" s="172">
        <f t="shared" si="25"/>
        <v>8.6937561393929386E-2</v>
      </c>
      <c r="AI17" s="172">
        <f t="shared" si="25"/>
        <v>-2.2901987378715072</v>
      </c>
      <c r="AJ17" s="172">
        <f t="shared" si="25"/>
        <v>-2.8155896460474672</v>
      </c>
      <c r="AK17" s="172">
        <f t="shared" si="25"/>
        <v>-1.6635628072816933</v>
      </c>
      <c r="AL17" s="172">
        <f t="shared" si="25"/>
        <v>-1.970069343125247</v>
      </c>
      <c r="AM17" s="172">
        <f t="shared" si="25"/>
        <v>-3.7263032641885463</v>
      </c>
      <c r="AN17"/>
      <c r="AO17" s="171">
        <f t="shared" ref="AO17:AP17" si="26">AO81</f>
        <v>0.32265935861739858</v>
      </c>
      <c r="AP17" s="171">
        <f t="shared" si="26"/>
        <v>0.32652614187725582</v>
      </c>
      <c r="AQ17" s="171">
        <f t="shared" ref="AQ17:AR17" si="27">AQ81</f>
        <v>0.31735118985575145</v>
      </c>
      <c r="AR17" s="171">
        <f t="shared" si="27"/>
        <v>0.29241980714740518</v>
      </c>
      <c r="AS17" s="97"/>
      <c r="AT17" s="172">
        <f t="shared" ref="AT17:AV23" si="28">(AP17-AO17)*100</f>
        <v>0.38667832598572316</v>
      </c>
      <c r="AU17" s="172">
        <f t="shared" si="28"/>
        <v>-0.91749520215043678</v>
      </c>
      <c r="AV17" s="172">
        <f t="shared" si="28"/>
        <v>-2.4931382708346272</v>
      </c>
    </row>
    <row r="18" spans="1:48" s="147" customFormat="1" ht="14.45" customHeight="1" x14ac:dyDescent="0.25">
      <c r="A18" s="170" t="s">
        <v>360</v>
      </c>
      <c r="B18" s="150">
        <f>DRE!B18/Destaques!B59/1000</f>
        <v>0.251523878010952</v>
      </c>
      <c r="C18" s="150">
        <f>DRE!C18/Destaques!C59/1000</f>
        <v>0.2443763169384385</v>
      </c>
      <c r="D18" s="150">
        <f>DRE!D18/Destaques!D59/1000</f>
        <v>0.23809450245305691</v>
      </c>
      <c r="E18" s="150">
        <f>DRE!E18/Destaques!E59/1000</f>
        <v>0.23600303307076803</v>
      </c>
      <c r="F18" s="150">
        <f>DRE!F18/Destaques!F59/1000</f>
        <v>0.23398213422995903</v>
      </c>
      <c r="G18" s="150"/>
      <c r="H18" s="174">
        <f t="shared" ref="H18:K19" si="29">(C18-B18)*100</f>
        <v>-0.71475610725134919</v>
      </c>
      <c r="I18" s="174">
        <f t="shared" si="29"/>
        <v>-0.62818144853815927</v>
      </c>
      <c r="J18" s="174">
        <f t="shared" si="29"/>
        <v>-0.20914693822888797</v>
      </c>
      <c r="K18" s="174">
        <f t="shared" si="29"/>
        <v>-0.2020898840808999</v>
      </c>
      <c r="M18" s="150">
        <f>DRE!M18/Destaques!M59/1000</f>
        <v>0.25489339589248461</v>
      </c>
      <c r="N18" s="150">
        <f>DRE!N18/Destaques!N59/1000</f>
        <v>0.23713673558578888</v>
      </c>
      <c r="O18" s="150">
        <f>DRE!O18/Destaques!O59/1000</f>
        <v>0.22436289145487759</v>
      </c>
      <c r="P18" s="150">
        <f>DRE!P18/Destaques!P59/1000</f>
        <v>0.23849066884620623</v>
      </c>
      <c r="Q18" s="175">
        <f>DRE!Q18/Destaques!Q59/1000</f>
        <v>0.22241850360438453</v>
      </c>
      <c r="R18" s="150">
        <f>DRE!R18/Destaques!R59/1000</f>
        <v>0.22941792116440105</v>
      </c>
      <c r="S18" s="150">
        <f>DRE!S18/Destaques!S59/1000</f>
        <v>0.2392026146901112</v>
      </c>
      <c r="T18" s="150">
        <f>DRE!T18/Destaques!T59/1000</f>
        <v>0.24464788538663931</v>
      </c>
      <c r="U18" s="175">
        <f>DRE!U18/Destaques!U59/1000</f>
        <v>0.23458288505010697</v>
      </c>
      <c r="V18" s="150">
        <f>DRE!V18/Destaques!V59/1000</f>
        <v>0.23648484493071728</v>
      </c>
      <c r="W18" s="150">
        <f>DRE!W18/Destaques!W59/1000</f>
        <v>0.23104034322510453</v>
      </c>
      <c r="X18" s="150">
        <f>DRE!X18/Destaques!X59/1000</f>
        <v>0.23413358202162024</v>
      </c>
      <c r="Y18" s="175">
        <f>DRE!Y18/Destaques!Y59/1000</f>
        <v>0.24776948722019368</v>
      </c>
      <c r="Z18" s="150">
        <f>DRE!Z18/Destaques!Z59/1000</f>
        <v>0.22767017513588128</v>
      </c>
      <c r="AA18" s="150">
        <f>DRE!AA18/Destaques!AA59/1000</f>
        <v>0.21611899968822051</v>
      </c>
      <c r="AC18" s="174">
        <f t="shared" ref="AC18:AC19" si="30">(Q18-M18)*100</f>
        <v>-3.2474892288100077</v>
      </c>
      <c r="AD18" s="174">
        <f t="shared" ref="AD18:AM19" si="31">(R18-N18)*100</f>
        <v>-0.77188144213878318</v>
      </c>
      <c r="AE18" s="174">
        <f t="shared" si="31"/>
        <v>1.4839723235233611</v>
      </c>
      <c r="AF18" s="174">
        <f t="shared" si="31"/>
        <v>0.61572165404330803</v>
      </c>
      <c r="AG18" s="174">
        <f t="shared" si="31"/>
        <v>1.2164381445722432</v>
      </c>
      <c r="AH18" s="174">
        <f t="shared" si="31"/>
        <v>0.70669237663162354</v>
      </c>
      <c r="AI18" s="174">
        <f t="shared" si="31"/>
        <v>-0.81622714650066708</v>
      </c>
      <c r="AJ18" s="174">
        <f t="shared" si="31"/>
        <v>-1.0514303365019073</v>
      </c>
      <c r="AK18" s="174">
        <f t="shared" si="31"/>
        <v>1.3186602170086714</v>
      </c>
      <c r="AL18" s="174">
        <f t="shared" si="31"/>
        <v>-0.88146697948359998</v>
      </c>
      <c r="AM18" s="174">
        <f t="shared" si="31"/>
        <v>-1.4921343536884013</v>
      </c>
      <c r="AN18"/>
      <c r="AO18" s="150">
        <f>DRE!AO18/Destaques!AO59/1000</f>
        <v>0.23792597503140778</v>
      </c>
      <c r="AP18" s="150">
        <f>DRE!AP18/Destaques!AP59/1000</f>
        <v>0.23186980229460019</v>
      </c>
      <c r="AQ18" s="150">
        <f>DRE!AQ18/Destaques!AQ59/1000</f>
        <v>0.23392429419577485</v>
      </c>
      <c r="AR18" s="150">
        <f>DRE!AR18/Destaques!AR59/1000</f>
        <v>0.22967866150622679</v>
      </c>
      <c r="AT18" s="174">
        <f t="shared" si="28"/>
        <v>-0.60561727368075857</v>
      </c>
      <c r="AU18" s="174">
        <f t="shared" si="28"/>
        <v>0.20544919011746543</v>
      </c>
      <c r="AV18" s="174">
        <f t="shared" si="28"/>
        <v>-0.42456326895480567</v>
      </c>
    </row>
    <row r="19" spans="1:48" s="147" customFormat="1" ht="14.45" customHeight="1" x14ac:dyDescent="0.25">
      <c r="A19" s="170" t="s">
        <v>361</v>
      </c>
      <c r="B19" s="150">
        <f>DRE!B19/(Destaques!B60+Destaques!B61)/1000</f>
        <v>0.80788068958653103</v>
      </c>
      <c r="C19" s="150">
        <f>DRE!C19/(Destaques!C60+Destaques!C61)/1000</f>
        <v>0.63818520926975331</v>
      </c>
      <c r="D19" s="150">
        <f>DRE!D19/(Destaques!D60+Destaques!D61)/1000</f>
        <v>0.58864378795501737</v>
      </c>
      <c r="E19" s="150">
        <f>DRE!E19/(Destaques!E60+Destaques!E61)/1000</f>
        <v>0.65473281538576267</v>
      </c>
      <c r="F19" s="150">
        <f>DRE!F19/(Destaques!F60+Destaques!F61)/1000</f>
        <v>0.5926672963590579</v>
      </c>
      <c r="G19" s="150"/>
      <c r="H19" s="174">
        <f t="shared" si="29"/>
        <v>-16.969548031677771</v>
      </c>
      <c r="I19" s="174">
        <f t="shared" si="29"/>
        <v>-4.9541421314735938</v>
      </c>
      <c r="J19" s="174">
        <f t="shared" si="29"/>
        <v>6.6089027430745295</v>
      </c>
      <c r="K19" s="174">
        <f t="shared" si="29"/>
        <v>-6.2065519026704763</v>
      </c>
      <c r="M19" s="150">
        <f>DRE!M19/(Destaques!M60+Destaques!M61)/1000</f>
        <v>0.56307532444062924</v>
      </c>
      <c r="N19" s="150">
        <f>DRE!N19/(Destaques!N60+Destaques!N61)/1000</f>
        <v>0.53247414115398994</v>
      </c>
      <c r="O19" s="150">
        <f>DRE!O19/(Destaques!O60+Destaques!O61)/1000</f>
        <v>0.5919359645761485</v>
      </c>
      <c r="P19" s="150">
        <f>DRE!P19/(Destaques!P60+Destaques!P61)/1000</f>
        <v>0.64880800006606176</v>
      </c>
      <c r="Q19" s="175">
        <f>DRE!Q19/(Destaques!Q60+Destaques!Q61)/1000</f>
        <v>0.57210909281264732</v>
      </c>
      <c r="R19" s="150">
        <f>DRE!R19/(Destaques!R60+Destaques!R61)/1000</f>
        <v>0.59378387805314914</v>
      </c>
      <c r="S19" s="150">
        <f>DRE!S19/(Destaques!S60+Destaques!S61)/1000</f>
        <v>0.72220483705127625</v>
      </c>
      <c r="T19" s="150">
        <f>DRE!T19/(Destaques!T60+Destaques!T61)/1000</f>
        <v>0.72273832684824901</v>
      </c>
      <c r="U19" s="175">
        <f>DRE!U19/(Destaques!U60+Destaques!U61)/1000</f>
        <v>0.61645170490556478</v>
      </c>
      <c r="V19" s="150">
        <f>DRE!V19/(Destaques!V60+Destaques!V61)/1000</f>
        <v>0.60628885092151652</v>
      </c>
      <c r="W19" s="150">
        <f>DRE!W19/(Destaques!W60+Destaques!W61)/1000</f>
        <v>0.58533699641045178</v>
      </c>
      <c r="X19" s="150">
        <f>DRE!X19/(Destaques!X60+Destaques!X61)/1000</f>
        <v>0.56863916988281971</v>
      </c>
      <c r="Y19" s="175">
        <f>DRE!Y19/(Destaques!Y60+Destaques!Y61)/1000</f>
        <v>0.46886442370520137</v>
      </c>
      <c r="Z19" s="150">
        <f>DRE!Z19/(Destaques!Z60+Destaques!Z61)/1000</f>
        <v>0.50692099722163386</v>
      </c>
      <c r="AA19" s="150">
        <f>DRE!AA19/(Destaques!AA60+Destaques!AA61)/1000</f>
        <v>0.44507331684720147</v>
      </c>
      <c r="AC19" s="174">
        <f t="shared" si="30"/>
        <v>0.90337683720180806</v>
      </c>
      <c r="AD19" s="174">
        <f t="shared" si="31"/>
        <v>6.1309736899159191</v>
      </c>
      <c r="AE19" s="174">
        <f t="shared" si="31"/>
        <v>13.026887247512775</v>
      </c>
      <c r="AF19" s="174">
        <f t="shared" si="31"/>
        <v>7.3930326782187255</v>
      </c>
      <c r="AG19" s="174">
        <f t="shared" si="31"/>
        <v>4.4342612092917459</v>
      </c>
      <c r="AH19" s="174">
        <f t="shared" si="31"/>
        <v>1.2504972868367381</v>
      </c>
      <c r="AI19" s="174">
        <f t="shared" si="31"/>
        <v>-13.686784064082447</v>
      </c>
      <c r="AJ19" s="174">
        <f t="shared" si="31"/>
        <v>-15.409915696542932</v>
      </c>
      <c r="AK19" s="174">
        <f t="shared" si="31"/>
        <v>-14.758728120036341</v>
      </c>
      <c r="AL19" s="174">
        <f t="shared" si="31"/>
        <v>-9.9367853699882662</v>
      </c>
      <c r="AM19" s="174">
        <f t="shared" si="31"/>
        <v>-14.02636795632503</v>
      </c>
      <c r="AN19"/>
      <c r="AO19" s="150">
        <f>DRE!AO19/(Destaques!AO60+Destaques!AO61)/1000</f>
        <v>0.56453960776010381</v>
      </c>
      <c r="AP19" s="150">
        <f>DRE!AP19/(Destaques!AP60+Destaques!AP61)/1000</f>
        <v>0.62950544592863455</v>
      </c>
      <c r="AQ19" s="150">
        <f>DRE!AQ19/(Destaques!AQ60+Destaques!AQ61)/1000</f>
        <v>0.60180951689769457</v>
      </c>
      <c r="AR19" s="150">
        <f>DRE!AR19/(Destaques!AR60+Destaques!AR61)/1000</f>
        <v>0.47292623702572434</v>
      </c>
      <c r="AT19" s="174">
        <f t="shared" si="28"/>
        <v>6.4965838168530743</v>
      </c>
      <c r="AU19" s="174">
        <f t="shared" si="28"/>
        <v>-2.7695929030939981</v>
      </c>
      <c r="AV19" s="174">
        <f t="shared" si="28"/>
        <v>-12.888327987197023</v>
      </c>
    </row>
    <row r="20" spans="1:48" ht="14.45" customHeight="1" x14ac:dyDescent="0.25">
      <c r="A20" s="1" t="s">
        <v>347</v>
      </c>
      <c r="B20" s="5">
        <f>DRE!B45/DRE!B5</f>
        <v>7.4797196972440513E-2</v>
      </c>
      <c r="C20" s="5">
        <f>DRE!C45/DRE!C5</f>
        <v>6.6333597558826424E-2</v>
      </c>
      <c r="D20" s="5">
        <f>DRE!D45/DRE!D5</f>
        <v>9.826663368127278E-2</v>
      </c>
      <c r="E20" s="5">
        <f>DRE!E45/DRE!E5</f>
        <v>0.10585864061402753</v>
      </c>
      <c r="F20" s="5">
        <f>DRE!F45/DRE!F5</f>
        <v>9.7794389762372563E-2</v>
      </c>
      <c r="G20" s="1"/>
      <c r="H20" s="111">
        <f t="shared" ref="H20" si="32">(C20-B20)*100</f>
        <v>-0.84635994136140891</v>
      </c>
      <c r="I20" s="111">
        <f t="shared" ref="I20" si="33">(D20-C20)*100</f>
        <v>3.1933036122446357</v>
      </c>
      <c r="J20" s="111">
        <f>(E20-D20)*100</f>
        <v>0.75920069327547468</v>
      </c>
      <c r="K20" s="111">
        <f>(F20-E20)*100</f>
        <v>-0.80642508516549638</v>
      </c>
      <c r="L20" s="1"/>
      <c r="M20" s="5">
        <f>DRE!M45/DRE!M5</f>
        <v>9.8432924125738841E-2</v>
      </c>
      <c r="N20" s="5">
        <f>DRE!N45/DRE!N5</f>
        <v>7.98738791686191E-2</v>
      </c>
      <c r="O20" s="5">
        <f>DRE!O45/DRE!O5</f>
        <v>0.11083697227633195</v>
      </c>
      <c r="P20" s="5">
        <f>DRE!P45/DRE!P5</f>
        <v>0.10122114354428668</v>
      </c>
      <c r="Q20" s="121">
        <f>DRE!Q45/DRE!Q5</f>
        <v>7.2485729380081687E-2</v>
      </c>
      <c r="R20" s="5">
        <f>DRE!R45/DRE!R5</f>
        <v>8.9540738287296751E-2</v>
      </c>
      <c r="S20" s="5">
        <f>DRE!S45/DRE!S5</f>
        <v>0.12266004361184069</v>
      </c>
      <c r="T20" s="5">
        <f>DRE!T45/DRE!T5</f>
        <v>0.1223035691973853</v>
      </c>
      <c r="U20" s="121">
        <f>DRE!U45/DRE!U5</f>
        <v>0.10032639421456066</v>
      </c>
      <c r="V20" s="5">
        <f>DRE!V45/DRE!V5</f>
        <v>9.8983756361685174E-2</v>
      </c>
      <c r="W20" s="5">
        <f>DRE!W45/DRE!W5</f>
        <v>9.9772747006637949E-2</v>
      </c>
      <c r="X20" s="5">
        <f>DRE!X45/DRE!X5</f>
        <v>9.2877783688198171E-2</v>
      </c>
      <c r="Y20" s="121">
        <f>DRE!Y45/DRE!Y5</f>
        <v>6.9602225626537742E-2</v>
      </c>
      <c r="Z20" s="5">
        <f>DRE!Z45/DRE!Z5</f>
        <v>7.6098345632411885E-2</v>
      </c>
      <c r="AA20" s="5">
        <f>DRE!AA45/DRE!AA5</f>
        <v>6.222610223974654E-2</v>
      </c>
      <c r="AB20" s="1"/>
      <c r="AC20" s="111">
        <f t="shared" ref="AC20" si="34">(Q20-M20)*100</f>
        <v>-2.5947194745657152</v>
      </c>
      <c r="AD20" s="111">
        <f t="shared" ref="AD20" si="35">(R20-N20)*100</f>
        <v>0.96668591186776509</v>
      </c>
      <c r="AE20" s="111">
        <f t="shared" ref="AE20" si="36">(S20-O20)*100</f>
        <v>1.1823071335508737</v>
      </c>
      <c r="AF20" s="111">
        <f t="shared" ref="AF20" si="37">(T20-P20)*100</f>
        <v>2.1082425653098618</v>
      </c>
      <c r="AG20" s="111">
        <f t="shared" ref="AG20" si="38">(U20-Q20)*100</f>
        <v>2.7840664834478974</v>
      </c>
      <c r="AH20" s="111">
        <f t="shared" ref="AH20" si="39">(V20-R20)*100</f>
        <v>0.94430180743884229</v>
      </c>
      <c r="AI20" s="111">
        <f t="shared" ref="AI20" si="40">(W20-S20)*100</f>
        <v>-2.2887296605202736</v>
      </c>
      <c r="AJ20" s="111">
        <f>(X20-T20)*100</f>
        <v>-2.9425785509187135</v>
      </c>
      <c r="AK20" s="111">
        <f>(Y20-U20)*100</f>
        <v>-3.072416858802292</v>
      </c>
      <c r="AL20" s="111">
        <f>(Z20-V20)*100</f>
        <v>-2.288541072927329</v>
      </c>
      <c r="AM20" s="111">
        <f>(AA20-W20)*100</f>
        <v>-3.7546644766891411</v>
      </c>
      <c r="AO20" s="5">
        <f>DRE!AO45/DRE!AO5</f>
        <v>9.7028773298269338E-2</v>
      </c>
      <c r="AP20" s="5">
        <f>DRE!AP45/DRE!AP5</f>
        <v>9.8415552695364339E-2</v>
      </c>
      <c r="AQ20" s="5">
        <f>DRE!AQ45/DRE!AQ5</f>
        <v>9.9670511612188983E-2</v>
      </c>
      <c r="AR20" s="5">
        <f>DRE!AR45/DRE!AR5</f>
        <v>6.905583929853594E-2</v>
      </c>
      <c r="AS20" s="1"/>
      <c r="AT20" s="111">
        <f t="shared" si="28"/>
        <v>0.13867793970950004</v>
      </c>
      <c r="AU20" s="111">
        <f t="shared" si="28"/>
        <v>0.12549589168246444</v>
      </c>
      <c r="AV20" s="111">
        <f t="shared" si="28"/>
        <v>-3.0614672313653042</v>
      </c>
    </row>
    <row r="21" spans="1:48" ht="14.45" customHeight="1" x14ac:dyDescent="0.25">
      <c r="A21" s="1" t="s">
        <v>348</v>
      </c>
      <c r="B21" s="5">
        <f>DRE!B50/DRE!B5</f>
        <v>8.2476550899938439E-2</v>
      </c>
      <c r="C21" s="5">
        <f>DRE!C50/DRE!C5</f>
        <v>7.3561427177629271E-2</v>
      </c>
      <c r="D21" s="5">
        <f>DRE!D50/DRE!D5</f>
        <v>7.5382714242250293E-2</v>
      </c>
      <c r="E21" s="5">
        <f>DRE!E50/DRE!E5</f>
        <v>8.0434155896955739E-2</v>
      </c>
      <c r="F21" s="5">
        <f>DRE!F50/DRE!F5</f>
        <v>7.2331754021210323E-2</v>
      </c>
      <c r="G21" s="1"/>
      <c r="H21" s="111">
        <f t="shared" ref="H21:H22" si="41">(C21-B21)*100</f>
        <v>-0.89151237223091684</v>
      </c>
      <c r="I21" s="111">
        <f t="shared" ref="I21:I22" si="42">(D21-C21)*100</f>
        <v>0.18212870646210216</v>
      </c>
      <c r="J21" s="111">
        <f>(E21-D21)*100</f>
        <v>0.50514416547054464</v>
      </c>
      <c r="K21" s="111">
        <f>(F21-E21)*100</f>
        <v>-0.81024018757454153</v>
      </c>
      <c r="L21" s="1"/>
      <c r="M21" s="5">
        <f>DRE!M50/DRE!M5</f>
        <v>6.7896266298408073E-2</v>
      </c>
      <c r="N21" s="5">
        <f>DRE!N50/DRE!N5</f>
        <v>4.9444978331255149E-2</v>
      </c>
      <c r="O21" s="5">
        <f>DRE!O50/DRE!O5</f>
        <v>8.3207932126404413E-2</v>
      </c>
      <c r="P21" s="5">
        <f>DRE!P50/DRE!P5</f>
        <v>9.3938531063261416E-2</v>
      </c>
      <c r="Q21" s="121">
        <f>DRE!Q50/DRE!Q5</f>
        <v>3.9558287267901095E-2</v>
      </c>
      <c r="R21" s="5">
        <f>DRE!R50/DRE!R5</f>
        <v>5.9305874694948739E-2</v>
      </c>
      <c r="S21" s="5">
        <f>DRE!S50/DRE!S5</f>
        <v>0.10232410703711187</v>
      </c>
      <c r="T21" s="5">
        <f>DRE!T50/DRE!T5</f>
        <v>0.10017065467181004</v>
      </c>
      <c r="U21" s="121">
        <f>DRE!U50/DRE!U5</f>
        <v>7.4479751332807251E-2</v>
      </c>
      <c r="V21" s="5">
        <f>DRE!V50/DRE!V5</f>
        <v>7.4954878782458823E-2</v>
      </c>
      <c r="W21" s="5">
        <f>DRE!W50/DRE!W5</f>
        <v>7.4735994299213446E-2</v>
      </c>
      <c r="X21" s="5">
        <f>DRE!X50/DRE!X5</f>
        <v>6.603648806015211E-2</v>
      </c>
      <c r="Y21" s="121">
        <f>DRE!Y50/DRE!Y5</f>
        <v>3.6396885714475191E-2</v>
      </c>
      <c r="Z21" s="5">
        <f>DRE!Z50/DRE!Z5</f>
        <v>4.1950378585184071E-2</v>
      </c>
      <c r="AA21" s="5">
        <f>DRE!AA50/DRE!AA5</f>
        <v>2.9440757143022328E-2</v>
      </c>
      <c r="AB21" s="1"/>
      <c r="AC21" s="111">
        <f t="shared" ref="AC21:AC22" si="43">(Q21-M21)*100</f>
        <v>-2.8337979030506979</v>
      </c>
      <c r="AD21" s="111">
        <f t="shared" ref="AD21:AD22" si="44">(R21-N21)*100</f>
        <v>0.98608963636935898</v>
      </c>
      <c r="AE21" s="111">
        <f t="shared" ref="AE21:AE22" si="45">(S21-O21)*100</f>
        <v>1.9116174910707453</v>
      </c>
      <c r="AF21" s="111">
        <f t="shared" ref="AF21:AF22" si="46">(T21-P21)*100</f>
        <v>0.62321236085486209</v>
      </c>
      <c r="AG21" s="111">
        <f t="shared" ref="AG21:AG22" si="47">(U21-Q21)*100</f>
        <v>3.4921464064906158</v>
      </c>
      <c r="AH21" s="111">
        <f t="shared" ref="AH21:AH22" si="48">(V21-R21)*100</f>
        <v>1.5649004087510083</v>
      </c>
      <c r="AI21" s="111">
        <f t="shared" ref="AI21:AI22" si="49">(W21-S21)*100</f>
        <v>-2.758811273789842</v>
      </c>
      <c r="AJ21" s="111">
        <f t="shared" ref="AJ21:AJ22" si="50">(X21-T21)*100</f>
        <v>-3.4134166611657926</v>
      </c>
      <c r="AK21" s="111">
        <f t="shared" ref="AK21:AM23" si="51">(Y21-U21)*100</f>
        <v>-3.808286561833206</v>
      </c>
      <c r="AL21" s="111">
        <f t="shared" si="51"/>
        <v>-3.3004500197274753</v>
      </c>
      <c r="AM21" s="111">
        <f t="shared" si="51"/>
        <v>-4.5295237156191117</v>
      </c>
      <c r="AO21" s="5">
        <f>DRE!AO50/DRE!AO5</f>
        <v>6.7608324721828358E-2</v>
      </c>
      <c r="AP21" s="5">
        <f>DRE!AP50/DRE!AP5</f>
        <v>7.1501280643457121E-2</v>
      </c>
      <c r="AQ21" s="5">
        <f>DRE!AQ50/DRE!AQ5</f>
        <v>7.4733957053498251E-2</v>
      </c>
      <c r="AR21" s="5">
        <f>DRE!AR50/DRE!AR5</f>
        <v>3.5695341670895893E-2</v>
      </c>
      <c r="AS21" s="1"/>
      <c r="AT21" s="111">
        <f t="shared" si="28"/>
        <v>0.38929559216287629</v>
      </c>
      <c r="AU21" s="111">
        <f t="shared" si="28"/>
        <v>0.32326764100411298</v>
      </c>
      <c r="AV21" s="111">
        <f t="shared" si="28"/>
        <v>-3.903861538260236</v>
      </c>
    </row>
    <row r="22" spans="1:48" ht="14.45" customHeight="1" x14ac:dyDescent="0.25">
      <c r="A22" s="1" t="s">
        <v>349</v>
      </c>
      <c r="B22" s="5">
        <f>B102</f>
        <v>1.5568753847825299E-2</v>
      </c>
      <c r="C22" s="5">
        <f t="shared" ref="C22:F22" si="52">C102</f>
        <v>1.4574898178193973E-2</v>
      </c>
      <c r="D22" s="5">
        <f t="shared" si="52"/>
        <v>1.8219792808982511E-2</v>
      </c>
      <c r="E22" s="5">
        <f t="shared" si="52"/>
        <v>3.3444295235865909E-2</v>
      </c>
      <c r="F22" s="5">
        <f t="shared" si="52"/>
        <v>2.709145027231619E-2</v>
      </c>
      <c r="G22" s="5"/>
      <c r="H22" s="111">
        <f t="shared" si="41"/>
        <v>-9.938556696313261E-2</v>
      </c>
      <c r="I22" s="111">
        <f t="shared" si="42"/>
        <v>0.36448946307885388</v>
      </c>
      <c r="J22" s="111">
        <f t="shared" ref="J22" si="53">(E22-D22)*100</f>
        <v>1.5224502426883397</v>
      </c>
      <c r="K22" s="111">
        <f t="shared" ref="K22" si="54">(F22-E22)*100</f>
        <v>-0.63528449635497186</v>
      </c>
      <c r="L22" s="1"/>
      <c r="M22" s="5">
        <f t="shared" ref="M22:X22" si="55">M102</f>
        <v>-1.4120344875303233E-3</v>
      </c>
      <c r="N22" s="5">
        <f t="shared" si="55"/>
        <v>3.5845425207752567E-3</v>
      </c>
      <c r="O22" s="5">
        <f t="shared" si="55"/>
        <v>3.07933049603486E-2</v>
      </c>
      <c r="P22" s="5">
        <f t="shared" si="55"/>
        <v>3.2625284493054373E-2</v>
      </c>
      <c r="Q22" s="121">
        <f t="shared" si="55"/>
        <v>-3.963559988145399E-3</v>
      </c>
      <c r="R22" s="5">
        <f t="shared" si="55"/>
        <v>1.0228561308114996E-2</v>
      </c>
      <c r="S22" s="5">
        <f t="shared" si="55"/>
        <v>5.2433484976208554E-2</v>
      </c>
      <c r="T22" s="5">
        <f t="shared" si="55"/>
        <v>5.51219334747284E-2</v>
      </c>
      <c r="U22" s="121">
        <f t="shared" si="55"/>
        <v>2.1510156750728922E-2</v>
      </c>
      <c r="V22" s="5">
        <f t="shared" si="55"/>
        <v>2.5993073283361246E-2</v>
      </c>
      <c r="W22" s="5">
        <f t="shared" si="55"/>
        <v>2.3280706849626784E-2</v>
      </c>
      <c r="X22" s="5">
        <f t="shared" si="55"/>
        <v>3.6053883865031555E-2</v>
      </c>
      <c r="Y22" s="121">
        <f t="shared" ref="Y22:AA22" si="56">Y102</f>
        <v>-1.7017156423877074E-2</v>
      </c>
      <c r="Z22" s="5">
        <f t="shared" si="56"/>
        <v>-6.9981383157685616E-3</v>
      </c>
      <c r="AA22" s="5">
        <f t="shared" si="56"/>
        <v>-1.104263265612895E-2</v>
      </c>
      <c r="AB22" s="1"/>
      <c r="AC22" s="111">
        <f t="shared" si="43"/>
        <v>-0.25515255006150755</v>
      </c>
      <c r="AD22" s="111">
        <f t="shared" si="44"/>
        <v>0.66440187873397394</v>
      </c>
      <c r="AE22" s="111">
        <f t="shared" si="45"/>
        <v>2.1640180015859953</v>
      </c>
      <c r="AF22" s="111">
        <f t="shared" si="46"/>
        <v>2.2496648981674028</v>
      </c>
      <c r="AG22" s="111">
        <f t="shared" si="47"/>
        <v>2.5473716738874321</v>
      </c>
      <c r="AH22" s="111">
        <f t="shared" si="48"/>
        <v>1.5764511975246249</v>
      </c>
      <c r="AI22" s="111">
        <f t="shared" si="49"/>
        <v>-2.9152778126581769</v>
      </c>
      <c r="AJ22" s="111">
        <f t="shared" si="50"/>
        <v>-1.9068049609696844</v>
      </c>
      <c r="AK22" s="111">
        <f t="shared" si="51"/>
        <v>-3.8527313174605995</v>
      </c>
      <c r="AL22" s="111">
        <f t="shared" si="51"/>
        <v>-3.2991211599129806</v>
      </c>
      <c r="AM22" s="111">
        <f t="shared" si="51"/>
        <v>-3.4323339505755737</v>
      </c>
      <c r="AO22" s="5">
        <f t="shared" ref="AO22:AP22" si="57">AO102</f>
        <v>1.2184278195669414E-2</v>
      </c>
      <c r="AP22" s="5">
        <f t="shared" si="57"/>
        <v>2.3632846894028007E-2</v>
      </c>
      <c r="AQ22" s="5">
        <f t="shared" ref="AQ22:AR22" si="58">AQ102</f>
        <v>2.367148592350559E-2</v>
      </c>
      <c r="AR22" s="5">
        <f t="shared" si="58"/>
        <v>-1.1604920002542745E-2</v>
      </c>
      <c r="AS22" s="1"/>
      <c r="AT22" s="111">
        <f t="shared" si="28"/>
        <v>1.1448568698358592</v>
      </c>
      <c r="AU22" s="111">
        <f t="shared" si="28"/>
        <v>3.8639029477583603E-3</v>
      </c>
      <c r="AV22" s="111">
        <f t="shared" si="28"/>
        <v>-3.5276405926048331</v>
      </c>
    </row>
    <row r="23" spans="1:48" ht="14.45" customHeight="1" x14ac:dyDescent="0.25">
      <c r="A23" s="1" t="s">
        <v>350</v>
      </c>
      <c r="B23" s="5">
        <f>DRE!B58/DRE!B5</f>
        <v>1.5568753847825299E-2</v>
      </c>
      <c r="C23" s="5">
        <f>DRE!C58/DRE!C5</f>
        <v>1.4574898178193973E-2</v>
      </c>
      <c r="D23" s="5">
        <f>DRE!D58/DRE!D5</f>
        <v>1.9466422945736809E-2</v>
      </c>
      <c r="E23" s="5">
        <f>DRE!E58/DRE!E5</f>
        <v>3.6752947553869091E-2</v>
      </c>
      <c r="F23" s="5">
        <f>DRE!F58/DRE!F5</f>
        <v>3.4272211359929097E-2</v>
      </c>
      <c r="G23" s="5"/>
      <c r="H23" s="111">
        <f t="shared" ref="H23" si="59">(C23-B23)*100</f>
        <v>-9.938556696313261E-2</v>
      </c>
      <c r="I23" s="111">
        <f t="shared" ref="I23" si="60">(D23-C23)*100</f>
        <v>0.48915247675428364</v>
      </c>
      <c r="J23" s="111">
        <f t="shared" ref="J23" si="61">(E23-D23)*100</f>
        <v>1.7286524608132281</v>
      </c>
      <c r="K23" s="111">
        <f t="shared" ref="K23" si="62">(F23-E23)*100</f>
        <v>-0.24807361939399933</v>
      </c>
      <c r="L23" s="1"/>
      <c r="M23" s="5">
        <f>DRE!M58/DRE!M5</f>
        <v>1.1013869002736522E-4</v>
      </c>
      <c r="N23" s="5">
        <f>DRE!N58/DRE!N5</f>
        <v>5.1994398159546555E-3</v>
      </c>
      <c r="O23" s="5">
        <f>DRE!O58/DRE!O5</f>
        <v>3.1762663983234705E-2</v>
      </c>
      <c r="P23" s="5">
        <f>DRE!P58/DRE!P5</f>
        <v>3.3633173477770111E-2</v>
      </c>
      <c r="Q23" s="121">
        <f>DRE!Q58/DRE!Q5</f>
        <v>-1.8116922442563172E-3</v>
      </c>
      <c r="R23" s="5">
        <f>DRE!R58/DRE!R5</f>
        <v>1.2896681640341979E-2</v>
      </c>
      <c r="S23" s="5">
        <f>DRE!S58/DRE!S5</f>
        <v>5.5321201903315478E-2</v>
      </c>
      <c r="T23" s="5">
        <f>DRE!T58/DRE!T5</f>
        <v>5.9963211977142709E-2</v>
      </c>
      <c r="U23" s="121">
        <f>DRE!U58/DRE!U5</f>
        <v>2.8880886488168674E-2</v>
      </c>
      <c r="V23" s="5">
        <f>DRE!V58/DRE!V5</f>
        <v>3.3601079657241344E-2</v>
      </c>
      <c r="W23" s="5">
        <f>DRE!W58/DRE!W5</f>
        <v>3.1024973876385149E-2</v>
      </c>
      <c r="X23" s="5">
        <f>DRE!X58/DRE!X5</f>
        <v>4.2168293629685008E-2</v>
      </c>
      <c r="Y23" s="121">
        <f>DRE!Y58/DRE!Y5</f>
        <v>-1.0259369052119187E-2</v>
      </c>
      <c r="Z23" s="5">
        <f>DRE!Z58/DRE!Z5</f>
        <v>4.6942640259161825E-4</v>
      </c>
      <c r="AA23" s="5">
        <f>DRE!AA58/DRE!AA5</f>
        <v>-4.5991697790317169E-3</v>
      </c>
      <c r="AB23" s="1"/>
      <c r="AC23" s="111">
        <f t="shared" ref="AC23" si="63">(Q23-M23)*100</f>
        <v>-0.19218309342836823</v>
      </c>
      <c r="AD23" s="111">
        <f t="shared" ref="AD23" si="64">(R23-N23)*100</f>
        <v>0.76972418243873242</v>
      </c>
      <c r="AE23" s="111">
        <f t="shared" ref="AE23" si="65">(S23-O23)*100</f>
        <v>2.3558537920080771</v>
      </c>
      <c r="AF23" s="111">
        <f t="shared" ref="AF23" si="66">(T23-P23)*100</f>
        <v>2.6330038499372597</v>
      </c>
      <c r="AG23" s="111">
        <f t="shared" ref="AG23" si="67">(U23-Q23)*100</f>
        <v>3.0692578732424991</v>
      </c>
      <c r="AH23" s="111">
        <f t="shared" ref="AH23" si="68">(V23-R23)*100</f>
        <v>2.0704398016899361</v>
      </c>
      <c r="AI23" s="111">
        <f t="shared" ref="AI23" si="69">(W23-S23)*100</f>
        <v>-2.4296228026930331</v>
      </c>
      <c r="AJ23" s="111">
        <f t="shared" ref="AJ23" si="70">(X23-T23)*100</f>
        <v>-1.7794918347457702</v>
      </c>
      <c r="AK23" s="111">
        <f t="shared" si="51"/>
        <v>-3.914025554028786</v>
      </c>
      <c r="AL23" s="111">
        <f t="shared" si="51"/>
        <v>-3.3131653254649729</v>
      </c>
      <c r="AM23" s="111">
        <f t="shared" si="51"/>
        <v>-3.5624143655416862</v>
      </c>
      <c r="AO23" s="5">
        <f>DRE!AO58/DRE!AO5</f>
        <v>1.3530934471310815E-2</v>
      </c>
      <c r="AP23" s="5">
        <f>DRE!AP58/DRE!AP5</f>
        <v>2.6247822047111073E-2</v>
      </c>
      <c r="AQ23" s="5">
        <f>DRE!AQ58/DRE!AQ5</f>
        <v>3.1259154741044952E-2</v>
      </c>
      <c r="AR23" s="5">
        <f>DRE!AR58/DRE!AR5</f>
        <v>-4.7296093239529678E-3</v>
      </c>
      <c r="AS23" s="1"/>
      <c r="AT23" s="111">
        <f t="shared" si="28"/>
        <v>1.2716887575800258</v>
      </c>
      <c r="AU23" s="111">
        <f t="shared" si="28"/>
        <v>0.50113326939338798</v>
      </c>
      <c r="AV23" s="111">
        <f t="shared" si="28"/>
        <v>-3.5988764064997918</v>
      </c>
    </row>
    <row r="24" spans="1:48" ht="14.45" customHeight="1" x14ac:dyDescent="0.25">
      <c r="A24" s="108" t="s">
        <v>355</v>
      </c>
      <c r="Q24" s="113"/>
      <c r="U24" s="113"/>
      <c r="Y24" s="113"/>
    </row>
    <row r="25" spans="1:48" x14ac:dyDescent="0.25">
      <c r="A25" s="108" t="s">
        <v>362</v>
      </c>
      <c r="Q25" s="113"/>
      <c r="U25" s="113"/>
      <c r="Y25" s="113"/>
    </row>
    <row r="26" spans="1:48" x14ac:dyDescent="0.25">
      <c r="A26" s="108" t="s">
        <v>363</v>
      </c>
      <c r="Q26" s="113"/>
      <c r="U26" s="113"/>
      <c r="Y26" s="113"/>
    </row>
    <row r="27" spans="1:48" x14ac:dyDescent="0.25">
      <c r="A27" s="108"/>
      <c r="Q27" s="113"/>
      <c r="U27" s="113"/>
      <c r="Y27" s="113"/>
    </row>
    <row r="28" spans="1:48" x14ac:dyDescent="0.25">
      <c r="Q28" s="113"/>
      <c r="U28" s="113"/>
      <c r="Y28" s="113"/>
    </row>
    <row r="29" spans="1:48" ht="14.45" customHeight="1" x14ac:dyDescent="0.25">
      <c r="A29" s="43" t="s">
        <v>229</v>
      </c>
      <c r="Q29" s="113"/>
      <c r="U29" s="113"/>
      <c r="Y29" s="113"/>
    </row>
    <row r="30" spans="1:48" ht="5.0999999999999996" customHeight="1" x14ac:dyDescent="0.25">
      <c r="Q30" s="113"/>
      <c r="U30" s="113"/>
      <c r="Y30" s="113"/>
    </row>
    <row r="31" spans="1:48" x14ac:dyDescent="0.25">
      <c r="A31" s="18" t="s">
        <v>16</v>
      </c>
      <c r="B31" s="26">
        <f>DRE!B5/DRE!B$9</f>
        <v>1.1357497097695328</v>
      </c>
      <c r="C31" s="26">
        <f>DRE!C5/DRE!C$9</f>
        <v>1.1295687170108284</v>
      </c>
      <c r="D31" s="26">
        <f>DRE!D5/DRE!D$9</f>
        <v>1.2300726470798313</v>
      </c>
      <c r="E31" s="26">
        <f>DRE!E5/DRE!E$9</f>
        <v>1.2517086488473714</v>
      </c>
      <c r="F31" s="26">
        <f>DRE!F5/DRE!F$9</f>
        <v>1.2383893438552012</v>
      </c>
      <c r="G31" s="20"/>
      <c r="H31" s="101">
        <f>(C31-B31)*100</f>
        <v>-0.61809927587044289</v>
      </c>
      <c r="I31" s="102">
        <f>(D31-C31)*100</f>
        <v>10.050393006900293</v>
      </c>
      <c r="J31" s="102">
        <f>(E31-D31)*100</f>
        <v>2.1636001767540103</v>
      </c>
      <c r="K31" s="102">
        <f>(F31-E31)*100</f>
        <v>-1.3319304992170267</v>
      </c>
      <c r="M31" s="26">
        <f>DRE!M5/DRE!M$9</f>
        <v>1.1234746908135618</v>
      </c>
      <c r="N31" s="26">
        <f>DRE!N5/DRE!N$9</f>
        <v>1.3056476338284244</v>
      </c>
      <c r="O31" s="26">
        <f>DRE!O5/DRE!O$9</f>
        <v>1.2420230072209306</v>
      </c>
      <c r="P31" s="120">
        <f>DRE!P5/DRE!P$9</f>
        <v>1.2494343428138501</v>
      </c>
      <c r="Q31" s="123">
        <f>DRE!Q5/DRE!Q$9</f>
        <v>1.2330353766615083</v>
      </c>
      <c r="R31" s="26">
        <f>DRE!R5/DRE!R$9</f>
        <v>1.245236165331485</v>
      </c>
      <c r="S31" s="26">
        <f>DRE!S5/DRE!S$9</f>
        <v>1.2614432790371695</v>
      </c>
      <c r="T31" s="120">
        <f>DRE!T5/DRE!T$9</f>
        <v>1.2590876323765448</v>
      </c>
      <c r="U31" s="123">
        <f>DRE!U5/DRE!U$9</f>
        <v>1.2399208968696382</v>
      </c>
      <c r="V31" s="120">
        <f>DRE!V5/DRE!V$9</f>
        <v>1.2394572273288822</v>
      </c>
      <c r="W31" s="26">
        <f>DRE!W5/DRE!W$9</f>
        <v>1.2400574009545786</v>
      </c>
      <c r="X31" s="120">
        <f>DRE!X5/DRE!X$9</f>
        <v>1.2346702404302716</v>
      </c>
      <c r="Y31" s="123">
        <f>DRE!Y5/DRE!Y$9</f>
        <v>1.1164407523197637</v>
      </c>
      <c r="Z31" s="26">
        <f>DRE!Z5/DRE!Z$9</f>
        <v>1.1222838155412951</v>
      </c>
      <c r="AA31" s="26">
        <f>DRE!AA5/DRE!AA$9</f>
        <v>1.150843341428524</v>
      </c>
      <c r="AB31" s="20"/>
      <c r="AC31" s="101">
        <f t="shared" ref="AC31:AM31" si="71">(Q31-M31)*100</f>
        <v>10.956068584794654</v>
      </c>
      <c r="AD31" s="101">
        <f t="shared" si="71"/>
        <v>-6.0411468496939458</v>
      </c>
      <c r="AE31" s="101">
        <f t="shared" si="71"/>
        <v>1.9420271816238843</v>
      </c>
      <c r="AF31" s="101">
        <f t="shared" si="71"/>
        <v>0.96532895626946225</v>
      </c>
      <c r="AG31" s="101">
        <f t="shared" si="71"/>
        <v>0.6885520208129936</v>
      </c>
      <c r="AH31" s="101">
        <f t="shared" si="71"/>
        <v>-0.57789380026027626</v>
      </c>
      <c r="AI31" s="101">
        <f t="shared" si="71"/>
        <v>-2.1385878082590848</v>
      </c>
      <c r="AJ31" s="101">
        <f t="shared" si="71"/>
        <v>-2.4417391946273126</v>
      </c>
      <c r="AK31" s="101">
        <f t="shared" si="71"/>
        <v>-12.348014454987455</v>
      </c>
      <c r="AL31" s="101">
        <f t="shared" si="71"/>
        <v>-11.717341178758712</v>
      </c>
      <c r="AM31" s="101">
        <f t="shared" si="71"/>
        <v>-8.9214059526054648</v>
      </c>
      <c r="AO31" s="120">
        <f>DRE!AO5/DRE!AO$9</f>
        <v>1.2221378401738736</v>
      </c>
      <c r="AP31" s="120">
        <f>DRE!AP5/DRE!AP$9</f>
        <v>1.248397226804695</v>
      </c>
      <c r="AQ31" s="120">
        <f>DRE!AQ5/DRE!AQ$9</f>
        <v>1.2398144249820267</v>
      </c>
      <c r="AR31" s="120">
        <f>DRE!AR5/DRE!AR$9</f>
        <v>1.1305383055703806</v>
      </c>
      <c r="AS31" s="20"/>
      <c r="AT31" s="101">
        <f t="shared" ref="AT31:AV94" si="72">(AP31-AO31)*100</f>
        <v>2.6259386630821391</v>
      </c>
      <c r="AU31" s="101">
        <f t="shared" si="72"/>
        <v>-0.85828018226683511</v>
      </c>
      <c r="AV31" s="101">
        <f t="shared" si="72"/>
        <v>-10.927611941164606</v>
      </c>
    </row>
    <row r="32" spans="1:48" ht="5.0999999999999996" customHeight="1" x14ac:dyDescent="0.25">
      <c r="B32" s="6"/>
      <c r="C32" s="6"/>
      <c r="D32" s="6"/>
      <c r="E32" s="6"/>
      <c r="F32" s="6"/>
      <c r="H32" s="103"/>
      <c r="I32" s="103"/>
      <c r="J32" s="103"/>
      <c r="K32" s="103"/>
      <c r="M32" s="6"/>
      <c r="N32" s="6"/>
      <c r="O32" s="6"/>
      <c r="P32" s="6"/>
      <c r="Q32" s="122"/>
      <c r="R32" s="6"/>
      <c r="S32" s="6"/>
      <c r="T32" s="6"/>
      <c r="U32" s="122"/>
      <c r="V32" s="6"/>
      <c r="W32" s="6"/>
      <c r="X32" s="6"/>
      <c r="Y32" s="122"/>
      <c r="Z32" s="6"/>
      <c r="AA32" s="6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O32" s="6"/>
      <c r="AP32" s="6"/>
      <c r="AQ32" s="6"/>
      <c r="AR32" s="6"/>
      <c r="AT32" s="103">
        <f t="shared" si="72"/>
        <v>0</v>
      </c>
      <c r="AU32" s="103">
        <f t="shared" si="72"/>
        <v>0</v>
      </c>
      <c r="AV32" s="103">
        <f t="shared" si="72"/>
        <v>0</v>
      </c>
    </row>
    <row r="33" spans="1:48" x14ac:dyDescent="0.25">
      <c r="A33" s="1" t="s">
        <v>15</v>
      </c>
      <c r="B33" s="5">
        <f>DRE!B7/DRE!B$9</f>
        <v>-0.13574970976953285</v>
      </c>
      <c r="C33" s="5">
        <f>DRE!C7/DRE!C$9</f>
        <v>-0.12956871701082845</v>
      </c>
      <c r="D33" s="5">
        <f>DRE!D7/DRE!D$9</f>
        <v>-0.23007264707983144</v>
      </c>
      <c r="E33" s="5">
        <f>DRE!E7/DRE!E$9</f>
        <v>-0.25170864884737137</v>
      </c>
      <c r="F33" s="5">
        <f>DRE!F7/DRE!F$9</f>
        <v>-0.23838934385520105</v>
      </c>
      <c r="H33" s="98">
        <f>(C33-B33)*100</f>
        <v>0.61809927587044011</v>
      </c>
      <c r="I33" s="98">
        <f>(D33-C33)*100</f>
        <v>-10.050393006900299</v>
      </c>
      <c r="J33" s="98">
        <f>(E33-D33)*100</f>
        <v>-2.1636001767539934</v>
      </c>
      <c r="K33" s="98">
        <f>(F33-E33)*100</f>
        <v>1.3319304992170322</v>
      </c>
      <c r="M33" s="5">
        <f>DRE!M7/DRE!M$9</f>
        <v>-0.12347469081356169</v>
      </c>
      <c r="N33" s="5">
        <f>DRE!N7/DRE!N$9</f>
        <v>-0.30564763382842447</v>
      </c>
      <c r="O33" s="5">
        <f>DRE!O7/DRE!O$9</f>
        <v>-0.24202300722093067</v>
      </c>
      <c r="P33" s="5">
        <f>DRE!P7/DRE!P$9</f>
        <v>-0.24943434281385016</v>
      </c>
      <c r="Q33" s="121">
        <f>DRE!Q7/DRE!Q$9</f>
        <v>-0.23303537666150831</v>
      </c>
      <c r="R33" s="5">
        <f>DRE!R7/DRE!R$9</f>
        <v>-0.24523616533148498</v>
      </c>
      <c r="S33" s="5">
        <f>DRE!S7/DRE!S$9</f>
        <v>-0.26144327903716952</v>
      </c>
      <c r="T33" s="5">
        <f>DRE!T7/DRE!T$9</f>
        <v>-0.25908763237654481</v>
      </c>
      <c r="U33" s="121">
        <f>DRE!U7/DRE!U$9</f>
        <v>-0.23992089686963833</v>
      </c>
      <c r="V33" s="5">
        <f>DRE!V7/DRE!V$9</f>
        <v>-0.23945722732888211</v>
      </c>
      <c r="W33" s="5">
        <f>DRE!W7/DRE!W$9</f>
        <v>-0.24005740095457861</v>
      </c>
      <c r="X33" s="5">
        <f>DRE!X7/DRE!X$9</f>
        <v>-0.23467024043027168</v>
      </c>
      <c r="Y33" s="121">
        <f>DRE!Y7/DRE!Y$9</f>
        <v>-0.11644075231976367</v>
      </c>
      <c r="Z33" s="5">
        <f>DRE!Z7/DRE!Z$9</f>
        <v>-0.122283815541295</v>
      </c>
      <c r="AA33" s="5">
        <f>DRE!AA7/DRE!AA$9</f>
        <v>-0.1508433414285239</v>
      </c>
      <c r="AC33" s="98">
        <f t="shared" ref="AC33:AM33" si="73">(Q33-M33)*100</f>
        <v>-10.956068584794663</v>
      </c>
      <c r="AD33" s="98">
        <f t="shared" si="73"/>
        <v>6.0411468496939484</v>
      </c>
      <c r="AE33" s="98">
        <f t="shared" si="73"/>
        <v>-1.9420271816238843</v>
      </c>
      <c r="AF33" s="98">
        <f t="shared" si="73"/>
        <v>-0.96532895626946502</v>
      </c>
      <c r="AG33" s="98">
        <f t="shared" si="73"/>
        <v>-0.68855202081300193</v>
      </c>
      <c r="AH33" s="98">
        <f t="shared" si="73"/>
        <v>0.57789380026028736</v>
      </c>
      <c r="AI33" s="98">
        <f t="shared" si="73"/>
        <v>2.1385878082590901</v>
      </c>
      <c r="AJ33" s="98">
        <f t="shared" si="73"/>
        <v>2.4417391946273126</v>
      </c>
      <c r="AK33" s="98">
        <f t="shared" si="73"/>
        <v>12.348014454987466</v>
      </c>
      <c r="AL33" s="98">
        <f t="shared" si="73"/>
        <v>11.717341178758712</v>
      </c>
      <c r="AM33" s="98">
        <f t="shared" si="73"/>
        <v>8.9214059526054719</v>
      </c>
      <c r="AO33" s="5">
        <f>DRE!AO7/DRE!AO$9</f>
        <v>-0.22213784017387364</v>
      </c>
      <c r="AP33" s="5">
        <f>DRE!AP7/DRE!AP$9</f>
        <v>-0.24839722680469492</v>
      </c>
      <c r="AQ33" s="5">
        <f>DRE!AQ7/DRE!AQ$9</f>
        <v>-0.23981442498202676</v>
      </c>
      <c r="AR33" s="5">
        <f>DRE!AR7/DRE!AR$9</f>
        <v>-0.13053830557038054</v>
      </c>
      <c r="AT33" s="98">
        <f t="shared" si="72"/>
        <v>-2.625938663082128</v>
      </c>
      <c r="AU33" s="98">
        <f t="shared" si="72"/>
        <v>0.85828018226681568</v>
      </c>
      <c r="AV33" s="98">
        <f t="shared" si="72"/>
        <v>10.927611941164622</v>
      </c>
    </row>
    <row r="34" spans="1:48" ht="5.0999999999999996" customHeight="1" x14ac:dyDescent="0.25">
      <c r="B34" s="6"/>
      <c r="C34" s="6"/>
      <c r="D34" s="6"/>
      <c r="E34" s="6"/>
      <c r="F34" s="6"/>
      <c r="H34" s="103"/>
      <c r="I34" s="103"/>
      <c r="J34" s="103"/>
      <c r="K34" s="103"/>
      <c r="M34" s="6"/>
      <c r="N34" s="6"/>
      <c r="O34" s="6"/>
      <c r="P34" s="6"/>
      <c r="Q34" s="122"/>
      <c r="R34" s="6"/>
      <c r="S34" s="6"/>
      <c r="T34" s="6"/>
      <c r="U34" s="122"/>
      <c r="V34" s="6"/>
      <c r="W34" s="6"/>
      <c r="X34" s="6"/>
      <c r="Y34" s="122"/>
      <c r="Z34" s="6"/>
      <c r="AA34" s="6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O34" s="6"/>
      <c r="AP34" s="6"/>
      <c r="AQ34" s="6"/>
      <c r="AR34" s="6"/>
      <c r="AT34" s="103">
        <f t="shared" si="72"/>
        <v>0</v>
      </c>
      <c r="AU34" s="103">
        <f t="shared" si="72"/>
        <v>0</v>
      </c>
      <c r="AV34" s="103">
        <f t="shared" si="72"/>
        <v>0</v>
      </c>
    </row>
    <row r="35" spans="1:48" x14ac:dyDescent="0.25">
      <c r="A35" s="1" t="s">
        <v>0</v>
      </c>
      <c r="B35" s="5">
        <f>DRE!B9/DRE!B$9</f>
        <v>1</v>
      </c>
      <c r="C35" s="5">
        <f>DRE!C9/DRE!C$9</f>
        <v>1</v>
      </c>
      <c r="D35" s="5">
        <f>DRE!D9/DRE!D$9</f>
        <v>1</v>
      </c>
      <c r="E35" s="5">
        <f>DRE!E9/DRE!E$9</f>
        <v>1</v>
      </c>
      <c r="F35" s="5">
        <f>DRE!F9/DRE!F$9</f>
        <v>1</v>
      </c>
      <c r="H35" s="98">
        <f t="shared" ref="H35:K37" si="74">(C35-B35)*100</f>
        <v>0</v>
      </c>
      <c r="I35" s="98">
        <f t="shared" si="74"/>
        <v>0</v>
      </c>
      <c r="J35" s="98">
        <f t="shared" si="74"/>
        <v>0</v>
      </c>
      <c r="K35" s="98">
        <f t="shared" si="74"/>
        <v>0</v>
      </c>
      <c r="M35" s="5">
        <f>DRE!M9/DRE!M$9</f>
        <v>1</v>
      </c>
      <c r="N35" s="5">
        <f>DRE!N9/DRE!N$9</f>
        <v>1</v>
      </c>
      <c r="O35" s="5">
        <f>DRE!O9/DRE!O$9</f>
        <v>1</v>
      </c>
      <c r="P35" s="5">
        <f>DRE!P9/DRE!P$9</f>
        <v>1</v>
      </c>
      <c r="Q35" s="121">
        <f>DRE!Q9/DRE!Q$9</f>
        <v>1</v>
      </c>
      <c r="R35" s="5">
        <f>DRE!R9/DRE!R$9</f>
        <v>1</v>
      </c>
      <c r="S35" s="5">
        <f>DRE!S9/DRE!S$9</f>
        <v>1</v>
      </c>
      <c r="T35" s="5">
        <f>DRE!T9/DRE!T$9</f>
        <v>1</v>
      </c>
      <c r="U35" s="121">
        <f>DRE!U9/DRE!U$9</f>
        <v>1</v>
      </c>
      <c r="V35" s="5">
        <f>DRE!V9/DRE!V$9</f>
        <v>1</v>
      </c>
      <c r="W35" s="5">
        <f>DRE!W9/DRE!W$9</f>
        <v>1</v>
      </c>
      <c r="X35" s="5">
        <f>DRE!X9/DRE!X$9</f>
        <v>1</v>
      </c>
      <c r="Y35" s="121">
        <f>DRE!Y9/DRE!Y$9</f>
        <v>1</v>
      </c>
      <c r="Z35" s="5">
        <f>DRE!Z9/DRE!Z$9</f>
        <v>1</v>
      </c>
      <c r="AA35" s="5">
        <f>DRE!AA9/DRE!AA$9</f>
        <v>1</v>
      </c>
      <c r="AC35" s="98">
        <f t="shared" ref="AC35:AM37" si="75">(Q35-M35)*100</f>
        <v>0</v>
      </c>
      <c r="AD35" s="98">
        <f t="shared" si="75"/>
        <v>0</v>
      </c>
      <c r="AE35" s="98">
        <f t="shared" si="75"/>
        <v>0</v>
      </c>
      <c r="AF35" s="98">
        <f t="shared" si="75"/>
        <v>0</v>
      </c>
      <c r="AG35" s="98">
        <f t="shared" si="75"/>
        <v>0</v>
      </c>
      <c r="AH35" s="98">
        <f t="shared" si="75"/>
        <v>0</v>
      </c>
      <c r="AI35" s="98">
        <f t="shared" si="75"/>
        <v>0</v>
      </c>
      <c r="AJ35" s="98">
        <f t="shared" si="75"/>
        <v>0</v>
      </c>
      <c r="AK35" s="98">
        <f t="shared" si="75"/>
        <v>0</v>
      </c>
      <c r="AL35" s="98">
        <f t="shared" si="75"/>
        <v>0</v>
      </c>
      <c r="AM35" s="98">
        <f t="shared" si="75"/>
        <v>0</v>
      </c>
      <c r="AO35" s="5">
        <f>DRE!AO9/DRE!AO$9</f>
        <v>1</v>
      </c>
      <c r="AP35" s="5">
        <f>DRE!AP9/DRE!AP$9</f>
        <v>1</v>
      </c>
      <c r="AQ35" s="5">
        <f>DRE!AQ9/DRE!AQ$9</f>
        <v>1</v>
      </c>
      <c r="AR35" s="5">
        <f>DRE!AR9/DRE!AR$9</f>
        <v>1</v>
      </c>
      <c r="AT35" s="98">
        <f t="shared" si="72"/>
        <v>0</v>
      </c>
      <c r="AU35" s="98">
        <f t="shared" si="72"/>
        <v>0</v>
      </c>
      <c r="AV35" s="98">
        <f t="shared" si="72"/>
        <v>0</v>
      </c>
    </row>
    <row r="36" spans="1:48" x14ac:dyDescent="0.25">
      <c r="A36" s="13" t="s">
        <v>1</v>
      </c>
      <c r="B36" s="6">
        <f>DRE!B10/DRE!B$9</f>
        <v>0.82215787509138794</v>
      </c>
      <c r="C36" s="6">
        <f>DRE!C10/DRE!C$9</f>
        <v>0.77488625592015592</v>
      </c>
      <c r="D36" s="6">
        <f>DRE!D10/DRE!D$9</f>
        <v>0.69562629461203307</v>
      </c>
      <c r="E36" s="6">
        <f>DRE!E10/DRE!E$9</f>
        <v>0.72955789790545555</v>
      </c>
      <c r="F36" s="6">
        <f>DRE!F10/DRE!F$9</f>
        <v>0.7289445448134988</v>
      </c>
      <c r="H36" s="103">
        <f t="shared" si="74"/>
        <v>-4.7271619171232011</v>
      </c>
      <c r="I36" s="103">
        <f t="shared" si="74"/>
        <v>-7.925996130812285</v>
      </c>
      <c r="J36" s="103">
        <f t="shared" si="74"/>
        <v>3.3931603293422485</v>
      </c>
      <c r="K36" s="103">
        <f t="shared" si="74"/>
        <v>-6.1335309195675869E-2</v>
      </c>
      <c r="M36" s="6">
        <f>DRE!M10/DRE!M$9</f>
        <v>0.7291215868926525</v>
      </c>
      <c r="N36" s="6">
        <f>DRE!N10/DRE!N$9</f>
        <v>0.67768495058882083</v>
      </c>
      <c r="O36" s="6">
        <f>DRE!O10/DRE!O$9</f>
        <v>0.67414941220649738</v>
      </c>
      <c r="P36" s="6">
        <f>DRE!P10/DRE!P$9</f>
        <v>0.70106681409586991</v>
      </c>
      <c r="Q36" s="122">
        <f>DRE!Q10/DRE!Q$9</f>
        <v>0.64977009777597006</v>
      </c>
      <c r="R36" s="6">
        <f>DRE!R10/DRE!R$9</f>
        <v>0.70606144795369208</v>
      </c>
      <c r="S36" s="6">
        <f>DRE!S10/DRE!S$9</f>
        <v>0.76420056332086883</v>
      </c>
      <c r="T36" s="6">
        <f>DRE!T10/DRE!T$9</f>
        <v>0.76449620245098238</v>
      </c>
      <c r="U36" s="122">
        <f>DRE!U10/DRE!U$9</f>
        <v>0.72210087256908317</v>
      </c>
      <c r="V36" s="6">
        <f>DRE!V10/DRE!V$9</f>
        <v>0.73260606256033434</v>
      </c>
      <c r="W36" s="6">
        <f>DRE!W10/DRE!W$9</f>
        <v>0.73152986910280382</v>
      </c>
      <c r="X36" s="6">
        <f>DRE!X10/DRE!X$9</f>
        <v>0.72853656155423219</v>
      </c>
      <c r="Y36" s="122">
        <f>DRE!Y10/DRE!Y$9</f>
        <v>0.70808460543193974</v>
      </c>
      <c r="Z36" s="6">
        <f>DRE!Z10/DRE!Z$9</f>
        <v>0.71874308873213855</v>
      </c>
      <c r="AA36" s="6">
        <f>DRE!AA10/DRE!AA$9</f>
        <v>0.72012542000731894</v>
      </c>
      <c r="AC36" s="103">
        <f t="shared" si="75"/>
        <v>-7.9351489116682439</v>
      </c>
      <c r="AD36" s="103">
        <f t="shared" si="75"/>
        <v>2.8376497364871245</v>
      </c>
      <c r="AE36" s="103">
        <f t="shared" si="75"/>
        <v>9.0051151114371457</v>
      </c>
      <c r="AF36" s="103">
        <f t="shared" si="75"/>
        <v>6.342938835511247</v>
      </c>
      <c r="AG36" s="103">
        <f t="shared" si="75"/>
        <v>7.2330774793113122</v>
      </c>
      <c r="AH36" s="103">
        <f t="shared" si="75"/>
        <v>2.6544614606642258</v>
      </c>
      <c r="AI36" s="103">
        <f t="shared" si="75"/>
        <v>-3.2670694218065011</v>
      </c>
      <c r="AJ36" s="103">
        <f t="shared" si="75"/>
        <v>-3.5959640896750189</v>
      </c>
      <c r="AK36" s="103">
        <f t="shared" si="75"/>
        <v>-1.4016267137143434</v>
      </c>
      <c r="AL36" s="103">
        <f t="shared" si="75"/>
        <v>-1.386297382819579</v>
      </c>
      <c r="AM36" s="103">
        <f t="shared" si="75"/>
        <v>-1.1404449095484881</v>
      </c>
      <c r="AO36" s="6">
        <f>DRE!AO10/DRE!AO$9</f>
        <v>0.69339666182751936</v>
      </c>
      <c r="AP36" s="6">
        <f>DRE!AP10/DRE!AP$9</f>
        <v>0.71387884518113531</v>
      </c>
      <c r="AQ36" s="6">
        <f>DRE!AQ10/DRE!AQ$9</f>
        <v>0.72910087529867551</v>
      </c>
      <c r="AR36" s="6">
        <f>DRE!AR10/DRE!AR$9</f>
        <v>0.71584061131512633</v>
      </c>
      <c r="AT36" s="103">
        <f t="shared" si="72"/>
        <v>2.0482183353615957</v>
      </c>
      <c r="AU36" s="103">
        <f t="shared" si="72"/>
        <v>1.5222030117540197</v>
      </c>
      <c r="AV36" s="103">
        <f t="shared" si="72"/>
        <v>-1.3260263983549181</v>
      </c>
    </row>
    <row r="37" spans="1:48" x14ac:dyDescent="0.25">
      <c r="A37" s="13" t="s">
        <v>2</v>
      </c>
      <c r="B37" s="6">
        <f>DRE!B11/DRE!B$9</f>
        <v>0.17784212490861212</v>
      </c>
      <c r="C37" s="6">
        <f>DRE!C11/DRE!C$9</f>
        <v>0.22511374407984405</v>
      </c>
      <c r="D37" s="6">
        <f>DRE!D11/DRE!D$9</f>
        <v>0.30437370538796693</v>
      </c>
      <c r="E37" s="6">
        <f>DRE!E11/DRE!E$9</f>
        <v>0.27044210209454439</v>
      </c>
      <c r="F37" s="6">
        <f>DRE!F11/DRE!F$9</f>
        <v>0.2710554551865012</v>
      </c>
      <c r="H37" s="103">
        <f t="shared" si="74"/>
        <v>4.7271619171231931</v>
      </c>
      <c r="I37" s="103">
        <f t="shared" si="74"/>
        <v>7.9259961308122877</v>
      </c>
      <c r="J37" s="103">
        <f t="shared" si="74"/>
        <v>-3.3931603293422539</v>
      </c>
      <c r="K37" s="103">
        <f t="shared" si="74"/>
        <v>6.133530919568142E-2</v>
      </c>
      <c r="M37" s="6">
        <f>DRE!M11/DRE!M$9</f>
        <v>0.2708784131073475</v>
      </c>
      <c r="N37" s="6">
        <f>DRE!N11/DRE!N$9</f>
        <v>0.32231504941117911</v>
      </c>
      <c r="O37" s="6">
        <f>DRE!O11/DRE!O$9</f>
        <v>0.32585058779350262</v>
      </c>
      <c r="P37" s="6">
        <f>DRE!P11/DRE!P$9</f>
        <v>0.29893318590413004</v>
      </c>
      <c r="Q37" s="122">
        <f>DRE!Q11/DRE!Q$9</f>
        <v>0.35022990222402994</v>
      </c>
      <c r="R37" s="6">
        <f>DRE!R11/DRE!R$9</f>
        <v>0.29393855204630792</v>
      </c>
      <c r="S37" s="6">
        <f>DRE!S11/DRE!S$9</f>
        <v>0.2357994366791312</v>
      </c>
      <c r="T37" s="6">
        <f>DRE!T11/DRE!T$9</f>
        <v>0.23550379754901765</v>
      </c>
      <c r="U37" s="122">
        <f>DRE!U11/DRE!U$9</f>
        <v>0.27789912743091683</v>
      </c>
      <c r="V37" s="6">
        <f>DRE!V11/DRE!V$9</f>
        <v>0.26739393743966561</v>
      </c>
      <c r="W37" s="6">
        <f>DRE!W11/DRE!W$9</f>
        <v>0.26847013089719624</v>
      </c>
      <c r="X37" s="6">
        <f>DRE!X11/DRE!X$9</f>
        <v>0.27146343844576787</v>
      </c>
      <c r="Y37" s="122">
        <f>DRE!Y11/DRE!Y$9</f>
        <v>0.29191539456806026</v>
      </c>
      <c r="Z37" s="6">
        <f>DRE!Z11/DRE!Z$9</f>
        <v>0.2812569112678614</v>
      </c>
      <c r="AA37" s="6">
        <f>DRE!AA11/DRE!AA$9</f>
        <v>0.27987457999268106</v>
      </c>
      <c r="AC37" s="103">
        <f t="shared" si="75"/>
        <v>7.9351489116682439</v>
      </c>
      <c r="AD37" s="103">
        <f t="shared" si="75"/>
        <v>-2.8376497364871192</v>
      </c>
      <c r="AE37" s="103">
        <f t="shared" si="75"/>
        <v>-9.0051151114371422</v>
      </c>
      <c r="AF37" s="103">
        <f t="shared" si="75"/>
        <v>-6.342938835511239</v>
      </c>
      <c r="AG37" s="103">
        <f t="shared" si="75"/>
        <v>-7.2330774793113122</v>
      </c>
      <c r="AH37" s="103">
        <f t="shared" si="75"/>
        <v>-2.6544614606642316</v>
      </c>
      <c r="AI37" s="103">
        <f t="shared" si="75"/>
        <v>3.2670694218065037</v>
      </c>
      <c r="AJ37" s="103">
        <f t="shared" si="75"/>
        <v>3.5959640896750216</v>
      </c>
      <c r="AK37" s="103">
        <f t="shared" si="75"/>
        <v>1.4016267137143434</v>
      </c>
      <c r="AL37" s="103">
        <f t="shared" si="75"/>
        <v>1.386297382819579</v>
      </c>
      <c r="AM37" s="103">
        <f t="shared" si="75"/>
        <v>1.1404449095484825</v>
      </c>
      <c r="AO37" s="6">
        <f>DRE!AO11/DRE!AO$9</f>
        <v>0.30660333817248064</v>
      </c>
      <c r="AP37" s="6">
        <f>DRE!AP11/DRE!AP$9</f>
        <v>0.28612115481886474</v>
      </c>
      <c r="AQ37" s="6">
        <f>DRE!AQ11/DRE!AQ$9</f>
        <v>0.27089912470132449</v>
      </c>
      <c r="AR37" s="6">
        <f>DRE!AR11/DRE!AR$9</f>
        <v>0.28415938868487367</v>
      </c>
      <c r="AT37" s="103">
        <f t="shared" si="72"/>
        <v>-2.0482183353615904</v>
      </c>
      <c r="AU37" s="103">
        <f t="shared" si="72"/>
        <v>-1.5222030117540253</v>
      </c>
      <c r="AV37" s="103">
        <f t="shared" si="72"/>
        <v>1.3260263983549181</v>
      </c>
    </row>
    <row r="38" spans="1:48" ht="5.0999999999999996" customHeight="1" x14ac:dyDescent="0.25">
      <c r="B38" s="6"/>
      <c r="C38" s="6"/>
      <c r="D38" s="6"/>
      <c r="E38" s="6"/>
      <c r="F38" s="6"/>
      <c r="H38" s="103"/>
      <c r="I38" s="103"/>
      <c r="J38" s="103"/>
      <c r="K38" s="103"/>
      <c r="M38" s="6"/>
      <c r="N38" s="6"/>
      <c r="O38" s="6"/>
      <c r="P38" s="6"/>
      <c r="Q38" s="122"/>
      <c r="R38" s="6"/>
      <c r="S38" s="6"/>
      <c r="T38" s="6"/>
      <c r="U38" s="122"/>
      <c r="V38" s="6"/>
      <c r="W38" s="6"/>
      <c r="X38" s="6"/>
      <c r="Y38" s="122"/>
      <c r="Z38" s="6"/>
      <c r="AA38" s="6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34"/>
      <c r="AO38" s="6"/>
      <c r="AP38" s="6"/>
      <c r="AQ38" s="6"/>
      <c r="AR38" s="6"/>
      <c r="AT38" s="103">
        <f t="shared" si="72"/>
        <v>0</v>
      </c>
      <c r="AU38" s="103">
        <f t="shared" si="72"/>
        <v>0</v>
      </c>
      <c r="AV38" s="103">
        <f t="shared" si="72"/>
        <v>0</v>
      </c>
    </row>
    <row r="39" spans="1:48" x14ac:dyDescent="0.25">
      <c r="A39" s="1" t="s">
        <v>3</v>
      </c>
      <c r="B39" s="5">
        <f>DRE!B13/DRE!B$9</f>
        <v>-0.60512204075463005</v>
      </c>
      <c r="C39" s="5">
        <f>DRE!C13/DRE!C$9</f>
        <v>-0.63059412910281309</v>
      </c>
      <c r="D39" s="5">
        <f>DRE!D13/DRE!D$9</f>
        <v>-0.59670528677888623</v>
      </c>
      <c r="E39" s="5">
        <f>DRE!E13/DRE!E$9</f>
        <v>-0.58683822241303163</v>
      </c>
      <c r="F39" s="5">
        <f>DRE!F13/DRE!F$9</f>
        <v>-0.6095885830391925</v>
      </c>
      <c r="H39" s="98">
        <f t="shared" ref="H39:K41" si="76">(C39-B39)*100</f>
        <v>-2.5472088348183042</v>
      </c>
      <c r="I39" s="98">
        <f t="shared" si="76"/>
        <v>3.388884232392686</v>
      </c>
      <c r="J39" s="98">
        <f t="shared" si="76"/>
        <v>0.98670643658546053</v>
      </c>
      <c r="K39" s="98">
        <f t="shared" si="76"/>
        <v>-2.275036062616087</v>
      </c>
      <c r="M39" s="5">
        <f>DRE!M13/DRE!M$9</f>
        <v>-0.62706309370458968</v>
      </c>
      <c r="N39" s="5">
        <f>DRE!N13/DRE!N$9</f>
        <v>-0.59208384173213924</v>
      </c>
      <c r="O39" s="5">
        <f>DRE!O13/DRE!O$9</f>
        <v>-0.59759722743781662</v>
      </c>
      <c r="P39" s="5">
        <f>DRE!P13/DRE!P$9</f>
        <v>-0.57484079693674872</v>
      </c>
      <c r="Q39" s="121">
        <f>DRE!Q13/DRE!Q$9</f>
        <v>-0.59838766567418389</v>
      </c>
      <c r="R39" s="5">
        <f>DRE!R13/DRE!R$9</f>
        <v>-0.60361573118023948</v>
      </c>
      <c r="S39" s="5">
        <f>DRE!S13/DRE!S$9</f>
        <v>-0.5795723682765106</v>
      </c>
      <c r="T39" s="5">
        <f>DRE!T13/DRE!T$9</f>
        <v>-0.57452117427304916</v>
      </c>
      <c r="U39" s="121">
        <f>DRE!U13/DRE!U$9</f>
        <v>-0.59842528727712052</v>
      </c>
      <c r="V39" s="5">
        <f>DRE!V13/DRE!V$9</f>
        <v>-0.60437773205184275</v>
      </c>
      <c r="W39" s="5">
        <f>DRE!W13/DRE!W$9</f>
        <v>-0.61509986689364671</v>
      </c>
      <c r="X39" s="5">
        <f>DRE!X13/DRE!X$9</f>
        <v>-0.61753570065588026</v>
      </c>
      <c r="Y39" s="121">
        <f>DRE!Y13/DRE!Y$9</f>
        <v>-0.65698964736630705</v>
      </c>
      <c r="Z39" s="5">
        <f>DRE!Z13/DRE!Z$9</f>
        <v>-0.66388807477025369</v>
      </c>
      <c r="AA39" s="5">
        <f>DRE!AA13/DRE!AA$9</f>
        <v>-0.68567483948235142</v>
      </c>
      <c r="AC39" s="98">
        <f t="shared" ref="AC39:AM41" si="77">(Q39-M39)*100</f>
        <v>2.8675428030405792</v>
      </c>
      <c r="AD39" s="98">
        <f t="shared" si="77"/>
        <v>-1.1531889448100241</v>
      </c>
      <c r="AE39" s="98">
        <f t="shared" si="77"/>
        <v>1.8024859161306028</v>
      </c>
      <c r="AF39" s="98">
        <f t="shared" si="77"/>
        <v>3.1962266369955916E-2</v>
      </c>
      <c r="AG39" s="98">
        <f t="shared" si="77"/>
        <v>-3.7621602936632748E-3</v>
      </c>
      <c r="AH39" s="98">
        <f t="shared" si="77"/>
        <v>-7.6200087160327445E-2</v>
      </c>
      <c r="AI39" s="98">
        <f t="shared" si="77"/>
        <v>-3.5527498617136111</v>
      </c>
      <c r="AJ39" s="98">
        <f t="shared" si="77"/>
        <v>-4.3014526382831093</v>
      </c>
      <c r="AK39" s="98">
        <f t="shared" si="77"/>
        <v>-5.8564360089186529</v>
      </c>
      <c r="AL39" s="98">
        <f t="shared" si="77"/>
        <v>-5.9510342718410936</v>
      </c>
      <c r="AM39" s="98">
        <f t="shared" si="77"/>
        <v>-7.0574972588704714</v>
      </c>
      <c r="AO39" s="5">
        <f>DRE!AO13/DRE!AO$9</f>
        <v>-0.60566578834744522</v>
      </c>
      <c r="AP39" s="5">
        <f>DRE!AP13/DRE!AP$9</f>
        <v>-0.59236567000119755</v>
      </c>
      <c r="AQ39" s="5">
        <f>DRE!AQ13/DRE!AQ$9</f>
        <v>-0.60654341703162951</v>
      </c>
      <c r="AR39" s="5">
        <f>DRE!AR13/DRE!AR$9</f>
        <v>-0.66940820671235512</v>
      </c>
      <c r="AT39" s="98">
        <f t="shared" si="72"/>
        <v>1.3300118346247669</v>
      </c>
      <c r="AU39" s="98">
        <f t="shared" si="72"/>
        <v>-1.4177747030431953</v>
      </c>
      <c r="AV39" s="98">
        <f t="shared" si="72"/>
        <v>-6.2864789680725615</v>
      </c>
    </row>
    <row r="40" spans="1:48" x14ac:dyDescent="0.25">
      <c r="A40" s="13" t="s">
        <v>1</v>
      </c>
      <c r="B40" s="6">
        <f>DRE!B14/DRE!B$9</f>
        <v>-0.58586246006439058</v>
      </c>
      <c r="C40" s="6">
        <f>DRE!C14/DRE!C$9</f>
        <v>-0.55678394173321322</v>
      </c>
      <c r="D40" s="6">
        <f>DRE!D14/DRE!D$9</f>
        <v>-0.47775127377919574</v>
      </c>
      <c r="E40" s="6">
        <f>DRE!E14/DRE!E$9</f>
        <v>-0.50051937990234174</v>
      </c>
      <c r="F40" s="6">
        <f>DRE!F14/DRE!F$9</f>
        <v>-0.50484115408786168</v>
      </c>
      <c r="H40" s="103">
        <f t="shared" si="76"/>
        <v>2.9078518331177361</v>
      </c>
      <c r="I40" s="103">
        <f t="shared" si="76"/>
        <v>7.9032667954017475</v>
      </c>
      <c r="J40" s="103">
        <f t="shared" si="76"/>
        <v>-2.2768106123146001</v>
      </c>
      <c r="K40" s="103">
        <f t="shared" si="76"/>
        <v>-0.43217741855199332</v>
      </c>
      <c r="M40" s="6">
        <f>DRE!M14/DRE!M$9</f>
        <v>-0.51435678433413079</v>
      </c>
      <c r="N40" s="6">
        <f>DRE!N14/DRE!N$9</f>
        <v>-0.44699575191751323</v>
      </c>
      <c r="O40" s="6">
        <f>DRE!O14/DRE!O$9</f>
        <v>-0.47101451352598706</v>
      </c>
      <c r="P40" s="6">
        <f>DRE!P14/DRE!P$9</f>
        <v>-0.47701025861539409</v>
      </c>
      <c r="Q40" s="122">
        <f>DRE!Q14/DRE!Q$9</f>
        <v>-0.45652830164697061</v>
      </c>
      <c r="R40" s="6">
        <f>DRE!R14/DRE!R$9</f>
        <v>-0.49008566739512116</v>
      </c>
      <c r="S40" s="6">
        <f>DRE!S14/DRE!S$9</f>
        <v>-0.52123877862192913</v>
      </c>
      <c r="T40" s="6">
        <f>DRE!T14/DRE!T$9</f>
        <v>-0.51656225232293707</v>
      </c>
      <c r="U40" s="122">
        <f>DRE!U14/DRE!U$9</f>
        <v>-0.49924548843426791</v>
      </c>
      <c r="V40" s="6">
        <f>DRE!V14/DRE!V$9</f>
        <v>-0.50504743114070538</v>
      </c>
      <c r="W40" s="6">
        <f>DRE!W14/DRE!W$9</f>
        <v>-0.50919213540090635</v>
      </c>
      <c r="X40" s="6">
        <f>DRE!X14/DRE!X$9</f>
        <v>-0.50482369334268196</v>
      </c>
      <c r="Y40" s="122">
        <f>DRE!Y14/DRE!Y$9</f>
        <v>-0.50586488822746545</v>
      </c>
      <c r="Z40" s="6">
        <f>DRE!Z14/DRE!Z$9</f>
        <v>-0.52894596310034758</v>
      </c>
      <c r="AA40" s="6">
        <f>DRE!AA14/DRE!AA$9</f>
        <v>-0.53333444226354831</v>
      </c>
      <c r="AC40" s="103">
        <f t="shared" si="77"/>
        <v>5.7828482687160179</v>
      </c>
      <c r="AD40" s="103">
        <f t="shared" si="77"/>
        <v>-4.308991547760793</v>
      </c>
      <c r="AE40" s="103">
        <f t="shared" si="77"/>
        <v>-5.022426509594208</v>
      </c>
      <c r="AF40" s="103">
        <f t="shared" si="77"/>
        <v>-3.9551993707542978</v>
      </c>
      <c r="AG40" s="103">
        <f t="shared" si="77"/>
        <v>-4.2717186787297301</v>
      </c>
      <c r="AH40" s="103">
        <f t="shared" si="77"/>
        <v>-1.4961763745584222</v>
      </c>
      <c r="AI40" s="103">
        <f t="shared" si="77"/>
        <v>1.2046643221022779</v>
      </c>
      <c r="AJ40" s="103">
        <f t="shared" si="77"/>
        <v>1.1738558980255109</v>
      </c>
      <c r="AK40" s="103">
        <f t="shared" si="77"/>
        <v>-0.66193997931975335</v>
      </c>
      <c r="AL40" s="103">
        <f t="shared" si="77"/>
        <v>-2.38985319596422</v>
      </c>
      <c r="AM40" s="103">
        <f t="shared" si="77"/>
        <v>-2.414230686264196</v>
      </c>
      <c r="AO40" s="6">
        <f>DRE!AO14/DRE!AO$9</f>
        <v>-0.4780549564896322</v>
      </c>
      <c r="AP40" s="6">
        <f>DRE!AP14/DRE!AP$9</f>
        <v>-0.4933199165682155</v>
      </c>
      <c r="AQ40" s="6">
        <f>DRE!AQ14/DRE!AQ$9</f>
        <v>-0.50484784467308419</v>
      </c>
      <c r="AR40" s="6">
        <f>DRE!AR14/DRE!AR$9</f>
        <v>-0.52315464430078951</v>
      </c>
      <c r="AT40" s="103">
        <f t="shared" si="72"/>
        <v>-1.5264960078583301</v>
      </c>
      <c r="AU40" s="103">
        <f t="shared" si="72"/>
        <v>-1.152792810486869</v>
      </c>
      <c r="AV40" s="103">
        <f t="shared" si="72"/>
        <v>-1.8306799627705317</v>
      </c>
    </row>
    <row r="41" spans="1:48" x14ac:dyDescent="0.25">
      <c r="A41" s="13" t="s">
        <v>2</v>
      </c>
      <c r="B41" s="6">
        <f>DRE!B15/DRE!B$9</f>
        <v>-1.9259580690239517E-2</v>
      </c>
      <c r="C41" s="6">
        <f>DRE!C15/DRE!C$9</f>
        <v>-7.381018736959985E-2</v>
      </c>
      <c r="D41" s="6">
        <f>DRE!D15/DRE!D$9</f>
        <v>-0.11895401299969048</v>
      </c>
      <c r="E41" s="6">
        <f>DRE!E15/DRE!E$9</f>
        <v>-8.6318842510689844E-2</v>
      </c>
      <c r="F41" s="6">
        <f>DRE!F15/DRE!F$9</f>
        <v>-0.1047474289513308</v>
      </c>
      <c r="H41" s="103">
        <f t="shared" si="76"/>
        <v>-5.4550606679360332</v>
      </c>
      <c r="I41" s="103">
        <f t="shared" si="76"/>
        <v>-4.5143825630090628</v>
      </c>
      <c r="J41" s="103">
        <f t="shared" si="76"/>
        <v>3.2635170489000638</v>
      </c>
      <c r="K41" s="103">
        <f t="shared" si="76"/>
        <v>-1.8428586440640951</v>
      </c>
      <c r="M41" s="6">
        <f>DRE!M15/DRE!M$9</f>
        <v>-0.11270630937045897</v>
      </c>
      <c r="N41" s="6">
        <f>DRE!N15/DRE!N$9</f>
        <v>-0.14508808981462598</v>
      </c>
      <c r="O41" s="6">
        <f>DRE!O15/DRE!O$9</f>
        <v>-0.12658271391182954</v>
      </c>
      <c r="P41" s="6">
        <f>DRE!P15/DRE!P$9</f>
        <v>-9.7830538321354715E-2</v>
      </c>
      <c r="Q41" s="122">
        <f>DRE!Q15/DRE!Q$9</f>
        <v>-0.1418593640272133</v>
      </c>
      <c r="R41" s="6">
        <f>DRE!R15/DRE!R$9</f>
        <v>-0.11353006378511833</v>
      </c>
      <c r="S41" s="6">
        <f>DRE!S15/DRE!S$9</f>
        <v>-5.8333589654581484E-2</v>
      </c>
      <c r="T41" s="6">
        <f>DRE!T15/DRE!T$9</f>
        <v>-5.7958921950112118E-2</v>
      </c>
      <c r="U41" s="122">
        <f>DRE!U15/DRE!U$9</f>
        <v>-9.9179798842852579E-2</v>
      </c>
      <c r="V41" s="6">
        <f>DRE!V15/DRE!V$9</f>
        <v>-9.9330300911137398E-2</v>
      </c>
      <c r="W41" s="6">
        <f>DRE!W15/DRE!W$9</f>
        <v>-0.10590773149274041</v>
      </c>
      <c r="X41" s="6">
        <f>DRE!X15/DRE!X$9</f>
        <v>-0.11271200731319837</v>
      </c>
      <c r="Y41" s="122">
        <f>DRE!Y15/DRE!Y$9</f>
        <v>-0.15112475913884155</v>
      </c>
      <c r="Z41" s="6">
        <f>DRE!Z15/DRE!Z$9</f>
        <v>-0.13494211166990616</v>
      </c>
      <c r="AA41" s="6">
        <f>DRE!AA15/DRE!AA$9</f>
        <v>-0.15234039721880302</v>
      </c>
      <c r="AC41" s="103">
        <f t="shared" si="77"/>
        <v>-2.9153054656754329</v>
      </c>
      <c r="AD41" s="103">
        <f t="shared" si="77"/>
        <v>3.1558026029507649</v>
      </c>
      <c r="AE41" s="103">
        <f t="shared" si="77"/>
        <v>6.8249124257248051</v>
      </c>
      <c r="AF41" s="103">
        <f t="shared" si="77"/>
        <v>3.98716163712426</v>
      </c>
      <c r="AG41" s="103">
        <f t="shared" si="77"/>
        <v>4.2679565184360726</v>
      </c>
      <c r="AH41" s="103">
        <f t="shared" si="77"/>
        <v>1.4199762873980935</v>
      </c>
      <c r="AI41" s="103">
        <f t="shared" si="77"/>
        <v>-4.7574141838158921</v>
      </c>
      <c r="AJ41" s="103">
        <f t="shared" si="77"/>
        <v>-5.4753085363086251</v>
      </c>
      <c r="AK41" s="103">
        <f t="shared" si="77"/>
        <v>-5.1944960295988967</v>
      </c>
      <c r="AL41" s="103">
        <f t="shared" si="77"/>
        <v>-3.5611810758768763</v>
      </c>
      <c r="AM41" s="103">
        <f t="shared" si="77"/>
        <v>-4.6432665726062607</v>
      </c>
      <c r="AO41" s="6">
        <f>DRE!AO15/DRE!AO$9</f>
        <v>-0.127610831857813</v>
      </c>
      <c r="AP41" s="6">
        <f>DRE!AP15/DRE!AP$9</f>
        <v>-9.9045753432982012E-2</v>
      </c>
      <c r="AQ41" s="6">
        <f>DRE!AQ15/DRE!AQ$9</f>
        <v>-0.1016955723585453</v>
      </c>
      <c r="AR41" s="6">
        <f>DRE!AR15/DRE!AR$9</f>
        <v>-0.14625356241156559</v>
      </c>
      <c r="AT41" s="103">
        <f t="shared" si="72"/>
        <v>2.8565078424830985</v>
      </c>
      <c r="AU41" s="103">
        <f t="shared" si="72"/>
        <v>-0.26498189255632909</v>
      </c>
      <c r="AV41" s="103">
        <f t="shared" si="72"/>
        <v>-4.4557990053020289</v>
      </c>
    </row>
    <row r="42" spans="1:48" ht="5.0999999999999996" customHeight="1" x14ac:dyDescent="0.25">
      <c r="B42" s="6"/>
      <c r="C42" s="6"/>
      <c r="D42" s="6"/>
      <c r="E42" s="6"/>
      <c r="F42" s="6"/>
      <c r="H42" s="103"/>
      <c r="I42" s="103"/>
      <c r="J42" s="103"/>
      <c r="K42" s="103"/>
      <c r="M42" s="6"/>
      <c r="N42" s="6"/>
      <c r="O42" s="6"/>
      <c r="P42" s="6"/>
      <c r="Q42" s="122"/>
      <c r="R42" s="6"/>
      <c r="S42" s="6"/>
      <c r="T42" s="6"/>
      <c r="U42" s="122"/>
      <c r="V42" s="6"/>
      <c r="W42" s="6"/>
      <c r="X42" s="6"/>
      <c r="Y42" s="122"/>
      <c r="Z42" s="6"/>
      <c r="AA42" s="6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O42" s="6"/>
      <c r="AP42" s="6"/>
      <c r="AQ42" s="6"/>
      <c r="AR42" s="6"/>
      <c r="AT42" s="103">
        <f t="shared" si="72"/>
        <v>0</v>
      </c>
      <c r="AU42" s="103">
        <f t="shared" si="72"/>
        <v>0</v>
      </c>
      <c r="AV42" s="103">
        <f t="shared" si="72"/>
        <v>0</v>
      </c>
    </row>
    <row r="43" spans="1:48" x14ac:dyDescent="0.25">
      <c r="A43" s="18" t="s">
        <v>4</v>
      </c>
      <c r="B43" s="21">
        <f>DRE!B17/DRE!B$9</f>
        <v>0.39487795924536995</v>
      </c>
      <c r="C43" s="21">
        <f>DRE!C17/DRE!C$9</f>
        <v>0.36940587089718685</v>
      </c>
      <c r="D43" s="21">
        <f>DRE!D17/DRE!D$9</f>
        <v>0.40329471322111377</v>
      </c>
      <c r="E43" s="21">
        <f>DRE!E17/DRE!E$9</f>
        <v>0.41316177758696837</v>
      </c>
      <c r="F43" s="21">
        <f>DRE!F17/DRE!F$9</f>
        <v>0.39041141696080756</v>
      </c>
      <c r="G43" s="20"/>
      <c r="H43" s="102">
        <f t="shared" ref="H43:K45" si="78">(C43-B43)*100</f>
        <v>-2.54720883481831</v>
      </c>
      <c r="I43" s="102">
        <f t="shared" si="78"/>
        <v>3.3888842323926918</v>
      </c>
      <c r="J43" s="102">
        <f t="shared" si="78"/>
        <v>0.98670643658546053</v>
      </c>
      <c r="K43" s="102">
        <f t="shared" si="78"/>
        <v>-2.2750360626160813</v>
      </c>
      <c r="M43" s="21">
        <f>DRE!M17/DRE!M$9</f>
        <v>0.37293690629541026</v>
      </c>
      <c r="N43" s="21">
        <f>DRE!N17/DRE!N$9</f>
        <v>0.40791615826786076</v>
      </c>
      <c r="O43" s="21">
        <f>DRE!O17/DRE!O$9</f>
        <v>0.40240277256218343</v>
      </c>
      <c r="P43" s="21">
        <f>DRE!P17/DRE!P$9</f>
        <v>0.42515920306325122</v>
      </c>
      <c r="Q43" s="124">
        <f>DRE!Q17/DRE!Q$9</f>
        <v>0.40161233432581611</v>
      </c>
      <c r="R43" s="21">
        <f>DRE!R17/DRE!R$9</f>
        <v>0.39638426881976052</v>
      </c>
      <c r="S43" s="21">
        <f>DRE!S17/DRE!S$9</f>
        <v>0.4204276317234894</v>
      </c>
      <c r="T43" s="21">
        <f>DRE!T17/DRE!T$9</f>
        <v>0.42547882572695084</v>
      </c>
      <c r="U43" s="124">
        <f>DRE!U17/DRE!U$9</f>
        <v>0.40157471272287948</v>
      </c>
      <c r="V43" s="21">
        <f>DRE!V17/DRE!V$9</f>
        <v>0.39562226794815725</v>
      </c>
      <c r="W43" s="21">
        <f>DRE!W17/DRE!W$9</f>
        <v>0.38490013310635329</v>
      </c>
      <c r="X43" s="21">
        <f>DRE!X17/DRE!X$9</f>
        <v>0.38246429934411968</v>
      </c>
      <c r="Y43" s="124">
        <f>DRE!Y17/DRE!Y$9</f>
        <v>0.34301035263369301</v>
      </c>
      <c r="Z43" s="21">
        <f>DRE!Z17/DRE!Z$9</f>
        <v>0.33611192522974626</v>
      </c>
      <c r="AA43" s="21">
        <f>DRE!AA17/DRE!AA$9</f>
        <v>0.31432516051764864</v>
      </c>
      <c r="AB43" s="20"/>
      <c r="AC43" s="102">
        <f t="shared" ref="AC43:AM45" si="79">(Q43-M43)*100</f>
        <v>2.8675428030405845</v>
      </c>
      <c r="AD43" s="102">
        <f t="shared" si="79"/>
        <v>-1.1531889448100241</v>
      </c>
      <c r="AE43" s="102">
        <f t="shared" si="79"/>
        <v>1.8024859161305973</v>
      </c>
      <c r="AF43" s="102">
        <f t="shared" si="79"/>
        <v>3.1962266369961467E-2</v>
      </c>
      <c r="AG43" s="102">
        <f t="shared" si="79"/>
        <v>-3.7621602936632748E-3</v>
      </c>
      <c r="AH43" s="102">
        <f t="shared" si="79"/>
        <v>-7.6200087160327445E-2</v>
      </c>
      <c r="AI43" s="102">
        <f t="shared" si="79"/>
        <v>-3.5527498617136111</v>
      </c>
      <c r="AJ43" s="102">
        <f t="shared" si="79"/>
        <v>-4.3014526382831155</v>
      </c>
      <c r="AK43" s="102">
        <f t="shared" si="79"/>
        <v>-5.8564360089186476</v>
      </c>
      <c r="AL43" s="102">
        <f t="shared" si="79"/>
        <v>-5.9510342718410989</v>
      </c>
      <c r="AM43" s="102">
        <f t="shared" si="79"/>
        <v>-7.0574972588704652</v>
      </c>
      <c r="AO43" s="21">
        <f>DRE!AO17/DRE!AO$9</f>
        <v>0.39433421165255483</v>
      </c>
      <c r="AP43" s="21">
        <f>DRE!AP17/DRE!AP$9</f>
        <v>0.4076343299988025</v>
      </c>
      <c r="AQ43" s="21">
        <f>DRE!AQ17/DRE!AQ$9</f>
        <v>0.39345658296837049</v>
      </c>
      <c r="AR43" s="21">
        <f>DRE!AR17/DRE!AR$9</f>
        <v>0.33059179328764493</v>
      </c>
      <c r="AS43" s="20"/>
      <c r="AT43" s="102">
        <f t="shared" si="72"/>
        <v>1.3300118346247669</v>
      </c>
      <c r="AU43" s="102">
        <f t="shared" si="72"/>
        <v>-1.4177747030432009</v>
      </c>
      <c r="AV43" s="102">
        <f t="shared" si="72"/>
        <v>-6.2864789680725561</v>
      </c>
    </row>
    <row r="44" spans="1:48" x14ac:dyDescent="0.25">
      <c r="A44" s="13" t="s">
        <v>1</v>
      </c>
      <c r="B44" s="6">
        <f>DRE!B18/DRE!B$9</f>
        <v>0.23629541502699736</v>
      </c>
      <c r="C44" s="6">
        <f>DRE!C18/DRE!C$9</f>
        <v>0.21810231418694268</v>
      </c>
      <c r="D44" s="6">
        <f>DRE!D18/DRE!D$9</f>
        <v>0.2178750208328373</v>
      </c>
      <c r="E44" s="6">
        <f>DRE!E18/DRE!E$9</f>
        <v>0.22903851800311381</v>
      </c>
      <c r="F44" s="6">
        <f>DRE!F18/DRE!F$9</f>
        <v>0.22410339072563712</v>
      </c>
      <c r="H44" s="103">
        <f t="shared" si="78"/>
        <v>-1.8193100840054681</v>
      </c>
      <c r="I44" s="103">
        <f t="shared" si="78"/>
        <v>-2.2729335410537344E-2</v>
      </c>
      <c r="J44" s="103">
        <f t="shared" si="78"/>
        <v>1.1163497170276511</v>
      </c>
      <c r="K44" s="103">
        <f t="shared" si="78"/>
        <v>-0.49351272774766919</v>
      </c>
      <c r="M44" s="6">
        <f>DRE!M18/DRE!M$9</f>
        <v>0.21476480255852173</v>
      </c>
      <c r="N44" s="6">
        <f>DRE!N18/DRE!N$9</f>
        <v>0.23068919867130763</v>
      </c>
      <c r="O44" s="6">
        <f>DRE!O18/DRE!O$9</f>
        <v>0.20313489868051038</v>
      </c>
      <c r="P44" s="6">
        <f>DRE!P18/DRE!P$9</f>
        <v>0.22405655548047587</v>
      </c>
      <c r="Q44" s="122">
        <f>DRE!Q18/DRE!Q$9</f>
        <v>0.19324179612899944</v>
      </c>
      <c r="R44" s="6">
        <f>DRE!R18/DRE!R$9</f>
        <v>0.21597578055857089</v>
      </c>
      <c r="S44" s="6">
        <f>DRE!S18/DRE!S$9</f>
        <v>0.2429617846989397</v>
      </c>
      <c r="T44" s="6">
        <f>DRE!T18/DRE!T$9</f>
        <v>0.24793395012804531</v>
      </c>
      <c r="U44" s="122">
        <f>DRE!U18/DRE!U$9</f>
        <v>0.22285538413481526</v>
      </c>
      <c r="V44" s="6">
        <f>DRE!V18/DRE!V$9</f>
        <v>0.22755863141962906</v>
      </c>
      <c r="W44" s="6">
        <f>DRE!W18/DRE!W$9</f>
        <v>0.22233773370189747</v>
      </c>
      <c r="X44" s="6">
        <f>DRE!X18/DRE!X$9</f>
        <v>0.22371286821155023</v>
      </c>
      <c r="Y44" s="122">
        <f>DRE!Y18/DRE!Y$9</f>
        <v>0.20221971720447424</v>
      </c>
      <c r="Z44" s="6">
        <f>DRE!Z18/DRE!Z$9</f>
        <v>0.18979712563179102</v>
      </c>
      <c r="AA44" s="6">
        <f>DRE!AA18/DRE!AA$9</f>
        <v>0.1867909777437706</v>
      </c>
      <c r="AC44" s="103">
        <f t="shared" si="79"/>
        <v>-2.1523006429522291</v>
      </c>
      <c r="AD44" s="103">
        <f t="shared" si="79"/>
        <v>-1.4713418112736742</v>
      </c>
      <c r="AE44" s="103">
        <f t="shared" si="79"/>
        <v>3.9826886018429319</v>
      </c>
      <c r="AF44" s="103">
        <f t="shared" si="79"/>
        <v>2.3877394647569439</v>
      </c>
      <c r="AG44" s="103">
        <f t="shared" si="79"/>
        <v>2.9613588005815816</v>
      </c>
      <c r="AH44" s="103">
        <f t="shared" si="79"/>
        <v>1.1582850861058174</v>
      </c>
      <c r="AI44" s="103">
        <f t="shared" si="79"/>
        <v>-2.0624050997042231</v>
      </c>
      <c r="AJ44" s="103">
        <f t="shared" si="79"/>
        <v>-2.422108191649508</v>
      </c>
      <c r="AK44" s="103">
        <f t="shared" si="79"/>
        <v>-2.0635666930341023</v>
      </c>
      <c r="AL44" s="103">
        <f t="shared" si="79"/>
        <v>-3.7761505787838043</v>
      </c>
      <c r="AM44" s="103">
        <f t="shared" si="79"/>
        <v>-3.5546755958126868</v>
      </c>
      <c r="AO44" s="6">
        <f>DRE!AO18/DRE!AO$9</f>
        <v>0.21534170533788716</v>
      </c>
      <c r="AP44" s="6">
        <f>DRE!AP18/DRE!AP$9</f>
        <v>0.22055892861291979</v>
      </c>
      <c r="AQ44" s="6">
        <f>DRE!AQ18/DRE!AQ$9</f>
        <v>0.22425303062559132</v>
      </c>
      <c r="AR44" s="6">
        <f>DRE!AR18/DRE!AR$9</f>
        <v>0.19268596701433682</v>
      </c>
      <c r="AT44" s="103">
        <f t="shared" si="72"/>
        <v>0.52172232750326286</v>
      </c>
      <c r="AU44" s="103">
        <f t="shared" si="72"/>
        <v>0.36941020126715352</v>
      </c>
      <c r="AV44" s="103">
        <f t="shared" si="72"/>
        <v>-3.1567063611254498</v>
      </c>
    </row>
    <row r="45" spans="1:48" x14ac:dyDescent="0.25">
      <c r="A45" s="13" t="s">
        <v>2</v>
      </c>
      <c r="B45" s="6">
        <f>DRE!B19/DRE!B$9</f>
        <v>0.15858254421837259</v>
      </c>
      <c r="C45" s="6">
        <f>DRE!C19/DRE!C$9</f>
        <v>0.1513035567102442</v>
      </c>
      <c r="D45" s="6">
        <f>DRE!D19/DRE!D$9</f>
        <v>0.18541969238827646</v>
      </c>
      <c r="E45" s="6">
        <f>DRE!E19/DRE!E$9</f>
        <v>0.18412325958385456</v>
      </c>
      <c r="F45" s="6">
        <f>DRE!F19/DRE!F$9</f>
        <v>0.16630802623517044</v>
      </c>
      <c r="H45" s="103">
        <f t="shared" si="78"/>
        <v>-0.72789875081283872</v>
      </c>
      <c r="I45" s="103">
        <f t="shared" si="78"/>
        <v>3.4116135678032262</v>
      </c>
      <c r="J45" s="103">
        <f t="shared" si="78"/>
        <v>-0.12964328044219042</v>
      </c>
      <c r="K45" s="103">
        <f t="shared" si="78"/>
        <v>-1.7815233348684123</v>
      </c>
      <c r="M45" s="6">
        <f>DRE!M19/DRE!M$9</f>
        <v>0.15817210373688853</v>
      </c>
      <c r="N45" s="6">
        <f>DRE!N19/DRE!N$9</f>
        <v>0.17722695959655313</v>
      </c>
      <c r="O45" s="6">
        <f>DRE!O19/DRE!O$9</f>
        <v>0.19926787388167305</v>
      </c>
      <c r="P45" s="6">
        <f>DRE!P19/DRE!P$9</f>
        <v>0.20110264758277535</v>
      </c>
      <c r="Q45" s="122">
        <f>DRE!Q19/DRE!Q$9</f>
        <v>0.20837053819681664</v>
      </c>
      <c r="R45" s="6">
        <f>DRE!R19/DRE!R$9</f>
        <v>0.1804084882611896</v>
      </c>
      <c r="S45" s="6">
        <f>DRE!S19/DRE!S$9</f>
        <v>0.17746584702454971</v>
      </c>
      <c r="T45" s="6">
        <f>DRE!T19/DRE!T$9</f>
        <v>0.17754487559890555</v>
      </c>
      <c r="U45" s="122">
        <f>DRE!U19/DRE!U$9</f>
        <v>0.17871932858806425</v>
      </c>
      <c r="V45" s="6">
        <f>DRE!V19/DRE!V$9</f>
        <v>0.16806363652852821</v>
      </c>
      <c r="W45" s="6">
        <f>DRE!W19/DRE!W$9</f>
        <v>0.16256239940445583</v>
      </c>
      <c r="X45" s="6">
        <f>DRE!X19/DRE!X$9</f>
        <v>0.15875143113256948</v>
      </c>
      <c r="Y45" s="122">
        <f>DRE!Y19/DRE!Y$9</f>
        <v>0.14079063542921874</v>
      </c>
      <c r="Z45" s="6">
        <f>DRE!Z19/DRE!Z$9</f>
        <v>0.14631479959795526</v>
      </c>
      <c r="AA45" s="6">
        <f>DRE!AA19/DRE!AA$9</f>
        <v>0.12753418277387804</v>
      </c>
      <c r="AC45" s="103">
        <f t="shared" si="79"/>
        <v>5.0198434459928105</v>
      </c>
      <c r="AD45" s="103">
        <f t="shared" si="79"/>
        <v>0.31815286646364738</v>
      </c>
      <c r="AE45" s="103">
        <f t="shared" si="79"/>
        <v>-2.1802026857123344</v>
      </c>
      <c r="AF45" s="103">
        <f t="shared" si="79"/>
        <v>-2.3557771983869795</v>
      </c>
      <c r="AG45" s="103">
        <f t="shared" si="79"/>
        <v>-2.9651209608752396</v>
      </c>
      <c r="AH45" s="103">
        <f t="shared" si="79"/>
        <v>-1.2344851732661395</v>
      </c>
      <c r="AI45" s="103">
        <f t="shared" si="79"/>
        <v>-1.4903447620093879</v>
      </c>
      <c r="AJ45" s="103">
        <f t="shared" si="79"/>
        <v>-1.8793444466336073</v>
      </c>
      <c r="AK45" s="103">
        <f t="shared" si="79"/>
        <v>-3.7928693158845506</v>
      </c>
      <c r="AL45" s="103">
        <f t="shared" si="79"/>
        <v>-2.1748836930572946</v>
      </c>
      <c r="AM45" s="103">
        <f t="shared" si="79"/>
        <v>-3.5028216630577784</v>
      </c>
      <c r="AO45" s="6">
        <f>DRE!AO19/DRE!AO$9</f>
        <v>0.17899250631466765</v>
      </c>
      <c r="AP45" s="6">
        <f>DRE!AP19/DRE!AP$9</f>
        <v>0.18707540138588272</v>
      </c>
      <c r="AQ45" s="6">
        <f>DRE!AQ19/DRE!AQ$9</f>
        <v>0.16920355234277917</v>
      </c>
      <c r="AR45" s="6">
        <f>DRE!AR19/DRE!AR$9</f>
        <v>0.13790582627330811</v>
      </c>
      <c r="AT45" s="103">
        <f t="shared" si="72"/>
        <v>0.80828950712150682</v>
      </c>
      <c r="AU45" s="103">
        <f t="shared" si="72"/>
        <v>-1.7871849043103545</v>
      </c>
      <c r="AV45" s="103">
        <f t="shared" si="72"/>
        <v>-3.1297726069471068</v>
      </c>
    </row>
    <row r="46" spans="1:48" ht="5.0999999999999996" customHeight="1" x14ac:dyDescent="0.25">
      <c r="B46" s="6"/>
      <c r="C46" s="6"/>
      <c r="D46" s="6"/>
      <c r="E46" s="6"/>
      <c r="F46" s="6"/>
      <c r="H46" s="103"/>
      <c r="I46" s="103"/>
      <c r="J46" s="103"/>
      <c r="K46" s="103"/>
      <c r="M46" s="6"/>
      <c r="N46" s="6"/>
      <c r="O46" s="6"/>
      <c r="P46" s="6"/>
      <c r="Q46" s="122"/>
      <c r="R46" s="6"/>
      <c r="S46" s="6"/>
      <c r="T46" s="6"/>
      <c r="U46" s="122"/>
      <c r="V46" s="6"/>
      <c r="W46" s="6"/>
      <c r="X46" s="6"/>
      <c r="Y46" s="122"/>
      <c r="Z46" s="6"/>
      <c r="AA46" s="6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O46" s="6"/>
      <c r="AP46" s="6"/>
      <c r="AQ46" s="6"/>
      <c r="AR46" s="6"/>
      <c r="AT46" s="103">
        <f t="shared" si="72"/>
        <v>0</v>
      </c>
      <c r="AU46" s="103">
        <f t="shared" si="72"/>
        <v>0</v>
      </c>
      <c r="AV46" s="103">
        <f t="shared" si="72"/>
        <v>0</v>
      </c>
    </row>
    <row r="47" spans="1:48" x14ac:dyDescent="0.25">
      <c r="A47" s="22" t="s">
        <v>5</v>
      </c>
      <c r="B47" s="25">
        <f>DRE!B21/DRE!B$9</f>
        <v>-0.32010081202834334</v>
      </c>
      <c r="C47" s="25">
        <f>DRE!C21/DRE!C$9</f>
        <v>-0.30499762389019575</v>
      </c>
      <c r="D47" s="25">
        <f>DRE!D21/DRE!D$9</f>
        <v>-0.31848869669769769</v>
      </c>
      <c r="E47" s="25">
        <f>DRE!E21/DRE!E$9</f>
        <v>-0.31843477896128952</v>
      </c>
      <c r="F47" s="25">
        <f>DRE!F21/DRE!F$9</f>
        <v>-0.30979353916146984</v>
      </c>
      <c r="G47" s="24"/>
      <c r="H47" s="104">
        <f t="shared" ref="H47:K51" si="80">(C47-B47)*100</f>
        <v>1.5103188138147594</v>
      </c>
      <c r="I47" s="104">
        <f t="shared" si="80"/>
        <v>-1.3491072807501947</v>
      </c>
      <c r="J47" s="104">
        <f t="shared" si="80"/>
        <v>5.3917736408171102E-3</v>
      </c>
      <c r="K47" s="104">
        <f t="shared" si="80"/>
        <v>0.86412397998196777</v>
      </c>
      <c r="M47" s="25">
        <f>DRE!M21/DRE!M$9</f>
        <v>-0.29889714514153726</v>
      </c>
      <c r="N47" s="25">
        <f>DRE!N21/DRE!N$9</f>
        <v>-0.3452387947751005</v>
      </c>
      <c r="O47" s="25">
        <f>DRE!O21/DRE!O$9</f>
        <v>-0.30061316279056433</v>
      </c>
      <c r="P47" s="25">
        <f>DRE!P21/DRE!P$9</f>
        <v>-0.33044617810266808</v>
      </c>
      <c r="Q47" s="125">
        <f>DRE!Q21/DRE!Q$9</f>
        <v>-0.35740819004826835</v>
      </c>
      <c r="R47" s="25">
        <f>DRE!R21/DRE!R$9</f>
        <v>-0.32674764636636772</v>
      </c>
      <c r="S47" s="25">
        <f>DRE!S21/DRE!S$9</f>
        <v>-0.29967835345088956</v>
      </c>
      <c r="T47" s="25">
        <f>DRE!T21/DRE!T$9</f>
        <v>-0.3052317361191319</v>
      </c>
      <c r="U47" s="125">
        <f>DRE!U21/DRE!U$9</f>
        <v>-0.3186932824353842</v>
      </c>
      <c r="V47" s="25">
        <f>DRE!V21/DRE!V$9</f>
        <v>-0.31334783038051728</v>
      </c>
      <c r="W47" s="25">
        <f>DRE!W21/DRE!W$9</f>
        <v>-0.30119164530219966</v>
      </c>
      <c r="X47" s="25">
        <f>DRE!X21/DRE!X$9</f>
        <v>-0.30800990476866685</v>
      </c>
      <c r="Y47" s="125">
        <f>DRE!Y21/DRE!Y$9</f>
        <v>-0.30970904157157164</v>
      </c>
      <c r="Z47" s="25">
        <f>DRE!Z21/DRE!Z$9</f>
        <v>-0.29739623883184063</v>
      </c>
      <c r="AA47" s="25">
        <f>DRE!AA21/DRE!AA$9</f>
        <v>-0.28813999135034435</v>
      </c>
      <c r="AB47" s="24"/>
      <c r="AC47" s="104">
        <f t="shared" ref="AC47:AM51" si="81">(Q47-M47)*100</f>
        <v>-5.8511044906731087</v>
      </c>
      <c r="AD47" s="104">
        <f t="shared" si="81"/>
        <v>1.8491148408732783</v>
      </c>
      <c r="AE47" s="104">
        <f t="shared" si="81"/>
        <v>9.348093396747692E-2</v>
      </c>
      <c r="AF47" s="104">
        <f t="shared" si="81"/>
        <v>2.5214441983536173</v>
      </c>
      <c r="AG47" s="104">
        <f t="shared" si="81"/>
        <v>3.8714907612884151</v>
      </c>
      <c r="AH47" s="104">
        <f t="shared" si="81"/>
        <v>1.3399815985850438</v>
      </c>
      <c r="AI47" s="104">
        <f t="shared" si="81"/>
        <v>-0.15132918513101057</v>
      </c>
      <c r="AJ47" s="104">
        <f t="shared" si="81"/>
        <v>-0.27781686495349511</v>
      </c>
      <c r="AK47" s="104">
        <f t="shared" si="81"/>
        <v>0.89842408638125537</v>
      </c>
      <c r="AL47" s="104">
        <f t="shared" si="81"/>
        <v>1.5951591548676647</v>
      </c>
      <c r="AM47" s="104">
        <f t="shared" si="81"/>
        <v>1.3051653951855313</v>
      </c>
      <c r="AO47" s="25">
        <f>DRE!AO21/DRE!AO$9</f>
        <v>-0.3135882836691366</v>
      </c>
      <c r="AP47" s="25">
        <f>DRE!AP21/DRE!AP$9</f>
        <v>-0.32435982906135669</v>
      </c>
      <c r="AQ47" s="25">
        <f>DRE!AQ21/DRE!AQ$9</f>
        <v>-0.31047698982683791</v>
      </c>
      <c r="AR47" s="25">
        <f>DRE!AR21/DRE!AR$9</f>
        <v>-0.29803674158481513</v>
      </c>
      <c r="AS47" s="24"/>
      <c r="AT47" s="104">
        <f t="shared" si="72"/>
        <v>-1.0771545392220083</v>
      </c>
      <c r="AU47" s="104">
        <f t="shared" si="72"/>
        <v>1.3882839234518773</v>
      </c>
      <c r="AV47" s="104">
        <f t="shared" si="72"/>
        <v>1.2440248242022778</v>
      </c>
    </row>
    <row r="48" spans="1:48" x14ac:dyDescent="0.25">
      <c r="A48" s="13" t="s">
        <v>6</v>
      </c>
      <c r="B48" s="6">
        <f>DRE!B22/DRE!B$9</f>
        <v>-0.20813714713476461</v>
      </c>
      <c r="C48" s="6">
        <f>DRE!C22/DRE!C$9</f>
        <v>-0.20629885108102408</v>
      </c>
      <c r="D48" s="6">
        <f>DRE!D22/DRE!D$9</f>
        <v>-0.21403731458774791</v>
      </c>
      <c r="E48" s="6">
        <f>DRE!E22/DRE!E$9</f>
        <v>-0.21369583829890129</v>
      </c>
      <c r="F48" s="6">
        <f>DRE!F22/DRE!F$9</f>
        <v>-0.21104727267720494</v>
      </c>
      <c r="H48" s="103">
        <f t="shared" si="80"/>
        <v>0.18382960537405291</v>
      </c>
      <c r="I48" s="103">
        <f t="shared" si="80"/>
        <v>-0.77384635067238305</v>
      </c>
      <c r="J48" s="103">
        <f t="shared" si="80"/>
        <v>3.4147628884662051E-2</v>
      </c>
      <c r="K48" s="103">
        <f t="shared" si="80"/>
        <v>0.26485656216963527</v>
      </c>
      <c r="M48" s="6">
        <f>DRE!M22/DRE!M$9</f>
        <v>-0.20361251594316934</v>
      </c>
      <c r="N48" s="6">
        <f>DRE!N22/DRE!N$9</f>
        <v>-0.23646506997756708</v>
      </c>
      <c r="O48" s="6">
        <f>DRE!O22/DRE!O$9</f>
        <v>-0.2065576026166199</v>
      </c>
      <c r="P48" s="6">
        <f>DRE!P22/DRE!P$9</f>
        <v>-0.2125181726969306</v>
      </c>
      <c r="Q48" s="122">
        <f>DRE!Q22/DRE!Q$9</f>
        <v>-0.24712820822436676</v>
      </c>
      <c r="R48" s="6">
        <f>DRE!R22/DRE!R$9</f>
        <v>-0.2152683299870253</v>
      </c>
      <c r="S48" s="6">
        <f>DRE!S22/DRE!S$9</f>
        <v>-0.19757754450103041</v>
      </c>
      <c r="T48" s="6">
        <f>DRE!T22/DRE!T$9</f>
        <v>-0.20626047960236257</v>
      </c>
      <c r="U48" s="122">
        <f>DRE!U22/DRE!U$9</f>
        <v>-0.21793096161752579</v>
      </c>
      <c r="V48" s="6">
        <f>DRE!V22/DRE!V$9</f>
        <v>-0.21039797014468162</v>
      </c>
      <c r="W48" s="6">
        <f>DRE!W22/DRE!W$9</f>
        <v>-0.20627400601856064</v>
      </c>
      <c r="X48" s="6">
        <f>DRE!X22/DRE!X$9</f>
        <v>-0.21086329466686785</v>
      </c>
      <c r="Y48" s="122">
        <f>DRE!Y22/DRE!Y$9</f>
        <v>-0.21014384108068687</v>
      </c>
      <c r="Z48" s="6">
        <f>DRE!Z22/DRE!Z$9</f>
        <v>-0.2056020152582814</v>
      </c>
      <c r="AA48" s="6">
        <f>DRE!AA22/DRE!AA$9</f>
        <v>-0.20007817958015903</v>
      </c>
      <c r="AC48" s="103">
        <f t="shared" si="81"/>
        <v>-4.3515692281197422</v>
      </c>
      <c r="AD48" s="103">
        <f t="shared" si="81"/>
        <v>2.1196739990541777</v>
      </c>
      <c r="AE48" s="103">
        <f t="shared" si="81"/>
        <v>0.89800581155894954</v>
      </c>
      <c r="AF48" s="103">
        <f t="shared" si="81"/>
        <v>0.62576930945680287</v>
      </c>
      <c r="AG48" s="103">
        <f t="shared" si="81"/>
        <v>2.9197246606840976</v>
      </c>
      <c r="AH48" s="103">
        <f t="shared" si="81"/>
        <v>0.48703598423436856</v>
      </c>
      <c r="AI48" s="103">
        <f t="shared" si="81"/>
        <v>-0.86964615175302296</v>
      </c>
      <c r="AJ48" s="103">
        <f t="shared" si="81"/>
        <v>-0.46028150645052723</v>
      </c>
      <c r="AK48" s="103">
        <f t="shared" si="81"/>
        <v>0.77871205368389151</v>
      </c>
      <c r="AL48" s="103">
        <f t="shared" si="81"/>
        <v>0.47959548864002222</v>
      </c>
      <c r="AM48" s="103">
        <f t="shared" si="81"/>
        <v>0.61958264384016082</v>
      </c>
      <c r="AO48" s="6">
        <f>DRE!AO22/DRE!AO$9</f>
        <v>-0.21465988906324737</v>
      </c>
      <c r="AP48" s="6">
        <f>DRE!AP22/DRE!AP$9</f>
        <v>-0.21703255948625466</v>
      </c>
      <c r="AQ48" s="6">
        <f>DRE!AQ22/DRE!AQ$9</f>
        <v>-0.21111776912764643</v>
      </c>
      <c r="AR48" s="6">
        <f>DRE!AR22/DRE!AR$9</f>
        <v>-0.20509122954595527</v>
      </c>
      <c r="AT48" s="103">
        <f t="shared" si="72"/>
        <v>-0.23726704230072893</v>
      </c>
      <c r="AU48" s="103">
        <f t="shared" si="72"/>
        <v>0.59147903586082295</v>
      </c>
      <c r="AV48" s="103">
        <f t="shared" si="72"/>
        <v>0.60265395816911649</v>
      </c>
    </row>
    <row r="49" spans="1:48" x14ac:dyDescent="0.25">
      <c r="A49" s="13" t="s">
        <v>7</v>
      </c>
      <c r="B49" s="6">
        <f>DRE!B23/DRE!B$9</f>
        <v>-0.1010649838612323</v>
      </c>
      <c r="C49" s="6">
        <f>DRE!C23/DRE!C$9</f>
        <v>-9.5821181007047007E-2</v>
      </c>
      <c r="D49" s="6">
        <f>DRE!D23/DRE!D$9</f>
        <v>-9.3471732815885333E-2</v>
      </c>
      <c r="E49" s="6">
        <f>DRE!E23/DRE!E$9</f>
        <v>-9.3624087384126461E-2</v>
      </c>
      <c r="F49" s="6">
        <f>DRE!F23/DRE!F$9</f>
        <v>-9.2638397014957671E-2</v>
      </c>
      <c r="H49" s="103">
        <f t="shared" si="80"/>
        <v>0.52438028541852977</v>
      </c>
      <c r="I49" s="103">
        <f t="shared" si="80"/>
        <v>0.23494481911616738</v>
      </c>
      <c r="J49" s="103">
        <f t="shared" si="80"/>
        <v>-1.5235456824112814E-2</v>
      </c>
      <c r="K49" s="103">
        <f t="shared" si="80"/>
        <v>9.8569036916879016E-2</v>
      </c>
      <c r="M49" s="6">
        <f>DRE!M23/DRE!M$9</f>
        <v>-8.969738119562666E-2</v>
      </c>
      <c r="N49" s="6">
        <f>DRE!N23/DRE!N$9</f>
        <v>-0.1047572302087402</v>
      </c>
      <c r="O49" s="6">
        <f>DRE!O23/DRE!O$9</f>
        <v>-8.9942008960948491E-2</v>
      </c>
      <c r="P49" s="6">
        <f>DRE!P23/DRE!P$9</f>
        <v>-9.1311403239347222E-2</v>
      </c>
      <c r="Q49" s="122">
        <f>DRE!Q23/DRE!Q$9</f>
        <v>-0.1032955300143947</v>
      </c>
      <c r="R49" s="6">
        <f>DRE!R23/DRE!R$9</f>
        <v>-9.6081525801896661E-2</v>
      </c>
      <c r="S49" s="6">
        <f>DRE!S23/DRE!S$9</f>
        <v>-8.9746857135324432E-2</v>
      </c>
      <c r="T49" s="6">
        <f>DRE!T23/DRE!T$9</f>
        <v>-8.936885412393511E-2</v>
      </c>
      <c r="U49" s="122">
        <f>DRE!U23/DRE!U$9</f>
        <v>-9.4005020889749435E-2</v>
      </c>
      <c r="V49" s="6">
        <f>DRE!V23/DRE!V$9</f>
        <v>-9.4733299341183769E-2</v>
      </c>
      <c r="W49" s="6">
        <f>DRE!W23/DRE!W$9</f>
        <v>-9.2576675385720675E-2</v>
      </c>
      <c r="X49" s="6">
        <f>DRE!X23/DRE!X$9</f>
        <v>-8.9796135720181414E-2</v>
      </c>
      <c r="Y49" s="122">
        <f>DRE!Y23/DRE!Y$9</f>
        <v>-9.4539740008773729E-2</v>
      </c>
      <c r="Z49" s="6">
        <f>DRE!Z23/DRE!Z$9</f>
        <v>-9.4156865777109702E-2</v>
      </c>
      <c r="AA49" s="6">
        <f>DRE!AA23/DRE!AA$9</f>
        <v>-8.9455737050467415E-2</v>
      </c>
      <c r="AC49" s="103">
        <f t="shared" si="81"/>
        <v>-1.3598148818768043</v>
      </c>
      <c r="AD49" s="103">
        <f t="shared" si="81"/>
        <v>0.86757044068435374</v>
      </c>
      <c r="AE49" s="103">
        <f t="shared" si="81"/>
        <v>1.9515182562405975E-2</v>
      </c>
      <c r="AF49" s="103">
        <f t="shared" si="81"/>
        <v>0.19425491154121122</v>
      </c>
      <c r="AG49" s="103">
        <f t="shared" si="81"/>
        <v>0.92905091246452687</v>
      </c>
      <c r="AH49" s="103">
        <f t="shared" si="81"/>
        <v>0.13482264607128924</v>
      </c>
      <c r="AI49" s="103">
        <f t="shared" si="81"/>
        <v>-0.28298182503962432</v>
      </c>
      <c r="AJ49" s="103">
        <f t="shared" si="81"/>
        <v>-4.2728159624630391E-2</v>
      </c>
      <c r="AK49" s="103">
        <f t="shared" si="81"/>
        <v>-5.3471911902429337E-2</v>
      </c>
      <c r="AL49" s="103">
        <f t="shared" si="81"/>
        <v>5.7643356407406643E-2</v>
      </c>
      <c r="AM49" s="103">
        <f t="shared" si="81"/>
        <v>0.31209383352532594</v>
      </c>
      <c r="AN49" s="147"/>
      <c r="AO49" s="6">
        <f>DRE!AO23/DRE!AO$9</f>
        <v>-9.4357078721458126E-2</v>
      </c>
      <c r="AP49" s="6">
        <f>DRE!AP23/DRE!AP$9</f>
        <v>-9.5533682812659185E-2</v>
      </c>
      <c r="AQ49" s="6">
        <f>DRE!AQ23/DRE!AQ$9</f>
        <v>-9.3727490935159613E-2</v>
      </c>
      <c r="AR49" s="6">
        <f>DRE!AR23/DRE!AR$9</f>
        <v>-9.2613864628949577E-2</v>
      </c>
      <c r="AT49" s="103">
        <f t="shared" si="72"/>
        <v>-0.11766040912010584</v>
      </c>
      <c r="AU49" s="103">
        <f t="shared" si="72"/>
        <v>0.18061918774995717</v>
      </c>
      <c r="AV49" s="103">
        <f t="shared" si="72"/>
        <v>0.1113626306210036</v>
      </c>
    </row>
    <row r="50" spans="1:48" x14ac:dyDescent="0.25">
      <c r="A50" s="13" t="s">
        <v>8</v>
      </c>
      <c r="B50" s="6">
        <f>DRE!B24/DRE!B$9</f>
        <v>0</v>
      </c>
      <c r="C50" s="6">
        <f>DRE!C24/DRE!C$9</f>
        <v>0</v>
      </c>
      <c r="D50" s="6">
        <f>DRE!D24/DRE!D$9</f>
        <v>0</v>
      </c>
      <c r="E50" s="6">
        <f>DRE!E24/DRE!E$9</f>
        <v>0</v>
      </c>
      <c r="F50" s="6">
        <f>DRE!F24/DRE!F$9</f>
        <v>0</v>
      </c>
      <c r="H50" s="103">
        <f t="shared" si="80"/>
        <v>0</v>
      </c>
      <c r="I50" s="103">
        <f t="shared" si="80"/>
        <v>0</v>
      </c>
      <c r="J50" s="103">
        <f t="shared" si="80"/>
        <v>0</v>
      </c>
      <c r="K50" s="103">
        <f t="shared" si="80"/>
        <v>0</v>
      </c>
      <c r="M50" s="6">
        <f>DRE!M24/DRE!M$9</f>
        <v>0</v>
      </c>
      <c r="N50" s="6">
        <f>DRE!N24/DRE!N$9</f>
        <v>0</v>
      </c>
      <c r="O50" s="6">
        <f>DRE!O24/DRE!O$9</f>
        <v>0</v>
      </c>
      <c r="P50" s="6">
        <f>DRE!P24/DRE!P$9</f>
        <v>0</v>
      </c>
      <c r="Q50" s="122">
        <f>DRE!Q24/DRE!Q$9</f>
        <v>0</v>
      </c>
      <c r="R50" s="6">
        <f>DRE!R24/DRE!R$9</f>
        <v>0</v>
      </c>
      <c r="S50" s="6">
        <f>DRE!S24/DRE!S$9</f>
        <v>0</v>
      </c>
      <c r="T50" s="6">
        <f>DRE!T24/DRE!T$9</f>
        <v>0</v>
      </c>
      <c r="U50" s="122">
        <f>DRE!U24/DRE!U$9</f>
        <v>0</v>
      </c>
      <c r="V50" s="6">
        <f>DRE!V24/DRE!V$9</f>
        <v>0</v>
      </c>
      <c r="W50" s="6">
        <f>DRE!W24/DRE!W$9</f>
        <v>0</v>
      </c>
      <c r="X50" s="6">
        <f>DRE!X24/DRE!X$9</f>
        <v>0</v>
      </c>
      <c r="Y50" s="122">
        <f>DRE!Y24/DRE!Y$9</f>
        <v>0</v>
      </c>
      <c r="Z50" s="6">
        <f>DRE!Z24/DRE!Z$9</f>
        <v>0</v>
      </c>
      <c r="AA50" s="6">
        <f>DRE!AA24/DRE!AA$9</f>
        <v>0</v>
      </c>
      <c r="AC50" s="103">
        <f t="shared" si="81"/>
        <v>0</v>
      </c>
      <c r="AD50" s="103">
        <f t="shared" si="81"/>
        <v>0</v>
      </c>
      <c r="AE50" s="103">
        <f t="shared" si="81"/>
        <v>0</v>
      </c>
      <c r="AF50" s="103">
        <f t="shared" si="81"/>
        <v>0</v>
      </c>
      <c r="AG50" s="103">
        <f t="shared" si="81"/>
        <v>0</v>
      </c>
      <c r="AH50" s="103">
        <f t="shared" si="81"/>
        <v>0</v>
      </c>
      <c r="AI50" s="103">
        <f t="shared" si="81"/>
        <v>0</v>
      </c>
      <c r="AJ50" s="103">
        <f t="shared" si="81"/>
        <v>0</v>
      </c>
      <c r="AK50" s="103">
        <f t="shared" si="81"/>
        <v>0</v>
      </c>
      <c r="AL50" s="103">
        <f t="shared" si="81"/>
        <v>0</v>
      </c>
      <c r="AM50" s="103">
        <f t="shared" si="81"/>
        <v>0</v>
      </c>
      <c r="AO50" s="6">
        <f>DRE!AO24/DRE!AO$9</f>
        <v>0</v>
      </c>
      <c r="AP50" s="6">
        <f>DRE!AP24/DRE!AP$9</f>
        <v>0</v>
      </c>
      <c r="AQ50" s="6">
        <f>DRE!AQ24/DRE!AQ$9</f>
        <v>0</v>
      </c>
      <c r="AR50" s="6">
        <f>DRE!AR24/DRE!AR$9</f>
        <v>0</v>
      </c>
      <c r="AT50" s="103">
        <f t="shared" si="72"/>
        <v>0</v>
      </c>
      <c r="AU50" s="103">
        <f t="shared" si="72"/>
        <v>0</v>
      </c>
      <c r="AV50" s="103">
        <f t="shared" si="72"/>
        <v>0</v>
      </c>
    </row>
    <row r="51" spans="1:48" x14ac:dyDescent="0.25">
      <c r="A51" s="13" t="s">
        <v>9</v>
      </c>
      <c r="B51" s="6">
        <f>DRE!B25/DRE!B$9</f>
        <v>-1.089868103234643E-2</v>
      </c>
      <c r="C51" s="6">
        <f>DRE!C25/DRE!C$9</f>
        <v>-2.877591802124691E-3</v>
      </c>
      <c r="D51" s="6">
        <f>DRE!D25/DRE!D$9</f>
        <v>-1.0979649294064427E-2</v>
      </c>
      <c r="E51" s="6">
        <f>DRE!E25/DRE!E$9</f>
        <v>-1.1114853278261793E-2</v>
      </c>
      <c r="F51" s="6">
        <f>DRE!F25/DRE!F$9</f>
        <v>-6.1078694693072304E-3</v>
      </c>
      <c r="H51" s="103">
        <f t="shared" si="80"/>
        <v>0.80210892302217396</v>
      </c>
      <c r="I51" s="103">
        <f t="shared" si="80"/>
        <v>-0.81020574919397348</v>
      </c>
      <c r="J51" s="103">
        <f t="shared" si="80"/>
        <v>-1.3520398419736637E-2</v>
      </c>
      <c r="K51" s="103">
        <f t="shared" si="80"/>
        <v>0.50069838089545626</v>
      </c>
      <c r="M51" s="6">
        <f>DRE!M25/DRE!M$9</f>
        <v>-5.5872480027412729E-3</v>
      </c>
      <c r="N51" s="6">
        <f>DRE!N25/DRE!N$9</f>
        <v>-4.0164945887932197E-3</v>
      </c>
      <c r="O51" s="6">
        <f>DRE!O25/DRE!O$9</f>
        <v>-4.1135512129959551E-3</v>
      </c>
      <c r="P51" s="6">
        <f>DRE!P25/DRE!P$9</f>
        <v>-2.6616602166390238E-2</v>
      </c>
      <c r="Q51" s="122">
        <f>DRE!Q25/DRE!Q$9</f>
        <v>-6.9844518095068617E-3</v>
      </c>
      <c r="R51" s="6">
        <f>DRE!R25/DRE!R$9</f>
        <v>-1.5397790577445789E-2</v>
      </c>
      <c r="S51" s="6">
        <f>DRE!S25/DRE!S$9</f>
        <v>-1.2353951814534733E-2</v>
      </c>
      <c r="T51" s="6">
        <f>DRE!T25/DRE!T$9</f>
        <v>-9.602402392834242E-3</v>
      </c>
      <c r="U51" s="122">
        <f>DRE!U25/DRE!U$9</f>
        <v>-6.7572999281089435E-3</v>
      </c>
      <c r="V51" s="6">
        <f>DRE!V25/DRE!V$9</f>
        <v>-8.2165608946518798E-3</v>
      </c>
      <c r="W51" s="6">
        <f>DRE!W25/DRE!W$9</f>
        <v>-2.34096389791838E-3</v>
      </c>
      <c r="X51" s="6">
        <f>DRE!X25/DRE!X$9</f>
        <v>-7.3504743816176013E-3</v>
      </c>
      <c r="Y51" s="122">
        <f>DRE!Y25/DRE!Y$9</f>
        <v>-5.0254604821110263E-3</v>
      </c>
      <c r="Z51" s="6">
        <f>DRE!Z25/DRE!Z$9</f>
        <v>2.3626422035504364E-3</v>
      </c>
      <c r="AA51" s="6">
        <f>DRE!AA25/DRE!AA$9</f>
        <v>1.3939252802821118E-3</v>
      </c>
      <c r="AC51" s="103">
        <f t="shared" si="81"/>
        <v>-0.1397203806765589</v>
      </c>
      <c r="AD51" s="103">
        <f t="shared" si="81"/>
        <v>-1.1381295988652569</v>
      </c>
      <c r="AE51" s="103">
        <f t="shared" si="81"/>
        <v>-0.82404006015387787</v>
      </c>
      <c r="AF51" s="103">
        <f t="shared" si="81"/>
        <v>1.7014199773555998</v>
      </c>
      <c r="AG51" s="103">
        <f t="shared" si="81"/>
        <v>2.2715188139791828E-2</v>
      </c>
      <c r="AH51" s="103">
        <f t="shared" si="81"/>
        <v>0.71812296827939093</v>
      </c>
      <c r="AI51" s="103">
        <f t="shared" si="81"/>
        <v>1.0012987916616354</v>
      </c>
      <c r="AJ51" s="103">
        <f t="shared" si="81"/>
        <v>0.22519280112166407</v>
      </c>
      <c r="AK51" s="103">
        <f t="shared" si="81"/>
        <v>0.17318394459979172</v>
      </c>
      <c r="AL51" s="103">
        <f t="shared" si="81"/>
        <v>1.0579203098202317</v>
      </c>
      <c r="AM51" s="103">
        <f t="shared" si="81"/>
        <v>0.37348891782004917</v>
      </c>
      <c r="AO51" s="6">
        <f>DRE!AO25/DRE!AO$9</f>
        <v>-4.5713158844310929E-3</v>
      </c>
      <c r="AP51" s="6">
        <f>DRE!AP25/DRE!AP$9</f>
        <v>-1.1793586762442828E-2</v>
      </c>
      <c r="AQ51" s="6">
        <f>DRE!AQ25/DRE!AQ$9</f>
        <v>-5.6317297640318831E-3</v>
      </c>
      <c r="AR51" s="6">
        <f>DRE!AR25/DRE!AR$9</f>
        <v>-3.3164740991030792E-4</v>
      </c>
      <c r="AT51" s="103">
        <f t="shared" si="72"/>
        <v>-0.72222708780117351</v>
      </c>
      <c r="AU51" s="103">
        <f t="shared" si="72"/>
        <v>0.61618569984109439</v>
      </c>
      <c r="AV51" s="103">
        <f t="shared" si="72"/>
        <v>0.53000823541215747</v>
      </c>
    </row>
    <row r="52" spans="1:48" ht="5.0999999999999996" customHeight="1" x14ac:dyDescent="0.25">
      <c r="B52" s="6"/>
      <c r="C52" s="6"/>
      <c r="D52" s="6"/>
      <c r="E52" s="6"/>
      <c r="F52" s="6"/>
      <c r="H52" s="103"/>
      <c r="I52" s="103"/>
      <c r="J52" s="103"/>
      <c r="K52" s="103"/>
      <c r="M52" s="6"/>
      <c r="N52" s="6"/>
      <c r="O52" s="6"/>
      <c r="P52" s="6"/>
      <c r="Q52" s="122"/>
      <c r="R52" s="6"/>
      <c r="S52" s="6"/>
      <c r="T52" s="6"/>
      <c r="U52" s="122"/>
      <c r="V52" s="6"/>
      <c r="W52" s="6"/>
      <c r="X52" s="6"/>
      <c r="Y52" s="122"/>
      <c r="Z52" s="6"/>
      <c r="AA52" s="6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O52" s="6"/>
      <c r="AP52" s="6"/>
      <c r="AQ52" s="6"/>
      <c r="AR52" s="6"/>
      <c r="AT52" s="103">
        <f t="shared" si="72"/>
        <v>0</v>
      </c>
      <c r="AU52" s="103">
        <f t="shared" si="72"/>
        <v>0</v>
      </c>
      <c r="AV52" s="103">
        <f t="shared" si="72"/>
        <v>0</v>
      </c>
    </row>
    <row r="53" spans="1:48" x14ac:dyDescent="0.25">
      <c r="A53" s="18" t="s">
        <v>10</v>
      </c>
      <c r="B53" s="21">
        <f>DRE!B27/DRE!B$9</f>
        <v>7.4777147217026579E-2</v>
      </c>
      <c r="C53" s="21">
        <f>DRE!C27/DRE!C$9</f>
        <v>6.4408247006991104E-2</v>
      </c>
      <c r="D53" s="21">
        <f>DRE!D27/DRE!D$9</f>
        <v>8.4806016523416114E-2</v>
      </c>
      <c r="E53" s="21">
        <f>DRE!E27/DRE!E$9</f>
        <v>9.4726998625678835E-2</v>
      </c>
      <c r="F53" s="21">
        <f>DRE!F27/DRE!F$9</f>
        <v>8.0617877799337725E-2</v>
      </c>
      <c r="G53" s="20"/>
      <c r="H53" s="102">
        <f>(C53-B53)*100</f>
        <v>-1.0368900210035474</v>
      </c>
      <c r="I53" s="102">
        <f>(D53-C53)*100</f>
        <v>2.0397769516425011</v>
      </c>
      <c r="J53" s="102">
        <f>(E53-D53)*100</f>
        <v>0.99209821022627209</v>
      </c>
      <c r="K53" s="102">
        <f>(F53-E53)*100</f>
        <v>-1.4109120826341108</v>
      </c>
      <c r="M53" s="21">
        <f>DRE!M27/DRE!M$9</f>
        <v>7.4039761153873007E-2</v>
      </c>
      <c r="N53" s="21">
        <f>DRE!N27/DRE!N$9</f>
        <v>6.2677363492760291E-2</v>
      </c>
      <c r="O53" s="21">
        <f>DRE!O27/DRE!O$9</f>
        <v>0.10178960977161908</v>
      </c>
      <c r="P53" s="21">
        <f>DRE!P27/DRE!P$9</f>
        <v>9.4713024960583161E-2</v>
      </c>
      <c r="Q53" s="124">
        <f>DRE!Q27/DRE!Q$9</f>
        <v>4.4204144277547749E-2</v>
      </c>
      <c r="R53" s="21">
        <f>DRE!R27/DRE!R$9</f>
        <v>6.9636622453392749E-2</v>
      </c>
      <c r="S53" s="21">
        <f>DRE!S27/DRE!S$9</f>
        <v>0.12074927827259985</v>
      </c>
      <c r="T53" s="21">
        <f>DRE!T27/DRE!T$9</f>
        <v>0.12024708960781892</v>
      </c>
      <c r="U53" s="124">
        <f>DRE!U27/DRE!U$9</f>
        <v>8.2881430287495325E-2</v>
      </c>
      <c r="V53" s="21">
        <f>DRE!V27/DRE!V$9</f>
        <v>8.227443756764001E-2</v>
      </c>
      <c r="W53" s="21">
        <f>DRE!W27/DRE!W$9</f>
        <v>8.3708487804153589E-2</v>
      </c>
      <c r="X53" s="21">
        <f>DRE!X27/DRE!X$9</f>
        <v>7.4454394575452859E-2</v>
      </c>
      <c r="Y53" s="124">
        <f>DRE!Y27/DRE!Y$9</f>
        <v>3.3301311062121357E-2</v>
      </c>
      <c r="Z53" s="21">
        <f>DRE!Z27/DRE!Z$9</f>
        <v>3.8715686397905624E-2</v>
      </c>
      <c r="AA53" s="21">
        <f>DRE!AA27/DRE!AA$9</f>
        <v>2.61851691673043E-2</v>
      </c>
      <c r="AB53" s="20"/>
      <c r="AC53" s="102">
        <f t="shared" ref="AC53:AM53" si="82">(Q53-M53)*100</f>
        <v>-2.9835616876325259</v>
      </c>
      <c r="AD53" s="102">
        <f t="shared" si="82"/>
        <v>0.69592589606324584</v>
      </c>
      <c r="AE53" s="102">
        <f t="shared" si="82"/>
        <v>1.8959668500980769</v>
      </c>
      <c r="AF53" s="102">
        <f t="shared" si="82"/>
        <v>2.5534064647235759</v>
      </c>
      <c r="AG53" s="102">
        <f t="shared" si="82"/>
        <v>3.8677286009947576</v>
      </c>
      <c r="AH53" s="102">
        <f t="shared" si="82"/>
        <v>1.2637815114247262</v>
      </c>
      <c r="AI53" s="102">
        <f t="shared" si="82"/>
        <v>-3.7040790468446256</v>
      </c>
      <c r="AJ53" s="102">
        <f t="shared" si="82"/>
        <v>-4.5792695032366062</v>
      </c>
      <c r="AK53" s="102">
        <f t="shared" si="82"/>
        <v>-4.9580119225373966</v>
      </c>
      <c r="AL53" s="102">
        <f t="shared" si="82"/>
        <v>-4.3558751169734382</v>
      </c>
      <c r="AM53" s="102">
        <f t="shared" si="82"/>
        <v>-5.7523318636849288</v>
      </c>
      <c r="AO53" s="21">
        <f>DRE!AO27/DRE!AO$9</f>
        <v>8.0745927983418231E-2</v>
      </c>
      <c r="AP53" s="21">
        <f>DRE!AP27/DRE!AP$9</f>
        <v>8.3274500937445817E-2</v>
      </c>
      <c r="AQ53" s="21">
        <f>DRE!AQ27/DRE!AQ$9</f>
        <v>8.2979593141532582E-2</v>
      </c>
      <c r="AR53" s="21">
        <f>DRE!AR27/DRE!AR$9</f>
        <v>3.2555051702829782E-2</v>
      </c>
      <c r="AS53" s="20"/>
      <c r="AT53" s="102">
        <f t="shared" si="72"/>
        <v>0.25285729540275859</v>
      </c>
      <c r="AU53" s="102">
        <f t="shared" si="72"/>
        <v>-2.9490779591323513E-2</v>
      </c>
      <c r="AV53" s="102">
        <f t="shared" si="72"/>
        <v>-5.0424541438702803</v>
      </c>
    </row>
    <row r="54" spans="1:48" ht="5.0999999999999996" customHeight="1" x14ac:dyDescent="0.25">
      <c r="B54" s="6"/>
      <c r="C54" s="6"/>
      <c r="D54" s="6"/>
      <c r="E54" s="6"/>
      <c r="F54" s="6"/>
      <c r="H54" s="103"/>
      <c r="I54" s="103"/>
      <c r="J54" s="103"/>
      <c r="K54" s="103"/>
      <c r="M54" s="6"/>
      <c r="N54" s="6"/>
      <c r="O54" s="6"/>
      <c r="P54" s="6"/>
      <c r="Q54" s="122"/>
      <c r="R54" s="6"/>
      <c r="S54" s="6"/>
      <c r="T54" s="6"/>
      <c r="U54" s="122"/>
      <c r="V54" s="6"/>
      <c r="W54" s="6"/>
      <c r="X54" s="6"/>
      <c r="Y54" s="122"/>
      <c r="Z54" s="6"/>
      <c r="AA54" s="6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O54" s="6"/>
      <c r="AP54" s="6"/>
      <c r="AQ54" s="6"/>
      <c r="AR54" s="6"/>
      <c r="AT54" s="103">
        <f t="shared" si="72"/>
        <v>0</v>
      </c>
      <c r="AU54" s="103">
        <f t="shared" si="72"/>
        <v>0</v>
      </c>
      <c r="AV54" s="103">
        <f t="shared" si="72"/>
        <v>0</v>
      </c>
    </row>
    <row r="55" spans="1:48" x14ac:dyDescent="0.25">
      <c r="A55" s="1" t="s">
        <v>11</v>
      </c>
      <c r="B55" s="5">
        <f>DRE!B29/DRE!B$9</f>
        <v>-5.0713468236087703E-2</v>
      </c>
      <c r="C55" s="5">
        <f>DRE!C29/DRE!C$9</f>
        <v>-3.7121527215987112E-2</v>
      </c>
      <c r="D55" s="5">
        <f>DRE!D29/DRE!D$9</f>
        <v>-4.9446739363348494E-2</v>
      </c>
      <c r="E55" s="5">
        <f>DRE!E29/DRE!E$9</f>
        <v>-3.4003962584908128E-2</v>
      </c>
      <c r="F55" s="5">
        <f>DRE!F29/DRE!F$9</f>
        <v>-3.5255600150668323E-2</v>
      </c>
      <c r="H55" s="98">
        <f t="shared" ref="H55:K57" si="83">(C55-B55)*100</f>
        <v>1.3591941020100591</v>
      </c>
      <c r="I55" s="98">
        <f t="shared" si="83"/>
        <v>-1.2325212147361382</v>
      </c>
      <c r="J55" s="98">
        <f t="shared" si="83"/>
        <v>1.5442776778440366</v>
      </c>
      <c r="K55" s="98">
        <f t="shared" si="83"/>
        <v>-0.12516375657601955</v>
      </c>
      <c r="M55" s="5">
        <f>DRE!M29/DRE!M$9</f>
        <v>-6.7443572285219328E-2</v>
      </c>
      <c r="N55" s="5">
        <f>DRE!N29/DRE!N$9</f>
        <v>-5.5135202397453224E-2</v>
      </c>
      <c r="O55" s="5">
        <f>DRE!O29/DRE!O$9</f>
        <v>-4.1198577026604788E-2</v>
      </c>
      <c r="P55" s="5">
        <f>DRE!P29/DRE!P$9</f>
        <v>-3.8080758441345702E-2</v>
      </c>
      <c r="Q55" s="121">
        <f>DRE!Q29/DRE!Q$9</f>
        <v>-5.0476804819843721E-2</v>
      </c>
      <c r="R55" s="5">
        <f>DRE!R29/DRE!R$9</f>
        <v>-4.9249443634520149E-2</v>
      </c>
      <c r="S55" s="5">
        <f>DRE!S29/DRE!S$9</f>
        <v>-1.6624996155181277E-2</v>
      </c>
      <c r="T55" s="5">
        <f>DRE!T29/DRE!T$9</f>
        <v>-2.883309503231999E-2</v>
      </c>
      <c r="U55" s="121">
        <f>DRE!U29/DRE!U$9</f>
        <v>-3.6076447984638743E-2</v>
      </c>
      <c r="V55" s="5">
        <f>DRE!V29/DRE!V$9</f>
        <v>-3.1616729780549101E-2</v>
      </c>
      <c r="W55" s="5">
        <f>DRE!W29/DRE!W$9</f>
        <v>-3.5489458236721387E-2</v>
      </c>
      <c r="X55" s="5">
        <f>DRE!X29/DRE!X$9</f>
        <v>-3.7602619971066717E-2</v>
      </c>
      <c r="Y55" s="121">
        <f>DRE!Y29/DRE!Y$9</f>
        <v>-5.6172246501150394E-2</v>
      </c>
      <c r="Z55" s="5">
        <f>DRE!Z29/DRE!Z$9</f>
        <v>-4.8921437651598378E-2</v>
      </c>
      <c r="AA55" s="5">
        <f>DRE!AA29/DRE!AA$9</f>
        <v>-4.4800226221763863E-2</v>
      </c>
      <c r="AC55" s="98">
        <f t="shared" ref="AC55:AM57" si="84">(Q55-M55)*100</f>
        <v>1.6966767465375607</v>
      </c>
      <c r="AD55" s="98">
        <f t="shared" si="84"/>
        <v>0.58857587629330754</v>
      </c>
      <c r="AE55" s="98">
        <f t="shared" si="84"/>
        <v>2.4573580871423513</v>
      </c>
      <c r="AF55" s="98">
        <f t="shared" si="84"/>
        <v>0.92476634090257126</v>
      </c>
      <c r="AG55" s="98">
        <f t="shared" si="84"/>
        <v>1.4400356835204977</v>
      </c>
      <c r="AH55" s="98">
        <f t="shared" si="84"/>
        <v>1.7632713853971047</v>
      </c>
      <c r="AI55" s="98">
        <f t="shared" si="84"/>
        <v>-1.886446208154011</v>
      </c>
      <c r="AJ55" s="98">
        <f t="shared" si="84"/>
        <v>-0.87695249387467267</v>
      </c>
      <c r="AK55" s="98">
        <f t="shared" si="84"/>
        <v>-2.0095798516511651</v>
      </c>
      <c r="AL55" s="98">
        <f t="shared" si="84"/>
        <v>-1.7304707871049276</v>
      </c>
      <c r="AM55" s="98">
        <f t="shared" si="84"/>
        <v>-0.93107679850424763</v>
      </c>
      <c r="AO55" s="5">
        <f>DRE!AO29/DRE!AO$9</f>
        <v>-5.4104743762954509E-2</v>
      </c>
      <c r="AP55" s="5">
        <f>DRE!AP29/DRE!AP$9</f>
        <v>-3.6324461705919048E-2</v>
      </c>
      <c r="AQ55" s="5">
        <f>DRE!AQ29/DRE!AQ$9</f>
        <v>-3.4356272202992567E-2</v>
      </c>
      <c r="AR55" s="5">
        <f>DRE!AR29/DRE!AR$9</f>
        <v>-4.9769496214035695E-2</v>
      </c>
      <c r="AT55" s="98">
        <f t="shared" si="72"/>
        <v>1.7780282057035461</v>
      </c>
      <c r="AU55" s="98">
        <f t="shared" si="72"/>
        <v>0.19681895029264804</v>
      </c>
      <c r="AV55" s="98">
        <f t="shared" si="72"/>
        <v>-1.5413224011043127</v>
      </c>
    </row>
    <row r="56" spans="1:48" x14ac:dyDescent="0.25">
      <c r="A56" s="13" t="s">
        <v>12</v>
      </c>
      <c r="B56" s="6">
        <f>DRE!B30/DRE!B$9</f>
        <v>-6.2531426638272575E-2</v>
      </c>
      <c r="C56" s="6">
        <f>DRE!C30/DRE!C$9</f>
        <v>-4.8010124514930523E-2</v>
      </c>
      <c r="D56" s="6">
        <f>DRE!D30/DRE!D$9</f>
        <v>-6.136609842622795E-2</v>
      </c>
      <c r="E56" s="6">
        <f>DRE!E30/DRE!E$9</f>
        <v>-4.5737507124510537E-2</v>
      </c>
      <c r="F56" s="6">
        <f>DRE!F30/DRE!F$9</f>
        <v>-5.6543892966484169E-2</v>
      </c>
      <c r="H56" s="103">
        <f t="shared" si="83"/>
        <v>1.4521302123342053</v>
      </c>
      <c r="I56" s="103">
        <f t="shared" si="83"/>
        <v>-1.3355973911297427</v>
      </c>
      <c r="J56" s="103">
        <f t="shared" si="83"/>
        <v>1.5628591301717412</v>
      </c>
      <c r="K56" s="103">
        <f t="shared" si="83"/>
        <v>-1.0806385841973631</v>
      </c>
      <c r="M56" s="6">
        <f>DRE!M30/DRE!M$9</f>
        <v>-7.4483948956475934E-2</v>
      </c>
      <c r="N56" s="6">
        <f>DRE!N30/DRE!N$9</f>
        <v>-7.5566785456280011E-2</v>
      </c>
      <c r="O56" s="6">
        <f>DRE!O30/DRE!O$9</f>
        <v>-5.328410449280057E-2</v>
      </c>
      <c r="P56" s="6">
        <f>DRE!P30/DRE!P$9</f>
        <v>-4.7484489219239513E-2</v>
      </c>
      <c r="Q56" s="122">
        <f>DRE!Q30/DRE!Q$9</f>
        <v>-5.89674577930022E-2</v>
      </c>
      <c r="R56" s="6">
        <f>DRE!R30/DRE!R$9</f>
        <v>-5.6807994477875698E-2</v>
      </c>
      <c r="S56" s="6">
        <f>DRE!S30/DRE!S$9</f>
        <v>-3.8347123416483948E-2</v>
      </c>
      <c r="T56" s="6">
        <f>DRE!T30/DRE!T$9</f>
        <v>-3.6448106801336609E-2</v>
      </c>
      <c r="U56" s="122">
        <f>DRE!U30/DRE!U$9</f>
        <v>-4.2627032415286842E-2</v>
      </c>
      <c r="V56" s="6">
        <f>DRE!V30/DRE!V$9</f>
        <v>-3.9210549121007347E-2</v>
      </c>
      <c r="W56" s="6">
        <f>DRE!W30/DRE!W$9</f>
        <v>-9.2543259564814628E-2</v>
      </c>
      <c r="X56" s="6">
        <f>DRE!X30/DRE!X$9</f>
        <v>-4.8144630923113788E-2</v>
      </c>
      <c r="Y56" s="122">
        <f>DRE!Y30/DRE!Y$9</f>
        <v>-7.7525363304698391E-2</v>
      </c>
      <c r="Z56" s="6">
        <f>DRE!Z30/DRE!Z$9</f>
        <v>-6.8514825849535291E-2</v>
      </c>
      <c r="AA56" s="6">
        <f>DRE!AA30/DRE!AA$9</f>
        <v>-6.7103030706277655E-2</v>
      </c>
      <c r="AC56" s="103">
        <f t="shared" si="84"/>
        <v>1.5516491163473736</v>
      </c>
      <c r="AD56" s="103">
        <f t="shared" si="84"/>
        <v>1.8758790978404314</v>
      </c>
      <c r="AE56" s="103">
        <f t="shared" si="84"/>
        <v>1.4936981076316622</v>
      </c>
      <c r="AF56" s="103">
        <f t="shared" si="84"/>
        <v>1.1036382417902904</v>
      </c>
      <c r="AG56" s="103">
        <f t="shared" si="84"/>
        <v>1.6340425377715357</v>
      </c>
      <c r="AH56" s="103">
        <f t="shared" si="84"/>
        <v>1.7597445356868351</v>
      </c>
      <c r="AI56" s="103">
        <f t="shared" si="84"/>
        <v>-5.419613614833068</v>
      </c>
      <c r="AJ56" s="103">
        <f t="shared" si="84"/>
        <v>-1.1696524121777179</v>
      </c>
      <c r="AK56" s="103">
        <f t="shared" si="84"/>
        <v>-3.4898330889411548</v>
      </c>
      <c r="AL56" s="103">
        <f t="shared" si="84"/>
        <v>-2.9304276728527943</v>
      </c>
      <c r="AM56" s="103">
        <f t="shared" si="84"/>
        <v>2.5440228858536971</v>
      </c>
      <c r="AO56" s="6">
        <f>DRE!AO30/DRE!AO$9</f>
        <v>-6.7055057188651221E-2</v>
      </c>
      <c r="AP56" s="6">
        <f>DRE!AP30/DRE!AP$9</f>
        <v>-4.9906255417793421E-2</v>
      </c>
      <c r="AQ56" s="6">
        <f>DRE!AQ30/DRE!AQ$9</f>
        <v>-5.9762311076891478E-2</v>
      </c>
      <c r="AR56" s="6">
        <f>DRE!AR30/DRE!AR$9</f>
        <v>-7.0882417739071835E-2</v>
      </c>
      <c r="AT56" s="103">
        <f t="shared" si="72"/>
        <v>1.71488017708578</v>
      </c>
      <c r="AU56" s="103">
        <f t="shared" si="72"/>
        <v>-0.98560556590980564</v>
      </c>
      <c r="AV56" s="103">
        <f t="shared" si="72"/>
        <v>-1.1120106662180356</v>
      </c>
    </row>
    <row r="57" spans="1:48" x14ac:dyDescent="0.25">
      <c r="A57" s="13" t="s">
        <v>13</v>
      </c>
      <c r="B57" s="6">
        <f>DRE!B31/DRE!B$9</f>
        <v>1.1817958402184877E-2</v>
      </c>
      <c r="C57" s="6">
        <f>DRE!C31/DRE!C$9</f>
        <v>1.0888597298943415E-2</v>
      </c>
      <c r="D57" s="6">
        <f>DRE!D31/DRE!D$9</f>
        <v>1.1919359062879456E-2</v>
      </c>
      <c r="E57" s="6">
        <f>DRE!E31/DRE!E$9</f>
        <v>1.173354453960241E-2</v>
      </c>
      <c r="F57" s="6">
        <f>DRE!F31/DRE!F$9</f>
        <v>2.1288292815815846E-2</v>
      </c>
      <c r="H57" s="103">
        <f t="shared" si="83"/>
        <v>-9.2936110324146226E-2</v>
      </c>
      <c r="I57" s="103">
        <f t="shared" si="83"/>
        <v>0.1030761763936041</v>
      </c>
      <c r="J57" s="103">
        <f t="shared" si="83"/>
        <v>-1.8581452327704612E-2</v>
      </c>
      <c r="K57" s="103">
        <f t="shared" si="83"/>
        <v>0.95547482762134361</v>
      </c>
      <c r="M57" s="6">
        <f>DRE!M31/DRE!M$9</f>
        <v>7.0403766712566077E-3</v>
      </c>
      <c r="N57" s="6">
        <f>DRE!N31/DRE!N$9</f>
        <v>2.0431583058826783E-2</v>
      </c>
      <c r="O57" s="6">
        <f>DRE!O31/DRE!O$9</f>
        <v>1.2085527466195782E-2</v>
      </c>
      <c r="P57" s="6">
        <f>DRE!P31/DRE!P$9</f>
        <v>9.4037307778938092E-3</v>
      </c>
      <c r="Q57" s="122">
        <f>DRE!Q31/DRE!Q$9</f>
        <v>8.4906529731584787E-3</v>
      </c>
      <c r="R57" s="6">
        <f>DRE!R31/DRE!R$9</f>
        <v>7.5585508433555501E-3</v>
      </c>
      <c r="S57" s="6">
        <f>DRE!S31/DRE!S$9</f>
        <v>2.1722127261302668E-2</v>
      </c>
      <c r="T57" s="6">
        <f>DRE!T31/DRE!T$9</f>
        <v>7.61501176901662E-3</v>
      </c>
      <c r="U57" s="122">
        <f>DRE!U31/DRE!U$9</f>
        <v>6.5505844306480987E-3</v>
      </c>
      <c r="V57" s="6">
        <f>DRE!V31/DRE!V$9</f>
        <v>7.5938193404582492E-3</v>
      </c>
      <c r="W57" s="6">
        <f>DRE!W31/DRE!W$9</f>
        <v>5.7053801328093234E-2</v>
      </c>
      <c r="X57" s="6">
        <f>DRE!X31/DRE!X$9</f>
        <v>1.0542010952047074E-2</v>
      </c>
      <c r="Y57" s="122">
        <f>DRE!Y31/DRE!Y$9</f>
        <v>2.1353116803547994E-2</v>
      </c>
      <c r="Z57" s="6">
        <f>DRE!Z31/DRE!Z$9</f>
        <v>1.9593388197936913E-2</v>
      </c>
      <c r="AA57" s="6">
        <f>DRE!AA31/DRE!AA$9</f>
        <v>2.2302804484513789E-2</v>
      </c>
      <c r="AC57" s="103">
        <f t="shared" si="84"/>
        <v>0.14502763019018711</v>
      </c>
      <c r="AD57" s="103">
        <f t="shared" si="84"/>
        <v>-1.2873032215471234</v>
      </c>
      <c r="AE57" s="103">
        <f t="shared" si="84"/>
        <v>0.9636599795106886</v>
      </c>
      <c r="AF57" s="103">
        <f t="shared" si="84"/>
        <v>-0.17887190088771893</v>
      </c>
      <c r="AG57" s="103">
        <f t="shared" si="84"/>
        <v>-0.194006854251038</v>
      </c>
      <c r="AH57" s="103">
        <f t="shared" si="84"/>
        <v>3.526849710269904E-3</v>
      </c>
      <c r="AI57" s="103">
        <f t="shared" si="84"/>
        <v>3.5331674066790568</v>
      </c>
      <c r="AJ57" s="103">
        <f t="shared" si="84"/>
        <v>0.29269991830304543</v>
      </c>
      <c r="AK57" s="103">
        <f t="shared" si="84"/>
        <v>1.4802532372899895</v>
      </c>
      <c r="AL57" s="103">
        <f t="shared" si="84"/>
        <v>1.1999568857478664</v>
      </c>
      <c r="AM57" s="103">
        <f t="shared" si="84"/>
        <v>-3.4750996843579447</v>
      </c>
      <c r="AO57" s="6">
        <f>DRE!AO31/DRE!AO$9</f>
        <v>1.2950313425696712E-2</v>
      </c>
      <c r="AP57" s="6">
        <f>DRE!AP31/DRE!AP$9</f>
        <v>1.3581793711874374E-2</v>
      </c>
      <c r="AQ57" s="6">
        <f>DRE!AQ31/DRE!AQ$9</f>
        <v>2.5406038873898903E-2</v>
      </c>
      <c r="AR57" s="6">
        <f>DRE!AR31/DRE!AR$9</f>
        <v>2.1112921525036139E-2</v>
      </c>
      <c r="AT57" s="103">
        <f t="shared" si="72"/>
        <v>6.3148028617766166E-2</v>
      </c>
      <c r="AU57" s="103">
        <f t="shared" si="72"/>
        <v>1.1824245162024529</v>
      </c>
      <c r="AV57" s="103">
        <f t="shared" si="72"/>
        <v>-0.42931173488627639</v>
      </c>
    </row>
    <row r="58" spans="1:48" ht="5.0999999999999996" customHeight="1" x14ac:dyDescent="0.25">
      <c r="B58" s="6"/>
      <c r="C58" s="6"/>
      <c r="D58" s="6"/>
      <c r="E58" s="6"/>
      <c r="F58" s="6"/>
      <c r="H58" s="103"/>
      <c r="I58" s="103"/>
      <c r="J58" s="103"/>
      <c r="K58" s="103"/>
      <c r="M58" s="6"/>
      <c r="N58" s="6"/>
      <c r="O58" s="6"/>
      <c r="P58" s="6"/>
      <c r="Q58" s="122"/>
      <c r="R58" s="6"/>
      <c r="S58" s="6"/>
      <c r="T58" s="6"/>
      <c r="U58" s="122"/>
      <c r="V58" s="6"/>
      <c r="W58" s="6"/>
      <c r="X58" s="6"/>
      <c r="Y58" s="122"/>
      <c r="Z58" s="6"/>
      <c r="AA58" s="6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O58" s="6"/>
      <c r="AP58" s="6"/>
      <c r="AQ58" s="6"/>
      <c r="AR58" s="6"/>
      <c r="AT58" s="103">
        <f t="shared" si="72"/>
        <v>0</v>
      </c>
      <c r="AU58" s="103">
        <f t="shared" si="72"/>
        <v>0</v>
      </c>
      <c r="AV58" s="103">
        <f t="shared" si="72"/>
        <v>0</v>
      </c>
    </row>
    <row r="59" spans="1:48" x14ac:dyDescent="0.25">
      <c r="A59" s="18" t="s">
        <v>14</v>
      </c>
      <c r="B59" s="21">
        <f>DRE!B33/DRE!B$9</f>
        <v>2.4063678980938877E-2</v>
      </c>
      <c r="C59" s="21">
        <f>DRE!C33/DRE!C$9</f>
        <v>2.7286719791003989E-2</v>
      </c>
      <c r="D59" s="21">
        <f>DRE!D33/DRE!D$9</f>
        <v>3.535927716006762E-2</v>
      </c>
      <c r="E59" s="21">
        <f>DRE!E33/DRE!E$9</f>
        <v>6.0723036040770707E-2</v>
      </c>
      <c r="F59" s="21">
        <f>DRE!F33/DRE!F$9</f>
        <v>4.5362277648669409E-2</v>
      </c>
      <c r="G59" s="20"/>
      <c r="H59" s="102">
        <f>(C59-B59)*100</f>
        <v>0.3223040810065112</v>
      </c>
      <c r="I59" s="102">
        <f>(D59-C59)*100</f>
        <v>0.8072557369063631</v>
      </c>
      <c r="J59" s="102">
        <f>(E59-D59)*100</f>
        <v>2.5363758880703089</v>
      </c>
      <c r="K59" s="102">
        <f>(F59-E59)*100</f>
        <v>-1.5360758392101297</v>
      </c>
      <c r="M59" s="21">
        <f>DRE!M33/DRE!M$9</f>
        <v>6.5961888686536666E-3</v>
      </c>
      <c r="N59" s="21">
        <f>DRE!N33/DRE!N$9</f>
        <v>7.5421610953070612E-3</v>
      </c>
      <c r="O59" s="21">
        <f>DRE!O33/DRE!O$9</f>
        <v>6.0591032745014289E-2</v>
      </c>
      <c r="P59" s="21">
        <f>DRE!P33/DRE!P$9</f>
        <v>5.6632266519237466E-2</v>
      </c>
      <c r="Q59" s="124">
        <f>DRE!Q33/DRE!Q$9</f>
        <v>-6.2726605422959714E-3</v>
      </c>
      <c r="R59" s="21">
        <f>DRE!R33/DRE!R$9</f>
        <v>2.0387178818872604E-2</v>
      </c>
      <c r="S59" s="21">
        <f>DRE!S33/DRE!S$9</f>
        <v>0.10412428211741857</v>
      </c>
      <c r="T59" s="21">
        <f>DRE!T33/DRE!T$9</f>
        <v>9.1413994575498939E-2</v>
      </c>
      <c r="U59" s="124">
        <f>DRE!U33/DRE!U$9</f>
        <v>4.6804982302856575E-2</v>
      </c>
      <c r="V59" s="21">
        <f>DRE!V33/DRE!V$9</f>
        <v>5.065770778709091E-2</v>
      </c>
      <c r="W59" s="21">
        <f>DRE!W33/DRE!W$9</f>
        <v>4.8219029567432195E-2</v>
      </c>
      <c r="X59" s="21">
        <f>DRE!X33/DRE!X$9</f>
        <v>3.6851774604386142E-2</v>
      </c>
      <c r="Y59" s="124">
        <f>DRE!Y33/DRE!Y$9</f>
        <v>-2.2870935439029041E-2</v>
      </c>
      <c r="Z59" s="21">
        <f>DRE!Z33/DRE!Z$9</f>
        <v>-1.0205751253692752E-2</v>
      </c>
      <c r="AA59" s="21">
        <f>DRE!AA33/DRE!AA$9</f>
        <v>-1.8615057054459563E-2</v>
      </c>
      <c r="AB59" s="20"/>
      <c r="AC59" s="102">
        <f t="shared" ref="AC59:AM59" si="85">(Q59-M59)*100</f>
        <v>-1.2868849410949637</v>
      </c>
      <c r="AD59" s="102">
        <f t="shared" si="85"/>
        <v>1.2845017723565544</v>
      </c>
      <c r="AE59" s="102">
        <f t="shared" si="85"/>
        <v>4.3533249372404281</v>
      </c>
      <c r="AF59" s="102">
        <f t="shared" si="85"/>
        <v>3.4781728056261474</v>
      </c>
      <c r="AG59" s="102">
        <f t="shared" si="85"/>
        <v>5.3077642845152546</v>
      </c>
      <c r="AH59" s="102">
        <f t="shared" si="85"/>
        <v>3.0270528968218304</v>
      </c>
      <c r="AI59" s="102">
        <f t="shared" si="85"/>
        <v>-5.5905252549986377</v>
      </c>
      <c r="AJ59" s="102">
        <f t="shared" si="85"/>
        <v>-5.45622199711128</v>
      </c>
      <c r="AK59" s="102">
        <f t="shared" si="85"/>
        <v>-6.9675917741885609</v>
      </c>
      <c r="AL59" s="102">
        <f t="shared" si="85"/>
        <v>-6.0863459040783665</v>
      </c>
      <c r="AM59" s="102">
        <f t="shared" si="85"/>
        <v>-6.6834086621891764</v>
      </c>
      <c r="AO59" s="21">
        <f>DRE!AO33/DRE!AO$9</f>
        <v>2.6641184220463719E-2</v>
      </c>
      <c r="AP59" s="21">
        <f>DRE!AP33/DRE!AP$9</f>
        <v>4.6950039231526776E-2</v>
      </c>
      <c r="AQ59" s="21">
        <f>DRE!AQ33/DRE!AQ$9</f>
        <v>4.8623320938540007E-2</v>
      </c>
      <c r="AR59" s="21">
        <f>DRE!AR33/DRE!AR$9</f>
        <v>-1.7214444511205913E-2</v>
      </c>
      <c r="AS59" s="20"/>
      <c r="AT59" s="102">
        <f t="shared" si="72"/>
        <v>2.0308855011063058</v>
      </c>
      <c r="AU59" s="102">
        <f t="shared" si="72"/>
        <v>0.16732817070132314</v>
      </c>
      <c r="AV59" s="102">
        <f t="shared" si="72"/>
        <v>-6.5837765449745929</v>
      </c>
    </row>
    <row r="60" spans="1:48" ht="5.0999999999999996" customHeight="1" x14ac:dyDescent="0.25">
      <c r="B60" s="6"/>
      <c r="C60" s="6"/>
      <c r="D60" s="6"/>
      <c r="E60" s="6"/>
      <c r="F60" s="6"/>
      <c r="H60" s="103"/>
      <c r="I60" s="103"/>
      <c r="J60" s="103"/>
      <c r="K60" s="103"/>
      <c r="M60" s="6"/>
      <c r="N60" s="6"/>
      <c r="O60" s="6"/>
      <c r="P60" s="6"/>
      <c r="Q60" s="122"/>
      <c r="R60" s="6"/>
      <c r="S60" s="6"/>
      <c r="T60" s="6"/>
      <c r="U60" s="122"/>
      <c r="V60" s="6"/>
      <c r="W60" s="6"/>
      <c r="X60" s="6"/>
      <c r="Y60" s="122"/>
      <c r="Z60" s="6"/>
      <c r="AA60" s="6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O60" s="6"/>
      <c r="AP60" s="6"/>
      <c r="AQ60" s="6"/>
      <c r="AR60" s="6"/>
      <c r="AT60" s="103">
        <f t="shared" si="72"/>
        <v>0</v>
      </c>
      <c r="AU60" s="103">
        <f t="shared" si="72"/>
        <v>0</v>
      </c>
      <c r="AV60" s="103">
        <f t="shared" si="72"/>
        <v>0</v>
      </c>
    </row>
    <row r="61" spans="1:48" x14ac:dyDescent="0.25">
      <c r="A61" s="1" t="s">
        <v>19</v>
      </c>
      <c r="B61" s="5">
        <f>DRE!B35/DRE!B$9</f>
        <v>-7.2863528441557508E-3</v>
      </c>
      <c r="C61" s="5">
        <f>DRE!C35/DRE!C$9</f>
        <v>-8.9902507494699288E-3</v>
      </c>
      <c r="D61" s="5">
        <f>DRE!D35/DRE!D$9</f>
        <v>-1.1391097831004024E-2</v>
      </c>
      <c r="E61" s="5">
        <f>DRE!E35/DRE!E$9</f>
        <v>-1.8418247629481039E-2</v>
      </c>
      <c r="F61" s="5">
        <f>DRE!F35/DRE!F$9</f>
        <v>-8.3246213868369782E-3</v>
      </c>
      <c r="H61" s="98">
        <f t="shared" ref="H61:K62" si="86">(C61-B61)*100</f>
        <v>-0.17038979053141781</v>
      </c>
      <c r="I61" s="98">
        <f t="shared" si="86"/>
        <v>-0.24008470815340949</v>
      </c>
      <c r="J61" s="98">
        <f t="shared" si="86"/>
        <v>-0.70271497984770148</v>
      </c>
      <c r="K61" s="98">
        <f t="shared" si="86"/>
        <v>1.009362624264406</v>
      </c>
      <c r="M61" s="5">
        <f>DRE!M35/DRE!M$9</f>
        <v>-7.6336846647333924E-3</v>
      </c>
      <c r="N61" s="5">
        <f>DRE!N35/DRE!N$9</f>
        <v>-3.0728603179321621E-3</v>
      </c>
      <c r="O61" s="5">
        <f>DRE!O35/DRE!O$9</f>
        <v>-1.5751891230252803E-2</v>
      </c>
      <c r="P61" s="5">
        <f>DRE!P35/DRE!P$9</f>
        <v>-1.6688166758809918E-2</v>
      </c>
      <c r="Q61" s="121">
        <f>DRE!Q35/DRE!Q$9</f>
        <v>-5.0397363830199651E-3</v>
      </c>
      <c r="R61" s="5">
        <f>DRE!R35/DRE!R$9</f>
        <v>-1.0494327506652041E-2</v>
      </c>
      <c r="S61" s="5">
        <f>DRE!S35/DRE!S$9</f>
        <v>-3.2806190377846815E-2</v>
      </c>
      <c r="T61" s="5">
        <f>DRE!T35/DRE!T$9</f>
        <v>-1.9270520106896921E-2</v>
      </c>
      <c r="U61" s="121">
        <f>DRE!U35/DRE!U$9</f>
        <v>-8.9806399452433613E-3</v>
      </c>
      <c r="V61" s="5">
        <f>DRE!V35/DRE!V$9</f>
        <v>-1.3369797639225059E-2</v>
      </c>
      <c r="W61" s="5">
        <f>DRE!W35/DRE!W$9</f>
        <v>-1.8152216489965043E-2</v>
      </c>
      <c r="X61" s="5">
        <f>DRE!X35/DRE!X$9</f>
        <v>6.0227383667781987E-3</v>
      </c>
      <c r="Y61" s="121">
        <f>DRE!Y35/DRE!Y$9</f>
        <v>-2.1545620630487052E-3</v>
      </c>
      <c r="Z61" s="5">
        <f>DRE!Z35/DRE!Z$9</f>
        <v>-3.5781263204454857E-3</v>
      </c>
      <c r="AA61" s="5">
        <f>DRE!AA35/DRE!AA$9</f>
        <v>-3.190392228617053E-3</v>
      </c>
      <c r="AC61" s="98">
        <f t="shared" ref="AC61:AM62" si="87">(Q61-M61)*100</f>
        <v>0.25939482817134274</v>
      </c>
      <c r="AD61" s="98">
        <f t="shared" si="87"/>
        <v>-0.74214671887198791</v>
      </c>
      <c r="AE61" s="98">
        <f t="shared" si="87"/>
        <v>-1.7054299147594012</v>
      </c>
      <c r="AF61" s="98">
        <f t="shared" si="87"/>
        <v>-0.25823533480870026</v>
      </c>
      <c r="AG61" s="98">
        <f t="shared" si="87"/>
        <v>-0.39409035622233962</v>
      </c>
      <c r="AH61" s="98">
        <f t="shared" si="87"/>
        <v>-0.28754701325730181</v>
      </c>
      <c r="AI61" s="98">
        <f t="shared" si="87"/>
        <v>1.4653973887881773</v>
      </c>
      <c r="AJ61" s="98">
        <f t="shared" si="87"/>
        <v>2.5293258473675118</v>
      </c>
      <c r="AK61" s="98">
        <f t="shared" si="87"/>
        <v>0.68260778821946555</v>
      </c>
      <c r="AL61" s="98">
        <f t="shared" si="87"/>
        <v>0.97916713187795734</v>
      </c>
      <c r="AM61" s="98">
        <f t="shared" si="87"/>
        <v>1.4961824261347991</v>
      </c>
      <c r="AO61" s="5">
        <f>DRE!AO35/DRE!AO$9</f>
        <v>-9.2202539293596373E-3</v>
      </c>
      <c r="AP61" s="5">
        <f>DRE!AP35/DRE!AP$9</f>
        <v>-1.8035778437494973E-2</v>
      </c>
      <c r="AQ61" s="5">
        <f>DRE!AQ35/DRE!AQ$9</f>
        <v>-1.3822223703460861E-2</v>
      </c>
      <c r="AR61" s="5">
        <f>DRE!AR35/DRE!AR$9</f>
        <v>-2.9877720480729693E-3</v>
      </c>
      <c r="AT61" s="98">
        <f t="shared" si="72"/>
        <v>-0.88155245081353362</v>
      </c>
      <c r="AU61" s="98">
        <f t="shared" si="72"/>
        <v>0.42135547340341128</v>
      </c>
      <c r="AV61" s="98">
        <f t="shared" si="72"/>
        <v>1.0834451655387891</v>
      </c>
    </row>
    <row r="62" spans="1:48" x14ac:dyDescent="0.25">
      <c r="A62" s="1" t="s">
        <v>20</v>
      </c>
      <c r="B62" s="5">
        <f>DRE!B36/DRE!B$9</f>
        <v>9.0488152735775627E-4</v>
      </c>
      <c r="C62" s="5">
        <f>DRE!C36/DRE!C$9</f>
        <v>-1.833120005828034E-3</v>
      </c>
      <c r="D62" s="5">
        <f>DRE!D36/DRE!D$9</f>
        <v>-1.5565105592723982E-3</v>
      </c>
      <c r="E62" s="5">
        <f>DRE!E36/DRE!E$9</f>
        <v>-4.4227480995136828E-4</v>
      </c>
      <c r="F62" s="5">
        <f>DRE!F36/DRE!F$9</f>
        <v>-3.487892935012977E-3</v>
      </c>
      <c r="H62" s="98">
        <f t="shared" si="86"/>
        <v>-0.27380015331857899</v>
      </c>
      <c r="I62" s="98">
        <f t="shared" si="86"/>
        <v>2.7660944655563572E-2</v>
      </c>
      <c r="J62" s="98">
        <f t="shared" si="86"/>
        <v>0.111423574932103</v>
      </c>
      <c r="K62" s="98">
        <f t="shared" si="86"/>
        <v>-0.30456181250616088</v>
      </c>
      <c r="M62" s="5">
        <f>DRE!M36/DRE!M$9</f>
        <v>-5.4888921321649079E-4</v>
      </c>
      <c r="N62" s="5">
        <f>DRE!N36/DRE!N$9</f>
        <v>2.1084868323269053E-4</v>
      </c>
      <c r="O62" s="5">
        <f>DRE!O36/DRE!O$9</f>
        <v>-6.5931482856381165E-3</v>
      </c>
      <c r="P62" s="5">
        <f>DRE!P36/DRE!P$9</f>
        <v>8.1905112926674445E-4</v>
      </c>
      <c r="Q62" s="121">
        <f>DRE!Q36/DRE!Q$9</f>
        <v>6.4251872424125915E-3</v>
      </c>
      <c r="R62" s="5">
        <f>DRE!R36/DRE!R$9</f>
        <v>2.8441231479545514E-3</v>
      </c>
      <c r="S62" s="5">
        <f>DRE!S36/DRE!S$9</f>
        <v>-5.1762245198370676E-3</v>
      </c>
      <c r="T62" s="5">
        <f>DRE!T36/DRE!T$9</f>
        <v>-2.7401297578888255E-3</v>
      </c>
      <c r="U62" s="121">
        <f>DRE!U36/DRE!U$9</f>
        <v>-1.1153449507442906E-2</v>
      </c>
      <c r="V62" s="5">
        <f>DRE!V36/DRE!V$9</f>
        <v>-5.0706076063144782E-3</v>
      </c>
      <c r="W62" s="5">
        <f>DRE!W36/DRE!W$9</f>
        <v>-1.1974002491335091E-3</v>
      </c>
      <c r="X62" s="5">
        <f>DRE!X36/DRE!X$9</f>
        <v>1.6401444889192619E-3</v>
      </c>
      <c r="Y62" s="121">
        <f>DRE!Y36/DRE!Y$9</f>
        <v>6.0268505818613267E-3</v>
      </c>
      <c r="Z62" s="5">
        <f>DRE!Z36/DRE!Z$9</f>
        <v>5.929980203431765E-3</v>
      </c>
      <c r="AA62" s="5">
        <f>DRE!AA36/DRE!AA$9</f>
        <v>9.0971090189294387E-3</v>
      </c>
      <c r="AC62" s="98">
        <f t="shared" si="87"/>
        <v>0.69740764556290824</v>
      </c>
      <c r="AD62" s="98">
        <f t="shared" si="87"/>
        <v>0.26332744647218609</v>
      </c>
      <c r="AE62" s="98">
        <f t="shared" si="87"/>
        <v>0.14169237658010489</v>
      </c>
      <c r="AF62" s="98">
        <f t="shared" si="87"/>
        <v>-0.35591808871555697</v>
      </c>
      <c r="AG62" s="98">
        <f t="shared" si="87"/>
        <v>-1.7578636749855499</v>
      </c>
      <c r="AH62" s="98">
        <f t="shared" si="87"/>
        <v>-0.79147307542690293</v>
      </c>
      <c r="AI62" s="98">
        <f t="shared" si="87"/>
        <v>0.39788242707035582</v>
      </c>
      <c r="AJ62" s="98">
        <f t="shared" si="87"/>
        <v>0.4380274246808088</v>
      </c>
      <c r="AK62" s="98">
        <f t="shared" si="87"/>
        <v>1.7180300089304232</v>
      </c>
      <c r="AL62" s="98">
        <f t="shared" si="87"/>
        <v>1.1000587809746243</v>
      </c>
      <c r="AM62" s="98">
        <f t="shared" si="87"/>
        <v>1.0294509268062948</v>
      </c>
      <c r="AO62" s="5">
        <f>DRE!AO36/DRE!AO$9</f>
        <v>-2.5300628529710406E-3</v>
      </c>
      <c r="AP62" s="5">
        <f>DRE!AP36/DRE!AP$9</f>
        <v>5.8891972997270775E-4</v>
      </c>
      <c r="AQ62" s="5">
        <f>DRE!AQ36/DRE!AQ$9</f>
        <v>-5.4528475263579236E-3</v>
      </c>
      <c r="AR62" s="5">
        <f>DRE!AR36/DRE!AR$9</f>
        <v>7.0824099633243912E-3</v>
      </c>
      <c r="AT62" s="98">
        <f t="shared" si="72"/>
        <v>0.31189825829437479</v>
      </c>
      <c r="AU62" s="98">
        <f t="shared" si="72"/>
        <v>-0.60417672563306313</v>
      </c>
      <c r="AV62" s="98">
        <f t="shared" si="72"/>
        <v>1.2535257489682314</v>
      </c>
    </row>
    <row r="63" spans="1:48" ht="5.0999999999999996" customHeight="1" x14ac:dyDescent="0.25">
      <c r="B63" s="6"/>
      <c r="C63" s="6"/>
      <c r="D63" s="6"/>
      <c r="E63" s="6"/>
      <c r="F63" s="6"/>
      <c r="H63" s="103"/>
      <c r="I63" s="103"/>
      <c r="J63" s="103"/>
      <c r="K63" s="103"/>
      <c r="M63" s="6"/>
      <c r="N63" s="6"/>
      <c r="O63" s="6"/>
      <c r="P63" s="6"/>
      <c r="Q63" s="122"/>
      <c r="R63" s="6"/>
      <c r="S63" s="6"/>
      <c r="T63" s="6"/>
      <c r="U63" s="122"/>
      <c r="V63" s="6"/>
      <c r="W63" s="6"/>
      <c r="X63" s="6"/>
      <c r="Y63" s="122"/>
      <c r="Z63" s="6"/>
      <c r="AA63" s="6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O63" s="6"/>
      <c r="AP63" s="6"/>
      <c r="AQ63" s="6"/>
      <c r="AR63" s="6"/>
      <c r="AT63" s="103">
        <f t="shared" si="72"/>
        <v>0</v>
      </c>
      <c r="AU63" s="103">
        <f t="shared" si="72"/>
        <v>0</v>
      </c>
      <c r="AV63" s="103">
        <f t="shared" si="72"/>
        <v>0</v>
      </c>
    </row>
    <row r="64" spans="1:48" x14ac:dyDescent="0.25">
      <c r="A64" s="14" t="s">
        <v>107</v>
      </c>
      <c r="B64" s="17">
        <f>DRE!B38/DRE!B$9</f>
        <v>1.7682207664140883E-2</v>
      </c>
      <c r="C64" s="17">
        <f>DRE!C38/DRE!C$9</f>
        <v>1.6463349035706027E-2</v>
      </c>
      <c r="D64" s="17">
        <f>DRE!D38/DRE!D$9</f>
        <v>2.2411668769791195E-2</v>
      </c>
      <c r="E64" s="17">
        <f>DRE!E38/DRE!E$9</f>
        <v>4.1862513601338296E-2</v>
      </c>
      <c r="F64" s="17">
        <f>DRE!F38/DRE!F$9</f>
        <v>3.354976332681945E-2</v>
      </c>
      <c r="G64" s="16"/>
      <c r="H64" s="105">
        <f>(C64-B64)*100</f>
        <v>-0.1218858628434856</v>
      </c>
      <c r="I64" s="105">
        <f>(D64-C64)*100</f>
        <v>0.59483197340851679</v>
      </c>
      <c r="J64" s="105">
        <f>(E64-D64)*100</f>
        <v>1.9450844831547101</v>
      </c>
      <c r="K64" s="105">
        <f>(F64-E64)*100</f>
        <v>-0.83127502745188453</v>
      </c>
      <c r="L64" s="34"/>
      <c r="M64" s="17">
        <f>DRE!M38/DRE!M$9</f>
        <v>-1.5863850092962162E-3</v>
      </c>
      <c r="N64" s="17">
        <f>DRE!N38/DRE!N$9</f>
        <v>4.68014946060759E-3</v>
      </c>
      <c r="O64" s="17">
        <f>DRE!O38/DRE!O$9</f>
        <v>3.8245993229123372E-2</v>
      </c>
      <c r="P64" s="17">
        <f>DRE!P38/DRE!P$9</f>
        <v>4.0763150889694288E-2</v>
      </c>
      <c r="Q64" s="126">
        <f>DRE!Q38/DRE!Q$9</f>
        <v>-4.8872096829033458E-3</v>
      </c>
      <c r="R64" s="17">
        <f>DRE!R38/DRE!R$9</f>
        <v>1.2736974460175115E-2</v>
      </c>
      <c r="S64" s="17">
        <f>DRE!S38/DRE!S$9</f>
        <v>6.6141867219734682E-2</v>
      </c>
      <c r="T64" s="17">
        <f>DRE!T38/DRE!T$9</f>
        <v>6.9403344710713188E-2</v>
      </c>
      <c r="U64" s="126">
        <f>DRE!U38/DRE!U$9</f>
        <v>2.6670892850170311E-2</v>
      </c>
      <c r="V64" s="17">
        <f>DRE!V38/DRE!V$9</f>
        <v>3.2217302541551369E-2</v>
      </c>
      <c r="W64" s="17">
        <f>DRE!W38/DRE!W$9</f>
        <v>2.8869412828333645E-2</v>
      </c>
      <c r="X64" s="17">
        <f>DRE!X38/DRE!X$9</f>
        <v>4.4514657460083602E-2</v>
      </c>
      <c r="Y64" s="126">
        <f>DRE!Y38/DRE!Y$9</f>
        <v>-1.8998646920216418E-2</v>
      </c>
      <c r="Z64" s="17">
        <f>DRE!Z38/DRE!Z$9</f>
        <v>-7.8538973707064728E-3</v>
      </c>
      <c r="AA64" s="17">
        <f>DRE!AA38/DRE!AA$9</f>
        <v>-1.2708340264147177E-2</v>
      </c>
      <c r="AB64" s="16"/>
      <c r="AC64" s="105">
        <f t="shared" ref="AC64:AM64" si="88">(Q64-M64)*100</f>
        <v>-0.33008246736071295</v>
      </c>
      <c r="AD64" s="105">
        <f t="shared" si="88"/>
        <v>0.80568249995675245</v>
      </c>
      <c r="AE64" s="105">
        <f t="shared" si="88"/>
        <v>2.7895873990611308</v>
      </c>
      <c r="AF64" s="105">
        <f t="shared" si="88"/>
        <v>2.86401938210189</v>
      </c>
      <c r="AG64" s="105">
        <f t="shared" si="88"/>
        <v>3.155810253307366</v>
      </c>
      <c r="AH64" s="105">
        <f t="shared" si="88"/>
        <v>1.9480328081376255</v>
      </c>
      <c r="AI64" s="105">
        <f t="shared" si="88"/>
        <v>-3.7272454391401033</v>
      </c>
      <c r="AJ64" s="105">
        <f t="shared" si="88"/>
        <v>-2.4888687250629586</v>
      </c>
      <c r="AK64" s="105">
        <f t="shared" si="88"/>
        <v>-4.5669539770386729</v>
      </c>
      <c r="AL64" s="105">
        <f t="shared" si="88"/>
        <v>-4.0071199912257844</v>
      </c>
      <c r="AM64" s="105">
        <f t="shared" si="88"/>
        <v>-4.1577753092480823</v>
      </c>
      <c r="AO64" s="17">
        <f>DRE!AO38/DRE!AO$9</f>
        <v>1.4890867438133041E-2</v>
      </c>
      <c r="AP64" s="17">
        <f>DRE!AP38/DRE!AP$9</f>
        <v>2.950318052400451E-2</v>
      </c>
      <c r="AQ64" s="17">
        <f>DRE!AQ38/DRE!AQ$9</f>
        <v>2.9348249708721224E-2</v>
      </c>
      <c r="AR64" s="17">
        <f>DRE!AR38/DRE!AR$9</f>
        <v>-1.311980659595449E-2</v>
      </c>
      <c r="AS64" s="16"/>
      <c r="AT64" s="105">
        <f t="shared" si="72"/>
        <v>1.4612313085871469</v>
      </c>
      <c r="AU64" s="105">
        <f t="shared" si="72"/>
        <v>-1.5493081528328637E-2</v>
      </c>
      <c r="AV64" s="105">
        <f t="shared" si="72"/>
        <v>-4.2468056304675716</v>
      </c>
    </row>
    <row r="65" spans="1:48" x14ac:dyDescent="0.25">
      <c r="Q65" s="113"/>
      <c r="U65" s="113"/>
      <c r="Y65" s="113"/>
    </row>
    <row r="66" spans="1:48" x14ac:dyDescent="0.25">
      <c r="Q66" s="113"/>
      <c r="U66" s="113"/>
      <c r="Y66" s="113"/>
    </row>
    <row r="67" spans="1:48" ht="14.45" customHeight="1" x14ac:dyDescent="0.25">
      <c r="A67" s="43" t="s">
        <v>338</v>
      </c>
      <c r="Q67" s="113"/>
      <c r="U67" s="113"/>
      <c r="Y67" s="113"/>
    </row>
    <row r="68" spans="1:48" ht="5.0999999999999996" customHeight="1" x14ac:dyDescent="0.25">
      <c r="Q68" s="113"/>
      <c r="U68" s="113"/>
      <c r="Y68" s="113"/>
    </row>
    <row r="69" spans="1:48" x14ac:dyDescent="0.25">
      <c r="A69" s="18" t="s">
        <v>16</v>
      </c>
      <c r="B69" s="26">
        <f>DRE!B5/DRE!B$5</f>
        <v>1</v>
      </c>
      <c r="C69" s="26">
        <f>DRE!C5/DRE!C$5</f>
        <v>1</v>
      </c>
      <c r="D69" s="26">
        <f>DRE!D5/DRE!D$5</f>
        <v>1</v>
      </c>
      <c r="E69" s="26">
        <f>DRE!E5/DRE!E$5</f>
        <v>1</v>
      </c>
      <c r="F69" s="26">
        <f>DRE!F5/DRE!F$5</f>
        <v>1</v>
      </c>
      <c r="G69" s="20"/>
      <c r="H69" s="101">
        <f>(C69-B69)*100</f>
        <v>0</v>
      </c>
      <c r="I69" s="102">
        <f>(D69-C69)*100</f>
        <v>0</v>
      </c>
      <c r="J69" s="102">
        <f>(E69-D69)*100</f>
        <v>0</v>
      </c>
      <c r="K69" s="102">
        <f>(F69-E69)*100</f>
        <v>0</v>
      </c>
      <c r="M69" s="26">
        <f>DRE!M5/DRE!M$5</f>
        <v>1</v>
      </c>
      <c r="N69" s="26">
        <f>DRE!N5/DRE!N$5</f>
        <v>1</v>
      </c>
      <c r="O69" s="26">
        <f>DRE!O5/DRE!O$5</f>
        <v>1</v>
      </c>
      <c r="P69" s="120">
        <f>DRE!P5/DRE!P$5</f>
        <v>1</v>
      </c>
      <c r="Q69" s="123">
        <f>DRE!Q5/DRE!Q$5</f>
        <v>1</v>
      </c>
      <c r="R69" s="26">
        <f>DRE!R5/DRE!R$5</f>
        <v>1</v>
      </c>
      <c r="S69" s="26">
        <f>DRE!S5/DRE!S$5</f>
        <v>1</v>
      </c>
      <c r="T69" s="120">
        <f>DRE!T5/DRE!T$5</f>
        <v>1</v>
      </c>
      <c r="U69" s="123">
        <f>DRE!U5/DRE!U$5</f>
        <v>1</v>
      </c>
      <c r="V69" s="120">
        <f>DRE!V5/DRE!V$5</f>
        <v>1</v>
      </c>
      <c r="W69" s="26">
        <f>DRE!W5/DRE!W$5</f>
        <v>1</v>
      </c>
      <c r="X69" s="120">
        <f>DRE!X5/DRE!X$5</f>
        <v>1</v>
      </c>
      <c r="Y69" s="123">
        <f>DRE!Y5/DRE!Y$5</f>
        <v>1</v>
      </c>
      <c r="Z69" s="26">
        <f>DRE!Z5/DRE!Z$5</f>
        <v>1</v>
      </c>
      <c r="AA69" s="26">
        <f>DRE!AA5/DRE!AA$5</f>
        <v>1</v>
      </c>
      <c r="AB69" s="20"/>
      <c r="AC69" s="101">
        <f t="shared" ref="AC69:AM69" si="89">(Q69-M69)*100</f>
        <v>0</v>
      </c>
      <c r="AD69" s="101">
        <f t="shared" si="89"/>
        <v>0</v>
      </c>
      <c r="AE69" s="101">
        <f t="shared" si="89"/>
        <v>0</v>
      </c>
      <c r="AF69" s="101">
        <f t="shared" si="89"/>
        <v>0</v>
      </c>
      <c r="AG69" s="101">
        <f t="shared" si="89"/>
        <v>0</v>
      </c>
      <c r="AH69" s="101">
        <f t="shared" si="89"/>
        <v>0</v>
      </c>
      <c r="AI69" s="101">
        <f t="shared" si="89"/>
        <v>0</v>
      </c>
      <c r="AJ69" s="101">
        <f t="shared" si="89"/>
        <v>0</v>
      </c>
      <c r="AK69" s="101">
        <f t="shared" si="89"/>
        <v>0</v>
      </c>
      <c r="AL69" s="101">
        <f t="shared" si="89"/>
        <v>0</v>
      </c>
      <c r="AM69" s="101">
        <f t="shared" si="89"/>
        <v>0</v>
      </c>
      <c r="AO69" s="120">
        <f>DRE!AO5/DRE!AO$5</f>
        <v>1</v>
      </c>
      <c r="AP69" s="120">
        <f>DRE!AP5/DRE!AP$5</f>
        <v>1</v>
      </c>
      <c r="AQ69" s="120">
        <f>DRE!AQ5/DRE!AQ$5</f>
        <v>1</v>
      </c>
      <c r="AR69" s="120">
        <f>DRE!AR5/DRE!AR$5</f>
        <v>1</v>
      </c>
      <c r="AS69" s="20"/>
      <c r="AT69" s="101">
        <f t="shared" si="72"/>
        <v>0</v>
      </c>
      <c r="AU69" s="101">
        <f t="shared" si="72"/>
        <v>0</v>
      </c>
      <c r="AV69" s="101">
        <f t="shared" si="72"/>
        <v>0</v>
      </c>
    </row>
    <row r="70" spans="1:48" ht="5.0999999999999996" customHeight="1" x14ac:dyDescent="0.25">
      <c r="B70" s="6"/>
      <c r="C70" s="6"/>
      <c r="D70" s="6"/>
      <c r="E70" s="6"/>
      <c r="F70" s="6"/>
      <c r="H70" s="103"/>
      <c r="I70" s="103"/>
      <c r="J70" s="103"/>
      <c r="K70" s="103"/>
      <c r="M70" s="6"/>
      <c r="N70" s="6"/>
      <c r="O70" s="6"/>
      <c r="P70" s="6"/>
      <c r="Q70" s="122"/>
      <c r="R70" s="6"/>
      <c r="S70" s="6"/>
      <c r="T70" s="6"/>
      <c r="U70" s="122"/>
      <c r="V70" s="6"/>
      <c r="W70" s="6"/>
      <c r="X70" s="6"/>
      <c r="Y70" s="122"/>
      <c r="Z70" s="6"/>
      <c r="AA70" s="6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O70" s="6"/>
      <c r="AP70" s="6"/>
      <c r="AQ70" s="6"/>
      <c r="AR70" s="6"/>
      <c r="AT70" s="103">
        <f t="shared" si="72"/>
        <v>0</v>
      </c>
      <c r="AU70" s="103">
        <f t="shared" si="72"/>
        <v>0</v>
      </c>
      <c r="AV70" s="103">
        <f t="shared" si="72"/>
        <v>0</v>
      </c>
    </row>
    <row r="71" spans="1:48" x14ac:dyDescent="0.25">
      <c r="A71" s="1" t="s">
        <v>15</v>
      </c>
      <c r="B71" s="5">
        <f>DRE!B7/DRE!B$5</f>
        <v>-0.11952431825589396</v>
      </c>
      <c r="C71" s="5">
        <f>DRE!C7/DRE!C$5</f>
        <v>-0.11470636098501864</v>
      </c>
      <c r="D71" s="5">
        <f>DRE!D7/DRE!D$5</f>
        <v>-0.18703988551084313</v>
      </c>
      <c r="E71" s="5">
        <f>DRE!E7/DRE!E$5</f>
        <v>-0.20109204252855153</v>
      </c>
      <c r="F71" s="5">
        <f>DRE!F7/DRE!F$5</f>
        <v>-0.19249951159388753</v>
      </c>
      <c r="H71" s="98">
        <f>(C71-B71)*100</f>
        <v>0.48179572708753199</v>
      </c>
      <c r="I71" s="98">
        <f>(D71-C71)*100</f>
        <v>-7.2333524525824489</v>
      </c>
      <c r="J71" s="98">
        <f>(E71-D71)*100</f>
        <v>-1.40521570177084</v>
      </c>
      <c r="K71" s="98">
        <f>(F71-E71)*100</f>
        <v>0.8592530934664</v>
      </c>
      <c r="M71" s="5">
        <f>DRE!M7/DRE!M$5</f>
        <v>-0.10990429230243519</v>
      </c>
      <c r="N71" s="5">
        <f>DRE!N7/DRE!N$5</f>
        <v>-0.23409657085825172</v>
      </c>
      <c r="O71" s="5">
        <f>DRE!O7/DRE!O$5</f>
        <v>-0.19486193557916895</v>
      </c>
      <c r="P71" s="5">
        <f>DRE!P7/DRE!P$5</f>
        <v>-0.19963781550305337</v>
      </c>
      <c r="Q71" s="121">
        <f>DRE!Q7/DRE!Q$5</f>
        <v>-0.1889932609171853</v>
      </c>
      <c r="R71" s="5">
        <f>DRE!R7/DRE!R$5</f>
        <v>-0.19693948197063688</v>
      </c>
      <c r="S71" s="5">
        <f>DRE!S7/DRE!S$5</f>
        <v>-0.20725726109280404</v>
      </c>
      <c r="T71" s="5">
        <f>DRE!T7/DRE!T$5</f>
        <v>-0.20577410635629342</v>
      </c>
      <c r="U71" s="121">
        <f>DRE!U7/DRE!U$5</f>
        <v>-0.19349693797027998</v>
      </c>
      <c r="V71" s="5">
        <f>DRE!V7/DRE!V$5</f>
        <v>-0.19319523259784394</v>
      </c>
      <c r="W71" s="5">
        <f>DRE!W7/DRE!W$5</f>
        <v>-0.19358571689486778</v>
      </c>
      <c r="X71" s="5">
        <f>DRE!X7/DRE!X$5</f>
        <v>-0.19006713918081575</v>
      </c>
      <c r="Y71" s="121">
        <f>DRE!Y7/DRE!Y$5</f>
        <v>-0.1042964009311024</v>
      </c>
      <c r="Z71" s="5">
        <f>DRE!Z7/DRE!Z$5</f>
        <v>-0.10895979595171797</v>
      </c>
      <c r="AA71" s="5">
        <f>DRE!AA7/DRE!AA$5</f>
        <v>-0.1310720025901044</v>
      </c>
      <c r="AC71" s="98">
        <f t="shared" ref="AC71:AM71" si="90">(Q71-M71)*100</f>
        <v>-7.9088968614750108</v>
      </c>
      <c r="AD71" s="98">
        <f t="shared" si="90"/>
        <v>3.7157088887614846</v>
      </c>
      <c r="AE71" s="98">
        <f t="shared" si="90"/>
        <v>-1.2395325513635091</v>
      </c>
      <c r="AF71" s="98">
        <f t="shared" si="90"/>
        <v>-0.61362908532400506</v>
      </c>
      <c r="AG71" s="98">
        <f t="shared" si="90"/>
        <v>-0.4503677053094679</v>
      </c>
      <c r="AH71" s="98">
        <f t="shared" si="90"/>
        <v>0.37442493727929405</v>
      </c>
      <c r="AI71" s="98">
        <f t="shared" si="90"/>
        <v>1.3671544197936258</v>
      </c>
      <c r="AJ71" s="98">
        <f t="shared" si="90"/>
        <v>1.5706967175477677</v>
      </c>
      <c r="AK71" s="98">
        <f t="shared" si="90"/>
        <v>8.9200537039177572</v>
      </c>
      <c r="AL71" s="98">
        <f t="shared" si="90"/>
        <v>8.4235436646125965</v>
      </c>
      <c r="AM71" s="98">
        <f t="shared" si="90"/>
        <v>6.2513714304763379</v>
      </c>
      <c r="AO71" s="5">
        <f>DRE!AO7/DRE!AO$5</f>
        <v>-0.18176169076171481</v>
      </c>
      <c r="AP71" s="5">
        <f>DRE!AP7/DRE!AP$5</f>
        <v>-0.19897290819883834</v>
      </c>
      <c r="AQ71" s="5">
        <f>DRE!AQ7/DRE!AQ$5</f>
        <v>-0.19342767768289459</v>
      </c>
      <c r="AR71" s="5">
        <f>DRE!AR7/DRE!AR$5</f>
        <v>-0.11546561927817314</v>
      </c>
      <c r="AT71" s="98">
        <f t="shared" si="72"/>
        <v>-1.7211217437123532</v>
      </c>
      <c r="AU71" s="98">
        <f t="shared" si="72"/>
        <v>0.55452305159437443</v>
      </c>
      <c r="AV71" s="98">
        <f t="shared" si="72"/>
        <v>7.7962058404721448</v>
      </c>
    </row>
    <row r="72" spans="1:48" ht="5.0999999999999996" customHeight="1" x14ac:dyDescent="0.25">
      <c r="B72" s="6"/>
      <c r="C72" s="6"/>
      <c r="D72" s="6"/>
      <c r="E72" s="6"/>
      <c r="F72" s="6"/>
      <c r="H72" s="103"/>
      <c r="I72" s="103"/>
      <c r="J72" s="103"/>
      <c r="K72" s="103"/>
      <c r="M72" s="6"/>
      <c r="N72" s="6"/>
      <c r="O72" s="6"/>
      <c r="P72" s="6"/>
      <c r="Q72" s="122"/>
      <c r="R72" s="6"/>
      <c r="S72" s="6"/>
      <c r="T72" s="6"/>
      <c r="U72" s="122"/>
      <c r="V72" s="6"/>
      <c r="W72" s="6"/>
      <c r="X72" s="6"/>
      <c r="Y72" s="122"/>
      <c r="Z72" s="6"/>
      <c r="AA72" s="6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O72" s="6"/>
      <c r="AP72" s="6"/>
      <c r="AQ72" s="6"/>
      <c r="AR72" s="6"/>
      <c r="AT72" s="103">
        <f t="shared" si="72"/>
        <v>0</v>
      </c>
      <c r="AU72" s="103">
        <f t="shared" si="72"/>
        <v>0</v>
      </c>
      <c r="AV72" s="103">
        <f t="shared" si="72"/>
        <v>0</v>
      </c>
    </row>
    <row r="73" spans="1:48" x14ac:dyDescent="0.25">
      <c r="A73" s="1" t="s">
        <v>0</v>
      </c>
      <c r="B73" s="5">
        <f>DRE!B9/DRE!B$5</f>
        <v>0.88047568174410606</v>
      </c>
      <c r="C73" s="5">
        <f>DRE!C9/DRE!C$5</f>
        <v>0.88529363901498137</v>
      </c>
      <c r="D73" s="5">
        <f>DRE!D9/DRE!D$5</f>
        <v>0.81296011448915684</v>
      </c>
      <c r="E73" s="5">
        <f>DRE!E9/DRE!E$5</f>
        <v>0.79890795747144849</v>
      </c>
      <c r="F73" s="5">
        <f>DRE!F9/DRE!F$5</f>
        <v>0.80750048840611244</v>
      </c>
      <c r="H73" s="98">
        <f t="shared" ref="H73:K75" si="91">(C73-B73)*100</f>
        <v>0.4817957270875306</v>
      </c>
      <c r="I73" s="98">
        <f t="shared" si="91"/>
        <v>-7.2333524525824533</v>
      </c>
      <c r="J73" s="98">
        <f t="shared" si="91"/>
        <v>-1.4052157017708344</v>
      </c>
      <c r="K73" s="98">
        <f t="shared" si="91"/>
        <v>0.85925309346639445</v>
      </c>
      <c r="M73" s="5">
        <f>DRE!M9/DRE!M$5</f>
        <v>0.89009570769756485</v>
      </c>
      <c r="N73" s="5">
        <f>DRE!N9/DRE!N$5</f>
        <v>0.76590342914174825</v>
      </c>
      <c r="O73" s="5">
        <f>DRE!O9/DRE!O$5</f>
        <v>0.80513806442083102</v>
      </c>
      <c r="P73" s="5">
        <f>DRE!P9/DRE!P$5</f>
        <v>0.80036218449694663</v>
      </c>
      <c r="Q73" s="121">
        <f>DRE!Q9/DRE!Q$5</f>
        <v>0.81100673908281473</v>
      </c>
      <c r="R73" s="5">
        <f>DRE!R9/DRE!R$5</f>
        <v>0.80306051802936318</v>
      </c>
      <c r="S73" s="5">
        <f>DRE!S9/DRE!S$5</f>
        <v>0.79274273890719593</v>
      </c>
      <c r="T73" s="5">
        <f>DRE!T9/DRE!T$5</f>
        <v>0.79422589364370655</v>
      </c>
      <c r="U73" s="121">
        <f>DRE!U9/DRE!U$5</f>
        <v>0.80650306202972</v>
      </c>
      <c r="V73" s="5">
        <f>DRE!V9/DRE!V$5</f>
        <v>0.80680476740215601</v>
      </c>
      <c r="W73" s="5">
        <f>DRE!W9/DRE!W$5</f>
        <v>0.80641428310513219</v>
      </c>
      <c r="X73" s="5">
        <f>DRE!X9/DRE!X$5</f>
        <v>0.80993286081918425</v>
      </c>
      <c r="Y73" s="121">
        <f>DRE!Y9/DRE!Y$5</f>
        <v>0.89570359906889763</v>
      </c>
      <c r="Z73" s="5">
        <f>DRE!Z9/DRE!Z$5</f>
        <v>0.89104020404828199</v>
      </c>
      <c r="AA73" s="5">
        <f>DRE!AA9/DRE!AA$5</f>
        <v>0.86892799740989557</v>
      </c>
      <c r="AC73" s="98">
        <f t="shared" ref="AC73:AM75" si="92">(Q73-M73)*100</f>
        <v>-7.9088968614750126</v>
      </c>
      <c r="AD73" s="98">
        <f t="shared" si="92"/>
        <v>3.7157088887614931</v>
      </c>
      <c r="AE73" s="98">
        <f t="shared" si="92"/>
        <v>-1.2395325513635091</v>
      </c>
      <c r="AF73" s="98">
        <f t="shared" si="92"/>
        <v>-0.61362908532400784</v>
      </c>
      <c r="AG73" s="98">
        <f t="shared" si="92"/>
        <v>-0.45036770530947345</v>
      </c>
      <c r="AH73" s="98">
        <f t="shared" si="92"/>
        <v>0.37442493727928294</v>
      </c>
      <c r="AI73" s="98">
        <f t="shared" si="92"/>
        <v>1.3671544197936258</v>
      </c>
      <c r="AJ73" s="98">
        <f t="shared" si="92"/>
        <v>1.5706967175477704</v>
      </c>
      <c r="AK73" s="98">
        <f t="shared" si="92"/>
        <v>8.9200537039177625</v>
      </c>
      <c r="AL73" s="98">
        <f t="shared" si="92"/>
        <v>8.4235436646125983</v>
      </c>
      <c r="AM73" s="98">
        <f t="shared" si="92"/>
        <v>6.2513714304763379</v>
      </c>
      <c r="AO73" s="5">
        <f>DRE!AO9/DRE!AO$5</f>
        <v>0.81823830923828522</v>
      </c>
      <c r="AP73" s="5">
        <f>DRE!AP9/DRE!AP$5</f>
        <v>0.80102709180116172</v>
      </c>
      <c r="AQ73" s="5">
        <f>DRE!AQ9/DRE!AQ$5</f>
        <v>0.80657232231710541</v>
      </c>
      <c r="AR73" s="5">
        <f>DRE!AR9/DRE!AR$5</f>
        <v>0.88453438072182689</v>
      </c>
      <c r="AT73" s="98">
        <f t="shared" si="72"/>
        <v>-1.7211217437123505</v>
      </c>
      <c r="AU73" s="98">
        <f t="shared" si="72"/>
        <v>0.55452305159436888</v>
      </c>
      <c r="AV73" s="98">
        <f t="shared" si="72"/>
        <v>7.7962058404721475</v>
      </c>
    </row>
    <row r="74" spans="1:48" x14ac:dyDescent="0.25">
      <c r="A74" s="13" t="s">
        <v>1</v>
      </c>
      <c r="B74" s="6">
        <f>DRE!B10/DRE!B$5</f>
        <v>0.72389001557237531</v>
      </c>
      <c r="C74" s="6">
        <f>DRE!C10/DRE!C$5</f>
        <v>0.68600187332624896</v>
      </c>
      <c r="D74" s="6">
        <f>DRE!D10/DRE!D$5</f>
        <v>0.56551643210946634</v>
      </c>
      <c r="E74" s="6">
        <f>DRE!E10/DRE!E$5</f>
        <v>0.582849610072811</v>
      </c>
      <c r="F74" s="6">
        <f>DRE!F10/DRE!F$5</f>
        <v>0.58862307595787156</v>
      </c>
      <c r="H74" s="103">
        <f t="shared" si="91"/>
        <v>-3.7888142246126355</v>
      </c>
      <c r="I74" s="103">
        <f t="shared" si="91"/>
        <v>-12.048544121678262</v>
      </c>
      <c r="J74" s="103">
        <f t="shared" si="91"/>
        <v>1.7333177963344659</v>
      </c>
      <c r="K74" s="103">
        <f t="shared" si="91"/>
        <v>0.5773465885060558</v>
      </c>
      <c r="M74" s="6">
        <f>DRE!M10/DRE!M$5</f>
        <v>0.64898799488278702</v>
      </c>
      <c r="N74" s="6">
        <f>DRE!N10/DRE!N$5</f>
        <v>0.51904122753373416</v>
      </c>
      <c r="O74" s="6">
        <f>DRE!O10/DRE!O$5</f>
        <v>0.54278335287438029</v>
      </c>
      <c r="P74" s="6">
        <f>DRE!P10/DRE!P$5</f>
        <v>0.56110736680808526</v>
      </c>
      <c r="Q74" s="122">
        <f>DRE!Q10/DRE!Q$5</f>
        <v>0.52696792815081117</v>
      </c>
      <c r="R74" s="6">
        <f>DRE!R10/DRE!R$5</f>
        <v>0.56701007215425414</v>
      </c>
      <c r="S74" s="6">
        <f>DRE!S10/DRE!S$5</f>
        <v>0.60581444764140757</v>
      </c>
      <c r="T74" s="6">
        <f>DRE!T10/DRE!T$5</f>
        <v>0.60718267957885153</v>
      </c>
      <c r="U74" s="122">
        <f>DRE!U10/DRE!U$5</f>
        <v>0.58237656482129829</v>
      </c>
      <c r="V74" s="6">
        <f>DRE!V10/DRE!V$5</f>
        <v>0.59107006390139993</v>
      </c>
      <c r="W74" s="6">
        <f>DRE!W10/DRE!W$5</f>
        <v>0.5899161349625287</v>
      </c>
      <c r="X74" s="6">
        <f>DRE!X10/DRE!X$5</f>
        <v>0.59006570151099103</v>
      </c>
      <c r="Y74" s="122">
        <f>DRE!Y10/DRE!Y$5</f>
        <v>0.63423392953066871</v>
      </c>
      <c r="Z74" s="6">
        <f>DRE!Z10/DRE!Z$5</f>
        <v>0.64042898844217722</v>
      </c>
      <c r="AA74" s="6">
        <f>DRE!AA10/DRE!AA$5</f>
        <v>0.62573713909091955</v>
      </c>
      <c r="AC74" s="103">
        <f t="shared" si="92"/>
        <v>-12.202006673197586</v>
      </c>
      <c r="AD74" s="103">
        <f t="shared" si="92"/>
        <v>4.7968844620519979</v>
      </c>
      <c r="AE74" s="103">
        <f t="shared" si="92"/>
        <v>6.303109476702728</v>
      </c>
      <c r="AF74" s="103">
        <f t="shared" si="92"/>
        <v>4.6075312770766264</v>
      </c>
      <c r="AG74" s="103">
        <f t="shared" si="92"/>
        <v>5.5408636670487121</v>
      </c>
      <c r="AH74" s="103">
        <f t="shared" si="92"/>
        <v>2.4059991747145792</v>
      </c>
      <c r="AI74" s="103">
        <f t="shared" si="92"/>
        <v>-1.5898312678878868</v>
      </c>
      <c r="AJ74" s="103">
        <f t="shared" si="92"/>
        <v>-1.71169780678605</v>
      </c>
      <c r="AK74" s="103">
        <f t="shared" si="92"/>
        <v>5.1857364709370408</v>
      </c>
      <c r="AL74" s="103">
        <f t="shared" si="92"/>
        <v>4.9358924540777283</v>
      </c>
      <c r="AM74" s="103">
        <f t="shared" si="92"/>
        <v>3.5821004128390843</v>
      </c>
      <c r="AO74" s="6">
        <f>DRE!AO10/DRE!AO$5</f>
        <v>0.56736371220522042</v>
      </c>
      <c r="AP74" s="6">
        <f>DRE!AP10/DRE!AP$5</f>
        <v>0.57183629525381652</v>
      </c>
      <c r="AQ74" s="6">
        <f>DRE!AQ10/DRE!AQ$5</f>
        <v>0.588072586193087</v>
      </c>
      <c r="AR74" s="6">
        <f>DRE!AR10/DRE!AR$5</f>
        <v>0.63318563182515919</v>
      </c>
      <c r="AT74" s="103">
        <f t="shared" si="72"/>
        <v>0.44725830485961016</v>
      </c>
      <c r="AU74" s="103">
        <f t="shared" si="72"/>
        <v>1.6236290939270481</v>
      </c>
      <c r="AV74" s="103">
        <f t="shared" si="72"/>
        <v>4.5113045632072186</v>
      </c>
    </row>
    <row r="75" spans="1:48" x14ac:dyDescent="0.25">
      <c r="A75" s="13" t="s">
        <v>2</v>
      </c>
      <c r="B75" s="6">
        <f>DRE!B11/DRE!B$5</f>
        <v>0.1565856661717307</v>
      </c>
      <c r="C75" s="6">
        <f>DRE!C11/DRE!C$5</f>
        <v>0.19929176568873236</v>
      </c>
      <c r="D75" s="6">
        <f>DRE!D11/DRE!D$5</f>
        <v>0.24744368237969053</v>
      </c>
      <c r="E75" s="6">
        <f>DRE!E11/DRE!E$5</f>
        <v>0.21605834739863741</v>
      </c>
      <c r="F75" s="6">
        <f>DRE!F11/DRE!F$5</f>
        <v>0.21887741244824085</v>
      </c>
      <c r="H75" s="103">
        <f t="shared" si="91"/>
        <v>4.2706099517001661</v>
      </c>
      <c r="I75" s="103">
        <f t="shared" si="91"/>
        <v>4.8151916690958165</v>
      </c>
      <c r="J75" s="103">
        <f t="shared" si="91"/>
        <v>-3.1385334981053115</v>
      </c>
      <c r="K75" s="103">
        <f t="shared" si="91"/>
        <v>0.2819065049603442</v>
      </c>
      <c r="M75" s="6">
        <f>DRE!M11/DRE!M$5</f>
        <v>0.24110771281477777</v>
      </c>
      <c r="N75" s="6">
        <f>DRE!N11/DRE!N$5</f>
        <v>0.24686220160801411</v>
      </c>
      <c r="O75" s="6">
        <f>DRE!O11/DRE!O$5</f>
        <v>0.26235471154645074</v>
      </c>
      <c r="P75" s="6">
        <f>DRE!P11/DRE!P$5</f>
        <v>0.23925481768886139</v>
      </c>
      <c r="Q75" s="122">
        <f>DRE!Q11/DRE!Q$5</f>
        <v>0.28403881093200356</v>
      </c>
      <c r="R75" s="6">
        <f>DRE!R11/DRE!R$5</f>
        <v>0.23605044587510896</v>
      </c>
      <c r="S75" s="6">
        <f>DRE!S11/DRE!S$5</f>
        <v>0.18692829126578839</v>
      </c>
      <c r="T75" s="6">
        <f>DRE!T11/DRE!T$5</f>
        <v>0.18704321406485511</v>
      </c>
      <c r="U75" s="122">
        <f>DRE!U11/DRE!U$5</f>
        <v>0.22412649720842179</v>
      </c>
      <c r="V75" s="6">
        <f>DRE!V11/DRE!V$5</f>
        <v>0.21573470350075608</v>
      </c>
      <c r="W75" s="6">
        <f>DRE!W11/DRE!W$5</f>
        <v>0.21649814814260349</v>
      </c>
      <c r="X75" s="6">
        <f>DRE!X11/DRE!X$5</f>
        <v>0.21986715930819328</v>
      </c>
      <c r="Y75" s="122">
        <f>DRE!Y11/DRE!Y$5</f>
        <v>0.26146966953822892</v>
      </c>
      <c r="Z75" s="6">
        <f>DRE!Z11/DRE!Z$5</f>
        <v>0.25061121560610478</v>
      </c>
      <c r="AA75" s="6">
        <f>DRE!AA11/DRE!AA$5</f>
        <v>0.24319085831897599</v>
      </c>
      <c r="AC75" s="103">
        <f t="shared" si="92"/>
        <v>4.2931098117225783</v>
      </c>
      <c r="AD75" s="103">
        <f t="shared" si="92"/>
        <v>-1.0811755732905159</v>
      </c>
      <c r="AE75" s="103">
        <f t="shared" si="92"/>
        <v>-7.5426420280662345</v>
      </c>
      <c r="AF75" s="103">
        <f t="shared" si="92"/>
        <v>-5.2211603624006289</v>
      </c>
      <c r="AG75" s="103">
        <f t="shared" si="92"/>
        <v>-5.9912313723581772</v>
      </c>
      <c r="AH75" s="103">
        <f t="shared" si="92"/>
        <v>-2.0315742374352879</v>
      </c>
      <c r="AI75" s="103">
        <f t="shared" si="92"/>
        <v>2.9569856876815099</v>
      </c>
      <c r="AJ75" s="103">
        <f t="shared" si="92"/>
        <v>3.2823945243338177</v>
      </c>
      <c r="AK75" s="103">
        <f t="shared" si="92"/>
        <v>3.7343172329807133</v>
      </c>
      <c r="AL75" s="103">
        <f t="shared" si="92"/>
        <v>3.48765121053487</v>
      </c>
      <c r="AM75" s="103">
        <f t="shared" si="92"/>
        <v>2.6692710176372509</v>
      </c>
      <c r="AO75" s="6">
        <f>DRE!AO11/DRE!AO$5</f>
        <v>0.25087459703306475</v>
      </c>
      <c r="AP75" s="6">
        <f>DRE!AP11/DRE!AP$5</f>
        <v>0.22919079654734514</v>
      </c>
      <c r="AQ75" s="6">
        <f>DRE!AQ11/DRE!AQ$5</f>
        <v>0.21849973612401841</v>
      </c>
      <c r="AR75" s="6">
        <f>DRE!AR11/DRE!AR$5</f>
        <v>0.25134874889666764</v>
      </c>
      <c r="AT75" s="103">
        <f t="shared" si="72"/>
        <v>-2.1683800485719606</v>
      </c>
      <c r="AU75" s="103">
        <f t="shared" si="72"/>
        <v>-1.0691060423326737</v>
      </c>
      <c r="AV75" s="103">
        <f t="shared" si="72"/>
        <v>3.2849012772649235</v>
      </c>
    </row>
    <row r="76" spans="1:48" ht="5.0999999999999996" customHeight="1" x14ac:dyDescent="0.25">
      <c r="B76" s="6"/>
      <c r="C76" s="6"/>
      <c r="D76" s="6"/>
      <c r="E76" s="6"/>
      <c r="F76" s="6"/>
      <c r="H76" s="103"/>
      <c r="I76" s="103"/>
      <c r="J76" s="103"/>
      <c r="K76" s="103"/>
      <c r="M76" s="6"/>
      <c r="N76" s="6"/>
      <c r="O76" s="6"/>
      <c r="P76" s="6"/>
      <c r="Q76" s="122"/>
      <c r="R76" s="6"/>
      <c r="S76" s="6"/>
      <c r="T76" s="6"/>
      <c r="U76" s="122"/>
      <c r="V76" s="6"/>
      <c r="W76" s="6"/>
      <c r="X76" s="6"/>
      <c r="Y76" s="122"/>
      <c r="Z76" s="6"/>
      <c r="AA76" s="6"/>
      <c r="AC76" s="103"/>
      <c r="AD76" s="103"/>
      <c r="AE76" s="103"/>
      <c r="AF76" s="103"/>
      <c r="AG76" s="103"/>
      <c r="AH76" s="103"/>
      <c r="AI76" s="103"/>
      <c r="AJ76" s="103"/>
      <c r="AK76" s="103"/>
      <c r="AL76" s="103"/>
      <c r="AM76" s="103"/>
      <c r="AO76" s="6"/>
      <c r="AP76" s="6"/>
      <c r="AQ76" s="6"/>
      <c r="AR76" s="6"/>
      <c r="AT76" s="103">
        <f t="shared" si="72"/>
        <v>0</v>
      </c>
      <c r="AU76" s="103">
        <f t="shared" si="72"/>
        <v>0</v>
      </c>
      <c r="AV76" s="103">
        <f t="shared" si="72"/>
        <v>0</v>
      </c>
    </row>
    <row r="77" spans="1:48" x14ac:dyDescent="0.25">
      <c r="A77" s="1" t="s">
        <v>3</v>
      </c>
      <c r="B77" s="5">
        <f>DRE!B13/DRE!B$5</f>
        <v>-0.53279524137181766</v>
      </c>
      <c r="C77" s="5">
        <f>DRE!C13/DRE!C$5</f>
        <v>-0.55826097129491237</v>
      </c>
      <c r="D77" s="5">
        <f>DRE!D13/DRE!D$5</f>
        <v>-0.48509759825604853</v>
      </c>
      <c r="E77" s="5">
        <f>DRE!E13/DRE!E$5</f>
        <v>-0.46882972563417069</v>
      </c>
      <c r="F77" s="5">
        <f>DRE!F13/DRE!F$5</f>
        <v>-0.49224307853093796</v>
      </c>
      <c r="H77" s="98">
        <f t="shared" ref="H77:K79" si="93">(C77-B77)*100</f>
        <v>-2.5465729923094704</v>
      </c>
      <c r="I77" s="98">
        <f t="shared" si="93"/>
        <v>7.3163373038863835</v>
      </c>
      <c r="J77" s="98">
        <f t="shared" si="93"/>
        <v>1.6267872621877844</v>
      </c>
      <c r="K77" s="98">
        <f t="shared" si="93"/>
        <v>-2.341335289676727</v>
      </c>
      <c r="M77" s="5">
        <f>DRE!M13/DRE!M$5</f>
        <v>-0.55814616816201124</v>
      </c>
      <c r="N77" s="5">
        <f>DRE!N13/DRE!N$5</f>
        <v>-0.45347904472206557</v>
      </c>
      <c r="O77" s="5">
        <f>DRE!O13/DRE!O$5</f>
        <v>-0.48114827500253882</v>
      </c>
      <c r="P77" s="5">
        <f>DRE!P13/DRE!P$5</f>
        <v>-0.46008083597426197</v>
      </c>
      <c r="Q77" s="121">
        <f>DRE!Q13/DRE!Q$5</f>
        <v>-0.48529642944579743</v>
      </c>
      <c r="R77" s="5">
        <f>DRE!R13/DRE!R$5</f>
        <v>-0.48473996177227591</v>
      </c>
      <c r="S77" s="5">
        <f>DRE!S13/DRE!S$5</f>
        <v>-0.45945178662245106</v>
      </c>
      <c r="T77" s="5">
        <f>DRE!T13/DRE!T$5</f>
        <v>-0.45629959305424417</v>
      </c>
      <c r="U77" s="121">
        <f>DRE!U13/DRE!U$5</f>
        <v>-0.48263182658501252</v>
      </c>
      <c r="V77" s="5">
        <f>DRE!V13/DRE!V$5</f>
        <v>-0.48761483553112955</v>
      </c>
      <c r="W77" s="5">
        <f>DRE!W13/DRE!W$5</f>
        <v>-0.49602531819910234</v>
      </c>
      <c r="X77" s="5">
        <f>DRE!X13/DRE!X$5</f>
        <v>-0.50016245669019654</v>
      </c>
      <c r="Y77" s="121">
        <f>DRE!Y13/DRE!Y$5</f>
        <v>-0.58846799169700703</v>
      </c>
      <c r="Z77" s="5">
        <f>DRE!Z13/DRE!Z$5</f>
        <v>-0.59155096560850795</v>
      </c>
      <c r="AA77" s="5">
        <f>DRE!AA13/DRE!AA$5</f>
        <v>-0.59580206514575118</v>
      </c>
      <c r="AC77" s="98">
        <f t="shared" ref="AC77:AM79" si="94">(Q77-M77)*100</f>
        <v>7.2849738716213803</v>
      </c>
      <c r="AD77" s="98">
        <f t="shared" si="94"/>
        <v>-3.1260917050210333</v>
      </c>
      <c r="AE77" s="98">
        <f t="shared" si="94"/>
        <v>2.1696488380087753</v>
      </c>
      <c r="AF77" s="98">
        <f t="shared" si="94"/>
        <v>0.37812429200178022</v>
      </c>
      <c r="AG77" s="98">
        <f t="shared" si="94"/>
        <v>0.26646028607849037</v>
      </c>
      <c r="AH77" s="98">
        <f t="shared" si="94"/>
        <v>-0.28748737588536466</v>
      </c>
      <c r="AI77" s="98">
        <f t="shared" si="94"/>
        <v>-3.6573531576651277</v>
      </c>
      <c r="AJ77" s="98">
        <f t="shared" si="94"/>
        <v>-4.3862863635952376</v>
      </c>
      <c r="AK77" s="98">
        <f t="shared" si="94"/>
        <v>-10.58361651119945</v>
      </c>
      <c r="AL77" s="98">
        <f t="shared" si="94"/>
        <v>-10.393613007737839</v>
      </c>
      <c r="AM77" s="98">
        <f t="shared" si="94"/>
        <v>-9.9776746946648842</v>
      </c>
      <c r="AO77" s="5">
        <f>DRE!AO13/DRE!AO$5</f>
        <v>-0.49557895062088664</v>
      </c>
      <c r="AP77" s="5">
        <f>DRE!AP13/DRE!AP$5</f>
        <v>-0.47450094992390585</v>
      </c>
      <c r="AQ77" s="5">
        <f>DRE!AQ13/DRE!AQ$5</f>
        <v>-0.48922113246135396</v>
      </c>
      <c r="AR77" s="5">
        <f>DRE!AR13/DRE!AR$5</f>
        <v>-0.59211457357442165</v>
      </c>
      <c r="AT77" s="98">
        <f t="shared" si="72"/>
        <v>2.1078000696980794</v>
      </c>
      <c r="AU77" s="98">
        <f t="shared" si="72"/>
        <v>-1.4720182537448112</v>
      </c>
      <c r="AV77" s="98">
        <f t="shared" si="72"/>
        <v>-10.28934411130677</v>
      </c>
    </row>
    <row r="78" spans="1:48" x14ac:dyDescent="0.25">
      <c r="A78" s="13" t="s">
        <v>1</v>
      </c>
      <c r="B78" s="6">
        <f>DRE!B14/DRE!B$5</f>
        <v>-0.51583764893347339</v>
      </c>
      <c r="C78" s="6">
        <f>DRE!C14/DRE!C$5</f>
        <v>-0.49291728192210171</v>
      </c>
      <c r="D78" s="6">
        <f>DRE!D14/DRE!D$5</f>
        <v>-0.38839273022887549</v>
      </c>
      <c r="E78" s="6">
        <f>DRE!E14/DRE!E$5</f>
        <v>-0.39986891547265579</v>
      </c>
      <c r="F78" s="6">
        <f>DRE!F14/DRE!F$5</f>
        <v>-0.4076594784934538</v>
      </c>
      <c r="H78" s="103">
        <f t="shared" si="93"/>
        <v>2.2920367011371678</v>
      </c>
      <c r="I78" s="103">
        <f t="shared" si="93"/>
        <v>10.452455169322622</v>
      </c>
      <c r="J78" s="103">
        <f t="shared" si="93"/>
        <v>-1.1476185243780301</v>
      </c>
      <c r="K78" s="103">
        <f t="shared" si="93"/>
        <v>-0.77905630207980026</v>
      </c>
      <c r="M78" s="6">
        <f>DRE!M14/DRE!M$5</f>
        <v>-0.4578267659609318</v>
      </c>
      <c r="N78" s="6">
        <f>DRE!N14/DRE!N$5</f>
        <v>-0.34235557920541759</v>
      </c>
      <c r="O78" s="6">
        <f>DRE!O14/DRE!O$5</f>
        <v>-0.37923171373443254</v>
      </c>
      <c r="P78" s="6">
        <f>DRE!P14/DRE!P$5</f>
        <v>-0.38178097261287025</v>
      </c>
      <c r="Q78" s="122">
        <f>DRE!Q14/DRE!Q$5</f>
        <v>-0.37024752921772519</v>
      </c>
      <c r="R78" s="6">
        <f>DRE!R14/DRE!R$5</f>
        <v>-0.39356844993709217</v>
      </c>
      <c r="S78" s="6">
        <f>DRE!S14/DRE!S$5</f>
        <v>-0.41320825698938962</v>
      </c>
      <c r="T78" s="6">
        <f>DRE!T14/DRE!T$5</f>
        <v>-0.41026711647379049</v>
      </c>
      <c r="U78" s="122">
        <f>DRE!U14/DRE!U$5</f>
        <v>-0.40264301512676026</v>
      </c>
      <c r="V78" s="6">
        <f>DRE!V14/DRE!V$5</f>
        <v>-0.4074746752085332</v>
      </c>
      <c r="W78" s="6">
        <f>DRE!W14/DRE!W$5</f>
        <v>-0.41061981083209326</v>
      </c>
      <c r="X78" s="6">
        <f>DRE!X14/DRE!X$5</f>
        <v>-0.40887329815834494</v>
      </c>
      <c r="Y78" s="122">
        <f>DRE!Y14/DRE!Y$5</f>
        <v>-0.45310500102792645</v>
      </c>
      <c r="Z78" s="6">
        <f>DRE!Z14/DRE!Z$5</f>
        <v>-0.47131211889144875</v>
      </c>
      <c r="AA78" s="6">
        <f>DRE!AA14/DRE!AA$5</f>
        <v>-0.46342922886578863</v>
      </c>
      <c r="AC78" s="103">
        <f t="shared" si="94"/>
        <v>8.7579236743206614</v>
      </c>
      <c r="AD78" s="103">
        <f t="shared" si="94"/>
        <v>-5.1212870731674576</v>
      </c>
      <c r="AE78" s="103">
        <f t="shared" si="94"/>
        <v>-3.3976543254957079</v>
      </c>
      <c r="AF78" s="103">
        <f t="shared" si="94"/>
        <v>-2.8486143860920246</v>
      </c>
      <c r="AG78" s="103">
        <f t="shared" si="94"/>
        <v>-3.2395485909035071</v>
      </c>
      <c r="AH78" s="103">
        <f t="shared" si="94"/>
        <v>-1.3906225271441031</v>
      </c>
      <c r="AI78" s="103">
        <f t="shared" si="94"/>
        <v>0.25884461572963646</v>
      </c>
      <c r="AJ78" s="103">
        <f t="shared" si="94"/>
        <v>0.13938183154455497</v>
      </c>
      <c r="AK78" s="103">
        <f t="shared" si="94"/>
        <v>-5.0461985901166182</v>
      </c>
      <c r="AL78" s="103">
        <f t="shared" si="94"/>
        <v>-6.3837443682915556</v>
      </c>
      <c r="AM78" s="103">
        <f t="shared" si="94"/>
        <v>-5.2809418033695374</v>
      </c>
      <c r="AO78" s="6">
        <f>DRE!AO14/DRE!AO$5</f>
        <v>-0.39116287932105864</v>
      </c>
      <c r="AP78" s="6">
        <f>DRE!AP14/DRE!AP$5</f>
        <v>-0.39516261809622938</v>
      </c>
      <c r="AQ78" s="6">
        <f>DRE!AQ14/DRE!AQ$5</f>
        <v>-0.40719629849475486</v>
      </c>
      <c r="AR78" s="6">
        <f>DRE!AR14/DRE!AR$5</f>
        <v>-0.46274826931834645</v>
      </c>
      <c r="AT78" s="103">
        <f t="shared" si="72"/>
        <v>-0.39997387751707358</v>
      </c>
      <c r="AU78" s="103">
        <f t="shared" si="72"/>
        <v>-1.2033680398525481</v>
      </c>
      <c r="AV78" s="103">
        <f t="shared" si="72"/>
        <v>-5.5551970823591592</v>
      </c>
    </row>
    <row r="79" spans="1:48" x14ac:dyDescent="0.25">
      <c r="A79" s="13" t="s">
        <v>2</v>
      </c>
      <c r="B79" s="6">
        <f>DRE!B15/DRE!B$5</f>
        <v>-1.6957592438344257E-2</v>
      </c>
      <c r="C79" s="6">
        <f>DRE!C15/DRE!C$5</f>
        <v>-6.5343689372810668E-2</v>
      </c>
      <c r="D79" s="6">
        <f>DRE!D15/DRE!D$5</f>
        <v>-9.6704868027173027E-2</v>
      </c>
      <c r="E79" s="6">
        <f>DRE!E15/DRE!E$5</f>
        <v>-6.8960810161514868E-2</v>
      </c>
      <c r="F79" s="6">
        <f>DRE!F15/DRE!F$5</f>
        <v>-8.4583600037484177E-2</v>
      </c>
      <c r="H79" s="103">
        <f t="shared" si="93"/>
        <v>-4.8386096934466414</v>
      </c>
      <c r="I79" s="103">
        <f t="shared" si="93"/>
        <v>-3.1361178654362361</v>
      </c>
      <c r="J79" s="103">
        <f t="shared" si="93"/>
        <v>2.7744057865658158</v>
      </c>
      <c r="K79" s="103">
        <f t="shared" si="93"/>
        <v>-1.562278987596931</v>
      </c>
      <c r="M79" s="6">
        <f>DRE!M15/DRE!M$5</f>
        <v>-0.10031940220107936</v>
      </c>
      <c r="N79" s="6">
        <f>DRE!N15/DRE!N$5</f>
        <v>-0.11112346551664801</v>
      </c>
      <c r="O79" s="6">
        <f>DRE!O15/DRE!O$5</f>
        <v>-0.10191656126810625</v>
      </c>
      <c r="P79" s="6">
        <f>DRE!P15/DRE!P$5</f>
        <v>-7.8299863361391706E-2</v>
      </c>
      <c r="Q79" s="122">
        <f>DRE!Q15/DRE!Q$5</f>
        <v>-0.11504890022807221</v>
      </c>
      <c r="R79" s="6">
        <f>DRE!R15/DRE!R$5</f>
        <v>-9.1171511835183766E-2</v>
      </c>
      <c r="S79" s="6">
        <f>DRE!S15/DRE!S$5</f>
        <v>-4.62435296330614E-2</v>
      </c>
      <c r="T79" s="6">
        <f>DRE!T15/DRE!T$5</f>
        <v>-4.6032476580453632E-2</v>
      </c>
      <c r="U79" s="122">
        <f>DRE!U15/DRE!U$5</f>
        <v>-7.998881145825229E-2</v>
      </c>
      <c r="V79" s="6">
        <f>DRE!V15/DRE!V$5</f>
        <v>-8.0140160322596382E-2</v>
      </c>
      <c r="W79" s="6">
        <f>DRE!W15/DRE!W$5</f>
        <v>-8.5405507367009095E-2</v>
      </c>
      <c r="X79" s="6">
        <f>DRE!X15/DRE!X$5</f>
        <v>-9.1289158531851572E-2</v>
      </c>
      <c r="Y79" s="122">
        <f>DRE!Y15/DRE!Y$5</f>
        <v>-0.13536299066908064</v>
      </c>
      <c r="Z79" s="6">
        <f>DRE!Z15/DRE!Z$5</f>
        <v>-0.12023884671705924</v>
      </c>
      <c r="AA79" s="6">
        <f>DRE!AA15/DRE!AA$5</f>
        <v>-0.13237283627996255</v>
      </c>
      <c r="AC79" s="103">
        <f t="shared" si="94"/>
        <v>-1.4729498026992847</v>
      </c>
      <c r="AD79" s="103">
        <f t="shared" si="94"/>
        <v>1.9951953681464241</v>
      </c>
      <c r="AE79" s="103">
        <f t="shared" si="94"/>
        <v>5.5673031635044845</v>
      </c>
      <c r="AF79" s="103">
        <f t="shared" si="94"/>
        <v>3.2267386780938074</v>
      </c>
      <c r="AG79" s="103">
        <f t="shared" si="94"/>
        <v>3.5060088769819919</v>
      </c>
      <c r="AH79" s="103">
        <f t="shared" si="94"/>
        <v>1.1031351512587384</v>
      </c>
      <c r="AI79" s="103">
        <f t="shared" si="94"/>
        <v>-3.9161977733947695</v>
      </c>
      <c r="AJ79" s="103">
        <f t="shared" si="94"/>
        <v>-4.5256681951397937</v>
      </c>
      <c r="AK79" s="103">
        <f t="shared" si="94"/>
        <v>-5.5374179210828354</v>
      </c>
      <c r="AL79" s="103">
        <f t="shared" si="94"/>
        <v>-4.0098686394462861</v>
      </c>
      <c r="AM79" s="103">
        <f t="shared" si="94"/>
        <v>-4.696732891295345</v>
      </c>
      <c r="AO79" s="6">
        <f>DRE!AO15/DRE!AO$5</f>
        <v>-0.10441607129982799</v>
      </c>
      <c r="AP79" s="6">
        <f>DRE!AP15/DRE!AP$5</f>
        <v>-7.9338331827676509E-2</v>
      </c>
      <c r="AQ79" s="6">
        <f>DRE!AQ15/DRE!AQ$5</f>
        <v>-8.2024833966599112E-2</v>
      </c>
      <c r="AR79" s="6">
        <f>DRE!AR15/DRE!AR$5</f>
        <v>-0.12936630425607523</v>
      </c>
      <c r="AT79" s="103">
        <f t="shared" si="72"/>
        <v>2.5077739472151488</v>
      </c>
      <c r="AU79" s="103">
        <f t="shared" si="72"/>
        <v>-0.26865021389226029</v>
      </c>
      <c r="AV79" s="103">
        <f t="shared" si="72"/>
        <v>-4.7341470289476124</v>
      </c>
    </row>
    <row r="80" spans="1:48" ht="5.0999999999999996" customHeight="1" x14ac:dyDescent="0.25">
      <c r="B80" s="6"/>
      <c r="C80" s="6"/>
      <c r="D80" s="6"/>
      <c r="E80" s="6"/>
      <c r="F80" s="6"/>
      <c r="H80" s="103"/>
      <c r="I80" s="103"/>
      <c r="J80" s="103"/>
      <c r="K80" s="103"/>
      <c r="M80" s="6"/>
      <c r="N80" s="6"/>
      <c r="O80" s="6"/>
      <c r="P80" s="6"/>
      <c r="Q80" s="122"/>
      <c r="R80" s="6"/>
      <c r="S80" s="6"/>
      <c r="T80" s="6"/>
      <c r="U80" s="122"/>
      <c r="V80" s="6"/>
      <c r="W80" s="6"/>
      <c r="X80" s="6"/>
      <c r="Y80" s="122"/>
      <c r="Z80" s="6"/>
      <c r="AA80" s="6"/>
      <c r="AC80" s="103"/>
      <c r="AD80" s="103"/>
      <c r="AE80" s="103"/>
      <c r="AF80" s="103"/>
      <c r="AG80" s="103"/>
      <c r="AH80" s="103"/>
      <c r="AI80" s="103"/>
      <c r="AJ80" s="103"/>
      <c r="AK80" s="103"/>
      <c r="AL80" s="103"/>
      <c r="AM80" s="103"/>
      <c r="AO80" s="6"/>
      <c r="AP80" s="6"/>
      <c r="AQ80" s="6"/>
      <c r="AR80" s="6"/>
      <c r="AT80" s="103">
        <f t="shared" si="72"/>
        <v>0</v>
      </c>
      <c r="AU80" s="103">
        <f t="shared" si="72"/>
        <v>0</v>
      </c>
      <c r="AV80" s="103">
        <f t="shared" si="72"/>
        <v>0</v>
      </c>
    </row>
    <row r="81" spans="1:48" x14ac:dyDescent="0.25">
      <c r="A81" s="18" t="s">
        <v>4</v>
      </c>
      <c r="B81" s="21">
        <f>DRE!B17/DRE!B$5</f>
        <v>0.3476804403722884</v>
      </c>
      <c r="C81" s="21">
        <f>DRE!C17/DRE!C$5</f>
        <v>0.32703266772006895</v>
      </c>
      <c r="D81" s="21">
        <f>DRE!D17/DRE!D$5</f>
        <v>0.32786251623310836</v>
      </c>
      <c r="E81" s="21">
        <f>DRE!E17/DRE!E$5</f>
        <v>0.3300782318372778</v>
      </c>
      <c r="F81" s="21">
        <f>DRE!F17/DRE!F$5</f>
        <v>0.31525740987517453</v>
      </c>
      <c r="G81" s="20"/>
      <c r="H81" s="102">
        <f t="shared" ref="H81:K83" si="95">(C81-B81)*100</f>
        <v>-2.0647772652219452</v>
      </c>
      <c r="I81" s="102">
        <f t="shared" si="95"/>
        <v>8.2984851303941065E-2</v>
      </c>
      <c r="J81" s="102">
        <f t="shared" si="95"/>
        <v>0.22157156041694437</v>
      </c>
      <c r="K81" s="102">
        <f t="shared" si="95"/>
        <v>-1.482082196210327</v>
      </c>
      <c r="M81" s="21">
        <f>DRE!M17/DRE!M$5</f>
        <v>0.33194953953555362</v>
      </c>
      <c r="N81" s="21">
        <f>DRE!N17/DRE!N$5</f>
        <v>0.31242438441968268</v>
      </c>
      <c r="O81" s="21">
        <f>DRE!O17/DRE!O$5</f>
        <v>0.32398978941829226</v>
      </c>
      <c r="P81" s="21">
        <f>DRE!P17/DRE!P$5</f>
        <v>0.34028134852268466</v>
      </c>
      <c r="Q81" s="124">
        <f>DRE!Q17/DRE!Q$5</f>
        <v>0.3257103096370173</v>
      </c>
      <c r="R81" s="21">
        <f>DRE!R17/DRE!R$5</f>
        <v>0.31832055625708722</v>
      </c>
      <c r="S81" s="21">
        <f>DRE!S17/DRE!S$5</f>
        <v>0.33329095228474492</v>
      </c>
      <c r="T81" s="21">
        <f>DRE!T17/DRE!T$5</f>
        <v>0.33792630058946244</v>
      </c>
      <c r="U81" s="124">
        <f>DRE!U17/DRE!U$5</f>
        <v>0.32387123544470747</v>
      </c>
      <c r="V81" s="21">
        <f>DRE!V17/DRE!V$5</f>
        <v>0.31918993187102651</v>
      </c>
      <c r="W81" s="21">
        <f>DRE!W17/DRE!W$5</f>
        <v>0.31038896490602985</v>
      </c>
      <c r="X81" s="21">
        <f>DRE!X17/DRE!X$5</f>
        <v>0.30977040412898776</v>
      </c>
      <c r="Y81" s="124">
        <f>DRE!Y17/DRE!Y$5</f>
        <v>0.30723560737189054</v>
      </c>
      <c r="Z81" s="21">
        <f>DRE!Z17/DRE!Z$5</f>
        <v>0.29948923843977404</v>
      </c>
      <c r="AA81" s="21">
        <f>DRE!AA17/DRE!AA$5</f>
        <v>0.27312593226414439</v>
      </c>
      <c r="AB81" s="20"/>
      <c r="AC81" s="102">
        <f t="shared" ref="AC81:AM83" si="96">(Q81-M81)*100</f>
        <v>-0.62392298985363137</v>
      </c>
      <c r="AD81" s="102">
        <f t="shared" si="96"/>
        <v>0.58961718374045402</v>
      </c>
      <c r="AE81" s="102">
        <f t="shared" si="96"/>
        <v>0.93011628664526613</v>
      </c>
      <c r="AF81" s="102">
        <f t="shared" si="96"/>
        <v>-0.23550479332222207</v>
      </c>
      <c r="AG81" s="102">
        <f t="shared" si="96"/>
        <v>-0.18390741923098308</v>
      </c>
      <c r="AH81" s="102">
        <f t="shared" si="96"/>
        <v>8.6937561393929386E-2</v>
      </c>
      <c r="AI81" s="102">
        <f t="shared" si="96"/>
        <v>-2.2901987378715072</v>
      </c>
      <c r="AJ81" s="102">
        <f t="shared" si="96"/>
        <v>-2.8155896460474672</v>
      </c>
      <c r="AK81" s="102">
        <f t="shared" si="96"/>
        <v>-1.6635628072816933</v>
      </c>
      <c r="AL81" s="102">
        <f t="shared" si="96"/>
        <v>-1.970069343125247</v>
      </c>
      <c r="AM81" s="102">
        <f t="shared" si="96"/>
        <v>-3.7263032641885463</v>
      </c>
      <c r="AO81" s="21">
        <f>DRE!AO17/DRE!AO$5</f>
        <v>0.32265935861739858</v>
      </c>
      <c r="AP81" s="21">
        <f>DRE!AP17/DRE!AP$5</f>
        <v>0.32652614187725582</v>
      </c>
      <c r="AQ81" s="21">
        <f>DRE!AQ17/DRE!AQ$5</f>
        <v>0.31735118985575145</v>
      </c>
      <c r="AR81" s="21">
        <f>DRE!AR17/DRE!AR$5</f>
        <v>0.29241980714740518</v>
      </c>
      <c r="AS81" s="20"/>
      <c r="AT81" s="102">
        <f t="shared" si="72"/>
        <v>0.38667832598572316</v>
      </c>
      <c r="AU81" s="102">
        <f t="shared" si="72"/>
        <v>-0.91749520215043678</v>
      </c>
      <c r="AV81" s="102">
        <f t="shared" si="72"/>
        <v>-2.4931382708346272</v>
      </c>
    </row>
    <row r="82" spans="1:48" x14ac:dyDescent="0.25">
      <c r="A82" s="13" t="s">
        <v>1</v>
      </c>
      <c r="B82" s="6">
        <f>DRE!B18/DRE!B$5</f>
        <v>0.20805236663890198</v>
      </c>
      <c r="C82" s="6">
        <f>DRE!C18/DRE!C$5</f>
        <v>0.19308459140414727</v>
      </c>
      <c r="D82" s="6">
        <f>DRE!D18/DRE!D$5</f>
        <v>0.17712370188059084</v>
      </c>
      <c r="E82" s="6">
        <f>DRE!E18/DRE!E$5</f>
        <v>0.18298069460015523</v>
      </c>
      <c r="F82" s="6">
        <f>DRE!F18/DRE!F$5</f>
        <v>0.18096359746441784</v>
      </c>
      <c r="H82" s="103">
        <f t="shared" si="95"/>
        <v>-1.4967775234754703</v>
      </c>
      <c r="I82" s="103">
        <f t="shared" si="95"/>
        <v>-1.5960889523556427</v>
      </c>
      <c r="J82" s="103">
        <f t="shared" si="95"/>
        <v>0.58569927195643856</v>
      </c>
      <c r="K82" s="103">
        <f t="shared" si="95"/>
        <v>-0.2017097135737389</v>
      </c>
      <c r="M82" s="6">
        <f>DRE!M18/DRE!M$5</f>
        <v>0.19116122892185519</v>
      </c>
      <c r="N82" s="6">
        <f>DRE!N18/DRE!N$5</f>
        <v>0.17668564832831657</v>
      </c>
      <c r="O82" s="6">
        <f>DRE!O18/DRE!O$5</f>
        <v>0.16355163913994775</v>
      </c>
      <c r="P82" s="6">
        <f>DRE!P18/DRE!P$5</f>
        <v>0.17932639419521498</v>
      </c>
      <c r="Q82" s="122">
        <f>DRE!Q18/DRE!Q$5</f>
        <v>0.15672039893308592</v>
      </c>
      <c r="R82" s="6">
        <f>DRE!R18/DRE!R$5</f>
        <v>0.173441622217162</v>
      </c>
      <c r="S82" s="6">
        <f>DRE!S18/DRE!S$5</f>
        <v>0.19260619065201792</v>
      </c>
      <c r="T82" s="6">
        <f>DRE!T18/DRE!T$5</f>
        <v>0.19691556310506098</v>
      </c>
      <c r="U82" s="122">
        <f>DRE!U18/DRE!U$5</f>
        <v>0.179733549694538</v>
      </c>
      <c r="V82" s="6">
        <f>DRE!V18/DRE!V$5</f>
        <v>0.18359538869286679</v>
      </c>
      <c r="W82" s="6">
        <f>DRE!W18/DRE!W$5</f>
        <v>0.17929632413043545</v>
      </c>
      <c r="X82" s="6">
        <f>DRE!X18/DRE!X$5</f>
        <v>0.18119240335264603</v>
      </c>
      <c r="Y82" s="122">
        <f>DRE!Y18/DRE!Y$5</f>
        <v>0.18112892850274223</v>
      </c>
      <c r="Z82" s="6">
        <f>DRE!Z18/DRE!Z$5</f>
        <v>0.16911686955072849</v>
      </c>
      <c r="AA82" s="6">
        <f>DRE!AA18/DRE!AA$5</f>
        <v>0.16230791022513094</v>
      </c>
      <c r="AC82" s="103">
        <f t="shared" si="96"/>
        <v>-3.4440829988769268</v>
      </c>
      <c r="AD82" s="103">
        <f t="shared" si="96"/>
        <v>-0.32440261111545687</v>
      </c>
      <c r="AE82" s="103">
        <f t="shared" si="96"/>
        <v>2.9054551512070175</v>
      </c>
      <c r="AF82" s="103">
        <f t="shared" si="96"/>
        <v>1.7589168909845991</v>
      </c>
      <c r="AG82" s="103">
        <f t="shared" si="96"/>
        <v>2.3013150761452077</v>
      </c>
      <c r="AH82" s="103">
        <f t="shared" si="96"/>
        <v>1.0153766475704789</v>
      </c>
      <c r="AI82" s="103">
        <f t="shared" si="96"/>
        <v>-1.3309866521582476</v>
      </c>
      <c r="AJ82" s="103">
        <f t="shared" si="96"/>
        <v>-1.572315975241495</v>
      </c>
      <c r="AK82" s="103">
        <f t="shared" si="96"/>
        <v>0.13953788082042284</v>
      </c>
      <c r="AL82" s="103">
        <f t="shared" si="96"/>
        <v>-1.4478519142138295</v>
      </c>
      <c r="AM82" s="103">
        <f t="shared" si="96"/>
        <v>-1.6988413905304505</v>
      </c>
      <c r="AO82" s="6">
        <f>DRE!AO18/DRE!AO$5</f>
        <v>0.1762008328841618</v>
      </c>
      <c r="AP82" s="6">
        <f>DRE!AP18/DRE!AP$5</f>
        <v>0.17667367715758714</v>
      </c>
      <c r="AQ82" s="6">
        <f>DRE!AQ18/DRE!AQ$5</f>
        <v>0.18087628769833214</v>
      </c>
      <c r="AR82" s="6">
        <f>DRE!AR18/DRE!AR$5</f>
        <v>0.1704373625068128</v>
      </c>
      <c r="AT82" s="103">
        <f t="shared" si="72"/>
        <v>4.7284427342533797E-2</v>
      </c>
      <c r="AU82" s="103">
        <f t="shared" si="72"/>
        <v>0.42026105407449998</v>
      </c>
      <c r="AV82" s="103">
        <f t="shared" si="72"/>
        <v>-1.0438925191519344</v>
      </c>
    </row>
    <row r="83" spans="1:48" x14ac:dyDescent="0.25">
      <c r="A83" s="13" t="s">
        <v>2</v>
      </c>
      <c r="B83" s="6">
        <f>DRE!B19/DRE!B$5</f>
        <v>0.13962807373338645</v>
      </c>
      <c r="C83" s="6">
        <f>DRE!C19/DRE!C$5</f>
        <v>0.1339480763159217</v>
      </c>
      <c r="D83" s="6">
        <f>DRE!D19/DRE!D$5</f>
        <v>0.15073881435251749</v>
      </c>
      <c r="E83" s="6">
        <f>DRE!E19/DRE!E$5</f>
        <v>0.14709753723712254</v>
      </c>
      <c r="F83" s="6">
        <f>DRE!F19/DRE!F$5</f>
        <v>0.13429381241075669</v>
      </c>
      <c r="H83" s="103">
        <f t="shared" si="95"/>
        <v>-0.56799974174647494</v>
      </c>
      <c r="I83" s="103">
        <f t="shared" si="95"/>
        <v>1.6790738036595783</v>
      </c>
      <c r="J83" s="103">
        <f t="shared" si="95"/>
        <v>-0.36412771153949419</v>
      </c>
      <c r="K83" s="103">
        <f t="shared" si="95"/>
        <v>-1.2803724826365852</v>
      </c>
      <c r="M83" s="6">
        <f>DRE!M19/DRE!M$5</f>
        <v>0.14078831061369843</v>
      </c>
      <c r="N83" s="6">
        <f>DRE!N19/DRE!N$5</f>
        <v>0.13573873609136614</v>
      </c>
      <c r="O83" s="6">
        <f>DRE!O19/DRE!O$5</f>
        <v>0.16043815027834452</v>
      </c>
      <c r="P83" s="6">
        <f>DRE!P19/DRE!P$5</f>
        <v>0.16095495432746967</v>
      </c>
      <c r="Q83" s="122">
        <f>DRE!Q19/DRE!Q$5</f>
        <v>0.16898991070393135</v>
      </c>
      <c r="R83" s="6">
        <f>DRE!R19/DRE!R$5</f>
        <v>0.14487893403992519</v>
      </c>
      <c r="S83" s="6">
        <f>DRE!S19/DRE!S$5</f>
        <v>0.140684761632727</v>
      </c>
      <c r="T83" s="6">
        <f>DRE!T19/DRE!T$5</f>
        <v>0.14101073748440146</v>
      </c>
      <c r="U83" s="122">
        <f>DRE!U19/DRE!U$5</f>
        <v>0.1441376857501695</v>
      </c>
      <c r="V83" s="6">
        <f>DRE!V19/DRE!V$5</f>
        <v>0.13559454317815969</v>
      </c>
      <c r="W83" s="6">
        <f>DRE!W19/DRE!W$5</f>
        <v>0.1310926407755944</v>
      </c>
      <c r="X83" s="6">
        <f>DRE!X19/DRE!X$5</f>
        <v>0.12857800077634171</v>
      </c>
      <c r="Y83" s="122">
        <f>DRE!Y19/DRE!Y$5</f>
        <v>0.12610667886914828</v>
      </c>
      <c r="Z83" s="6">
        <f>DRE!Z19/DRE!Z$5</f>
        <v>0.13037236888904555</v>
      </c>
      <c r="AA83" s="6">
        <f>DRE!AA19/DRE!AA$5</f>
        <v>0.11081802203901345</v>
      </c>
      <c r="AC83" s="103">
        <f t="shared" si="96"/>
        <v>2.8201600090232928</v>
      </c>
      <c r="AD83" s="103">
        <f t="shared" si="96"/>
        <v>0.91401979485590534</v>
      </c>
      <c r="AE83" s="103">
        <f t="shared" si="96"/>
        <v>-1.9753388645617513</v>
      </c>
      <c r="AF83" s="103">
        <f t="shared" si="96"/>
        <v>-1.9944216843068214</v>
      </c>
      <c r="AG83" s="103">
        <f t="shared" si="96"/>
        <v>-2.4852224953761852</v>
      </c>
      <c r="AH83" s="103">
        <f t="shared" si="96"/>
        <v>-0.92843908617654958</v>
      </c>
      <c r="AI83" s="103">
        <f t="shared" si="96"/>
        <v>-0.95921208571325967</v>
      </c>
      <c r="AJ83" s="103">
        <f t="shared" si="96"/>
        <v>-1.2432736708059751</v>
      </c>
      <c r="AK83" s="103">
        <f t="shared" si="96"/>
        <v>-1.8031006881021217</v>
      </c>
      <c r="AL83" s="103">
        <f t="shared" si="96"/>
        <v>-0.52221742891141454</v>
      </c>
      <c r="AM83" s="103">
        <f t="shared" si="96"/>
        <v>-2.0274618736580958</v>
      </c>
      <c r="AO83" s="6">
        <f>DRE!AO19/DRE!AO$5</f>
        <v>0.14645852573323676</v>
      </c>
      <c r="AP83" s="6">
        <f>DRE!AP19/DRE!AP$5</f>
        <v>0.14985246471966865</v>
      </c>
      <c r="AQ83" s="6">
        <f>DRE!AQ19/DRE!AQ$5</f>
        <v>0.13647490215741931</v>
      </c>
      <c r="AR83" s="6">
        <f>DRE!AR19/DRE!AR$5</f>
        <v>0.12198244464059242</v>
      </c>
      <c r="AT83" s="103">
        <f t="shared" si="72"/>
        <v>0.33939389864318936</v>
      </c>
      <c r="AU83" s="103">
        <f t="shared" si="72"/>
        <v>-1.3377562562249339</v>
      </c>
      <c r="AV83" s="103">
        <f t="shared" si="72"/>
        <v>-1.4492457516826887</v>
      </c>
    </row>
    <row r="84" spans="1:48" ht="5.0999999999999996" customHeight="1" x14ac:dyDescent="0.25">
      <c r="B84" s="6"/>
      <c r="C84" s="6"/>
      <c r="D84" s="6"/>
      <c r="E84" s="6"/>
      <c r="F84" s="6"/>
      <c r="H84" s="103"/>
      <c r="I84" s="103"/>
      <c r="J84" s="103"/>
      <c r="K84" s="103"/>
      <c r="M84" s="6"/>
      <c r="N84" s="6"/>
      <c r="O84" s="6"/>
      <c r="P84" s="6"/>
      <c r="Q84" s="122"/>
      <c r="R84" s="6"/>
      <c r="S84" s="6"/>
      <c r="T84" s="6"/>
      <c r="U84" s="122"/>
      <c r="V84" s="6"/>
      <c r="W84" s="6"/>
      <c r="X84" s="6"/>
      <c r="Y84" s="122"/>
      <c r="Z84" s="6"/>
      <c r="AA84" s="6"/>
      <c r="AC84" s="103"/>
      <c r="AD84" s="103"/>
      <c r="AE84" s="103"/>
      <c r="AF84" s="103"/>
      <c r="AG84" s="103"/>
      <c r="AH84" s="103"/>
      <c r="AI84" s="103"/>
      <c r="AJ84" s="103"/>
      <c r="AK84" s="103"/>
      <c r="AL84" s="103"/>
      <c r="AM84" s="103"/>
      <c r="AO84" s="6"/>
      <c r="AP84" s="6"/>
      <c r="AQ84" s="6"/>
      <c r="AR84" s="6"/>
      <c r="AT84" s="103">
        <f t="shared" si="72"/>
        <v>0</v>
      </c>
      <c r="AU84" s="103">
        <f t="shared" si="72"/>
        <v>0</v>
      </c>
      <c r="AV84" s="103">
        <f t="shared" si="72"/>
        <v>0</v>
      </c>
    </row>
    <row r="85" spans="1:48" x14ac:dyDescent="0.25">
      <c r="A85" s="22" t="s">
        <v>5</v>
      </c>
      <c r="B85" s="25">
        <f>DRE!B21/DRE!B$5</f>
        <v>-0.28184098069749758</v>
      </c>
      <c r="C85" s="25">
        <f>DRE!C21/DRE!C$5</f>
        <v>-0.27001245634467402</v>
      </c>
      <c r="D85" s="25">
        <f>DRE!D21/DRE!D$5</f>
        <v>-0.25891860733086264</v>
      </c>
      <c r="E85" s="25">
        <f>DRE!E21/DRE!E$5</f>
        <v>-0.254400078847836</v>
      </c>
      <c r="F85" s="25">
        <f>DRE!F21/DRE!F$5</f>
        <v>-0.25015843417794503</v>
      </c>
      <c r="G85" s="24"/>
      <c r="H85" s="104">
        <f t="shared" ref="H85:K89" si="97">(C85-B85)*100</f>
        <v>1.1828524352823555</v>
      </c>
      <c r="I85" s="104">
        <f t="shared" si="97"/>
        <v>1.1093849013811385</v>
      </c>
      <c r="J85" s="104">
        <f t="shared" si="97"/>
        <v>0.45185284830266403</v>
      </c>
      <c r="K85" s="104">
        <f t="shared" si="97"/>
        <v>0.42416446698909649</v>
      </c>
      <c r="M85" s="25">
        <f>DRE!M21/DRE!M$5</f>
        <v>-0.26604706593353838</v>
      </c>
      <c r="N85" s="25">
        <f>DRE!N21/DRE!N$5</f>
        <v>-0.26441957679101374</v>
      </c>
      <c r="O85" s="25">
        <f>DRE!O21/DRE!O$5</f>
        <v>-0.24203510002861917</v>
      </c>
      <c r="P85" s="25">
        <f>DRE!P21/DRE!P$5</f>
        <v>-0.26447662496491847</v>
      </c>
      <c r="Q85" s="125">
        <f>DRE!Q21/DRE!Q$5</f>
        <v>-0.28986045073253702</v>
      </c>
      <c r="R85" s="25">
        <f>DRE!R21/DRE!R$5</f>
        <v>-0.26239813415585045</v>
      </c>
      <c r="S85" s="25">
        <f>DRE!S21/DRE!S$5</f>
        <v>-0.23756783870585693</v>
      </c>
      <c r="T85" s="25">
        <f>DRE!T21/DRE!T$5</f>
        <v>-0.24242294838763759</v>
      </c>
      <c r="U85" s="125">
        <f>DRE!U21/DRE!U$5</f>
        <v>-0.25702710813243973</v>
      </c>
      <c r="V85" s="25">
        <f>DRE!V21/DRE!V$5</f>
        <v>-0.25281052340612348</v>
      </c>
      <c r="W85" s="25">
        <f>DRE!W21/DRE!W$5</f>
        <v>-0.24288524472362863</v>
      </c>
      <c r="X85" s="25">
        <f>DRE!X21/DRE!X$5</f>
        <v>-0.24946734332993084</v>
      </c>
      <c r="Y85" s="125">
        <f>DRE!Y21/DRE!Y$5</f>
        <v>-0.27740750319983554</v>
      </c>
      <c r="Z85" s="25">
        <f>DRE!Z21/DRE!Z$5</f>
        <v>-0.26499200533191491</v>
      </c>
      <c r="AA85" s="25">
        <f>DRE!AA21/DRE!AA$5</f>
        <v>-0.25037290565775933</v>
      </c>
      <c r="AB85" s="24"/>
      <c r="AC85" s="104">
        <f t="shared" ref="AC85:AM89" si="98">(Q85-M85)*100</f>
        <v>-2.3813384798998638</v>
      </c>
      <c r="AD85" s="104">
        <f t="shared" si="98"/>
        <v>0.20214426351632953</v>
      </c>
      <c r="AE85" s="104">
        <f t="shared" si="98"/>
        <v>0.44672613227622338</v>
      </c>
      <c r="AF85" s="104">
        <f t="shared" si="98"/>
        <v>2.2053676577280883</v>
      </c>
      <c r="AG85" s="104">
        <f t="shared" si="98"/>
        <v>3.2833342600097293</v>
      </c>
      <c r="AH85" s="104">
        <f t="shared" si="98"/>
        <v>0.95876107497269714</v>
      </c>
      <c r="AI85" s="104">
        <f t="shared" si="98"/>
        <v>-0.53174060177716975</v>
      </c>
      <c r="AJ85" s="104">
        <f t="shared" si="98"/>
        <v>-0.70443949422932528</v>
      </c>
      <c r="AK85" s="104">
        <f t="shared" si="98"/>
        <v>-2.0380395067395805</v>
      </c>
      <c r="AL85" s="104">
        <f t="shared" si="98"/>
        <v>-1.2181481925791438</v>
      </c>
      <c r="AM85" s="104">
        <f t="shared" si="98"/>
        <v>-0.74876609341306966</v>
      </c>
      <c r="AO85" s="25">
        <f>DRE!AO21/DRE!AO$5</f>
        <v>-0.25658994702637011</v>
      </c>
      <c r="AP85" s="25">
        <f>DRE!AP21/DRE!AP$5</f>
        <v>-0.25982101057014045</v>
      </c>
      <c r="AQ85" s="25">
        <f>DRE!AQ21/DRE!AQ$5</f>
        <v>-0.25042214671065699</v>
      </c>
      <c r="AR85" s="25">
        <f>DRE!AR21/DRE!AR$5</f>
        <v>-0.2636237446500756</v>
      </c>
      <c r="AS85" s="24"/>
      <c r="AT85" s="104">
        <f t="shared" si="72"/>
        <v>-0.32310635437703406</v>
      </c>
      <c r="AU85" s="104">
        <f t="shared" si="72"/>
        <v>0.93988638594834639</v>
      </c>
      <c r="AV85" s="104">
        <f t="shared" si="72"/>
        <v>-1.3201597939418608</v>
      </c>
    </row>
    <row r="86" spans="1:48" x14ac:dyDescent="0.25">
      <c r="A86" s="13" t="s">
        <v>6</v>
      </c>
      <c r="B86" s="6">
        <f>DRE!B22/DRE!B$5</f>
        <v>-0.18325969651975518</v>
      </c>
      <c r="C86" s="6">
        <f>DRE!C22/DRE!C$5</f>
        <v>-0.18263506059812953</v>
      </c>
      <c r="D86" s="6">
        <f>DRE!D22/DRE!D$5</f>
        <v>-0.17400379977220723</v>
      </c>
      <c r="E86" s="6">
        <f>DRE!E22/DRE!E$5</f>
        <v>-0.17072330569552416</v>
      </c>
      <c r="F86" s="6">
        <f>DRE!F22/DRE!F$5</f>
        <v>-0.17042077576362097</v>
      </c>
      <c r="H86" s="103">
        <f t="shared" si="97"/>
        <v>6.2463592162564918E-2</v>
      </c>
      <c r="I86" s="103">
        <f t="shared" si="97"/>
        <v>0.86312608259223045</v>
      </c>
      <c r="J86" s="103">
        <f t="shared" si="97"/>
        <v>0.32804940766830715</v>
      </c>
      <c r="K86" s="103">
        <f t="shared" si="97"/>
        <v>3.0252993190318933E-2</v>
      </c>
      <c r="M86" s="6">
        <f>DRE!M22/DRE!M$5</f>
        <v>-0.18123462647451702</v>
      </c>
      <c r="N86" s="6">
        <f>DRE!N22/DRE!N$5</f>
        <v>-0.1811094079680621</v>
      </c>
      <c r="O86" s="6">
        <f>DRE!O22/DRE!O$5</f>
        <v>-0.16630738836215253</v>
      </c>
      <c r="P86" s="6">
        <f>DRE!P22/DRE!P$5</f>
        <v>-0.17009150894501474</v>
      </c>
      <c r="Q86" s="122">
        <f>DRE!Q22/DRE!Q$5</f>
        <v>-0.20042264228742251</v>
      </c>
      <c r="R86" s="6">
        <f>DRE!R22/DRE!R$5</f>
        <v>-0.17287349659469642</v>
      </c>
      <c r="S86" s="6">
        <f>DRE!S22/DRE!S$5</f>
        <v>-0.15662816377430525</v>
      </c>
      <c r="T86" s="6">
        <f>DRE!T22/DRE!T$5</f>
        <v>-0.16381741373556591</v>
      </c>
      <c r="U86" s="122">
        <f>DRE!U22/DRE!U$5</f>
        <v>-0.17576198785561595</v>
      </c>
      <c r="V86" s="6">
        <f>DRE!V22/DRE!V$5</f>
        <v>-0.16975008536446562</v>
      </c>
      <c r="W86" s="6">
        <f>DRE!W22/DRE!W$5</f>
        <v>-0.16634230468668129</v>
      </c>
      <c r="X86" s="6">
        <f>DRE!X22/DRE!X$5</f>
        <v>-0.17078511149129491</v>
      </c>
      <c r="Y86" s="122">
        <f>DRE!Y22/DRE!Y$5</f>
        <v>-0.18822659477813369</v>
      </c>
      <c r="Z86" s="6">
        <f>DRE!Z22/DRE!Z$5</f>
        <v>-0.18319966162847703</v>
      </c>
      <c r="AA86" s="6">
        <f>DRE!AA22/DRE!AA$5</f>
        <v>-0.17385353190800504</v>
      </c>
      <c r="AC86" s="103">
        <f t="shared" si="98"/>
        <v>-1.9188015812905497</v>
      </c>
      <c r="AD86" s="103">
        <f t="shared" si="98"/>
        <v>0.82359113733656841</v>
      </c>
      <c r="AE86" s="103">
        <f t="shared" si="98"/>
        <v>0.96792245878472849</v>
      </c>
      <c r="AF86" s="103">
        <f t="shared" si="98"/>
        <v>0.62740952094488267</v>
      </c>
      <c r="AG86" s="103">
        <f t="shared" si="98"/>
        <v>2.4660654431806566</v>
      </c>
      <c r="AH86" s="103">
        <f t="shared" si="98"/>
        <v>0.31234112302307993</v>
      </c>
      <c r="AI86" s="103">
        <f t="shared" si="98"/>
        <v>-0.97141409123760458</v>
      </c>
      <c r="AJ86" s="103">
        <f t="shared" si="98"/>
        <v>-0.69676977557290021</v>
      </c>
      <c r="AK86" s="103">
        <f t="shared" si="98"/>
        <v>-1.2464606922517745</v>
      </c>
      <c r="AL86" s="103">
        <f t="shared" si="98"/>
        <v>-1.3449576264011416</v>
      </c>
      <c r="AM86" s="103">
        <f t="shared" si="98"/>
        <v>-0.75112272213237463</v>
      </c>
      <c r="AO86" s="6">
        <f>DRE!AO22/DRE!AO$5</f>
        <v>-0.1756429446883894</v>
      </c>
      <c r="AP86" s="6">
        <f>DRE!AP22/DRE!AP$5</f>
        <v>-0.1738489599514372</v>
      </c>
      <c r="AQ86" s="6">
        <f>DRE!AQ22/DRE!AQ$5</f>
        <v>-0.17028174932769227</v>
      </c>
      <c r="AR86" s="6">
        <f>DRE!AR22/DRE!AR$5</f>
        <v>-0.18141024371790956</v>
      </c>
      <c r="AT86" s="103">
        <f t="shared" si="72"/>
        <v>0.17939847369521922</v>
      </c>
      <c r="AU86" s="103">
        <f t="shared" si="72"/>
        <v>0.35672106237449319</v>
      </c>
      <c r="AV86" s="103">
        <f t="shared" si="72"/>
        <v>-1.1128494390217292</v>
      </c>
    </row>
    <row r="87" spans="1:48" x14ac:dyDescent="0.25">
      <c r="A87" s="13" t="s">
        <v>7</v>
      </c>
      <c r="B87" s="6">
        <f>DRE!B23/DRE!B$5</f>
        <v>-8.8985260565675586E-2</v>
      </c>
      <c r="C87" s="6">
        <f>DRE!C23/DRE!C$5</f>
        <v>-8.4829882028441855E-2</v>
      </c>
      <c r="D87" s="6">
        <f>DRE!D23/DRE!D$5</f>
        <v>-7.5988790611502016E-2</v>
      </c>
      <c r="E87" s="6">
        <f>DRE!E23/DRE!E$5</f>
        <v>-7.4797028422180875E-2</v>
      </c>
      <c r="F87" s="6">
        <f>DRE!F23/DRE!F$5</f>
        <v>-7.4805550834737666E-2</v>
      </c>
      <c r="H87" s="103">
        <f t="shared" si="97"/>
        <v>0.4155378537233731</v>
      </c>
      <c r="I87" s="103">
        <f t="shared" si="97"/>
        <v>0.88410914169398391</v>
      </c>
      <c r="J87" s="103">
        <f t="shared" si="97"/>
        <v>0.11917621893211411</v>
      </c>
      <c r="K87" s="103">
        <f t="shared" si="97"/>
        <v>-8.5224125567912035E-4</v>
      </c>
      <c r="M87" s="6">
        <f>DRE!M23/DRE!M$5</f>
        <v>-7.9839253993939555E-2</v>
      </c>
      <c r="N87" s="6">
        <f>DRE!N23/DRE!N$5</f>
        <v>-8.0233921844265657E-2</v>
      </c>
      <c r="O87" s="6">
        <f>DRE!O23/DRE!O$5</f>
        <v>-7.2415735004939114E-2</v>
      </c>
      <c r="P87" s="6">
        <f>DRE!P23/DRE!P$5</f>
        <v>-7.3082194166125505E-2</v>
      </c>
      <c r="Q87" s="122">
        <f>DRE!Q23/DRE!Q$5</f>
        <v>-8.3773370958805257E-2</v>
      </c>
      <c r="R87" s="6">
        <f>DRE!R23/DRE!R$5</f>
        <v>-7.7159279883522752E-2</v>
      </c>
      <c r="S87" s="6">
        <f>DRE!S23/DRE!S$5</f>
        <v>-7.114616933376991E-2</v>
      </c>
      <c r="T87" s="6">
        <f>DRE!T23/DRE!T$5</f>
        <v>-7.0979058030496422E-2</v>
      </c>
      <c r="U87" s="122">
        <f>DRE!U23/DRE!U$5</f>
        <v>-7.581533719375072E-2</v>
      </c>
      <c r="V87" s="6">
        <f>DRE!V23/DRE!V$5</f>
        <v>-7.6431277540202597E-2</v>
      </c>
      <c r="W87" s="6">
        <f>DRE!W23/DRE!W$5</f>
        <v>-7.4655153313432476E-2</v>
      </c>
      <c r="X87" s="6">
        <f>DRE!X23/DRE!X$5</f>
        <v>-7.2728841094354277E-2</v>
      </c>
      <c r="Y87" s="122">
        <f>DRE!Y23/DRE!Y$5</f>
        <v>-8.4679585380896483E-2</v>
      </c>
      <c r="Z87" s="6">
        <f>DRE!Z23/DRE!Z$5</f>
        <v>-8.3897552894582533E-2</v>
      </c>
      <c r="AA87" s="6">
        <f>DRE!AA23/DRE!AA$5</f>
        <v>-7.7730594452088853E-2</v>
      </c>
      <c r="AC87" s="103">
        <f t="shared" si="98"/>
        <v>-0.39341169648657026</v>
      </c>
      <c r="AD87" s="103">
        <f t="shared" si="98"/>
        <v>0.30746419607429049</v>
      </c>
      <c r="AE87" s="103">
        <f t="shared" si="98"/>
        <v>0.12695656711692038</v>
      </c>
      <c r="AF87" s="103">
        <f t="shared" si="98"/>
        <v>0.21031361356290829</v>
      </c>
      <c r="AG87" s="103">
        <f t="shared" si="98"/>
        <v>0.79580337650545374</v>
      </c>
      <c r="AH87" s="103">
        <f t="shared" si="98"/>
        <v>7.2800234332015545E-2</v>
      </c>
      <c r="AI87" s="103">
        <f t="shared" si="98"/>
        <v>-0.35089839796625666</v>
      </c>
      <c r="AJ87" s="103">
        <f t="shared" si="98"/>
        <v>-0.17497830638578543</v>
      </c>
      <c r="AK87" s="103">
        <f t="shared" si="98"/>
        <v>-0.88642481871457623</v>
      </c>
      <c r="AL87" s="103">
        <f t="shared" si="98"/>
        <v>-0.74662753543799365</v>
      </c>
      <c r="AM87" s="103">
        <f t="shared" si="98"/>
        <v>-0.30754411386563762</v>
      </c>
      <c r="AO87" s="6">
        <f>DRE!AO23/DRE!AO$5</f>
        <v>-7.7206576557709669E-2</v>
      </c>
      <c r="AP87" s="6">
        <f>DRE!AP23/DRE!AP$5</f>
        <v>-7.6525068112479014E-2</v>
      </c>
      <c r="AQ87" s="6">
        <f>DRE!AQ23/DRE!AQ$5</f>
        <v>-7.5598000028527138E-2</v>
      </c>
      <c r="AR87" s="6">
        <f>DRE!AR23/DRE!AR$5</f>
        <v>-8.1920147395823026E-2</v>
      </c>
      <c r="AT87" s="103">
        <f t="shared" si="72"/>
        <v>6.8150844523065524E-2</v>
      </c>
      <c r="AU87" s="103">
        <f t="shared" si="72"/>
        <v>9.2706808395187634E-2</v>
      </c>
      <c r="AV87" s="103">
        <f t="shared" si="72"/>
        <v>-0.63221473672958883</v>
      </c>
    </row>
    <row r="88" spans="1:48" x14ac:dyDescent="0.25">
      <c r="A88" s="13" t="s">
        <v>8</v>
      </c>
      <c r="B88" s="6">
        <f>DRE!B24/DRE!B$5</f>
        <v>0</v>
      </c>
      <c r="C88" s="6">
        <f>DRE!C24/DRE!C$5</f>
        <v>0</v>
      </c>
      <c r="D88" s="6">
        <f>DRE!D24/DRE!D$5</f>
        <v>0</v>
      </c>
      <c r="E88" s="6">
        <f>DRE!E24/DRE!E$5</f>
        <v>0</v>
      </c>
      <c r="F88" s="6">
        <f>DRE!F24/DRE!F$5</f>
        <v>0</v>
      </c>
      <c r="H88" s="103">
        <f t="shared" si="97"/>
        <v>0</v>
      </c>
      <c r="I88" s="103">
        <f t="shared" si="97"/>
        <v>0</v>
      </c>
      <c r="J88" s="103">
        <f t="shared" si="97"/>
        <v>0</v>
      </c>
      <c r="K88" s="103">
        <f t="shared" si="97"/>
        <v>0</v>
      </c>
      <c r="M88" s="6">
        <f>DRE!M24/DRE!M$5</f>
        <v>0</v>
      </c>
      <c r="N88" s="6">
        <f>DRE!N24/DRE!N$5</f>
        <v>0</v>
      </c>
      <c r="O88" s="6">
        <f>DRE!O24/DRE!O$5</f>
        <v>0</v>
      </c>
      <c r="P88" s="6">
        <f>DRE!P24/DRE!P$5</f>
        <v>0</v>
      </c>
      <c r="Q88" s="122">
        <f>DRE!Q24/DRE!Q$5</f>
        <v>0</v>
      </c>
      <c r="R88" s="6">
        <f>DRE!R24/DRE!R$5</f>
        <v>0</v>
      </c>
      <c r="S88" s="6">
        <f>DRE!S24/DRE!S$5</f>
        <v>0</v>
      </c>
      <c r="T88" s="6">
        <f>DRE!T24/DRE!T$5</f>
        <v>0</v>
      </c>
      <c r="U88" s="122">
        <f>DRE!U24/DRE!U$5</f>
        <v>0</v>
      </c>
      <c r="V88" s="6">
        <f>DRE!V24/DRE!V$5</f>
        <v>0</v>
      </c>
      <c r="W88" s="6">
        <f>DRE!W24/DRE!W$5</f>
        <v>0</v>
      </c>
      <c r="X88" s="6">
        <f>DRE!X24/DRE!X$5</f>
        <v>0</v>
      </c>
      <c r="Y88" s="122">
        <f>DRE!Y24/DRE!Y$5</f>
        <v>0</v>
      </c>
      <c r="Z88" s="6">
        <f>DRE!Z24/DRE!Z$5</f>
        <v>0</v>
      </c>
      <c r="AA88" s="6">
        <f>DRE!AA24/DRE!AA$5</f>
        <v>0</v>
      </c>
      <c r="AC88" s="103">
        <f t="shared" si="98"/>
        <v>0</v>
      </c>
      <c r="AD88" s="103">
        <f t="shared" si="98"/>
        <v>0</v>
      </c>
      <c r="AE88" s="103">
        <f t="shared" si="98"/>
        <v>0</v>
      </c>
      <c r="AF88" s="103">
        <f t="shared" si="98"/>
        <v>0</v>
      </c>
      <c r="AG88" s="103">
        <f t="shared" si="98"/>
        <v>0</v>
      </c>
      <c r="AH88" s="103">
        <f t="shared" si="98"/>
        <v>0</v>
      </c>
      <c r="AI88" s="103">
        <f t="shared" si="98"/>
        <v>0</v>
      </c>
      <c r="AJ88" s="103">
        <f t="shared" si="98"/>
        <v>0</v>
      </c>
      <c r="AK88" s="103">
        <f t="shared" si="98"/>
        <v>0</v>
      </c>
      <c r="AL88" s="103">
        <f t="shared" si="98"/>
        <v>0</v>
      </c>
      <c r="AM88" s="103">
        <f t="shared" si="98"/>
        <v>0</v>
      </c>
      <c r="AO88" s="6">
        <f>DRE!AO24/DRE!AO$5</f>
        <v>0</v>
      </c>
      <c r="AP88" s="6">
        <f>DRE!AP24/DRE!AP$5</f>
        <v>0</v>
      </c>
      <c r="AQ88" s="6">
        <f>DRE!AQ24/DRE!AQ$5</f>
        <v>0</v>
      </c>
      <c r="AR88" s="6">
        <f>DRE!AR24/DRE!AR$5</f>
        <v>0</v>
      </c>
      <c r="AT88" s="103">
        <f t="shared" si="72"/>
        <v>0</v>
      </c>
      <c r="AU88" s="103">
        <f t="shared" si="72"/>
        <v>0</v>
      </c>
      <c r="AV88" s="103">
        <f t="shared" si="72"/>
        <v>0</v>
      </c>
    </row>
    <row r="89" spans="1:48" x14ac:dyDescent="0.25">
      <c r="A89" s="13" t="s">
        <v>9</v>
      </c>
      <c r="B89" s="6">
        <f>DRE!B25/DRE!B$5</f>
        <v>-9.5960236120667796E-3</v>
      </c>
      <c r="C89" s="6">
        <f>DRE!C25/DRE!C$5</f>
        <v>-2.5475137181026459E-3</v>
      </c>
      <c r="D89" s="6">
        <f>DRE!D25/DRE!D$5</f>
        <v>-8.9260169471534062E-3</v>
      </c>
      <c r="E89" s="6">
        <f>DRE!E25/DRE!E$5</f>
        <v>-8.8797447301309611E-3</v>
      </c>
      <c r="F89" s="6">
        <f>DRE!F25/DRE!F$5</f>
        <v>-4.9321075795863718E-3</v>
      </c>
      <c r="H89" s="103">
        <f t="shared" si="97"/>
        <v>0.70485098939641333</v>
      </c>
      <c r="I89" s="103">
        <f t="shared" si="97"/>
        <v>-0.63785032290507604</v>
      </c>
      <c r="J89" s="103">
        <f t="shared" si="97"/>
        <v>4.6272217022445133E-3</v>
      </c>
      <c r="K89" s="103">
        <f t="shared" si="97"/>
        <v>0.39476371505445895</v>
      </c>
      <c r="M89" s="6">
        <f>DRE!M25/DRE!M$5</f>
        <v>-4.9731854650817992E-3</v>
      </c>
      <c r="N89" s="6">
        <f>DRE!N25/DRE!N$5</f>
        <v>-3.0762469786860033E-3</v>
      </c>
      <c r="O89" s="6">
        <f>DRE!O25/DRE!O$5</f>
        <v>-3.3119766615275254E-3</v>
      </c>
      <c r="P89" s="6">
        <f>DRE!P25/DRE!P$5</f>
        <v>-2.1302921853778252E-2</v>
      </c>
      <c r="Q89" s="122">
        <f>DRE!Q25/DRE!Q$5</f>
        <v>-5.6644374863092243E-3</v>
      </c>
      <c r="R89" s="6">
        <f>DRE!R25/DRE!R$5</f>
        <v>-1.2365357677631261E-2</v>
      </c>
      <c r="S89" s="6">
        <f>DRE!S25/DRE!S$5</f>
        <v>-9.7935055977817868E-3</v>
      </c>
      <c r="T89" s="6">
        <f>DRE!T25/DRE!T$5</f>
        <v>-7.6264766215752419E-3</v>
      </c>
      <c r="U89" s="122">
        <f>DRE!U25/DRE!U$5</f>
        <v>-5.4497830830730698E-3</v>
      </c>
      <c r="V89" s="6">
        <f>DRE!V25/DRE!V$5</f>
        <v>-6.6291605014552613E-3</v>
      </c>
      <c r="W89" s="6">
        <f>DRE!W25/DRE!W$5</f>
        <v>-1.8877867235148464E-3</v>
      </c>
      <c r="X89" s="6">
        <f>DRE!X25/DRE!X$5</f>
        <v>-5.9533907442816687E-3</v>
      </c>
      <c r="Y89" s="122">
        <f>DRE!Y25/DRE!Y$5</f>
        <v>-4.5013230408053641E-3</v>
      </c>
      <c r="Z89" s="6">
        <f>DRE!Z25/DRE!Z$5</f>
        <v>2.1052091911446633E-3</v>
      </c>
      <c r="AA89" s="6">
        <f>DRE!AA25/DRE!AA$5</f>
        <v>1.211220702334563E-3</v>
      </c>
      <c r="AC89" s="103">
        <f t="shared" si="98"/>
        <v>-6.9125202122742507E-2</v>
      </c>
      <c r="AD89" s="103">
        <f t="shared" si="98"/>
        <v>-0.92891106989452576</v>
      </c>
      <c r="AE89" s="103">
        <f t="shared" si="98"/>
        <v>-0.64815289362542616</v>
      </c>
      <c r="AF89" s="103">
        <f t="shared" si="98"/>
        <v>1.3676445232203009</v>
      </c>
      <c r="AG89" s="103">
        <f t="shared" si="98"/>
        <v>2.1465440323615442E-2</v>
      </c>
      <c r="AH89" s="103">
        <f t="shared" si="98"/>
        <v>0.57361971761759989</v>
      </c>
      <c r="AI89" s="103">
        <f t="shared" si="98"/>
        <v>0.79057188742669404</v>
      </c>
      <c r="AJ89" s="103">
        <f t="shared" si="98"/>
        <v>0.16730858772935733</v>
      </c>
      <c r="AK89" s="103">
        <f t="shared" si="98"/>
        <v>9.4846004226770572E-2</v>
      </c>
      <c r="AL89" s="103">
        <f t="shared" si="98"/>
        <v>0.87343696925999237</v>
      </c>
      <c r="AM89" s="103">
        <f t="shared" si="98"/>
        <v>0.30990074258494094</v>
      </c>
      <c r="AO89" s="6">
        <f>DRE!AO25/DRE!AO$5</f>
        <v>-3.7404257802710135E-3</v>
      </c>
      <c r="AP89" s="6">
        <f>DRE!AP25/DRE!AP$5</f>
        <v>-9.4469825062242566E-3</v>
      </c>
      <c r="AQ89" s="6">
        <f>DRE!AQ25/DRE!AQ$5</f>
        <v>-4.5423973544375601E-3</v>
      </c>
      <c r="AR89" s="6">
        <f>DRE!AR25/DRE!AR$5</f>
        <v>-2.933535363430121E-4</v>
      </c>
      <c r="AT89" s="103">
        <f t="shared" si="72"/>
        <v>-0.57065567259532435</v>
      </c>
      <c r="AU89" s="103">
        <f t="shared" si="72"/>
        <v>0.49045851517866962</v>
      </c>
      <c r="AV89" s="103">
        <f t="shared" si="72"/>
        <v>0.42490438180945478</v>
      </c>
    </row>
    <row r="90" spans="1:48" ht="5.0999999999999996" customHeight="1" x14ac:dyDescent="0.25">
      <c r="B90" s="6"/>
      <c r="C90" s="6"/>
      <c r="D90" s="6"/>
      <c r="E90" s="6"/>
      <c r="F90" s="6"/>
      <c r="H90" s="103"/>
      <c r="I90" s="103"/>
      <c r="J90" s="103"/>
      <c r="K90" s="103"/>
      <c r="M90" s="6"/>
      <c r="N90" s="6"/>
      <c r="O90" s="6"/>
      <c r="P90" s="6"/>
      <c r="Q90" s="122"/>
      <c r="R90" s="6"/>
      <c r="S90" s="6"/>
      <c r="T90" s="6"/>
      <c r="U90" s="122"/>
      <c r="V90" s="6"/>
      <c r="W90" s="6"/>
      <c r="X90" s="6"/>
      <c r="Y90" s="122"/>
      <c r="Z90" s="6"/>
      <c r="AA90" s="6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O90" s="6"/>
      <c r="AP90" s="6"/>
      <c r="AQ90" s="6"/>
      <c r="AR90" s="6"/>
      <c r="AT90" s="103">
        <f t="shared" si="72"/>
        <v>0</v>
      </c>
      <c r="AU90" s="103">
        <f t="shared" si="72"/>
        <v>0</v>
      </c>
      <c r="AV90" s="103">
        <f t="shared" si="72"/>
        <v>0</v>
      </c>
    </row>
    <row r="91" spans="1:48" x14ac:dyDescent="0.25">
      <c r="A91" s="18" t="s">
        <v>10</v>
      </c>
      <c r="B91" s="21">
        <f>DRE!B27/DRE!B$5</f>
        <v>6.5839459674790865E-2</v>
      </c>
      <c r="C91" s="21">
        <f>DRE!C27/DRE!C$5</f>
        <v>5.7020211375394932E-2</v>
      </c>
      <c r="D91" s="21">
        <f>DRE!D27/DRE!D$5</f>
        <v>6.8943908902245693E-2</v>
      </c>
      <c r="E91" s="21">
        <f>DRE!E27/DRE!E$5</f>
        <v>7.5678152989441777E-2</v>
      </c>
      <c r="F91" s="21">
        <f>DRE!F27/DRE!F$5</f>
        <v>6.50989756972295E-2</v>
      </c>
      <c r="G91" s="20"/>
      <c r="H91" s="102">
        <f>(C91-B91)*100</f>
        <v>-0.88192482993959331</v>
      </c>
      <c r="I91" s="102">
        <f>(D91-C91)*100</f>
        <v>1.1923697526850761</v>
      </c>
      <c r="J91" s="102">
        <f>(E91-D91)*100</f>
        <v>0.6734244087196084</v>
      </c>
      <c r="K91" s="102">
        <f>(F91-E91)*100</f>
        <v>-1.0579177292212276</v>
      </c>
      <c r="M91" s="21">
        <f>DRE!M27/DRE!M$5</f>
        <v>6.590247360201526E-2</v>
      </c>
      <c r="N91" s="21">
        <f>DRE!N27/DRE!N$5</f>
        <v>4.8004807628668926E-2</v>
      </c>
      <c r="O91" s="21">
        <f>DRE!O27/DRE!O$5</f>
        <v>8.1954689389673097E-2</v>
      </c>
      <c r="P91" s="21">
        <f>DRE!P27/DRE!P$5</f>
        <v>7.5804723557766171E-2</v>
      </c>
      <c r="Q91" s="124">
        <f>DRE!Q27/DRE!Q$5</f>
        <v>3.5849858904480267E-2</v>
      </c>
      <c r="R91" s="21">
        <f>DRE!R27/DRE!R$5</f>
        <v>5.5922422101236768E-2</v>
      </c>
      <c r="S91" s="21">
        <f>DRE!S27/DRE!S$5</f>
        <v>9.5723113578887964E-2</v>
      </c>
      <c r="T91" s="21">
        <f>DRE!T27/DRE!T$5</f>
        <v>9.5503352201824848E-2</v>
      </c>
      <c r="U91" s="124">
        <f>DRE!U27/DRE!U$5</f>
        <v>6.6844127312267757E-2</v>
      </c>
      <c r="V91" s="21">
        <f>DRE!V27/DRE!V$5</f>
        <v>6.6379408464903006E-2</v>
      </c>
      <c r="W91" s="21">
        <f>DRE!W27/DRE!W$5</f>
        <v>6.7503720182401222E-2</v>
      </c>
      <c r="X91" s="21">
        <f>DRE!X27/DRE!X$5</f>
        <v>6.0303060799056889E-2</v>
      </c>
      <c r="Y91" s="124">
        <f>DRE!Y27/DRE!Y$5</f>
        <v>2.9828104172054989E-2</v>
      </c>
      <c r="Z91" s="21">
        <f>DRE!Z27/DRE!Z$5</f>
        <v>3.4497233107859127E-2</v>
      </c>
      <c r="AA91" s="21">
        <f>DRE!AA27/DRE!AA$5</f>
        <v>2.275302660638507E-2</v>
      </c>
      <c r="AB91" s="20"/>
      <c r="AC91" s="102">
        <f t="shared" ref="AC91:AM91" si="99">(Q91-M91)*100</f>
        <v>-3.0052614697534992</v>
      </c>
      <c r="AD91" s="102">
        <f t="shared" si="99"/>
        <v>0.79176144725678421</v>
      </c>
      <c r="AE91" s="102">
        <f t="shared" si="99"/>
        <v>1.3768424189214867</v>
      </c>
      <c r="AF91" s="102">
        <f t="shared" si="99"/>
        <v>1.9698628644058678</v>
      </c>
      <c r="AG91" s="102">
        <f t="shared" si="99"/>
        <v>3.0994268407787491</v>
      </c>
      <c r="AH91" s="102">
        <f t="shared" si="99"/>
        <v>1.0456986363666236</v>
      </c>
      <c r="AI91" s="102">
        <f t="shared" si="99"/>
        <v>-2.821939339648674</v>
      </c>
      <c r="AJ91" s="102">
        <f t="shared" si="99"/>
        <v>-3.520029140276796</v>
      </c>
      <c r="AK91" s="102">
        <f t="shared" si="99"/>
        <v>-3.7016023140212768</v>
      </c>
      <c r="AL91" s="102">
        <f t="shared" si="99"/>
        <v>-3.1882175357043878</v>
      </c>
      <c r="AM91" s="102">
        <f t="shared" si="99"/>
        <v>-4.4750693576016154</v>
      </c>
      <c r="AO91" s="21">
        <f>DRE!AO27/DRE!AO$5</f>
        <v>6.6069411591028471E-2</v>
      </c>
      <c r="AP91" s="21">
        <f>DRE!AP27/DRE!AP$5</f>
        <v>6.6705131307115334E-2</v>
      </c>
      <c r="AQ91" s="21">
        <f>DRE!AQ27/DRE!AQ$5</f>
        <v>6.6929043145094486E-2</v>
      </c>
      <c r="AR91" s="21">
        <f>DRE!AR27/DRE!AR$5</f>
        <v>2.8796062497329598E-2</v>
      </c>
      <c r="AS91" s="20"/>
      <c r="AT91" s="102">
        <f t="shared" si="72"/>
        <v>6.3571971608686328E-2</v>
      </c>
      <c r="AU91" s="102">
        <f t="shared" si="72"/>
        <v>2.239118379791516E-2</v>
      </c>
      <c r="AV91" s="102">
        <f t="shared" si="72"/>
        <v>-3.8132980647764887</v>
      </c>
    </row>
    <row r="92" spans="1:48" ht="5.0999999999999996" customHeight="1" x14ac:dyDescent="0.25">
      <c r="B92" s="6"/>
      <c r="C92" s="6"/>
      <c r="D92" s="6"/>
      <c r="E92" s="6"/>
      <c r="F92" s="6"/>
      <c r="H92" s="103"/>
      <c r="I92" s="103"/>
      <c r="J92" s="103"/>
      <c r="K92" s="103"/>
      <c r="M92" s="6"/>
      <c r="N92" s="6"/>
      <c r="O92" s="6"/>
      <c r="P92" s="6"/>
      <c r="Q92" s="122"/>
      <c r="R92" s="6"/>
      <c r="S92" s="6"/>
      <c r="T92" s="6"/>
      <c r="U92" s="122"/>
      <c r="V92" s="6"/>
      <c r="W92" s="6"/>
      <c r="X92" s="6"/>
      <c r="Y92" s="122"/>
      <c r="Z92" s="6"/>
      <c r="AA92" s="6"/>
      <c r="AC92" s="103"/>
      <c r="AD92" s="103"/>
      <c r="AE92" s="103"/>
      <c r="AF92" s="103"/>
      <c r="AG92" s="103"/>
      <c r="AH92" s="103"/>
      <c r="AI92" s="103"/>
      <c r="AJ92" s="103"/>
      <c r="AK92" s="103"/>
      <c r="AL92" s="103"/>
      <c r="AM92" s="103"/>
      <c r="AO92" s="6"/>
      <c r="AP92" s="6"/>
      <c r="AQ92" s="6"/>
      <c r="AR92" s="6"/>
      <c r="AT92" s="103">
        <f t="shared" si="72"/>
        <v>0</v>
      </c>
      <c r="AU92" s="103">
        <f t="shared" si="72"/>
        <v>0</v>
      </c>
      <c r="AV92" s="103">
        <f t="shared" si="72"/>
        <v>0</v>
      </c>
    </row>
    <row r="93" spans="1:48" x14ac:dyDescent="0.25">
      <c r="A93" s="1" t="s">
        <v>11</v>
      </c>
      <c r="B93" s="5">
        <f>DRE!B29/DRE!B$5</f>
        <v>-4.4651975518777386E-2</v>
      </c>
      <c r="C93" s="5">
        <f>DRE!C29/DRE!C$5</f>
        <v>-3.2863451914834897E-2</v>
      </c>
      <c r="D93" s="5">
        <f>DRE!D29/DRE!D$5</f>
        <v>-4.0198226893943291E-2</v>
      </c>
      <c r="E93" s="5">
        <f>DRE!E29/DRE!E$5</f>
        <v>-2.7166036294644508E-2</v>
      </c>
      <c r="F93" s="5">
        <f>DRE!F29/DRE!F$5</f>
        <v>-2.846891434071528E-2</v>
      </c>
      <c r="H93" s="98">
        <f t="shared" ref="H93:K95" si="100">(C93-B93)*100</f>
        <v>1.1788523603942489</v>
      </c>
      <c r="I93" s="98">
        <f t="shared" si="100"/>
        <v>-0.73347749791083938</v>
      </c>
      <c r="J93" s="98">
        <f t="shared" si="100"/>
        <v>1.3032190599298783</v>
      </c>
      <c r="K93" s="98">
        <f t="shared" si="100"/>
        <v>-0.13028780460707726</v>
      </c>
      <c r="M93" s="5">
        <f>DRE!M29/DRE!M$5</f>
        <v>-6.0031234202864173E-2</v>
      </c>
      <c r="N93" s="5">
        <f>DRE!N29/DRE!N$5</f>
        <v>-4.2228240582633768E-2</v>
      </c>
      <c r="O93" s="5">
        <f>DRE!O29/DRE!O$5</f>
        <v>-3.3170542564093096E-2</v>
      </c>
      <c r="P93" s="5">
        <f>DRE!P29/DRE!P$5</f>
        <v>-3.0478399013415987E-2</v>
      </c>
      <c r="Q93" s="121">
        <f>DRE!Q29/DRE!Q$5</f>
        <v>-4.0937028876261161E-2</v>
      </c>
      <c r="R93" s="5">
        <f>DRE!R29/DRE!R$5</f>
        <v>-3.9550283717795676E-2</v>
      </c>
      <c r="S93" s="5">
        <f>DRE!S29/DRE!S$5</f>
        <v>-1.3179344986380008E-2</v>
      </c>
      <c r="T93" s="5">
        <f>DRE!T29/DRE!T$5</f>
        <v>-2.2899990668558259E-2</v>
      </c>
      <c r="U93" s="121">
        <f>DRE!U29/DRE!U$5</f>
        <v>-2.9095765766767066E-2</v>
      </c>
      <c r="V93" s="5">
        <f>DRE!V29/DRE!V$5</f>
        <v>-2.5508528316612739E-2</v>
      </c>
      <c r="W93" s="5">
        <f>DRE!W29/DRE!W$5</f>
        <v>-2.8619206021755206E-2</v>
      </c>
      <c r="X93" s="5">
        <f>DRE!X29/DRE!X$5</f>
        <v>-3.0455597567462658E-2</v>
      </c>
      <c r="Y93" s="121">
        <f>DRE!Y29/DRE!Y$5</f>
        <v>-5.0313683358865699E-2</v>
      </c>
      <c r="Z93" s="5">
        <f>DRE!Z29/DRE!Z$5</f>
        <v>-4.359096778741553E-2</v>
      </c>
      <c r="AA93" s="5">
        <f>DRE!AA29/DRE!AA$5</f>
        <v>-3.8928170854387566E-2</v>
      </c>
      <c r="AC93" s="98">
        <f t="shared" ref="AC93:AM95" si="101">(Q93-M93)*100</f>
        <v>1.9094205326603011</v>
      </c>
      <c r="AD93" s="98">
        <f t="shared" si="101"/>
        <v>0.26779568648380925</v>
      </c>
      <c r="AE93" s="98">
        <f t="shared" si="101"/>
        <v>1.9991197577713087</v>
      </c>
      <c r="AF93" s="98">
        <f t="shared" si="101"/>
        <v>0.75784083448577277</v>
      </c>
      <c r="AG93" s="98">
        <f t="shared" si="101"/>
        <v>1.1841263109494096</v>
      </c>
      <c r="AH93" s="98">
        <f t="shared" si="101"/>
        <v>1.4041755401182936</v>
      </c>
      <c r="AI93" s="98">
        <f t="shared" si="101"/>
        <v>-1.5439861035375197</v>
      </c>
      <c r="AJ93" s="98">
        <f t="shared" si="101"/>
        <v>-0.75556068989043979</v>
      </c>
      <c r="AK93" s="98">
        <f t="shared" si="101"/>
        <v>-2.1217917592098634</v>
      </c>
      <c r="AL93" s="98">
        <f t="shared" si="101"/>
        <v>-1.8082439470802791</v>
      </c>
      <c r="AM93" s="98">
        <f t="shared" si="101"/>
        <v>-1.0308964832632359</v>
      </c>
      <c r="AO93" s="5">
        <f>DRE!AO29/DRE!AO$5</f>
        <v>-4.4270574058370551E-2</v>
      </c>
      <c r="AP93" s="5">
        <f>DRE!AP29/DRE!AP$5</f>
        <v>-2.9096877921534998E-2</v>
      </c>
      <c r="AQ93" s="5">
        <f>DRE!AQ29/DRE!AQ$5</f>
        <v>-2.7710818256926333E-2</v>
      </c>
      <c r="AR93" s="5">
        <f>DRE!AR29/DRE!AR$5</f>
        <v>-4.4022830512519373E-2</v>
      </c>
      <c r="AT93" s="98">
        <f t="shared" si="72"/>
        <v>1.5173696136835553</v>
      </c>
      <c r="AU93" s="98">
        <f t="shared" si="72"/>
        <v>0.13860596646086654</v>
      </c>
      <c r="AV93" s="98">
        <f t="shared" si="72"/>
        <v>-1.631201225559304</v>
      </c>
    </row>
    <row r="94" spans="1:48" x14ac:dyDescent="0.25">
      <c r="A94" s="13" t="s">
        <v>12</v>
      </c>
      <c r="B94" s="6">
        <f>DRE!B30/DRE!B$5</f>
        <v>-5.5057400499764604E-2</v>
      </c>
      <c r="C94" s="6">
        <f>DRE!C30/DRE!C$5</f>
        <v>-4.2503057841385208E-2</v>
      </c>
      <c r="D94" s="6">
        <f>DRE!D30/DRE!D$5</f>
        <v>-4.988819040233914E-2</v>
      </c>
      <c r="E94" s="6">
        <f>DRE!E30/DRE!E$5</f>
        <v>-3.6540058396678538E-2</v>
      </c>
      <c r="F94" s="6">
        <f>DRE!F30/DRE!F$5</f>
        <v>-4.5659221186818914E-2</v>
      </c>
      <c r="H94" s="103">
        <f t="shared" si="100"/>
        <v>1.2554342658379396</v>
      </c>
      <c r="I94" s="103">
        <f t="shared" si="100"/>
        <v>-0.7385132560953932</v>
      </c>
      <c r="J94" s="103">
        <f t="shared" si="100"/>
        <v>1.3348132005660602</v>
      </c>
      <c r="K94" s="103">
        <f t="shared" si="100"/>
        <v>-0.91191627901403771</v>
      </c>
      <c r="M94" s="6">
        <f>DRE!M30/DRE!M$5</f>
        <v>-6.6297843258523739E-2</v>
      </c>
      <c r="N94" s="6">
        <f>DRE!N30/DRE!N$5</f>
        <v>-5.7876860110183649E-2</v>
      </c>
      <c r="O94" s="6">
        <f>DRE!O30/DRE!O$5</f>
        <v>-4.290106075573076E-2</v>
      </c>
      <c r="P94" s="6">
        <f>DRE!P30/DRE!P$5</f>
        <v>-3.8004789521232249E-2</v>
      </c>
      <c r="Q94" s="122">
        <f>DRE!Q30/DRE!Q$5</f>
        <v>-4.7823005656706226E-2</v>
      </c>
      <c r="R94" s="6">
        <f>DRE!R30/DRE!R$5</f>
        <v>-4.5620257473612057E-2</v>
      </c>
      <c r="S94" s="6">
        <f>DRE!S30/DRE!S$5</f>
        <v>-3.0399403646395751E-2</v>
      </c>
      <c r="T94" s="6">
        <f>DRE!T30/DRE!T$5</f>
        <v>-2.8948030195912827E-2</v>
      </c>
      <c r="U94" s="122">
        <f>DRE!U30/DRE!U$5</f>
        <v>-3.437883216816897E-2</v>
      </c>
      <c r="V94" s="6">
        <f>DRE!V30/DRE!V$5</f>
        <v>-3.1635257963285153E-2</v>
      </c>
      <c r="W94" s="6">
        <f>DRE!W30/DRE!W$5</f>
        <v>-7.4628206318172158E-2</v>
      </c>
      <c r="X94" s="6">
        <f>DRE!X30/DRE!X$5</f>
        <v>-3.8993918656641313E-2</v>
      </c>
      <c r="Y94" s="122">
        <f>DRE!Y30/DRE!Y$5</f>
        <v>-6.9439746931142188E-2</v>
      </c>
      <c r="Z94" s="6">
        <f>DRE!Z30/DRE!Z$5</f>
        <v>-6.1049464405302435E-2</v>
      </c>
      <c r="AA94" s="6">
        <f>DRE!AA30/DRE!AA$5</f>
        <v>-5.8307702091740576E-2</v>
      </c>
      <c r="AC94" s="103">
        <f t="shared" si="101"/>
        <v>1.8474837601817513</v>
      </c>
      <c r="AD94" s="103">
        <f t="shared" si="101"/>
        <v>1.2256602636571592</v>
      </c>
      <c r="AE94" s="103">
        <f t="shared" si="101"/>
        <v>1.2501657109335009</v>
      </c>
      <c r="AF94" s="103">
        <f t="shared" si="101"/>
        <v>0.90567593253194212</v>
      </c>
      <c r="AG94" s="103">
        <f t="shared" si="101"/>
        <v>1.3444173488537257</v>
      </c>
      <c r="AH94" s="103">
        <f t="shared" si="101"/>
        <v>1.3984999510326903</v>
      </c>
      <c r="AI94" s="103">
        <f t="shared" si="101"/>
        <v>-4.422880267177641</v>
      </c>
      <c r="AJ94" s="103">
        <f t="shared" si="101"/>
        <v>-1.0045888460728487</v>
      </c>
      <c r="AK94" s="103">
        <f t="shared" si="101"/>
        <v>-3.5060914762973217</v>
      </c>
      <c r="AL94" s="103">
        <f t="shared" si="101"/>
        <v>-2.9414206442017283</v>
      </c>
      <c r="AM94" s="103">
        <f t="shared" si="101"/>
        <v>1.6320504226431582</v>
      </c>
      <c r="AO94" s="6">
        <f>DRE!AO30/DRE!AO$5</f>
        <v>-5.4867016619918496E-2</v>
      </c>
      <c r="AP94" s="6">
        <f>DRE!AP30/DRE!AP$5</f>
        <v>-3.997626264000103E-2</v>
      </c>
      <c r="AQ94" s="6">
        <f>DRE!AQ30/DRE!AQ$5</f>
        <v>-4.8202626032325634E-2</v>
      </c>
      <c r="AR94" s="6">
        <f>DRE!AR30/DRE!AR$5</f>
        <v>-6.2697935478895739E-2</v>
      </c>
      <c r="AT94" s="103">
        <f t="shared" si="72"/>
        <v>1.4890753979917466</v>
      </c>
      <c r="AU94" s="103">
        <f t="shared" si="72"/>
        <v>-0.82263633923246038</v>
      </c>
      <c r="AV94" s="103">
        <f t="shared" si="72"/>
        <v>-1.4495309446570106</v>
      </c>
    </row>
    <row r="95" spans="1:48" x14ac:dyDescent="0.25">
      <c r="A95" s="13" t="s">
        <v>13</v>
      </c>
      <c r="B95" s="6">
        <f>DRE!B31/DRE!B$5</f>
        <v>1.0405424980987217E-2</v>
      </c>
      <c r="C95" s="6">
        <f>DRE!C31/DRE!C$5</f>
        <v>9.6396059265503129E-3</v>
      </c>
      <c r="D95" s="6">
        <f>DRE!D31/DRE!D$5</f>
        <v>9.6899635083958508E-3</v>
      </c>
      <c r="E95" s="6">
        <f>DRE!E31/DRE!E$5</f>
        <v>9.374022102034028E-3</v>
      </c>
      <c r="F95" s="6">
        <f>DRE!F31/DRE!F$5</f>
        <v>1.7190306846103631E-2</v>
      </c>
      <c r="H95" s="103">
        <f t="shared" si="100"/>
        <v>-7.6581905443690382E-2</v>
      </c>
      <c r="I95" s="103">
        <f t="shared" si="100"/>
        <v>5.0357581845537902E-3</v>
      </c>
      <c r="J95" s="103">
        <f t="shared" si="100"/>
        <v>-3.159414063618228E-2</v>
      </c>
      <c r="K95" s="103">
        <f t="shared" si="100"/>
        <v>0.78162847440696026</v>
      </c>
      <c r="M95" s="6">
        <f>DRE!M31/DRE!M$5</f>
        <v>6.2666090556595753E-3</v>
      </c>
      <c r="N95" s="6">
        <f>DRE!N31/DRE!N$5</f>
        <v>1.5648619527549885E-2</v>
      </c>
      <c r="O95" s="6">
        <f>DRE!O31/DRE!O$5</f>
        <v>9.7305181916376628E-3</v>
      </c>
      <c r="P95" s="6">
        <f>DRE!P31/DRE!P$5</f>
        <v>7.5263905078162613E-3</v>
      </c>
      <c r="Q95" s="122">
        <f>DRE!Q31/DRE!Q$5</f>
        <v>6.885976780445063E-3</v>
      </c>
      <c r="R95" s="6">
        <f>DRE!R31/DRE!R$5</f>
        <v>6.0699737558163871E-3</v>
      </c>
      <c r="S95" s="6">
        <f>DRE!S31/DRE!S$5</f>
        <v>1.7220058660015743E-2</v>
      </c>
      <c r="T95" s="6">
        <f>DRE!T31/DRE!T$5</f>
        <v>6.0480395273545678E-3</v>
      </c>
      <c r="U95" s="122">
        <f>DRE!U31/DRE!U$5</f>
        <v>5.2830664014019016E-3</v>
      </c>
      <c r="V95" s="6">
        <f>DRE!V31/DRE!V$5</f>
        <v>6.1267296466724118E-3</v>
      </c>
      <c r="W95" s="6">
        <f>DRE!W31/DRE!W$5</f>
        <v>4.6009000296416948E-2</v>
      </c>
      <c r="X95" s="6">
        <f>DRE!X31/DRE!X$5</f>
        <v>8.538321089178659E-3</v>
      </c>
      <c r="Y95" s="122">
        <f>DRE!Y31/DRE!Y$5</f>
        <v>1.9126063572276492E-2</v>
      </c>
      <c r="Z95" s="6">
        <f>DRE!Z31/DRE!Z$5</f>
        <v>1.7458496617886909E-2</v>
      </c>
      <c r="AA95" s="6">
        <f>DRE!AA31/DRE!AA$5</f>
        <v>1.9379531237353007E-2</v>
      </c>
      <c r="AC95" s="103">
        <f t="shared" si="101"/>
        <v>6.1936772478548771E-2</v>
      </c>
      <c r="AD95" s="103">
        <f t="shared" si="101"/>
        <v>-0.95786457717334972</v>
      </c>
      <c r="AE95" s="103">
        <f t="shared" si="101"/>
        <v>0.74895404683780809</v>
      </c>
      <c r="AF95" s="103">
        <f t="shared" si="101"/>
        <v>-0.14783509804616934</v>
      </c>
      <c r="AG95" s="103">
        <f t="shared" si="101"/>
        <v>-0.16029103790431615</v>
      </c>
      <c r="AH95" s="103">
        <f t="shared" si="101"/>
        <v>5.6755890856024713E-3</v>
      </c>
      <c r="AI95" s="103">
        <f t="shared" si="101"/>
        <v>2.8788941636401204</v>
      </c>
      <c r="AJ95" s="103">
        <f t="shared" si="101"/>
        <v>0.24902815618240912</v>
      </c>
      <c r="AK95" s="103">
        <f t="shared" si="101"/>
        <v>1.3842997170874591</v>
      </c>
      <c r="AL95" s="103">
        <f t="shared" si="101"/>
        <v>1.1331766971214499</v>
      </c>
      <c r="AM95" s="103">
        <f t="shared" si="101"/>
        <v>-2.6629469059063942</v>
      </c>
      <c r="AO95" s="6">
        <f>DRE!AO31/DRE!AO$5</f>
        <v>1.0596442561547943E-2</v>
      </c>
      <c r="AP95" s="6">
        <f>DRE!AP31/DRE!AP$5</f>
        <v>1.0879384718466034E-2</v>
      </c>
      <c r="AQ95" s="6">
        <f>DRE!AQ31/DRE!AQ$5</f>
        <v>2.0491807775399298E-2</v>
      </c>
      <c r="AR95" s="6">
        <f>DRE!AR31/DRE!AR$5</f>
        <v>1.8675104966376369E-2</v>
      </c>
      <c r="AT95" s="103">
        <f t="shared" ref="AT95:AV102" si="102">(AP95-AO95)*100</f>
        <v>2.8294215691809094E-2</v>
      </c>
      <c r="AU95" s="103">
        <f t="shared" si="102"/>
        <v>0.96124230569332636</v>
      </c>
      <c r="AV95" s="103">
        <f t="shared" si="102"/>
        <v>-0.18167028090229284</v>
      </c>
    </row>
    <row r="96" spans="1:48" ht="5.0999999999999996" customHeight="1" x14ac:dyDescent="0.25">
      <c r="B96" s="6"/>
      <c r="C96" s="6"/>
      <c r="D96" s="6"/>
      <c r="E96" s="6"/>
      <c r="F96" s="6"/>
      <c r="H96" s="103"/>
      <c r="I96" s="103"/>
      <c r="J96" s="103"/>
      <c r="K96" s="103"/>
      <c r="M96" s="6"/>
      <c r="N96" s="6"/>
      <c r="O96" s="6"/>
      <c r="P96" s="6"/>
      <c r="Q96" s="122"/>
      <c r="R96" s="6"/>
      <c r="S96" s="6"/>
      <c r="T96" s="6"/>
      <c r="U96" s="122"/>
      <c r="V96" s="6"/>
      <c r="W96" s="6"/>
      <c r="X96" s="6"/>
      <c r="Y96" s="122"/>
      <c r="Z96" s="6"/>
      <c r="AA96" s="6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O96" s="6"/>
      <c r="AP96" s="6"/>
      <c r="AQ96" s="6"/>
      <c r="AR96" s="6"/>
      <c r="AT96" s="103">
        <f t="shared" si="102"/>
        <v>0</v>
      </c>
      <c r="AU96" s="103">
        <f t="shared" si="102"/>
        <v>0</v>
      </c>
      <c r="AV96" s="103">
        <f t="shared" si="102"/>
        <v>0</v>
      </c>
    </row>
    <row r="97" spans="1:48" x14ac:dyDescent="0.25">
      <c r="A97" s="18" t="s">
        <v>14</v>
      </c>
      <c r="B97" s="21">
        <f>DRE!B33/DRE!B$5</f>
        <v>2.1187484156013472E-2</v>
      </c>
      <c r="C97" s="21">
        <f>DRE!C33/DRE!C$5</f>
        <v>2.4156759460560034E-2</v>
      </c>
      <c r="D97" s="21">
        <f>DRE!D33/DRE!D$5</f>
        <v>2.8745682008302399E-2</v>
      </c>
      <c r="E97" s="21">
        <f>DRE!E33/DRE!E$5</f>
        <v>4.8512116694797276E-2</v>
      </c>
      <c r="F97" s="21">
        <f>DRE!F33/DRE!F$5</f>
        <v>3.6630061356514226E-2</v>
      </c>
      <c r="G97" s="20"/>
      <c r="H97" s="102">
        <f>(C97-B97)*100</f>
        <v>0.2969275304546562</v>
      </c>
      <c r="I97" s="102">
        <f>(D97-C97)*100</f>
        <v>0.4588922547742364</v>
      </c>
      <c r="J97" s="102">
        <f>(E97-D97)*100</f>
        <v>1.9766434686494878</v>
      </c>
      <c r="K97" s="102">
        <f>(F97-E97)*100</f>
        <v>-1.1882055338283051</v>
      </c>
      <c r="M97" s="21">
        <f>DRE!M33/DRE!M$5</f>
        <v>5.8712393991510849E-3</v>
      </c>
      <c r="N97" s="21">
        <f>DRE!N33/DRE!N$5</f>
        <v>5.7765670460351625E-3</v>
      </c>
      <c r="O97" s="21">
        <f>DRE!O33/DRE!O$5</f>
        <v>4.8784146825580001E-2</v>
      </c>
      <c r="P97" s="21">
        <f>DRE!P33/DRE!P$5</f>
        <v>4.5326324544350191E-2</v>
      </c>
      <c r="Q97" s="124">
        <f>DRE!Q33/DRE!Q$5</f>
        <v>-5.0871699717808961E-3</v>
      </c>
      <c r="R97" s="21">
        <f>DRE!R33/DRE!R$5</f>
        <v>1.6372138383441093E-2</v>
      </c>
      <c r="S97" s="21">
        <f>DRE!S33/DRE!S$5</f>
        <v>8.2543768592507963E-2</v>
      </c>
      <c r="T97" s="21">
        <f>DRE!T33/DRE!T$5</f>
        <v>7.2603361533266589E-2</v>
      </c>
      <c r="U97" s="124">
        <f>DRE!U33/DRE!U$5</f>
        <v>3.7748361545500687E-2</v>
      </c>
      <c r="V97" s="21">
        <f>DRE!V33/DRE!V$5</f>
        <v>4.0870880148290274E-2</v>
      </c>
      <c r="W97" s="21">
        <f>DRE!W33/DRE!W$5</f>
        <v>3.8884514160646012E-2</v>
      </c>
      <c r="X97" s="21">
        <f>DRE!X33/DRE!X$5</f>
        <v>2.9847463231594231E-2</v>
      </c>
      <c r="Y97" s="124">
        <f>DRE!Y33/DRE!Y$5</f>
        <v>-2.048557918681071E-2</v>
      </c>
      <c r="Z97" s="21">
        <f>DRE!Z33/DRE!Z$5</f>
        <v>-9.0937346795563999E-3</v>
      </c>
      <c r="AA97" s="21">
        <f>DRE!AA33/DRE!AA$5</f>
        <v>-1.6175144248002496E-2</v>
      </c>
      <c r="AB97" s="20"/>
      <c r="AC97" s="102">
        <f t="shared" ref="AC97:AM97" si="103">(Q97-M97)*100</f>
        <v>-1.0958409370931981</v>
      </c>
      <c r="AD97" s="102">
        <f t="shared" si="103"/>
        <v>1.0595571337405931</v>
      </c>
      <c r="AE97" s="102">
        <f t="shared" si="103"/>
        <v>3.3759621766927963</v>
      </c>
      <c r="AF97" s="102">
        <f t="shared" si="103"/>
        <v>2.7277036988916397</v>
      </c>
      <c r="AG97" s="102">
        <f t="shared" si="103"/>
        <v>4.2835531517281584</v>
      </c>
      <c r="AH97" s="102">
        <f t="shared" si="103"/>
        <v>2.4498741764849181</v>
      </c>
      <c r="AI97" s="102">
        <f t="shared" si="103"/>
        <v>-4.3659254431861951</v>
      </c>
      <c r="AJ97" s="102">
        <f t="shared" si="103"/>
        <v>-4.2755898301672355</v>
      </c>
      <c r="AK97" s="102">
        <f t="shared" si="103"/>
        <v>-5.8233940732311398</v>
      </c>
      <c r="AL97" s="102">
        <f t="shared" si="103"/>
        <v>-4.9964614827846674</v>
      </c>
      <c r="AM97" s="102">
        <f t="shared" si="103"/>
        <v>-5.5059658408648504</v>
      </c>
      <c r="AO97" s="21">
        <f>DRE!AO33/DRE!AO$5</f>
        <v>2.1798837532657916E-2</v>
      </c>
      <c r="AP97" s="21">
        <f>DRE!AP33/DRE!AP$5</f>
        <v>3.760825338558034E-2</v>
      </c>
      <c r="AQ97" s="21">
        <f>DRE!AQ33/DRE!AQ$5</f>
        <v>3.9218224888168153E-2</v>
      </c>
      <c r="AR97" s="21">
        <f>DRE!AR33/DRE!AR$5</f>
        <v>-1.5226768015189773E-2</v>
      </c>
      <c r="AS97" s="20"/>
      <c r="AT97" s="102">
        <f t="shared" si="102"/>
        <v>1.5809415852922424</v>
      </c>
      <c r="AU97" s="102">
        <f t="shared" si="102"/>
        <v>0.16099715025878134</v>
      </c>
      <c r="AV97" s="102">
        <f t="shared" si="102"/>
        <v>-5.4444992903357932</v>
      </c>
    </row>
    <row r="98" spans="1:48" ht="5.0999999999999996" customHeight="1" x14ac:dyDescent="0.25">
      <c r="B98" s="6"/>
      <c r="C98" s="6"/>
      <c r="D98" s="6"/>
      <c r="E98" s="6"/>
      <c r="F98" s="6"/>
      <c r="H98" s="103"/>
      <c r="I98" s="103"/>
      <c r="J98" s="103"/>
      <c r="K98" s="103"/>
      <c r="M98" s="6"/>
      <c r="N98" s="6"/>
      <c r="O98" s="6"/>
      <c r="P98" s="6"/>
      <c r="Q98" s="122"/>
      <c r="R98" s="6"/>
      <c r="S98" s="6"/>
      <c r="T98" s="6"/>
      <c r="U98" s="122"/>
      <c r="V98" s="6"/>
      <c r="W98" s="6"/>
      <c r="X98" s="6"/>
      <c r="Y98" s="122"/>
      <c r="Z98" s="6"/>
      <c r="AA98" s="6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O98" s="6"/>
      <c r="AP98" s="6"/>
      <c r="AQ98" s="6"/>
      <c r="AR98" s="6"/>
      <c r="AT98" s="103">
        <f t="shared" si="102"/>
        <v>0</v>
      </c>
      <c r="AU98" s="103">
        <f t="shared" si="102"/>
        <v>0</v>
      </c>
      <c r="AV98" s="103">
        <f t="shared" si="102"/>
        <v>0</v>
      </c>
    </row>
    <row r="99" spans="1:48" x14ac:dyDescent="0.25">
      <c r="A99" s="1" t="s">
        <v>19</v>
      </c>
      <c r="B99" s="5">
        <f>DRE!B35/DRE!B$5</f>
        <v>-6.4154564878861403E-3</v>
      </c>
      <c r="C99" s="5">
        <f>DRE!C35/DRE!C$5</f>
        <v>-7.9590118016553968E-3</v>
      </c>
      <c r="D99" s="5">
        <f>DRE!D35/DRE!D$5</f>
        <v>-9.2605081968502173E-3</v>
      </c>
      <c r="E99" s="5">
        <f>DRE!E35/DRE!E$5</f>
        <v>-1.4714484593872045E-2</v>
      </c>
      <c r="F99" s="5">
        <f>DRE!F35/DRE!F$5</f>
        <v>-6.7221358356668289E-3</v>
      </c>
      <c r="H99" s="98">
        <f t="shared" ref="H99:K100" si="104">(C99-B99)*100</f>
        <v>-0.15435553137692565</v>
      </c>
      <c r="I99" s="98">
        <f t="shared" si="104"/>
        <v>-0.13014963951948205</v>
      </c>
      <c r="J99" s="98">
        <f t="shared" si="104"/>
        <v>-0.5453976397021828</v>
      </c>
      <c r="K99" s="98">
        <f t="shared" si="104"/>
        <v>0.79923487582052166</v>
      </c>
      <c r="M99" s="5">
        <f>DRE!M35/DRE!M$5</f>
        <v>-6.7947099539959165E-3</v>
      </c>
      <c r="N99" s="5">
        <f>DRE!N35/DRE!N$5</f>
        <v>-2.3535142547778456E-3</v>
      </c>
      <c r="O99" s="5">
        <f>DRE!O35/DRE!O$5</f>
        <v>-1.2682447216093207E-2</v>
      </c>
      <c r="P99" s="5">
        <f>DRE!P35/DRE!P$5</f>
        <v>-1.3356577602330435E-2</v>
      </c>
      <c r="Q99" s="121">
        <f>DRE!Q35/DRE!Q$5</f>
        <v>-4.0872601698300412E-3</v>
      </c>
      <c r="R99" s="5">
        <f>DRE!R35/DRE!R$5</f>
        <v>-8.4275800838617826E-3</v>
      </c>
      <c r="S99" s="5">
        <f>DRE!S35/DRE!S$5</f>
        <v>-2.600686921324518E-2</v>
      </c>
      <c r="T99" s="5">
        <f>DRE!T35/DRE!T$5</f>
        <v>-1.5305146052879224E-2</v>
      </c>
      <c r="U99" s="121">
        <f>DRE!U35/DRE!U$5</f>
        <v>-7.2429136148251883E-3</v>
      </c>
      <c r="V99" s="5">
        <f>DRE!V35/DRE!V$5</f>
        <v>-1.0786816474528869E-2</v>
      </c>
      <c r="W99" s="5">
        <f>DRE!W35/DRE!W$5</f>
        <v>-1.463820664752432E-2</v>
      </c>
      <c r="X99" s="5">
        <f>DRE!X35/DRE!X$5</f>
        <v>4.8780137153701282E-3</v>
      </c>
      <c r="Y99" s="121">
        <f>DRE!Y35/DRE!Y$5</f>
        <v>-1.9298489942900345E-3</v>
      </c>
      <c r="Z99" s="5">
        <f>DRE!Z35/DRE!Z$5</f>
        <v>-3.1882544066802743E-3</v>
      </c>
      <c r="AA99" s="5">
        <f>DRE!AA35/DRE!AA$5</f>
        <v>-2.7722211301643099E-3</v>
      </c>
      <c r="AC99" s="98">
        <f t="shared" ref="AC99:AM100" si="105">(Q99-M99)*100</f>
        <v>0.27074497841658751</v>
      </c>
      <c r="AD99" s="98">
        <f t="shared" si="105"/>
        <v>-0.60740658290839367</v>
      </c>
      <c r="AE99" s="98">
        <f t="shared" si="105"/>
        <v>-1.3324421997151974</v>
      </c>
      <c r="AF99" s="98">
        <f t="shared" si="105"/>
        <v>-0.19485684505487888</v>
      </c>
      <c r="AG99" s="98">
        <f t="shared" si="105"/>
        <v>-0.31556534449951473</v>
      </c>
      <c r="AH99" s="98">
        <f t="shared" si="105"/>
        <v>-0.2359236390667086</v>
      </c>
      <c r="AI99" s="98">
        <f t="shared" si="105"/>
        <v>1.1368662565720862</v>
      </c>
      <c r="AJ99" s="98">
        <f t="shared" si="105"/>
        <v>2.018315976824935</v>
      </c>
      <c r="AK99" s="98">
        <f t="shared" si="105"/>
        <v>0.53130646205351539</v>
      </c>
      <c r="AL99" s="98">
        <f t="shared" si="105"/>
        <v>0.75985620678485943</v>
      </c>
      <c r="AM99" s="98">
        <f t="shared" si="105"/>
        <v>1.1865985517360009</v>
      </c>
      <c r="AO99" s="5">
        <f>DRE!AO35/DRE!AO$5</f>
        <v>-7.5443649859068861E-3</v>
      </c>
      <c r="AP99" s="5">
        <f>DRE!AP35/DRE!AP$5</f>
        <v>-1.4447147150156698E-2</v>
      </c>
      <c r="AQ99" s="5">
        <f>DRE!AQ35/DRE!AQ$5</f>
        <v>-1.1148623072086968E-2</v>
      </c>
      <c r="AR99" s="5">
        <f>DRE!AR35/DRE!AR$5</f>
        <v>-2.6427870982802084E-3</v>
      </c>
      <c r="AT99" s="98">
        <f t="shared" si="102"/>
        <v>-0.69027821642498122</v>
      </c>
      <c r="AU99" s="98">
        <f t="shared" si="102"/>
        <v>0.329852407806973</v>
      </c>
      <c r="AV99" s="98">
        <f t="shared" si="102"/>
        <v>0.85058359738067613</v>
      </c>
    </row>
    <row r="100" spans="1:48" x14ac:dyDescent="0.25">
      <c r="A100" s="1" t="s">
        <v>20</v>
      </c>
      <c r="B100" s="5">
        <f>DRE!B36/DRE!B$5</f>
        <v>7.967261796979683E-4</v>
      </c>
      <c r="C100" s="5">
        <f>DRE!C36/DRE!C$5</f>
        <v>-1.6228494807106642E-3</v>
      </c>
      <c r="D100" s="5">
        <f>DRE!D36/DRE!D$5</f>
        <v>-1.2653810024696704E-3</v>
      </c>
      <c r="E100" s="5">
        <f>DRE!E36/DRE!E$5</f>
        <v>-3.5333686505932066E-4</v>
      </c>
      <c r="F100" s="5">
        <f>DRE!F36/DRE!F$5</f>
        <v>-2.8164752485312079E-3</v>
      </c>
      <c r="H100" s="98">
        <f t="shared" si="104"/>
        <v>-0.24195756604086324</v>
      </c>
      <c r="I100" s="98">
        <f t="shared" si="104"/>
        <v>3.5746847824099377E-2</v>
      </c>
      <c r="J100" s="98">
        <f t="shared" si="104"/>
        <v>9.1204413741034968E-2</v>
      </c>
      <c r="K100" s="98">
        <f t="shared" si="104"/>
        <v>-0.24631383834718873</v>
      </c>
      <c r="M100" s="5">
        <f>DRE!M36/DRE!M$5</f>
        <v>-4.885639326854919E-4</v>
      </c>
      <c r="N100" s="5">
        <f>DRE!N36/DRE!N$5</f>
        <v>1.6148972951793991E-4</v>
      </c>
      <c r="O100" s="5">
        <f>DRE!O36/DRE!O$5</f>
        <v>-5.3083946491381939E-3</v>
      </c>
      <c r="P100" s="5">
        <f>DRE!P36/DRE!P$5</f>
        <v>6.5553755103462264E-4</v>
      </c>
      <c r="Q100" s="121">
        <f>DRE!Q36/DRE!Q$5</f>
        <v>5.2108701534655383E-3</v>
      </c>
      <c r="R100" s="5">
        <f>DRE!R36/DRE!R$5</f>
        <v>2.2840030085356849E-3</v>
      </c>
      <c r="S100" s="5">
        <f>DRE!S36/DRE!S$5</f>
        <v>-4.1034144030542225E-3</v>
      </c>
      <c r="T100" s="5">
        <f>DRE!T36/DRE!T$5</f>
        <v>-2.1762820056589658E-3</v>
      </c>
      <c r="U100" s="121">
        <f>DRE!U36/DRE!U$5</f>
        <v>-8.9952911799465757E-3</v>
      </c>
      <c r="V100" s="5">
        <f>DRE!V36/DRE!V$5</f>
        <v>-4.0909903904001559E-3</v>
      </c>
      <c r="W100" s="5">
        <f>DRE!W36/DRE!W$5</f>
        <v>-9.6560066349490555E-4</v>
      </c>
      <c r="X100" s="5">
        <f>DRE!X36/DRE!X$5</f>
        <v>1.3284069180671968E-3</v>
      </c>
      <c r="Y100" s="121">
        <f>DRE!Y36/DRE!Y$5</f>
        <v>5.3982717572236705E-3</v>
      </c>
      <c r="Z100" s="5">
        <f>DRE!Z36/DRE!Z$5</f>
        <v>5.2838507704681126E-3</v>
      </c>
      <c r="AA100" s="5">
        <f>DRE!AA36/DRE!AA$5</f>
        <v>7.9047327220378577E-3</v>
      </c>
      <c r="AC100" s="98">
        <f t="shared" si="105"/>
        <v>0.56994340861510306</v>
      </c>
      <c r="AD100" s="98">
        <f t="shared" si="105"/>
        <v>0.21225132790177451</v>
      </c>
      <c r="AE100" s="98">
        <f t="shared" si="105"/>
        <v>0.12049802460839713</v>
      </c>
      <c r="AF100" s="98">
        <f t="shared" si="105"/>
        <v>-0.28318195566935883</v>
      </c>
      <c r="AG100" s="98">
        <f t="shared" si="105"/>
        <v>-1.4206161333412115</v>
      </c>
      <c r="AH100" s="98">
        <f t="shared" si="105"/>
        <v>-0.63749933989358409</v>
      </c>
      <c r="AI100" s="98">
        <f t="shared" si="105"/>
        <v>0.3137813739559317</v>
      </c>
      <c r="AJ100" s="98">
        <f t="shared" si="105"/>
        <v>0.35046889237261625</v>
      </c>
      <c r="AK100" s="98">
        <f t="shared" si="105"/>
        <v>1.4393562937170246</v>
      </c>
      <c r="AL100" s="98">
        <f t="shared" si="105"/>
        <v>0.9374841160868268</v>
      </c>
      <c r="AM100" s="98">
        <f t="shared" si="105"/>
        <v>0.88703333855327626</v>
      </c>
      <c r="AO100" s="5">
        <f>DRE!AO36/DRE!AO$5</f>
        <v>-2.0701943510816165E-3</v>
      </c>
      <c r="AP100" s="5">
        <f>DRE!AP36/DRE!AP$5</f>
        <v>4.7174065860436349E-4</v>
      </c>
      <c r="AQ100" s="5">
        <f>DRE!AQ36/DRE!AQ$5</f>
        <v>-4.3981158925755943E-3</v>
      </c>
      <c r="AR100" s="5">
        <f>DRE!AR36/DRE!AR$5</f>
        <v>6.2646351109272372E-3</v>
      </c>
      <c r="AT100" s="98">
        <f t="shared" si="102"/>
        <v>0.254193500968598</v>
      </c>
      <c r="AU100" s="98">
        <f t="shared" si="102"/>
        <v>-0.4869856551179958</v>
      </c>
      <c r="AV100" s="98">
        <f t="shared" si="102"/>
        <v>1.0662751003502831</v>
      </c>
    </row>
    <row r="101" spans="1:48" ht="5.0999999999999996" customHeight="1" x14ac:dyDescent="0.25">
      <c r="B101" s="6"/>
      <c r="C101" s="6"/>
      <c r="D101" s="6"/>
      <c r="E101" s="6"/>
      <c r="F101" s="6"/>
      <c r="H101" s="103"/>
      <c r="I101" s="103"/>
      <c r="J101" s="103"/>
      <c r="K101" s="103"/>
      <c r="M101" s="6"/>
      <c r="N101" s="6"/>
      <c r="O101" s="6"/>
      <c r="P101" s="6"/>
      <c r="Q101" s="122"/>
      <c r="R101" s="6"/>
      <c r="S101" s="6"/>
      <c r="T101" s="6"/>
      <c r="U101" s="122"/>
      <c r="V101" s="6"/>
      <c r="W101" s="6"/>
      <c r="X101" s="6"/>
      <c r="Y101" s="122"/>
      <c r="Z101" s="6"/>
      <c r="AA101" s="6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O101" s="6"/>
      <c r="AP101" s="6"/>
      <c r="AQ101" s="6"/>
      <c r="AR101" s="6"/>
      <c r="AT101" s="103">
        <f t="shared" si="102"/>
        <v>0</v>
      </c>
      <c r="AU101" s="103">
        <f t="shared" si="102"/>
        <v>0</v>
      </c>
      <c r="AV101" s="103">
        <f t="shared" si="102"/>
        <v>0</v>
      </c>
    </row>
    <row r="102" spans="1:48" x14ac:dyDescent="0.25">
      <c r="A102" s="14" t="s">
        <v>107</v>
      </c>
      <c r="B102" s="17">
        <f>DRE!B38/DRE!B$5</f>
        <v>1.5568753847825299E-2</v>
      </c>
      <c r="C102" s="17">
        <f>DRE!C38/DRE!C$5</f>
        <v>1.4574898178193973E-2</v>
      </c>
      <c r="D102" s="17">
        <f>DRE!D38/DRE!D$5</f>
        <v>1.8219792808982511E-2</v>
      </c>
      <c r="E102" s="17">
        <f>DRE!E38/DRE!E$5</f>
        <v>3.3444295235865909E-2</v>
      </c>
      <c r="F102" s="17">
        <f>DRE!F38/DRE!F$5</f>
        <v>2.709145027231619E-2</v>
      </c>
      <c r="G102" s="16"/>
      <c r="H102" s="105">
        <f>(C102-B102)*100</f>
        <v>-9.938556696313261E-2</v>
      </c>
      <c r="I102" s="105">
        <f>(D102-C102)*100</f>
        <v>0.36448946307885388</v>
      </c>
      <c r="J102" s="105">
        <f>(E102-D102)*100</f>
        <v>1.5224502426883397</v>
      </c>
      <c r="K102" s="105">
        <f>(F102-E102)*100</f>
        <v>-0.63528449635497186</v>
      </c>
      <c r="L102" s="34"/>
      <c r="M102" s="17">
        <f>DRE!M38/DRE!M$5</f>
        <v>-1.4120344875303233E-3</v>
      </c>
      <c r="N102" s="17">
        <f>DRE!N38/DRE!N$5</f>
        <v>3.5845425207752567E-3</v>
      </c>
      <c r="O102" s="17">
        <f>DRE!O38/DRE!O$5</f>
        <v>3.07933049603486E-2</v>
      </c>
      <c r="P102" s="17">
        <f>DRE!P38/DRE!P$5</f>
        <v>3.2625284493054373E-2</v>
      </c>
      <c r="Q102" s="126">
        <f>DRE!Q38/DRE!Q$5</f>
        <v>-3.963559988145399E-3</v>
      </c>
      <c r="R102" s="17">
        <f>DRE!R38/DRE!R$5</f>
        <v>1.0228561308114996E-2</v>
      </c>
      <c r="S102" s="17">
        <f>DRE!S38/DRE!S$5</f>
        <v>5.2433484976208554E-2</v>
      </c>
      <c r="T102" s="17">
        <f>DRE!T38/DRE!T$5</f>
        <v>5.51219334747284E-2</v>
      </c>
      <c r="U102" s="126">
        <f>DRE!U38/DRE!U$5</f>
        <v>2.1510156750728922E-2</v>
      </c>
      <c r="V102" s="17">
        <f>DRE!V38/DRE!V$5</f>
        <v>2.5993073283361246E-2</v>
      </c>
      <c r="W102" s="17">
        <f>DRE!W38/DRE!W$5</f>
        <v>2.3280706849626784E-2</v>
      </c>
      <c r="X102" s="17">
        <f>DRE!X38/DRE!X$5</f>
        <v>3.6053883865031555E-2</v>
      </c>
      <c r="Y102" s="126">
        <f>DRE!Y38/DRE!Y$5</f>
        <v>-1.7017156423877074E-2</v>
      </c>
      <c r="Z102" s="17">
        <f>DRE!Z38/DRE!Z$5</f>
        <v>-6.9981383157685616E-3</v>
      </c>
      <c r="AA102" s="17">
        <f>DRE!AA38/DRE!AA$5</f>
        <v>-1.104263265612895E-2</v>
      </c>
      <c r="AB102" s="16"/>
      <c r="AC102" s="105">
        <f t="shared" ref="AC102:AM102" si="106">(Q102-M102)*100</f>
        <v>-0.25515255006150755</v>
      </c>
      <c r="AD102" s="105">
        <f t="shared" si="106"/>
        <v>0.66440187873397394</v>
      </c>
      <c r="AE102" s="105">
        <f t="shared" si="106"/>
        <v>2.1640180015859953</v>
      </c>
      <c r="AF102" s="105">
        <f t="shared" si="106"/>
        <v>2.2496648981674028</v>
      </c>
      <c r="AG102" s="105">
        <f t="shared" si="106"/>
        <v>2.5473716738874321</v>
      </c>
      <c r="AH102" s="105">
        <f t="shared" si="106"/>
        <v>1.5764511975246249</v>
      </c>
      <c r="AI102" s="105">
        <f t="shared" si="106"/>
        <v>-2.9152778126581769</v>
      </c>
      <c r="AJ102" s="105">
        <f t="shared" si="106"/>
        <v>-1.9068049609696844</v>
      </c>
      <c r="AK102" s="105">
        <f t="shared" si="106"/>
        <v>-3.8527313174605995</v>
      </c>
      <c r="AL102" s="105">
        <f t="shared" si="106"/>
        <v>-3.2991211599129806</v>
      </c>
      <c r="AM102" s="105">
        <f t="shared" si="106"/>
        <v>-3.4323339505755737</v>
      </c>
      <c r="AO102" s="17">
        <f>DRE!AO38/DRE!AO$5</f>
        <v>1.2184278195669414E-2</v>
      </c>
      <c r="AP102" s="17">
        <f>DRE!AP38/DRE!AP$5</f>
        <v>2.3632846894028007E-2</v>
      </c>
      <c r="AQ102" s="17">
        <f>DRE!AQ38/DRE!AQ$5</f>
        <v>2.367148592350559E-2</v>
      </c>
      <c r="AR102" s="17">
        <f>DRE!AR38/DRE!AR$5</f>
        <v>-1.1604920002542745E-2</v>
      </c>
      <c r="AS102" s="16"/>
      <c r="AT102" s="105">
        <f t="shared" si="102"/>
        <v>1.1448568698358592</v>
      </c>
      <c r="AU102" s="105">
        <f t="shared" si="102"/>
        <v>3.8639029477583603E-3</v>
      </c>
      <c r="AV102" s="105">
        <f t="shared" si="102"/>
        <v>-3.5276405926048331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7FBA0-E0AE-4108-B555-9A7CFB7522A3}">
  <dimension ref="A1:AV35"/>
  <sheetViews>
    <sheetView showGridLines="0" zoomScale="85" zoomScaleNormal="85" workbookViewId="0">
      <pane xSplit="1" ySplit="3" topLeftCell="B4" activePane="bottomRight" state="frozen"/>
      <selection activeCell="G49" sqref="G49"/>
      <selection pane="topRight" activeCell="G49" sqref="G49"/>
      <selection pane="bottomLeft" activeCell="G49" sqref="G49"/>
      <selection pane="bottomRight" activeCell="B3" sqref="B3"/>
    </sheetView>
  </sheetViews>
  <sheetFormatPr defaultRowHeight="15" x14ac:dyDescent="0.25"/>
  <cols>
    <col min="1" max="1" width="51" bestFit="1" customWidth="1"/>
    <col min="2" max="6" width="10.85546875" customWidth="1"/>
    <col min="7" max="7" width="2.42578125" customWidth="1"/>
    <col min="8" max="8" width="10.85546875" customWidth="1"/>
    <col min="9" max="9" width="12.140625" customWidth="1"/>
    <col min="10" max="11" width="10.85546875" customWidth="1"/>
    <col min="12" max="12" width="9.140625" customWidth="1"/>
    <col min="13" max="13" width="11.5703125" customWidth="1"/>
    <col min="14" max="16" width="10.85546875" customWidth="1"/>
    <col min="17" max="18" width="11.5703125" customWidth="1"/>
    <col min="19" max="27" width="10.85546875" customWidth="1"/>
    <col min="28" max="28" width="2.5703125" customWidth="1"/>
    <col min="29" max="39" width="11" customWidth="1"/>
    <col min="40" max="40" width="9.140625" customWidth="1"/>
    <col min="41" max="44" width="11.5703125" customWidth="1"/>
    <col min="45" max="45" width="2.5703125" customWidth="1"/>
    <col min="46" max="48" width="11" customWidth="1"/>
  </cols>
  <sheetData>
    <row r="1" spans="1:48" ht="5.0999999999999996" customHeight="1" x14ac:dyDescent="0.25"/>
    <row r="2" spans="1:48" x14ac:dyDescent="0.25">
      <c r="A2" s="1" t="s">
        <v>208</v>
      </c>
      <c r="C2" s="2"/>
      <c r="D2" s="2"/>
      <c r="E2" s="2"/>
      <c r="F2" s="2"/>
      <c r="G2" s="2"/>
      <c r="H2" s="7" t="s">
        <v>170</v>
      </c>
      <c r="I2" s="7" t="s">
        <v>170</v>
      </c>
      <c r="J2" s="7" t="s">
        <v>170</v>
      </c>
      <c r="K2" s="7" t="s">
        <v>170</v>
      </c>
      <c r="M2" s="2"/>
      <c r="Q2" s="2"/>
      <c r="AC2" s="7" t="s">
        <v>170</v>
      </c>
      <c r="AD2" s="7" t="s">
        <v>170</v>
      </c>
      <c r="AE2" s="7" t="s">
        <v>170</v>
      </c>
      <c r="AF2" s="7" t="s">
        <v>170</v>
      </c>
      <c r="AG2" s="7" t="s">
        <v>170</v>
      </c>
      <c r="AH2" s="7" t="s">
        <v>170</v>
      </c>
      <c r="AI2" s="7" t="s">
        <v>170</v>
      </c>
      <c r="AJ2" s="7" t="s">
        <v>170</v>
      </c>
      <c r="AK2" s="7" t="s">
        <v>170</v>
      </c>
      <c r="AL2" s="7" t="s">
        <v>170</v>
      </c>
      <c r="AM2" s="7" t="s">
        <v>170</v>
      </c>
      <c r="AT2" s="7" t="s">
        <v>170</v>
      </c>
      <c r="AU2" s="7" t="s">
        <v>170</v>
      </c>
      <c r="AV2" s="7" t="s">
        <v>170</v>
      </c>
    </row>
    <row r="3" spans="1:48" x14ac:dyDescent="0.25">
      <c r="A3" s="8" t="s">
        <v>17</v>
      </c>
      <c r="B3" s="9">
        <v>2017</v>
      </c>
      <c r="C3" s="9">
        <v>2018</v>
      </c>
      <c r="D3" s="9">
        <v>2019</v>
      </c>
      <c r="E3" s="9">
        <v>2020</v>
      </c>
      <c r="F3" s="9">
        <v>2021</v>
      </c>
      <c r="G3" s="9"/>
      <c r="H3" s="9">
        <v>2018</v>
      </c>
      <c r="I3" s="9">
        <v>2019</v>
      </c>
      <c r="J3" s="9">
        <v>2020</v>
      </c>
      <c r="K3" s="9">
        <v>2021</v>
      </c>
      <c r="L3" s="34"/>
      <c r="M3" s="11" t="s">
        <v>22</v>
      </c>
      <c r="N3" s="11" t="s">
        <v>106</v>
      </c>
      <c r="O3" s="11" t="s">
        <v>166</v>
      </c>
      <c r="P3" s="77" t="s">
        <v>167</v>
      </c>
      <c r="Q3" s="11" t="s">
        <v>23</v>
      </c>
      <c r="R3" s="11" t="s">
        <v>105</v>
      </c>
      <c r="S3" s="11" t="s">
        <v>196</v>
      </c>
      <c r="T3" s="77" t="s">
        <v>214</v>
      </c>
      <c r="U3" s="11" t="s">
        <v>248</v>
      </c>
      <c r="V3" s="11" t="s">
        <v>254</v>
      </c>
      <c r="W3" s="11" t="s">
        <v>256</v>
      </c>
      <c r="X3" s="77" t="s">
        <v>308</v>
      </c>
      <c r="Y3" s="11" t="s">
        <v>352</v>
      </c>
      <c r="Z3" s="11" t="s">
        <v>356</v>
      </c>
      <c r="AA3" s="11" t="s">
        <v>368</v>
      </c>
      <c r="AB3" s="11"/>
      <c r="AC3" s="11" t="s">
        <v>23</v>
      </c>
      <c r="AD3" s="11" t="s">
        <v>105</v>
      </c>
      <c r="AE3" s="11" t="s">
        <v>196</v>
      </c>
      <c r="AF3" s="11" t="s">
        <v>214</v>
      </c>
      <c r="AG3" s="11" t="s">
        <v>248</v>
      </c>
      <c r="AH3" s="11" t="s">
        <v>254</v>
      </c>
      <c r="AI3" s="11" t="s">
        <v>256</v>
      </c>
      <c r="AJ3" s="11" t="s">
        <v>308</v>
      </c>
      <c r="AK3" s="11" t="s">
        <v>352</v>
      </c>
      <c r="AL3" s="11" t="s">
        <v>356</v>
      </c>
      <c r="AM3" s="145" t="s">
        <v>368</v>
      </c>
      <c r="AO3" s="11" t="s">
        <v>364</v>
      </c>
      <c r="AP3" s="11" t="s">
        <v>365</v>
      </c>
      <c r="AQ3" s="11" t="s">
        <v>366</v>
      </c>
      <c r="AR3" s="11" t="s">
        <v>367</v>
      </c>
      <c r="AS3" s="11"/>
      <c r="AT3" s="11" t="s">
        <v>365</v>
      </c>
      <c r="AU3" s="11" t="s">
        <v>366</v>
      </c>
      <c r="AV3" s="11" t="s">
        <v>367</v>
      </c>
    </row>
    <row r="4" spans="1:48" ht="5.0999999999999996" customHeight="1" x14ac:dyDescent="0.25">
      <c r="P4" s="78"/>
      <c r="T4" s="78"/>
      <c r="X4" s="78"/>
    </row>
    <row r="5" spans="1:48" ht="15" customHeight="1" x14ac:dyDescent="0.25">
      <c r="A5" s="68" t="s">
        <v>209</v>
      </c>
      <c r="B5" s="24"/>
      <c r="C5" s="24"/>
      <c r="D5" s="24"/>
      <c r="E5" s="24"/>
      <c r="F5" s="24"/>
      <c r="G5" s="24"/>
      <c r="H5" s="24"/>
      <c r="I5" s="24"/>
      <c r="J5" s="24"/>
      <c r="K5" s="24"/>
      <c r="M5" s="24"/>
      <c r="N5" s="24"/>
      <c r="O5" s="24"/>
      <c r="P5" s="129"/>
      <c r="Q5" s="24"/>
      <c r="R5" s="24"/>
      <c r="S5" s="24"/>
      <c r="T5" s="129"/>
      <c r="U5" s="24"/>
      <c r="V5" s="24"/>
      <c r="W5" s="24"/>
      <c r="X5" s="129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O5" s="24"/>
      <c r="AP5" s="24"/>
      <c r="AQ5" s="24"/>
      <c r="AR5" s="24"/>
      <c r="AS5" s="24"/>
      <c r="AT5" s="24"/>
      <c r="AU5" s="24"/>
      <c r="AV5" s="24"/>
    </row>
    <row r="6" spans="1:48" ht="13.5" customHeight="1" x14ac:dyDescent="0.25">
      <c r="A6" s="66"/>
      <c r="P6" s="78"/>
      <c r="T6" s="78"/>
      <c r="X6" s="78"/>
    </row>
    <row r="7" spans="1:48" x14ac:dyDescent="0.25">
      <c r="A7" s="1" t="s">
        <v>16</v>
      </c>
      <c r="B7" s="3">
        <v>0</v>
      </c>
      <c r="C7" s="3">
        <v>132304</v>
      </c>
      <c r="D7" s="3">
        <f>SUM(M7:P7)</f>
        <v>284821</v>
      </c>
      <c r="E7" s="3">
        <f t="shared" ref="E7:E9" si="0">SUM(Q7:T7)</f>
        <v>311868</v>
      </c>
      <c r="F7" s="3">
        <f>SUM(U7:X7)</f>
        <v>418528</v>
      </c>
      <c r="G7" s="3"/>
      <c r="H7" s="67">
        <f>IFERROR((C7-B7)/(ABS(B7)),0)</f>
        <v>0</v>
      </c>
      <c r="I7" s="5">
        <f>IFERROR((D7-C7)/(ABS(C7)),0)</f>
        <v>1.1527769379610593</v>
      </c>
      <c r="J7" s="5">
        <f>IFERROR((E7-D7)/(ABS(D7)),0)</f>
        <v>9.4961396807117446E-2</v>
      </c>
      <c r="K7" s="5">
        <f>IFERROR((F7-E7)/(ABS(E7)),0)</f>
        <v>0.34200366821860528</v>
      </c>
      <c r="M7" s="3">
        <v>56510</v>
      </c>
      <c r="N7" s="3">
        <v>62012</v>
      </c>
      <c r="O7" s="3">
        <v>82173</v>
      </c>
      <c r="P7" s="81">
        <v>84126</v>
      </c>
      <c r="Q7" s="3">
        <v>79542</v>
      </c>
      <c r="R7" s="3">
        <v>75155</v>
      </c>
      <c r="S7" s="3">
        <v>74672</v>
      </c>
      <c r="T7" s="81">
        <v>82499</v>
      </c>
      <c r="U7" s="3">
        <v>87283</v>
      </c>
      <c r="V7" s="3">
        <v>100478</v>
      </c>
      <c r="W7" s="3">
        <v>112645</v>
      </c>
      <c r="X7" s="81">
        <v>118122</v>
      </c>
      <c r="Y7" s="3">
        <v>128518</v>
      </c>
      <c r="Z7" s="3">
        <v>125480</v>
      </c>
      <c r="AA7" s="3">
        <v>131452</v>
      </c>
      <c r="AC7" s="5">
        <f t="shared" ref="AC7:AM7" si="1">IFERROR((Q7-M7)/(ABS(M7)),0)</f>
        <v>0.40757388072907452</v>
      </c>
      <c r="AD7" s="5">
        <f t="shared" si="1"/>
        <v>0.21194284977101205</v>
      </c>
      <c r="AE7" s="5">
        <f t="shared" si="1"/>
        <v>-9.1283024837842119E-2</v>
      </c>
      <c r="AF7" s="5">
        <f t="shared" si="1"/>
        <v>-1.9340037562703565E-2</v>
      </c>
      <c r="AG7" s="5">
        <f t="shared" si="1"/>
        <v>9.7319655025018229E-2</v>
      </c>
      <c r="AH7" s="5">
        <f t="shared" si="1"/>
        <v>0.33694364979043312</v>
      </c>
      <c r="AI7" s="5">
        <f t="shared" si="1"/>
        <v>0.50853064066852371</v>
      </c>
      <c r="AJ7" s="5">
        <f t="shared" si="1"/>
        <v>0.43179917332331302</v>
      </c>
      <c r="AK7" s="5">
        <f t="shared" si="1"/>
        <v>0.47242876619731217</v>
      </c>
      <c r="AL7" s="5">
        <f t="shared" si="1"/>
        <v>0.24883058978084754</v>
      </c>
      <c r="AM7" s="5">
        <f t="shared" si="1"/>
        <v>0.16695814283811974</v>
      </c>
      <c r="AO7" s="3">
        <f>SUM(M7:O7)</f>
        <v>200695</v>
      </c>
      <c r="AP7" s="3">
        <f>SUM(Q7:S7)</f>
        <v>229369</v>
      </c>
      <c r="AQ7" s="3">
        <f>SUM(U7:W7)</f>
        <v>300406</v>
      </c>
      <c r="AR7" s="3">
        <f>SUM(Y7:AA7)</f>
        <v>385450</v>
      </c>
      <c r="AT7" s="5">
        <f>IFERROR((AP7-AO7)/(ABS(AO7)),0)</f>
        <v>0.14287351453698399</v>
      </c>
      <c r="AU7" s="5">
        <f t="shared" ref="AU7:AV7" si="2">IFERROR((AQ7-AP7)/(ABS(AP7)),0)</f>
        <v>0.30970619394948751</v>
      </c>
      <c r="AV7" s="5">
        <f t="shared" si="2"/>
        <v>0.28309687556173979</v>
      </c>
    </row>
    <row r="8" spans="1:48" ht="5.0999999999999996" customHeight="1" x14ac:dyDescent="0.25">
      <c r="B8" s="2"/>
      <c r="C8" s="2"/>
      <c r="D8" s="2">
        <f>SUM(M8:P8)</f>
        <v>0</v>
      </c>
      <c r="E8" s="3">
        <f t="shared" si="0"/>
        <v>0</v>
      </c>
      <c r="F8" s="3"/>
      <c r="G8" s="3"/>
      <c r="H8" s="6"/>
      <c r="I8" s="6"/>
      <c r="J8" s="6"/>
      <c r="K8" s="6"/>
      <c r="M8" s="2"/>
      <c r="N8" s="2"/>
      <c r="O8" s="2"/>
      <c r="P8" s="80"/>
      <c r="Q8" s="2"/>
      <c r="R8" s="2"/>
      <c r="S8" s="2"/>
      <c r="T8" s="80"/>
      <c r="U8" s="2"/>
      <c r="V8" s="2"/>
      <c r="W8" s="2"/>
      <c r="X8" s="80"/>
      <c r="Y8" s="2"/>
      <c r="Z8" s="2"/>
      <c r="AA8" s="2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O8" s="2"/>
      <c r="AP8" s="2"/>
      <c r="AQ8" s="2"/>
      <c r="AR8" s="2"/>
      <c r="AT8" s="6"/>
      <c r="AU8" s="6"/>
      <c r="AV8" s="6"/>
    </row>
    <row r="9" spans="1:48" x14ac:dyDescent="0.25">
      <c r="A9" s="13" t="s">
        <v>185</v>
      </c>
      <c r="B9" s="2">
        <v>0</v>
      </c>
      <c r="C9" s="2">
        <v>-37987</v>
      </c>
      <c r="D9" s="2">
        <f>SUM(M9:P9)</f>
        <v>-112337</v>
      </c>
      <c r="E9" s="2">
        <f t="shared" si="0"/>
        <v>-100535</v>
      </c>
      <c r="F9" s="2">
        <f>SUM(U9:X9)</f>
        <v>-157730</v>
      </c>
      <c r="G9" s="2"/>
      <c r="H9" s="6">
        <f>IFERROR((C9-B9)/(ABS(B9)),0)</f>
        <v>0</v>
      </c>
      <c r="I9" s="6">
        <f>IFERROR((D9-C9)/(ABS(C9)),0)</f>
        <v>-1.9572485323926607</v>
      </c>
      <c r="J9" s="6">
        <f>IFERROR((E9-D9)/(ABS(D9)),0)</f>
        <v>0.10505888531828338</v>
      </c>
      <c r="K9" s="6">
        <f>IFERROR((F9-E9)/(ABS(E9)),0)</f>
        <v>-0.56890635102203213</v>
      </c>
      <c r="M9" s="2">
        <v>-22595</v>
      </c>
      <c r="N9" s="2">
        <v>-30082</v>
      </c>
      <c r="O9" s="2">
        <v>-33723</v>
      </c>
      <c r="P9" s="80">
        <v>-25937</v>
      </c>
      <c r="Q9" s="2">
        <v>-31852</v>
      </c>
      <c r="R9" s="2">
        <v>-31686</v>
      </c>
      <c r="S9" s="2">
        <v>-17803</v>
      </c>
      <c r="T9" s="80">
        <v>-19194</v>
      </c>
      <c r="U9" s="2">
        <v>-32311</v>
      </c>
      <c r="V9" s="2">
        <v>-38487</v>
      </c>
      <c r="W9" s="2">
        <v>-41707</v>
      </c>
      <c r="X9" s="80">
        <v>-45225</v>
      </c>
      <c r="Y9" s="2">
        <v>-63468</v>
      </c>
      <c r="Z9" s="2">
        <v>-55513</v>
      </c>
      <c r="AA9" s="2">
        <v>-66158</v>
      </c>
      <c r="AC9" s="6">
        <f t="shared" ref="AC9:AM9" si="3">IFERROR((Q9-M9)/(ABS(M9)),0)</f>
        <v>-0.40969240982518257</v>
      </c>
      <c r="AD9" s="6">
        <f t="shared" si="3"/>
        <v>-5.3320922810983315E-2</v>
      </c>
      <c r="AE9" s="6">
        <f t="shared" si="3"/>
        <v>0.47208136879874268</v>
      </c>
      <c r="AF9" s="6">
        <f t="shared" si="3"/>
        <v>0.25997609592474069</v>
      </c>
      <c r="AG9" s="6">
        <f t="shared" si="3"/>
        <v>-1.4410398091171669E-2</v>
      </c>
      <c r="AH9" s="6">
        <f t="shared" si="3"/>
        <v>-0.21463737928422646</v>
      </c>
      <c r="AI9" s="6">
        <f t="shared" si="3"/>
        <v>-1.3426950513958322</v>
      </c>
      <c r="AJ9" s="6">
        <f t="shared" si="3"/>
        <v>-1.3562050640825258</v>
      </c>
      <c r="AK9" s="6">
        <f t="shared" si="3"/>
        <v>-0.96428460895670209</v>
      </c>
      <c r="AL9" s="6">
        <f t="shared" si="3"/>
        <v>-0.44238314235975784</v>
      </c>
      <c r="AM9" s="6">
        <f t="shared" si="3"/>
        <v>-0.58625650370441418</v>
      </c>
      <c r="AO9" s="2">
        <f>SUM(M9:O9)</f>
        <v>-86400</v>
      </c>
      <c r="AP9" s="2">
        <f>SUM(Q9:S9)</f>
        <v>-81341</v>
      </c>
      <c r="AQ9" s="2">
        <f>SUM(U9:W9)</f>
        <v>-112505</v>
      </c>
      <c r="AR9" s="2">
        <f>SUM(Y9:AA9)</f>
        <v>-185139</v>
      </c>
      <c r="AT9" s="6">
        <f>IFERROR((AP9-AO9)/(ABS(AO9)),0)</f>
        <v>5.8553240740740739E-2</v>
      </c>
      <c r="AU9" s="6">
        <f t="shared" ref="AU9:AV9" si="4">IFERROR((AQ9-AP9)/(ABS(AP9)),0)</f>
        <v>-0.38312781991861422</v>
      </c>
      <c r="AV9" s="6">
        <f t="shared" si="4"/>
        <v>-0.64560686191724814</v>
      </c>
    </row>
    <row r="10" spans="1:48" ht="5.0999999999999996" customHeight="1" x14ac:dyDescent="0.25">
      <c r="B10" s="2"/>
      <c r="C10" s="2"/>
      <c r="D10" s="2"/>
      <c r="E10" s="2"/>
      <c r="F10" s="2"/>
      <c r="G10" s="2"/>
      <c r="H10" s="6"/>
      <c r="I10" s="6"/>
      <c r="J10" s="6"/>
      <c r="K10" s="6"/>
      <c r="M10" s="2"/>
      <c r="N10" s="2"/>
      <c r="O10" s="2"/>
      <c r="P10" s="80"/>
      <c r="Q10" s="2"/>
      <c r="R10" s="2"/>
      <c r="S10" s="2"/>
      <c r="T10" s="80"/>
      <c r="U10" s="2"/>
      <c r="V10" s="2"/>
      <c r="W10" s="2"/>
      <c r="X10" s="80"/>
      <c r="Y10" s="2"/>
      <c r="Z10" s="2"/>
      <c r="AA10" s="2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O10" s="2"/>
      <c r="AP10" s="2"/>
      <c r="AQ10" s="2"/>
      <c r="AR10" s="2"/>
      <c r="AT10" s="6"/>
      <c r="AU10" s="6"/>
      <c r="AV10" s="6"/>
    </row>
    <row r="11" spans="1:48" x14ac:dyDescent="0.25">
      <c r="A11" s="1" t="s">
        <v>14</v>
      </c>
      <c r="B11" s="3">
        <f>B9+B7</f>
        <v>0</v>
      </c>
      <c r="C11" s="3">
        <f>C9+C7</f>
        <v>94317</v>
      </c>
      <c r="D11" s="3">
        <f>D9+D7</f>
        <v>172484</v>
      </c>
      <c r="E11" s="3">
        <f>E9+E7</f>
        <v>211333</v>
      </c>
      <c r="F11" s="3">
        <f>SUM(U11:X11)</f>
        <v>260798</v>
      </c>
      <c r="G11" s="3"/>
      <c r="H11" s="5">
        <f>IFERROR((C11-B11)/(ABS(B11)),0)</f>
        <v>0</v>
      </c>
      <c r="I11" s="5">
        <f>IFERROR((D11-C11)/(ABS(C11)),0)</f>
        <v>0.82876893879152225</v>
      </c>
      <c r="J11" s="5">
        <f>IFERROR((E11-D11)/(ABS(D11)),0)</f>
        <v>0.22523248533197282</v>
      </c>
      <c r="K11" s="5">
        <f>IFERROR((F11-E11)/(ABS(E11)),0)</f>
        <v>0.23406188337836495</v>
      </c>
      <c r="M11" s="3">
        <f t="shared" ref="M11:R11" si="5">M9+M7</f>
        <v>33915</v>
      </c>
      <c r="N11" s="3">
        <f t="shared" si="5"/>
        <v>31930</v>
      </c>
      <c r="O11" s="3">
        <f t="shared" si="5"/>
        <v>48450</v>
      </c>
      <c r="P11" s="81">
        <f t="shared" si="5"/>
        <v>58189</v>
      </c>
      <c r="Q11" s="3">
        <f t="shared" si="5"/>
        <v>47690</v>
      </c>
      <c r="R11" s="3">
        <f t="shared" si="5"/>
        <v>43469</v>
      </c>
      <c r="S11" s="3">
        <v>56869</v>
      </c>
      <c r="T11" s="81">
        <f t="shared" ref="T11:Y11" si="6">T9+T7</f>
        <v>63305</v>
      </c>
      <c r="U11" s="3">
        <f t="shared" si="6"/>
        <v>54972</v>
      </c>
      <c r="V11" s="3">
        <f t="shared" si="6"/>
        <v>61991</v>
      </c>
      <c r="W11" s="3">
        <f t="shared" si="6"/>
        <v>70938</v>
      </c>
      <c r="X11" s="81">
        <f t="shared" si="6"/>
        <v>72897</v>
      </c>
      <c r="Y11" s="3">
        <f t="shared" si="6"/>
        <v>65050</v>
      </c>
      <c r="Z11" s="3">
        <f t="shared" ref="Z11:AA11" si="7">Z9+Z7</f>
        <v>69967</v>
      </c>
      <c r="AA11" s="3">
        <f t="shared" si="7"/>
        <v>65294</v>
      </c>
      <c r="AC11" s="5">
        <f t="shared" ref="AC11:AM11" si="8">IFERROR((Q11-M11)/(ABS(M11)),0)</f>
        <v>0.4061624649859944</v>
      </c>
      <c r="AD11" s="5">
        <f t="shared" si="8"/>
        <v>0.36138427810836204</v>
      </c>
      <c r="AE11" s="5">
        <f t="shared" si="8"/>
        <v>0.17376676986584108</v>
      </c>
      <c r="AF11" s="5">
        <f t="shared" si="8"/>
        <v>8.792039732595508E-2</v>
      </c>
      <c r="AG11" s="5">
        <f t="shared" si="8"/>
        <v>0.15269448521702664</v>
      </c>
      <c r="AH11" s="5">
        <f t="shared" si="8"/>
        <v>0.42609675860958385</v>
      </c>
      <c r="AI11" s="5">
        <f t="shared" si="8"/>
        <v>0.24739313158311207</v>
      </c>
      <c r="AJ11" s="5">
        <f t="shared" si="8"/>
        <v>0.15152041702867072</v>
      </c>
      <c r="AK11" s="5">
        <f t="shared" si="8"/>
        <v>0.18332969511751437</v>
      </c>
      <c r="AL11" s="5">
        <f t="shared" si="8"/>
        <v>0.12866383829910794</v>
      </c>
      <c r="AM11" s="5">
        <f t="shared" si="8"/>
        <v>-7.9562434802221652E-2</v>
      </c>
      <c r="AO11" s="3">
        <f>SUM(M11:O11)</f>
        <v>114295</v>
      </c>
      <c r="AP11" s="3">
        <f>SUM(Q11:S11)</f>
        <v>148028</v>
      </c>
      <c r="AQ11" s="3">
        <f>SUM(U11:W11)</f>
        <v>187901</v>
      </c>
      <c r="AR11" s="3">
        <f>SUM(Y11:AA11)</f>
        <v>200311</v>
      </c>
      <c r="AT11" s="5">
        <f>IFERROR((AP11-AO11)/(ABS(AO11)),0)</f>
        <v>0.29513976989369611</v>
      </c>
      <c r="AU11" s="5">
        <f t="shared" ref="AU11:AV11" si="9">IFERROR((AQ11-AP11)/(ABS(AP11)),0)</f>
        <v>0.26936120193476909</v>
      </c>
      <c r="AV11" s="5">
        <f t="shared" si="9"/>
        <v>6.6045417533701259E-2</v>
      </c>
    </row>
    <row r="12" spans="1:48" ht="5.0999999999999996" customHeight="1" x14ac:dyDescent="0.25">
      <c r="B12" s="2"/>
      <c r="C12" s="2"/>
      <c r="D12" s="2"/>
      <c r="E12" s="2"/>
      <c r="F12" s="2"/>
      <c r="G12" s="2"/>
      <c r="H12" s="6"/>
      <c r="I12" s="6"/>
      <c r="J12" s="6"/>
      <c r="K12" s="6"/>
      <c r="M12" s="2"/>
      <c r="N12" s="2"/>
      <c r="O12" s="2"/>
      <c r="P12" s="80"/>
      <c r="Q12" s="2"/>
      <c r="R12" s="2"/>
      <c r="S12" s="2"/>
      <c r="T12" s="80"/>
      <c r="U12" s="2"/>
      <c r="V12" s="2"/>
      <c r="W12" s="2"/>
      <c r="X12" s="80"/>
      <c r="Y12" s="2"/>
      <c r="Z12" s="2"/>
      <c r="AA12" s="2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O12" s="2"/>
      <c r="AP12" s="2"/>
      <c r="AQ12" s="2"/>
      <c r="AR12" s="2"/>
      <c r="AT12" s="6"/>
      <c r="AU12" s="6"/>
      <c r="AV12" s="6"/>
    </row>
    <row r="13" spans="1:48" x14ac:dyDescent="0.25">
      <c r="A13" s="13" t="s">
        <v>186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/>
      <c r="H13" s="6">
        <f>IFERROR((C13-B13)/(ABS(B13)),0)</f>
        <v>0</v>
      </c>
      <c r="I13" s="6">
        <f>IFERROR((D13-C13)/(ABS(C13)),0)</f>
        <v>0</v>
      </c>
      <c r="J13" s="6">
        <f>IFERROR((E13-D13)/(ABS(D13)),0)</f>
        <v>0</v>
      </c>
      <c r="K13" s="6">
        <f>IFERROR((F13-E13)/(ABS(E13)),0)</f>
        <v>0</v>
      </c>
      <c r="M13" s="2">
        <v>0</v>
      </c>
      <c r="N13" s="2">
        <v>0</v>
      </c>
      <c r="O13" s="2">
        <v>0</v>
      </c>
      <c r="P13" s="80">
        <v>0</v>
      </c>
      <c r="Q13" s="2">
        <v>0</v>
      </c>
      <c r="R13" s="2">
        <v>0</v>
      </c>
      <c r="S13" s="2">
        <v>0</v>
      </c>
      <c r="T13" s="80">
        <v>0</v>
      </c>
      <c r="U13" s="2">
        <v>0</v>
      </c>
      <c r="V13" s="2">
        <v>0</v>
      </c>
      <c r="W13" s="2">
        <v>0</v>
      </c>
      <c r="X13" s="80">
        <v>0</v>
      </c>
      <c r="Y13" s="2">
        <v>0</v>
      </c>
      <c r="Z13" s="2">
        <v>0</v>
      </c>
      <c r="AA13" s="2">
        <v>0</v>
      </c>
      <c r="AC13" s="6">
        <f t="shared" ref="AC13:AM13" si="10">IFERROR((Q13-M13)/(ABS(M13)),0)</f>
        <v>0</v>
      </c>
      <c r="AD13" s="6">
        <f t="shared" si="10"/>
        <v>0</v>
      </c>
      <c r="AE13" s="6">
        <f t="shared" si="10"/>
        <v>0</v>
      </c>
      <c r="AF13" s="6">
        <f t="shared" si="10"/>
        <v>0</v>
      </c>
      <c r="AG13" s="6">
        <f t="shared" si="10"/>
        <v>0</v>
      </c>
      <c r="AH13" s="6">
        <f t="shared" si="10"/>
        <v>0</v>
      </c>
      <c r="AI13" s="6">
        <f t="shared" si="10"/>
        <v>0</v>
      </c>
      <c r="AJ13" s="6">
        <f t="shared" si="10"/>
        <v>0</v>
      </c>
      <c r="AK13" s="6">
        <f t="shared" si="10"/>
        <v>0</v>
      </c>
      <c r="AL13" s="6">
        <f t="shared" si="10"/>
        <v>0</v>
      </c>
      <c r="AM13" s="6">
        <f t="shared" si="10"/>
        <v>0</v>
      </c>
      <c r="AO13" s="2">
        <f>SUM(M13:O13)</f>
        <v>0</v>
      </c>
      <c r="AP13" s="2">
        <f>SUM(Q13:S13)</f>
        <v>0</v>
      </c>
      <c r="AQ13" s="2">
        <f>SUM(U13:W13)</f>
        <v>0</v>
      </c>
      <c r="AR13" s="2">
        <f>SUM(Y13:AA13)</f>
        <v>0</v>
      </c>
      <c r="AT13" s="6">
        <f>IFERROR((AP13-AO13)/(ABS(AO13)),0)</f>
        <v>0</v>
      </c>
      <c r="AU13" s="6">
        <f t="shared" ref="AU13:AV13" si="11">IFERROR((AQ13-AP13)/(ABS(AP13)),0)</f>
        <v>0</v>
      </c>
      <c r="AV13" s="6">
        <f t="shared" si="11"/>
        <v>0</v>
      </c>
    </row>
    <row r="14" spans="1:48" ht="5.0999999999999996" customHeight="1" x14ac:dyDescent="0.25">
      <c r="B14" s="2"/>
      <c r="C14" s="2"/>
      <c r="D14" s="2"/>
      <c r="E14" s="2"/>
      <c r="F14" s="2"/>
      <c r="G14" s="2"/>
      <c r="H14" s="6"/>
      <c r="I14" s="6"/>
      <c r="J14" s="6"/>
      <c r="K14" s="6"/>
      <c r="M14" s="2"/>
      <c r="N14" s="2"/>
      <c r="O14" s="2"/>
      <c r="P14" s="80"/>
      <c r="Q14" s="2"/>
      <c r="R14" s="2"/>
      <c r="S14" s="2"/>
      <c r="T14" s="80"/>
      <c r="U14" s="2"/>
      <c r="V14" s="2"/>
      <c r="W14" s="2"/>
      <c r="X14" s="80"/>
      <c r="Y14" s="2"/>
      <c r="Z14" s="2"/>
      <c r="AA14" s="2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O14" s="2"/>
      <c r="AP14" s="2"/>
      <c r="AQ14" s="2"/>
      <c r="AR14" s="2"/>
      <c r="AT14" s="6"/>
      <c r="AU14" s="6"/>
      <c r="AV14" s="6"/>
    </row>
    <row r="15" spans="1:48" x14ac:dyDescent="0.25">
      <c r="A15" s="14" t="s">
        <v>127</v>
      </c>
      <c r="B15" s="15">
        <f>B13+B11</f>
        <v>0</v>
      </c>
      <c r="C15" s="15">
        <f>C13+C11</f>
        <v>94317</v>
      </c>
      <c r="D15" s="15">
        <f>D13+D11</f>
        <v>172484</v>
      </c>
      <c r="E15" s="15">
        <f>E13+E11</f>
        <v>211333</v>
      </c>
      <c r="F15" s="15">
        <f>F13+F11</f>
        <v>260798</v>
      </c>
      <c r="G15" s="15"/>
      <c r="H15" s="17">
        <f t="shared" ref="H15:K17" si="12">IFERROR((C15-B15)/(ABS(B15)),0)</f>
        <v>0</v>
      </c>
      <c r="I15" s="17">
        <f t="shared" si="12"/>
        <v>0.82876893879152225</v>
      </c>
      <c r="J15" s="17">
        <f t="shared" si="12"/>
        <v>0.22523248533197282</v>
      </c>
      <c r="K15" s="17">
        <f t="shared" si="12"/>
        <v>0.23406188337836495</v>
      </c>
      <c r="L15" s="34"/>
      <c r="M15" s="15">
        <f t="shared" ref="M15:R15" si="13">M13+M11</f>
        <v>33915</v>
      </c>
      <c r="N15" s="15">
        <f t="shared" si="13"/>
        <v>31930</v>
      </c>
      <c r="O15" s="15">
        <f t="shared" si="13"/>
        <v>48450</v>
      </c>
      <c r="P15" s="83">
        <f t="shared" si="13"/>
        <v>58189</v>
      </c>
      <c r="Q15" s="15">
        <f t="shared" si="13"/>
        <v>47690</v>
      </c>
      <c r="R15" s="15">
        <f t="shared" si="13"/>
        <v>43469</v>
      </c>
      <c r="S15" s="15">
        <v>56869</v>
      </c>
      <c r="T15" s="83">
        <f t="shared" ref="T15:Y15" si="14">T13+T11</f>
        <v>63305</v>
      </c>
      <c r="U15" s="15">
        <f t="shared" si="14"/>
        <v>54972</v>
      </c>
      <c r="V15" s="15">
        <f t="shared" si="14"/>
        <v>61991</v>
      </c>
      <c r="W15" s="15">
        <f t="shared" si="14"/>
        <v>70938</v>
      </c>
      <c r="X15" s="83">
        <f t="shared" si="14"/>
        <v>72897</v>
      </c>
      <c r="Y15" s="15">
        <f t="shared" si="14"/>
        <v>65050</v>
      </c>
      <c r="Z15" s="15">
        <f t="shared" ref="Z15:AA15" si="15">Z13+Z11</f>
        <v>69967</v>
      </c>
      <c r="AA15" s="15">
        <f t="shared" si="15"/>
        <v>65294</v>
      </c>
      <c r="AB15" s="16"/>
      <c r="AC15" s="17">
        <f t="shared" ref="AC15:AM17" si="16">IFERROR((Q15-M15)/(ABS(M15)),0)</f>
        <v>0.4061624649859944</v>
      </c>
      <c r="AD15" s="17">
        <f t="shared" si="16"/>
        <v>0.36138427810836204</v>
      </c>
      <c r="AE15" s="17">
        <f t="shared" si="16"/>
        <v>0.17376676986584108</v>
      </c>
      <c r="AF15" s="17">
        <f t="shared" si="16"/>
        <v>8.792039732595508E-2</v>
      </c>
      <c r="AG15" s="17">
        <f t="shared" si="16"/>
        <v>0.15269448521702664</v>
      </c>
      <c r="AH15" s="17">
        <f t="shared" si="16"/>
        <v>0.42609675860958385</v>
      </c>
      <c r="AI15" s="17">
        <f t="shared" si="16"/>
        <v>0.24739313158311207</v>
      </c>
      <c r="AJ15" s="17">
        <f t="shared" si="16"/>
        <v>0.15152041702867072</v>
      </c>
      <c r="AK15" s="17">
        <f t="shared" si="16"/>
        <v>0.18332969511751437</v>
      </c>
      <c r="AL15" s="17">
        <f t="shared" si="16"/>
        <v>0.12866383829910794</v>
      </c>
      <c r="AM15" s="17">
        <f t="shared" si="16"/>
        <v>-7.9562434802221652E-2</v>
      </c>
      <c r="AO15" s="15">
        <f>SUM(M15:O15)</f>
        <v>114295</v>
      </c>
      <c r="AP15" s="15">
        <f>SUM(Q15:S15)</f>
        <v>148028</v>
      </c>
      <c r="AQ15" s="15">
        <f>SUM(U15:W15)</f>
        <v>187901</v>
      </c>
      <c r="AR15" s="15">
        <f>SUM(Y15:AA15)</f>
        <v>200311</v>
      </c>
      <c r="AS15" s="16"/>
      <c r="AT15" s="17">
        <f>IFERROR((AP15-AO15)/(ABS(AO15)),0)</f>
        <v>0.29513976989369611</v>
      </c>
      <c r="AU15" s="17">
        <f t="shared" ref="AU15:AV17" si="17">IFERROR((AQ15-AP15)/(ABS(AP15)),0)</f>
        <v>0.26936120193476909</v>
      </c>
      <c r="AV15" s="17">
        <f t="shared" si="17"/>
        <v>6.6045417533701259E-2</v>
      </c>
    </row>
    <row r="16" spans="1:48" x14ac:dyDescent="0.25">
      <c r="A16" s="13" t="s">
        <v>194</v>
      </c>
      <c r="B16" s="2">
        <v>0</v>
      </c>
      <c r="C16" s="2">
        <v>21225</v>
      </c>
      <c r="D16" s="2">
        <f>SUM(M16:P16)</f>
        <v>27366</v>
      </c>
      <c r="E16" s="2">
        <f>SUM(Q16:T16)</f>
        <v>22429</v>
      </c>
      <c r="F16" s="2">
        <f>SUM(U16:X16)</f>
        <v>40408</v>
      </c>
      <c r="G16" s="2"/>
      <c r="H16" s="6">
        <f t="shared" si="12"/>
        <v>0</v>
      </c>
      <c r="I16" s="6">
        <f t="shared" si="12"/>
        <v>0.28932862190812719</v>
      </c>
      <c r="J16" s="6">
        <f t="shared" si="12"/>
        <v>-0.18040634363809105</v>
      </c>
      <c r="K16" s="6">
        <f t="shared" si="12"/>
        <v>0.80159614784430866</v>
      </c>
      <c r="M16" s="2">
        <v>6085</v>
      </c>
      <c r="N16" s="2">
        <v>7512</v>
      </c>
      <c r="O16" s="2">
        <v>7170</v>
      </c>
      <c r="P16" s="80">
        <v>6599</v>
      </c>
      <c r="Q16" s="2">
        <v>7571</v>
      </c>
      <c r="R16" s="2">
        <v>4303</v>
      </c>
      <c r="S16" s="2">
        <v>4534</v>
      </c>
      <c r="T16" s="80">
        <v>6021</v>
      </c>
      <c r="U16" s="2">
        <v>6396</v>
      </c>
      <c r="V16" s="2">
        <v>7037</v>
      </c>
      <c r="W16" s="2">
        <v>12093</v>
      </c>
      <c r="X16" s="80">
        <v>14882</v>
      </c>
      <c r="Y16" s="2">
        <v>15467</v>
      </c>
      <c r="Z16" s="2">
        <v>17504</v>
      </c>
      <c r="AA16" s="2">
        <v>25101</v>
      </c>
      <c r="AC16" s="6">
        <f t="shared" si="16"/>
        <v>0.24420706655710764</v>
      </c>
      <c r="AD16" s="6">
        <f t="shared" si="16"/>
        <v>-0.42718317358892438</v>
      </c>
      <c r="AE16" s="6">
        <f t="shared" si="16"/>
        <v>-0.3676429567642957</v>
      </c>
      <c r="AF16" s="6">
        <f t="shared" si="16"/>
        <v>-8.7589028640703143E-2</v>
      </c>
      <c r="AG16" s="6">
        <f t="shared" si="16"/>
        <v>-0.15519746400739665</v>
      </c>
      <c r="AH16" s="6">
        <f t="shared" si="16"/>
        <v>0.63537067162444805</v>
      </c>
      <c r="AI16" s="6">
        <f t="shared" si="16"/>
        <v>1.6671812968681077</v>
      </c>
      <c r="AJ16" s="6">
        <f t="shared" si="16"/>
        <v>1.4716824447766153</v>
      </c>
      <c r="AK16" s="6">
        <f t="shared" si="16"/>
        <v>1.4182301438398999</v>
      </c>
      <c r="AL16" s="6">
        <f t="shared" si="16"/>
        <v>1.4874236180190421</v>
      </c>
      <c r="AM16" s="6">
        <f t="shared" si="16"/>
        <v>1.0756636070453982</v>
      </c>
      <c r="AO16" s="2">
        <f>SUM(M16:O16)</f>
        <v>20767</v>
      </c>
      <c r="AP16" s="2">
        <f>SUM(Q16:S16)</f>
        <v>16408</v>
      </c>
      <c r="AQ16" s="2">
        <f>SUM(U16:W16)</f>
        <v>25526</v>
      </c>
      <c r="AR16" s="2">
        <f>SUM(Y16:AA16)</f>
        <v>58072</v>
      </c>
      <c r="AT16" s="6">
        <f t="shared" ref="AT16:AT17" si="18">IFERROR((AP16-AO16)/(ABS(AO16)),0)</f>
        <v>-0.20990032262724515</v>
      </c>
      <c r="AU16" s="6">
        <f t="shared" si="17"/>
        <v>0.55570453437347633</v>
      </c>
      <c r="AV16" s="6">
        <f t="shared" si="17"/>
        <v>1.275013711509833</v>
      </c>
    </row>
    <row r="17" spans="1:48" x14ac:dyDescent="0.25">
      <c r="A17" s="13" t="s">
        <v>195</v>
      </c>
      <c r="B17" s="2">
        <v>0</v>
      </c>
      <c r="C17" s="2">
        <f>C15-C16</f>
        <v>73092</v>
      </c>
      <c r="D17" s="2">
        <f>D15-D16</f>
        <v>145118</v>
      </c>
      <c r="E17" s="2">
        <f>E15-E16</f>
        <v>188904</v>
      </c>
      <c r="F17" s="2">
        <f>F15-F16</f>
        <v>220390</v>
      </c>
      <c r="G17" s="2"/>
      <c r="H17" s="6">
        <f t="shared" si="12"/>
        <v>0</v>
      </c>
      <c r="I17" s="6">
        <f t="shared" si="12"/>
        <v>0.98541564056257869</v>
      </c>
      <c r="J17" s="6">
        <f t="shared" si="12"/>
        <v>0.30172687054672748</v>
      </c>
      <c r="K17" s="6">
        <f t="shared" si="12"/>
        <v>0.16667725405496972</v>
      </c>
      <c r="M17" s="2">
        <f t="shared" ref="M17:R17" si="19">M15-M16</f>
        <v>27830</v>
      </c>
      <c r="N17" s="2">
        <f t="shared" si="19"/>
        <v>24418</v>
      </c>
      <c r="O17" s="2">
        <f t="shared" si="19"/>
        <v>41280</v>
      </c>
      <c r="P17" s="80">
        <f t="shared" si="19"/>
        <v>51590</v>
      </c>
      <c r="Q17" s="2">
        <f t="shared" si="19"/>
        <v>40119</v>
      </c>
      <c r="R17" s="2">
        <f t="shared" si="19"/>
        <v>39166</v>
      </c>
      <c r="S17" s="2">
        <v>52335</v>
      </c>
      <c r="T17" s="80">
        <f t="shared" ref="T17:Y17" si="20">T15-T16</f>
        <v>57284</v>
      </c>
      <c r="U17" s="2">
        <f t="shared" si="20"/>
        <v>48576</v>
      </c>
      <c r="V17" s="2">
        <f t="shared" si="20"/>
        <v>54954</v>
      </c>
      <c r="W17" s="2">
        <f t="shared" si="20"/>
        <v>58845</v>
      </c>
      <c r="X17" s="80">
        <f t="shared" si="20"/>
        <v>58015</v>
      </c>
      <c r="Y17" s="2">
        <f t="shared" si="20"/>
        <v>49583</v>
      </c>
      <c r="Z17" s="2">
        <f t="shared" ref="Z17:AA17" si="21">Z15-Z16</f>
        <v>52463</v>
      </c>
      <c r="AA17" s="2">
        <f t="shared" si="21"/>
        <v>40193</v>
      </c>
      <c r="AC17" s="6">
        <f t="shared" si="16"/>
        <v>0.44157384117858428</v>
      </c>
      <c r="AD17" s="6">
        <f t="shared" si="16"/>
        <v>0.60398066999754285</v>
      </c>
      <c r="AE17" s="6">
        <f t="shared" si="16"/>
        <v>0.26780523255813954</v>
      </c>
      <c r="AF17" s="6">
        <f t="shared" si="16"/>
        <v>0.11037022678813724</v>
      </c>
      <c r="AG17" s="6">
        <f t="shared" si="16"/>
        <v>0.21079787631795407</v>
      </c>
      <c r="AH17" s="6">
        <f t="shared" si="16"/>
        <v>0.40310473369759486</v>
      </c>
      <c r="AI17" s="6">
        <f t="shared" si="16"/>
        <v>0.12439094296359988</v>
      </c>
      <c r="AJ17" s="6">
        <f t="shared" si="16"/>
        <v>1.2760980378465191E-2</v>
      </c>
      <c r="AK17" s="6">
        <f t="shared" si="16"/>
        <v>2.073040184453228E-2</v>
      </c>
      <c r="AL17" s="6">
        <f t="shared" si="16"/>
        <v>-4.5328820468027803E-2</v>
      </c>
      <c r="AM17" s="6">
        <f t="shared" si="16"/>
        <v>-0.31696830656810265</v>
      </c>
      <c r="AO17" s="2">
        <f>SUM(M17:O17)</f>
        <v>93528</v>
      </c>
      <c r="AP17" s="2">
        <f>SUM(Q17:S17)</f>
        <v>131620</v>
      </c>
      <c r="AQ17" s="2">
        <f>SUM(U17:W17)</f>
        <v>162375</v>
      </c>
      <c r="AR17" s="2">
        <f>SUM(Y17:AA17)</f>
        <v>142239</v>
      </c>
      <c r="AT17" s="6">
        <f t="shared" si="18"/>
        <v>0.40727910358395347</v>
      </c>
      <c r="AU17" s="6">
        <f t="shared" si="17"/>
        <v>0.23366509648989514</v>
      </c>
      <c r="AV17" s="6">
        <f t="shared" si="17"/>
        <v>-0.12400923787528868</v>
      </c>
    </row>
    <row r="18" spans="1:48" ht="5.0999999999999996" customHeight="1" x14ac:dyDescent="0.25">
      <c r="B18" s="2"/>
      <c r="C18" s="2"/>
      <c r="D18" s="2"/>
      <c r="E18" s="2"/>
      <c r="F18" s="2"/>
      <c r="G18" s="2"/>
      <c r="H18" s="6"/>
      <c r="I18" s="6"/>
      <c r="J18" s="6"/>
      <c r="K18" s="6"/>
      <c r="M18" s="2"/>
      <c r="N18" s="2"/>
      <c r="O18" s="2"/>
      <c r="P18" s="80"/>
      <c r="Q18" s="2"/>
      <c r="R18" s="2"/>
      <c r="S18" s="2"/>
      <c r="T18" s="80"/>
      <c r="U18" s="2"/>
      <c r="V18" s="2"/>
      <c r="W18" s="2"/>
      <c r="X18" s="80"/>
      <c r="Y18" s="2"/>
      <c r="Z18" s="2"/>
      <c r="AA18" s="2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O18" s="2"/>
      <c r="AP18" s="2"/>
      <c r="AQ18" s="2"/>
      <c r="AR18" s="2"/>
      <c r="AT18" s="6"/>
      <c r="AU18" s="6"/>
      <c r="AV18" s="6"/>
    </row>
    <row r="19" spans="1:48" ht="15" customHeight="1" x14ac:dyDescent="0.25">
      <c r="A19" s="13"/>
      <c r="B19" s="2"/>
      <c r="C19" s="2"/>
      <c r="D19" s="2"/>
      <c r="E19" s="2"/>
      <c r="F19" s="2"/>
      <c r="G19" s="2"/>
      <c r="H19" s="6"/>
      <c r="I19" s="6"/>
      <c r="J19" s="6"/>
      <c r="K19" s="6"/>
      <c r="M19" s="2"/>
      <c r="N19" s="2"/>
      <c r="O19" s="2"/>
      <c r="P19" s="80"/>
      <c r="Q19" s="2"/>
      <c r="R19" s="2"/>
      <c r="S19" s="2"/>
      <c r="T19" s="80"/>
      <c r="U19" s="2"/>
      <c r="V19" s="2"/>
      <c r="W19" s="2"/>
      <c r="X19" s="80"/>
      <c r="Y19" s="2"/>
      <c r="Z19" s="2"/>
      <c r="AA19" s="2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O19" s="2"/>
      <c r="AP19" s="2"/>
      <c r="AQ19" s="2"/>
      <c r="AR19" s="2"/>
      <c r="AT19" s="6"/>
      <c r="AU19" s="6"/>
      <c r="AV19" s="6"/>
    </row>
    <row r="20" spans="1:48" ht="15" customHeight="1" x14ac:dyDescent="0.25">
      <c r="A20" s="68" t="s">
        <v>210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M20" s="24"/>
      <c r="N20" s="24"/>
      <c r="O20" s="24"/>
      <c r="P20" s="129"/>
      <c r="Q20" s="24"/>
      <c r="R20" s="24"/>
      <c r="S20" s="24"/>
      <c r="T20" s="129"/>
      <c r="U20" s="24"/>
      <c r="V20" s="24"/>
      <c r="W20" s="24"/>
      <c r="X20" s="12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146"/>
      <c r="AO20" s="24"/>
      <c r="AP20" s="24"/>
      <c r="AQ20" s="24"/>
      <c r="AR20" s="24"/>
      <c r="AS20" s="24"/>
      <c r="AT20" s="24"/>
      <c r="AU20" s="24"/>
      <c r="AV20" s="24"/>
    </row>
    <row r="21" spans="1:48" ht="15" customHeight="1" x14ac:dyDescent="0.25">
      <c r="A21" s="66"/>
      <c r="B21" s="2"/>
      <c r="C21" s="2"/>
      <c r="D21" s="2"/>
      <c r="E21" s="2"/>
      <c r="F21" s="2"/>
      <c r="G21" s="2"/>
      <c r="H21" s="6"/>
      <c r="I21" s="6"/>
      <c r="J21" s="6"/>
      <c r="K21" s="6"/>
      <c r="M21" s="2"/>
      <c r="N21" s="2"/>
      <c r="O21" s="2"/>
      <c r="P21" s="80"/>
      <c r="Q21" s="2"/>
      <c r="R21" s="2"/>
      <c r="S21" s="2"/>
      <c r="T21" s="80"/>
      <c r="U21" s="2"/>
      <c r="V21" s="2"/>
      <c r="W21" s="2"/>
      <c r="X21" s="80"/>
      <c r="Y21" s="2"/>
      <c r="Z21" s="2"/>
      <c r="AA21" s="2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O21" s="2"/>
      <c r="AP21" s="2"/>
      <c r="AQ21" s="2"/>
      <c r="AR21" s="2"/>
      <c r="AT21" s="6"/>
      <c r="AU21" s="6"/>
      <c r="AV21" s="6"/>
    </row>
    <row r="22" spans="1:48" ht="15" customHeight="1" x14ac:dyDescent="0.25">
      <c r="A22" s="28" t="s">
        <v>25</v>
      </c>
      <c r="B22" s="29">
        <f>B24</f>
        <v>0</v>
      </c>
      <c r="C22" s="29">
        <f>C24</f>
        <v>403243</v>
      </c>
      <c r="D22" s="29">
        <f>D24</f>
        <v>494878</v>
      </c>
      <c r="E22" s="29">
        <f>E24</f>
        <v>538355</v>
      </c>
      <c r="F22" s="29">
        <f>F24</f>
        <v>814002</v>
      </c>
      <c r="G22" s="29"/>
      <c r="H22" s="30">
        <f>IFERROR((C22-B22)/(ABS(B22)),0)</f>
        <v>0</v>
      </c>
      <c r="I22" s="31">
        <f>IFERROR((D22-C22)/(ABS(C22)),0)</f>
        <v>0.22724511026849814</v>
      </c>
      <c r="J22" s="31">
        <f>IFERROR((E22-D22)/(ABS(D22)),0)</f>
        <v>8.7853976131490999E-2</v>
      </c>
      <c r="K22" s="31">
        <f>IFERROR((F22-E22)/(ABS(E22)),0)</f>
        <v>0.51201716339590042</v>
      </c>
      <c r="L22" s="34"/>
      <c r="M22" s="29">
        <f t="shared" ref="M22:R22" si="22">M24</f>
        <v>399812</v>
      </c>
      <c r="N22" s="29">
        <f t="shared" si="22"/>
        <v>375669</v>
      </c>
      <c r="O22" s="29">
        <f t="shared" si="22"/>
        <v>510752</v>
      </c>
      <c r="P22" s="85">
        <f t="shared" si="22"/>
        <v>494878</v>
      </c>
      <c r="Q22" s="29">
        <f t="shared" si="22"/>
        <v>495149</v>
      </c>
      <c r="R22" s="29">
        <f t="shared" si="22"/>
        <v>480608</v>
      </c>
      <c r="S22" s="29">
        <v>499444</v>
      </c>
      <c r="T22" s="85">
        <f t="shared" ref="T22:Y22" si="23">T24</f>
        <v>538355</v>
      </c>
      <c r="U22" s="29">
        <f t="shared" si="23"/>
        <v>568464</v>
      </c>
      <c r="V22" s="29">
        <f t="shared" si="23"/>
        <v>920579.90899999999</v>
      </c>
      <c r="W22" s="29">
        <f t="shared" si="23"/>
        <v>906979</v>
      </c>
      <c r="X22" s="85">
        <f t="shared" si="23"/>
        <v>814002</v>
      </c>
      <c r="Y22" s="29">
        <f t="shared" si="23"/>
        <v>767085</v>
      </c>
      <c r="Z22" s="29">
        <f t="shared" ref="Z22:AA22" si="24">Z24</f>
        <v>713295</v>
      </c>
      <c r="AA22" s="29">
        <f t="shared" si="24"/>
        <v>999922</v>
      </c>
      <c r="AB22" s="10"/>
      <c r="AC22" s="30">
        <f t="shared" ref="AC22:AM22" si="25">IFERROR((Q22-M22)/(ABS(M22)),0)</f>
        <v>0.23845457364961531</v>
      </c>
      <c r="AD22" s="31">
        <f t="shared" si="25"/>
        <v>0.27933899257058742</v>
      </c>
      <c r="AE22" s="31">
        <f t="shared" si="25"/>
        <v>-2.2139903514817368E-2</v>
      </c>
      <c r="AF22" s="31">
        <f t="shared" si="25"/>
        <v>8.7853976131490999E-2</v>
      </c>
      <c r="AG22" s="31">
        <f t="shared" si="25"/>
        <v>0.14806654158647195</v>
      </c>
      <c r="AH22" s="31">
        <f t="shared" si="25"/>
        <v>0.91544857555429782</v>
      </c>
      <c r="AI22" s="31">
        <f t="shared" si="25"/>
        <v>0.81597736683191713</v>
      </c>
      <c r="AJ22" s="31">
        <f t="shared" si="25"/>
        <v>0.51201716339590042</v>
      </c>
      <c r="AK22" s="31">
        <f t="shared" si="25"/>
        <v>0.34939943426496667</v>
      </c>
      <c r="AL22" s="31">
        <f t="shared" si="25"/>
        <v>-0.22516775238465472</v>
      </c>
      <c r="AM22" s="31">
        <f t="shared" si="25"/>
        <v>0.10247536051000078</v>
      </c>
      <c r="AO22" s="29">
        <f>O22</f>
        <v>510752</v>
      </c>
      <c r="AP22" s="29">
        <f>S22</f>
        <v>499444</v>
      </c>
      <c r="AQ22" s="29">
        <f>W22</f>
        <v>906979</v>
      </c>
      <c r="AR22" s="29">
        <f>AA22</f>
        <v>999922</v>
      </c>
      <c r="AS22" s="10"/>
      <c r="AT22" s="31">
        <f>IFERROR((AP22-AO22)/(ABS(AO22)),0)</f>
        <v>-2.2139903514817368E-2</v>
      </c>
      <c r="AU22" s="31">
        <f t="shared" ref="AU22:AV22" si="26">IFERROR((AQ22-AP22)/(ABS(AP22)),0)</f>
        <v>0.81597736683191713</v>
      </c>
      <c r="AV22" s="31">
        <f t="shared" si="26"/>
        <v>0.10247536051000078</v>
      </c>
    </row>
    <row r="23" spans="1:48" ht="5.0999999999999996" customHeight="1" x14ac:dyDescent="0.25">
      <c r="B23" s="2"/>
      <c r="C23" s="2"/>
      <c r="D23" s="2"/>
      <c r="E23" s="2"/>
      <c r="F23" s="2"/>
      <c r="G23" s="2"/>
      <c r="H23" s="6"/>
      <c r="I23" s="6"/>
      <c r="J23" s="6"/>
      <c r="K23" s="6"/>
      <c r="M23" s="2"/>
      <c r="N23" s="2"/>
      <c r="O23" s="2"/>
      <c r="P23" s="80"/>
      <c r="Q23" s="2"/>
      <c r="R23" s="2"/>
      <c r="S23" s="2"/>
      <c r="T23" s="80"/>
      <c r="U23" s="2"/>
      <c r="V23" s="2"/>
      <c r="W23" s="2"/>
      <c r="X23" s="80"/>
      <c r="Y23" s="2"/>
      <c r="Z23" s="2"/>
      <c r="AA23" s="2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O23" s="2"/>
      <c r="AP23" s="2"/>
      <c r="AQ23" s="2"/>
      <c r="AR23" s="2"/>
      <c r="AT23" s="6"/>
      <c r="AU23" s="6"/>
      <c r="AV23" s="6"/>
    </row>
    <row r="24" spans="1:48" ht="14.45" customHeight="1" x14ac:dyDescent="0.25">
      <c r="A24" s="1" t="s">
        <v>54</v>
      </c>
      <c r="B24" s="3">
        <f>SUM(B25:B27)</f>
        <v>0</v>
      </c>
      <c r="C24" s="3">
        <f>SUM(C25:C27)</f>
        <v>403243</v>
      </c>
      <c r="D24" s="3">
        <f>SUM(D25:D27)</f>
        <v>494878</v>
      </c>
      <c r="E24" s="3">
        <f>SUM(E25:E27)</f>
        <v>538355</v>
      </c>
      <c r="F24" s="3">
        <f>SUM(F25:F27)</f>
        <v>814002</v>
      </c>
      <c r="G24" s="3"/>
      <c r="H24" s="5">
        <f t="shared" ref="H24:K27" si="27">IFERROR((C24-B24)/(ABS(B24)),0)</f>
        <v>0</v>
      </c>
      <c r="I24" s="5">
        <f t="shared" si="27"/>
        <v>0.22724511026849814</v>
      </c>
      <c r="J24" s="5">
        <f t="shared" si="27"/>
        <v>8.7853976131490999E-2</v>
      </c>
      <c r="K24" s="5">
        <f t="shared" si="27"/>
        <v>0.51201716339590042</v>
      </c>
      <c r="M24" s="3">
        <f t="shared" ref="M24:R24" si="28">SUM(M25:M27)</f>
        <v>399812</v>
      </c>
      <c r="N24" s="3">
        <f t="shared" si="28"/>
        <v>375669</v>
      </c>
      <c r="O24" s="3">
        <f t="shared" si="28"/>
        <v>510752</v>
      </c>
      <c r="P24" s="81">
        <f t="shared" si="28"/>
        <v>494878</v>
      </c>
      <c r="Q24" s="3">
        <f t="shared" si="28"/>
        <v>495149</v>
      </c>
      <c r="R24" s="3">
        <f t="shared" si="28"/>
        <v>480608</v>
      </c>
      <c r="S24" s="3">
        <v>499444</v>
      </c>
      <c r="T24" s="81">
        <f t="shared" ref="T24:Y24" si="29">SUM(T25:T27)</f>
        <v>538355</v>
      </c>
      <c r="U24" s="3">
        <f t="shared" si="29"/>
        <v>568464</v>
      </c>
      <c r="V24" s="3">
        <f t="shared" si="29"/>
        <v>920579.90899999999</v>
      </c>
      <c r="W24" s="3">
        <f t="shared" si="29"/>
        <v>906979</v>
      </c>
      <c r="X24" s="81">
        <f t="shared" si="29"/>
        <v>814002</v>
      </c>
      <c r="Y24" s="3">
        <f t="shared" si="29"/>
        <v>767085</v>
      </c>
      <c r="Z24" s="3">
        <f t="shared" ref="Z24:AA24" si="30">SUM(Z25:Z27)</f>
        <v>713295</v>
      </c>
      <c r="AA24" s="3">
        <f t="shared" si="30"/>
        <v>999922</v>
      </c>
      <c r="AC24" s="5">
        <f t="shared" ref="AC24:AM27" si="31">IFERROR((Q24-M24)/(ABS(M24)),0)</f>
        <v>0.23845457364961531</v>
      </c>
      <c r="AD24" s="5">
        <f t="shared" si="31"/>
        <v>0.27933899257058742</v>
      </c>
      <c r="AE24" s="5">
        <f t="shared" si="31"/>
        <v>-2.2139903514817368E-2</v>
      </c>
      <c r="AF24" s="5">
        <f t="shared" si="31"/>
        <v>8.7853976131490999E-2</v>
      </c>
      <c r="AG24" s="5">
        <f t="shared" si="31"/>
        <v>0.14806654158647195</v>
      </c>
      <c r="AH24" s="5">
        <f t="shared" si="31"/>
        <v>0.91544857555429782</v>
      </c>
      <c r="AI24" s="5">
        <f t="shared" si="31"/>
        <v>0.81597736683191713</v>
      </c>
      <c r="AJ24" s="5">
        <f t="shared" si="31"/>
        <v>0.51201716339590042</v>
      </c>
      <c r="AK24" s="5">
        <f t="shared" si="31"/>
        <v>0.34939943426496667</v>
      </c>
      <c r="AL24" s="5">
        <f t="shared" si="31"/>
        <v>-0.22516775238465472</v>
      </c>
      <c r="AM24" s="5">
        <f t="shared" si="31"/>
        <v>0.10247536051000078</v>
      </c>
      <c r="AO24" s="3">
        <f t="shared" ref="AO24:AO27" si="32">O24</f>
        <v>510752</v>
      </c>
      <c r="AP24" s="3">
        <f t="shared" ref="AP24:AP27" si="33">S24</f>
        <v>499444</v>
      </c>
      <c r="AQ24" s="3">
        <f t="shared" ref="AQ24:AQ27" si="34">W24</f>
        <v>906979</v>
      </c>
      <c r="AR24" s="3">
        <f t="shared" ref="AR24:AR27" si="35">AA24</f>
        <v>999922</v>
      </c>
      <c r="AT24" s="5">
        <f t="shared" ref="AT24:AT27" si="36">IFERROR((AP24-AO24)/(ABS(AO24)),0)</f>
        <v>-2.2139903514817368E-2</v>
      </c>
      <c r="AU24" s="5">
        <f t="shared" ref="AU24:AU27" si="37">IFERROR((AQ24-AP24)/(ABS(AP24)),0)</f>
        <v>0.81597736683191713</v>
      </c>
      <c r="AV24" s="5">
        <f t="shared" ref="AV24:AV27" si="38">IFERROR((AR24-AQ24)/(ABS(AQ24)),0)</f>
        <v>0.10247536051000078</v>
      </c>
    </row>
    <row r="25" spans="1:48" ht="14.45" customHeight="1" x14ac:dyDescent="0.25">
      <c r="A25" s="13" t="s">
        <v>187</v>
      </c>
      <c r="B25" s="2">
        <v>0</v>
      </c>
      <c r="C25" s="2">
        <v>40381</v>
      </c>
      <c r="D25" s="2">
        <v>29887</v>
      </c>
      <c r="E25" s="2">
        <v>40231</v>
      </c>
      <c r="F25" s="2">
        <v>146103</v>
      </c>
      <c r="G25" s="2"/>
      <c r="H25" s="6">
        <f t="shared" si="27"/>
        <v>0</v>
      </c>
      <c r="I25" s="6">
        <f t="shared" si="27"/>
        <v>-0.25987469354399345</v>
      </c>
      <c r="J25" s="6">
        <f t="shared" si="27"/>
        <v>0.34610365710844182</v>
      </c>
      <c r="K25" s="6">
        <f t="shared" si="27"/>
        <v>2.6316024955879795</v>
      </c>
      <c r="M25" s="2">
        <v>37468</v>
      </c>
      <c r="N25" s="2">
        <v>25868</v>
      </c>
      <c r="O25" s="2">
        <v>98707</v>
      </c>
      <c r="P25" s="80">
        <v>29887</v>
      </c>
      <c r="Q25" s="2">
        <v>41445</v>
      </c>
      <c r="R25" s="2">
        <v>64048</v>
      </c>
      <c r="S25" s="2">
        <v>67610</v>
      </c>
      <c r="T25" s="80">
        <v>40231</v>
      </c>
      <c r="U25" s="2">
        <v>63518</v>
      </c>
      <c r="V25" s="2">
        <v>323719</v>
      </c>
      <c r="W25" s="2">
        <v>302838</v>
      </c>
      <c r="X25" s="80">
        <v>146103</v>
      </c>
      <c r="Y25" s="2">
        <v>96460</v>
      </c>
      <c r="Z25" s="2">
        <v>79418</v>
      </c>
      <c r="AA25" s="2">
        <v>276536</v>
      </c>
      <c r="AC25" s="6">
        <f t="shared" si="31"/>
        <v>0.10614390946941391</v>
      </c>
      <c r="AD25" s="6">
        <f t="shared" si="31"/>
        <v>1.4759548476882636</v>
      </c>
      <c r="AE25" s="6">
        <f t="shared" si="31"/>
        <v>-0.31504351261815272</v>
      </c>
      <c r="AF25" s="6">
        <f t="shared" si="31"/>
        <v>0.34610365710844182</v>
      </c>
      <c r="AG25" s="6">
        <f t="shared" si="31"/>
        <v>0.53258535408372543</v>
      </c>
      <c r="AH25" s="6">
        <f t="shared" si="31"/>
        <v>4.054318636022983</v>
      </c>
      <c r="AI25" s="6">
        <f t="shared" si="31"/>
        <v>3.4791894690134595</v>
      </c>
      <c r="AJ25" s="6">
        <f t="shared" si="31"/>
        <v>2.6316024955879795</v>
      </c>
      <c r="AK25" s="6">
        <f t="shared" si="31"/>
        <v>0.51862464183381085</v>
      </c>
      <c r="AL25" s="6">
        <f t="shared" si="31"/>
        <v>-0.75466994523027686</v>
      </c>
      <c r="AM25" s="6">
        <f t="shared" si="31"/>
        <v>-8.6851716099036455E-2</v>
      </c>
      <c r="AO25" s="2">
        <f t="shared" si="32"/>
        <v>98707</v>
      </c>
      <c r="AP25" s="2">
        <f t="shared" si="33"/>
        <v>67610</v>
      </c>
      <c r="AQ25" s="2">
        <f t="shared" si="34"/>
        <v>302838</v>
      </c>
      <c r="AR25" s="2">
        <f t="shared" si="35"/>
        <v>276536</v>
      </c>
      <c r="AT25" s="6">
        <f t="shared" si="36"/>
        <v>-0.31504351261815272</v>
      </c>
      <c r="AU25" s="6">
        <f t="shared" si="37"/>
        <v>3.4791894690134595</v>
      </c>
      <c r="AV25" s="6">
        <f t="shared" si="38"/>
        <v>-8.6851716099036455E-2</v>
      </c>
    </row>
    <row r="26" spans="1:48" ht="14.45" customHeight="1" x14ac:dyDescent="0.25">
      <c r="A26" s="13" t="s">
        <v>180</v>
      </c>
      <c r="B26" s="2">
        <v>0</v>
      </c>
      <c r="C26" s="2">
        <v>362860</v>
      </c>
      <c r="D26" s="2">
        <v>461161</v>
      </c>
      <c r="E26" s="2">
        <v>495270</v>
      </c>
      <c r="F26" s="2">
        <v>664526</v>
      </c>
      <c r="G26" s="2"/>
      <c r="H26" s="6">
        <f t="shared" si="27"/>
        <v>0</v>
      </c>
      <c r="I26" s="6">
        <f t="shared" si="27"/>
        <v>0.2709061345973654</v>
      </c>
      <c r="J26" s="6">
        <f t="shared" si="27"/>
        <v>7.3963323004330381E-2</v>
      </c>
      <c r="K26" s="6">
        <f t="shared" si="27"/>
        <v>0.34174490681850306</v>
      </c>
      <c r="M26" s="2">
        <v>362325</v>
      </c>
      <c r="N26" s="2">
        <v>349780</v>
      </c>
      <c r="O26" s="2">
        <v>411230</v>
      </c>
      <c r="P26" s="80">
        <v>461161</v>
      </c>
      <c r="Q26" s="2">
        <v>453685</v>
      </c>
      <c r="R26" s="2">
        <v>416539</v>
      </c>
      <c r="S26" s="2">
        <v>431834</v>
      </c>
      <c r="T26" s="80">
        <v>495270</v>
      </c>
      <c r="U26" s="2">
        <v>504931</v>
      </c>
      <c r="V26" s="2">
        <v>596859</v>
      </c>
      <c r="W26" s="2">
        <v>604120</v>
      </c>
      <c r="X26" s="80">
        <v>664526</v>
      </c>
      <c r="Y26" s="2">
        <v>668982</v>
      </c>
      <c r="Z26" s="2">
        <v>632885</v>
      </c>
      <c r="AA26" s="2">
        <v>723242</v>
      </c>
      <c r="AC26" s="6">
        <f t="shared" si="31"/>
        <v>0.25214931346167113</v>
      </c>
      <c r="AD26" s="6">
        <f t="shared" si="31"/>
        <v>0.19085996912344902</v>
      </c>
      <c r="AE26" s="6">
        <f t="shared" si="31"/>
        <v>5.0103348491112032E-2</v>
      </c>
      <c r="AF26" s="6">
        <f t="shared" si="31"/>
        <v>7.3963323004330381E-2</v>
      </c>
      <c r="AG26" s="6">
        <f t="shared" si="31"/>
        <v>0.1129550238601673</v>
      </c>
      <c r="AH26" s="6">
        <f t="shared" si="31"/>
        <v>0.43290064075632773</v>
      </c>
      <c r="AI26" s="6">
        <f t="shared" si="31"/>
        <v>0.39896349060055486</v>
      </c>
      <c r="AJ26" s="6">
        <f t="shared" si="31"/>
        <v>0.34174490681850306</v>
      </c>
      <c r="AK26" s="6">
        <f t="shared" si="31"/>
        <v>0.32489785733100168</v>
      </c>
      <c r="AL26" s="6">
        <f t="shared" si="31"/>
        <v>6.0359314343923776E-2</v>
      </c>
      <c r="AM26" s="6">
        <f t="shared" si="31"/>
        <v>0.19718267893795935</v>
      </c>
      <c r="AO26" s="2">
        <f t="shared" si="32"/>
        <v>411230</v>
      </c>
      <c r="AP26" s="2">
        <f t="shared" si="33"/>
        <v>431834</v>
      </c>
      <c r="AQ26" s="2">
        <f t="shared" si="34"/>
        <v>604120</v>
      </c>
      <c r="AR26" s="2">
        <f t="shared" si="35"/>
        <v>723242</v>
      </c>
      <c r="AT26" s="6">
        <f t="shared" si="36"/>
        <v>5.0103348491112032E-2</v>
      </c>
      <c r="AU26" s="6">
        <f t="shared" si="37"/>
        <v>0.39896349060055486</v>
      </c>
      <c r="AV26" s="6">
        <f t="shared" si="38"/>
        <v>0.19718267893795935</v>
      </c>
    </row>
    <row r="27" spans="1:48" ht="14.45" customHeight="1" x14ac:dyDescent="0.25">
      <c r="A27" s="13" t="s">
        <v>188</v>
      </c>
      <c r="B27" s="2">
        <v>0</v>
      </c>
      <c r="C27" s="2">
        <v>2</v>
      </c>
      <c r="D27" s="2">
        <v>3830</v>
      </c>
      <c r="E27" s="2">
        <v>2854</v>
      </c>
      <c r="F27" s="2">
        <v>3373</v>
      </c>
      <c r="G27" s="2"/>
      <c r="H27" s="6">
        <f t="shared" si="27"/>
        <v>0</v>
      </c>
      <c r="I27" s="6">
        <f t="shared" si="27"/>
        <v>1914</v>
      </c>
      <c r="J27" s="6">
        <f t="shared" si="27"/>
        <v>-0.25483028720626633</v>
      </c>
      <c r="K27" s="6">
        <f t="shared" si="27"/>
        <v>0.18185003503854238</v>
      </c>
      <c r="M27" s="2">
        <v>19</v>
      </c>
      <c r="N27" s="2">
        <v>21</v>
      </c>
      <c r="O27" s="2">
        <v>815</v>
      </c>
      <c r="P27" s="80">
        <v>3830</v>
      </c>
      <c r="Q27" s="2">
        <v>19</v>
      </c>
      <c r="R27" s="2">
        <v>21</v>
      </c>
      <c r="S27" s="2">
        <v>0</v>
      </c>
      <c r="T27" s="80">
        <v>2854</v>
      </c>
      <c r="U27" s="2">
        <v>15</v>
      </c>
      <c r="V27" s="144">
        <v>1.909</v>
      </c>
      <c r="W27" s="144">
        <v>21</v>
      </c>
      <c r="X27" s="80">
        <v>3373</v>
      </c>
      <c r="Y27" s="2">
        <v>1643</v>
      </c>
      <c r="Z27" s="144">
        <v>992</v>
      </c>
      <c r="AA27" s="144">
        <v>144</v>
      </c>
      <c r="AC27" s="6">
        <f t="shared" si="31"/>
        <v>0</v>
      </c>
      <c r="AD27" s="6">
        <f t="shared" si="31"/>
        <v>0</v>
      </c>
      <c r="AE27" s="6">
        <f t="shared" si="31"/>
        <v>-1</v>
      </c>
      <c r="AF27" s="6">
        <f t="shared" si="31"/>
        <v>-0.25483028720626633</v>
      </c>
      <c r="AG27" s="6">
        <f t="shared" si="31"/>
        <v>-0.21052631578947367</v>
      </c>
      <c r="AH27" s="150">
        <f t="shared" si="31"/>
        <v>-0.90909523809523818</v>
      </c>
      <c r="AI27" s="150">
        <f t="shared" si="31"/>
        <v>0</v>
      </c>
      <c r="AJ27" s="150">
        <f t="shared" si="31"/>
        <v>0.18185003503854238</v>
      </c>
      <c r="AK27" s="6">
        <f t="shared" si="31"/>
        <v>108.53333333333333</v>
      </c>
      <c r="AL27" s="6">
        <f t="shared" si="31"/>
        <v>518.64379256155053</v>
      </c>
      <c r="AM27" s="6">
        <f t="shared" si="31"/>
        <v>5.8571428571428568</v>
      </c>
      <c r="AO27" s="2">
        <f t="shared" si="32"/>
        <v>815</v>
      </c>
      <c r="AP27" s="2">
        <f t="shared" si="33"/>
        <v>0</v>
      </c>
      <c r="AQ27" s="2">
        <f t="shared" si="34"/>
        <v>21</v>
      </c>
      <c r="AR27" s="2">
        <f t="shared" si="35"/>
        <v>144</v>
      </c>
      <c r="AT27" s="6">
        <f t="shared" si="36"/>
        <v>-1</v>
      </c>
      <c r="AU27" s="6">
        <f t="shared" si="37"/>
        <v>0</v>
      </c>
      <c r="AV27" s="6">
        <f t="shared" si="38"/>
        <v>5.8571428571428568</v>
      </c>
    </row>
    <row r="28" spans="1:48" ht="5.0999999999999996" customHeight="1" x14ac:dyDescent="0.25">
      <c r="B28" s="2"/>
      <c r="C28" s="2"/>
      <c r="D28" s="2"/>
      <c r="E28" s="2"/>
      <c r="F28" s="2"/>
      <c r="G28" s="2"/>
      <c r="H28" s="6"/>
      <c r="I28" s="6"/>
      <c r="J28" s="6"/>
      <c r="K28" s="6"/>
      <c r="M28" s="2"/>
      <c r="N28" s="2"/>
      <c r="O28" s="2"/>
      <c r="P28" s="80"/>
      <c r="Q28" s="2"/>
      <c r="R28" s="2"/>
      <c r="S28" s="2"/>
      <c r="T28" s="80"/>
      <c r="U28" s="2"/>
      <c r="V28" s="2"/>
      <c r="W28" s="2"/>
      <c r="X28" s="80"/>
      <c r="Y28" s="2"/>
      <c r="Z28" s="2"/>
      <c r="AA28" s="2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O28" s="2"/>
      <c r="AP28" s="2"/>
      <c r="AQ28" s="2"/>
      <c r="AR28" s="2"/>
      <c r="AT28" s="6"/>
      <c r="AU28" s="6"/>
      <c r="AV28" s="6"/>
    </row>
    <row r="29" spans="1:48" ht="14.45" customHeight="1" x14ac:dyDescent="0.25">
      <c r="A29" s="28" t="s">
        <v>56</v>
      </c>
      <c r="B29" s="29">
        <f>B31+B33</f>
        <v>0</v>
      </c>
      <c r="C29" s="29">
        <f>C31+C33</f>
        <v>403243</v>
      </c>
      <c r="D29" s="29">
        <f>D31+D33</f>
        <v>494878</v>
      </c>
      <c r="E29" s="29">
        <f>E31+E33</f>
        <v>538355</v>
      </c>
      <c r="F29" s="29">
        <f>F31+F33</f>
        <v>814002</v>
      </c>
      <c r="G29" s="29"/>
      <c r="H29" s="30">
        <f>IFERROR((C29-B29)/(ABS(B29)),0)</f>
        <v>0</v>
      </c>
      <c r="I29" s="31">
        <f>IFERROR((D29-C29)/(ABS(C29)),0)</f>
        <v>0.22724511026849814</v>
      </c>
      <c r="J29" s="31">
        <f>IFERROR((E29-D29)/(ABS(D29)),0)</f>
        <v>8.7853976131490999E-2</v>
      </c>
      <c r="K29" s="31">
        <f>IFERROR((F29-E29)/(ABS(E29)),0)</f>
        <v>0.51201716339590042</v>
      </c>
      <c r="L29" s="34"/>
      <c r="M29" s="29">
        <f>M31+M33</f>
        <v>399812</v>
      </c>
      <c r="N29" s="29">
        <f>N31+N33</f>
        <v>375669</v>
      </c>
      <c r="O29" s="29">
        <f t="shared" ref="O29:U29" si="39">O31+O33</f>
        <v>510752</v>
      </c>
      <c r="P29" s="85">
        <f t="shared" si="39"/>
        <v>494878</v>
      </c>
      <c r="Q29" s="29">
        <f t="shared" si="39"/>
        <v>495149</v>
      </c>
      <c r="R29" s="29">
        <f t="shared" si="39"/>
        <v>480608</v>
      </c>
      <c r="S29" s="29">
        <v>499444</v>
      </c>
      <c r="T29" s="85">
        <f t="shared" si="39"/>
        <v>538355</v>
      </c>
      <c r="U29" s="29">
        <f t="shared" si="39"/>
        <v>568464</v>
      </c>
      <c r="V29" s="29">
        <f>V31+V33</f>
        <v>920580</v>
      </c>
      <c r="W29" s="29">
        <f>W31+W33</f>
        <v>906979</v>
      </c>
      <c r="X29" s="85">
        <f>X31+X33</f>
        <v>814002</v>
      </c>
      <c r="Y29" s="29">
        <f t="shared" ref="Y29" si="40">Y31+Y33</f>
        <v>767085</v>
      </c>
      <c r="Z29" s="29">
        <f>Z31+Z33</f>
        <v>713295</v>
      </c>
      <c r="AA29" s="29">
        <f>AA31+AA33</f>
        <v>999922</v>
      </c>
      <c r="AB29" s="10"/>
      <c r="AC29" s="30">
        <f t="shared" ref="AC29:AM29" si="41">IFERROR((Q29-M29)/(ABS(M29)),0)</f>
        <v>0.23845457364961531</v>
      </c>
      <c r="AD29" s="31">
        <f t="shared" si="41"/>
        <v>0.27933899257058742</v>
      </c>
      <c r="AE29" s="31">
        <f t="shared" si="41"/>
        <v>-2.2139903514817368E-2</v>
      </c>
      <c r="AF29" s="31">
        <f t="shared" si="41"/>
        <v>8.7853976131490999E-2</v>
      </c>
      <c r="AG29" s="31">
        <f t="shared" si="41"/>
        <v>0.14806654158647195</v>
      </c>
      <c r="AH29" s="31">
        <f t="shared" si="41"/>
        <v>0.91544876489779614</v>
      </c>
      <c r="AI29" s="31">
        <f t="shared" si="41"/>
        <v>0.81597736683191713</v>
      </c>
      <c r="AJ29" s="31">
        <f t="shared" si="41"/>
        <v>0.51201716339590042</v>
      </c>
      <c r="AK29" s="31">
        <f t="shared" si="41"/>
        <v>0.34939943426496667</v>
      </c>
      <c r="AL29" s="31">
        <f t="shared" si="41"/>
        <v>-0.22516782897738383</v>
      </c>
      <c r="AM29" s="31">
        <f t="shared" si="41"/>
        <v>0.10247536051000078</v>
      </c>
      <c r="AO29" s="29">
        <f>O29</f>
        <v>510752</v>
      </c>
      <c r="AP29" s="29">
        <f>S29</f>
        <v>499444</v>
      </c>
      <c r="AQ29" s="29">
        <f>W29</f>
        <v>906979</v>
      </c>
      <c r="AR29" s="29">
        <f>AA29</f>
        <v>999922</v>
      </c>
      <c r="AS29" s="10"/>
      <c r="AT29" s="31">
        <f>IFERROR((AP29-AO29)/(ABS(AO29)),0)</f>
        <v>-2.2139903514817368E-2</v>
      </c>
      <c r="AU29" s="31">
        <f t="shared" ref="AU29:AV29" si="42">IFERROR((AQ29-AP29)/(ABS(AP29)),0)</f>
        <v>0.81597736683191713</v>
      </c>
      <c r="AV29" s="31">
        <f t="shared" si="42"/>
        <v>0.10247536051000078</v>
      </c>
    </row>
    <row r="30" spans="1:48" ht="5.0999999999999996" customHeight="1" x14ac:dyDescent="0.25">
      <c r="B30" s="2"/>
      <c r="C30" s="2"/>
      <c r="D30" s="2"/>
      <c r="E30" s="2"/>
      <c r="F30" s="2"/>
      <c r="G30" s="2"/>
      <c r="H30" s="6"/>
      <c r="I30" s="6"/>
      <c r="J30" s="6"/>
      <c r="K30" s="6"/>
      <c r="M30" s="2"/>
      <c r="N30" s="2"/>
      <c r="O30" s="2"/>
      <c r="P30" s="80"/>
      <c r="Q30" s="2"/>
      <c r="R30" s="2"/>
      <c r="S30" s="2"/>
      <c r="T30" s="80"/>
      <c r="U30" s="2"/>
      <c r="V30" s="2"/>
      <c r="W30" s="2"/>
      <c r="X30" s="80"/>
      <c r="Y30" s="2"/>
      <c r="Z30" s="2"/>
      <c r="AA30" s="2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O30" s="2"/>
      <c r="AP30" s="2"/>
      <c r="AQ30" s="2"/>
      <c r="AR30" s="2"/>
      <c r="AT30" s="6"/>
      <c r="AU30" s="6"/>
      <c r="AV30" s="6"/>
    </row>
    <row r="31" spans="1:48" ht="14.45" customHeight="1" x14ac:dyDescent="0.25">
      <c r="A31" s="1" t="s">
        <v>57</v>
      </c>
      <c r="B31" s="3">
        <v>0</v>
      </c>
      <c r="C31" s="3">
        <v>332</v>
      </c>
      <c r="D31" s="3">
        <v>405</v>
      </c>
      <c r="E31" s="3">
        <v>447</v>
      </c>
      <c r="F31" s="3">
        <v>1620</v>
      </c>
      <c r="G31" s="3"/>
      <c r="H31" s="5">
        <f>IFERROR((C31-B31)/(ABS(B31)),0)</f>
        <v>0</v>
      </c>
      <c r="I31" s="5">
        <f>IFERROR((D31-C31)/(ABS(C31)),0)</f>
        <v>0.21987951807228914</v>
      </c>
      <c r="J31" s="5">
        <f>IFERROR((E31-D31)/(ABS(D31)),0)</f>
        <v>0.1037037037037037</v>
      </c>
      <c r="K31" s="5">
        <f>IFERROR((F31-E31)/(ABS(E31)),0)</f>
        <v>2.6241610738255035</v>
      </c>
      <c r="M31" s="3">
        <v>321</v>
      </c>
      <c r="N31" s="3">
        <v>244</v>
      </c>
      <c r="O31" s="3">
        <v>368</v>
      </c>
      <c r="P31" s="81">
        <v>405</v>
      </c>
      <c r="Q31" s="3">
        <v>570</v>
      </c>
      <c r="R31" s="3">
        <v>412</v>
      </c>
      <c r="S31" s="3">
        <v>422</v>
      </c>
      <c r="T31" s="81">
        <v>447</v>
      </c>
      <c r="U31" s="3">
        <v>520</v>
      </c>
      <c r="V31" s="3">
        <v>639</v>
      </c>
      <c r="W31" s="143">
        <v>1638</v>
      </c>
      <c r="X31" s="81">
        <v>1620</v>
      </c>
      <c r="Y31" s="3">
        <v>1312</v>
      </c>
      <c r="Z31" s="3">
        <v>762</v>
      </c>
      <c r="AA31" s="3">
        <v>871</v>
      </c>
      <c r="AC31" s="5">
        <f t="shared" ref="AC31:AM31" si="43">IFERROR((Q31-M31)/(ABS(M31)),0)</f>
        <v>0.77570093457943923</v>
      </c>
      <c r="AD31" s="5">
        <f t="shared" si="43"/>
        <v>0.68852459016393441</v>
      </c>
      <c r="AE31" s="5">
        <f t="shared" si="43"/>
        <v>0.14673913043478262</v>
      </c>
      <c r="AF31" s="5">
        <f t="shared" si="43"/>
        <v>0.1037037037037037</v>
      </c>
      <c r="AG31" s="5">
        <f t="shared" si="43"/>
        <v>-8.771929824561403E-2</v>
      </c>
      <c r="AH31" s="5">
        <f t="shared" si="43"/>
        <v>0.55097087378640774</v>
      </c>
      <c r="AI31" s="5">
        <f t="shared" si="43"/>
        <v>2.8815165876777251</v>
      </c>
      <c r="AJ31" s="5">
        <f t="shared" si="43"/>
        <v>2.6241610738255035</v>
      </c>
      <c r="AK31" s="5">
        <f t="shared" si="43"/>
        <v>1.523076923076923</v>
      </c>
      <c r="AL31" s="5">
        <f t="shared" si="43"/>
        <v>0.19248826291079812</v>
      </c>
      <c r="AM31" s="5">
        <f t="shared" si="43"/>
        <v>-0.46825396825396826</v>
      </c>
      <c r="AO31" s="3">
        <f>O31</f>
        <v>368</v>
      </c>
      <c r="AP31" s="3">
        <f>S31</f>
        <v>422</v>
      </c>
      <c r="AQ31" s="3">
        <f>W31</f>
        <v>1638</v>
      </c>
      <c r="AR31" s="3">
        <f>AA31</f>
        <v>871</v>
      </c>
      <c r="AT31" s="5">
        <f>IFERROR((AP31-AO31)/(ABS(AO31)),0)</f>
        <v>0.14673913043478262</v>
      </c>
      <c r="AU31" s="5">
        <f t="shared" ref="AU31:AV31" si="44">IFERROR((AQ31-AP31)/(ABS(AP31)),0)</f>
        <v>2.8815165876777251</v>
      </c>
      <c r="AV31" s="5">
        <f t="shared" si="44"/>
        <v>-0.46825396825396826</v>
      </c>
    </row>
    <row r="32" spans="1:48" ht="5.0999999999999996" customHeight="1" x14ac:dyDescent="0.25">
      <c r="B32" s="2"/>
      <c r="C32" s="2"/>
      <c r="D32" s="2"/>
      <c r="E32" s="2"/>
      <c r="F32" s="2"/>
      <c r="G32" s="2"/>
      <c r="H32" s="6"/>
      <c r="I32" s="6"/>
      <c r="J32" s="6"/>
      <c r="K32" s="6"/>
      <c r="M32" s="2"/>
      <c r="N32" s="2"/>
      <c r="O32" s="2"/>
      <c r="P32" s="80"/>
      <c r="Q32" s="2"/>
      <c r="R32" s="2"/>
      <c r="S32" s="2"/>
      <c r="T32" s="80"/>
      <c r="U32" s="2"/>
      <c r="V32" s="2"/>
      <c r="W32" s="2"/>
      <c r="X32" s="80"/>
      <c r="Y32" s="2"/>
      <c r="Z32" s="2"/>
      <c r="AA32" s="2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O32" s="2"/>
      <c r="AP32" s="2"/>
      <c r="AQ32" s="2"/>
      <c r="AR32" s="2"/>
      <c r="AT32" s="6"/>
      <c r="AU32" s="6"/>
      <c r="AV32" s="6"/>
    </row>
    <row r="33" spans="1:48" ht="14.45" customHeight="1" x14ac:dyDescent="0.25">
      <c r="A33" s="1" t="s">
        <v>189</v>
      </c>
      <c r="B33" s="3">
        <v>0</v>
      </c>
      <c r="C33" s="3">
        <f>SUM(C34:C35)</f>
        <v>402911</v>
      </c>
      <c r="D33" s="3">
        <f t="shared" ref="D33:F33" si="45">SUM(D34:D35)</f>
        <v>494473</v>
      </c>
      <c r="E33" s="3">
        <f t="shared" si="45"/>
        <v>537908</v>
      </c>
      <c r="F33" s="3">
        <f t="shared" si="45"/>
        <v>812382</v>
      </c>
      <c r="G33" s="3"/>
      <c r="H33" s="5">
        <f t="shared" ref="H33:K35" si="46">IFERROR((C33-B33)/(ABS(B33)),0)</f>
        <v>0</v>
      </c>
      <c r="I33" s="5">
        <f t="shared" si="46"/>
        <v>0.22725117954089116</v>
      </c>
      <c r="J33" s="5">
        <f t="shared" si="46"/>
        <v>8.7840994351562174E-2</v>
      </c>
      <c r="K33" s="5">
        <f t="shared" si="46"/>
        <v>0.51026197788469407</v>
      </c>
      <c r="M33" s="3">
        <f t="shared" ref="M33:V33" si="47">M35+M34</f>
        <v>399491</v>
      </c>
      <c r="N33" s="3">
        <f t="shared" si="47"/>
        <v>375425</v>
      </c>
      <c r="O33" s="3">
        <f t="shared" si="47"/>
        <v>510384</v>
      </c>
      <c r="P33" s="81">
        <f t="shared" si="47"/>
        <v>494473</v>
      </c>
      <c r="Q33" s="3">
        <f t="shared" si="47"/>
        <v>494579</v>
      </c>
      <c r="R33" s="3">
        <f t="shared" si="47"/>
        <v>480196</v>
      </c>
      <c r="S33" s="3">
        <f t="shared" si="47"/>
        <v>499022</v>
      </c>
      <c r="T33" s="81">
        <f t="shared" si="47"/>
        <v>537908</v>
      </c>
      <c r="U33" s="3">
        <f t="shared" si="47"/>
        <v>567944</v>
      </c>
      <c r="V33" s="3">
        <f t="shared" si="47"/>
        <v>919941</v>
      </c>
      <c r="W33" s="3">
        <f>W35+W34</f>
        <v>905341</v>
      </c>
      <c r="X33" s="81">
        <f>X35+X34</f>
        <v>812382</v>
      </c>
      <c r="Y33" s="3">
        <f t="shared" ref="Y33:Z33" si="48">Y35+Y34</f>
        <v>765773</v>
      </c>
      <c r="Z33" s="3">
        <f t="shared" si="48"/>
        <v>712533</v>
      </c>
      <c r="AA33" s="3">
        <f>AA35+AA34</f>
        <v>999051</v>
      </c>
      <c r="AC33" s="5">
        <f t="shared" ref="AC33:AM35" si="49">IFERROR((Q33-M33)/(ABS(M33)),0)</f>
        <v>0.23802288412004274</v>
      </c>
      <c r="AD33" s="5">
        <f t="shared" si="49"/>
        <v>0.27907305054271825</v>
      </c>
      <c r="AE33" s="5">
        <f t="shared" si="49"/>
        <v>-2.2261669644816452E-2</v>
      </c>
      <c r="AF33" s="5">
        <f t="shared" si="49"/>
        <v>8.7840994351562174E-2</v>
      </c>
      <c r="AG33" s="5">
        <f t="shared" si="49"/>
        <v>0.14833828367156712</v>
      </c>
      <c r="AH33" s="5">
        <f t="shared" si="49"/>
        <v>0.91576148072870245</v>
      </c>
      <c r="AI33" s="5">
        <f t="shared" si="49"/>
        <v>0.81423063512229921</v>
      </c>
      <c r="AJ33" s="5">
        <f t="shared" si="49"/>
        <v>0.51026197788469407</v>
      </c>
      <c r="AK33" s="5">
        <f t="shared" si="49"/>
        <v>0.34832483484287186</v>
      </c>
      <c r="AL33" s="5">
        <f t="shared" si="49"/>
        <v>-0.22545793697639305</v>
      </c>
      <c r="AM33" s="5">
        <f t="shared" si="49"/>
        <v>0.10350795998413857</v>
      </c>
      <c r="AO33" s="3">
        <f t="shared" ref="AO33:AO35" si="50">O33</f>
        <v>510384</v>
      </c>
      <c r="AP33" s="3">
        <f t="shared" ref="AP33:AP35" si="51">S33</f>
        <v>499022</v>
      </c>
      <c r="AQ33" s="3">
        <f t="shared" ref="AQ33:AQ35" si="52">W33</f>
        <v>905341</v>
      </c>
      <c r="AR33" s="3">
        <f t="shared" ref="AR33:AR35" si="53">AA33</f>
        <v>999051</v>
      </c>
      <c r="AT33" s="5">
        <f t="shared" ref="AT33:AT35" si="54">IFERROR((AP33-AO33)/(ABS(AO33)),0)</f>
        <v>-2.2261669644816452E-2</v>
      </c>
      <c r="AU33" s="5">
        <f t="shared" ref="AU33:AU35" si="55">IFERROR((AQ33-AP33)/(ABS(AP33)),0)</f>
        <v>0.81423063512229921</v>
      </c>
      <c r="AV33" s="5">
        <f t="shared" ref="AV33:AV35" si="56">IFERROR((AR33-AQ33)/(ABS(AQ33)),0)</f>
        <v>0.10350795998413857</v>
      </c>
    </row>
    <row r="34" spans="1:48" x14ac:dyDescent="0.25">
      <c r="A34" s="13" t="s">
        <v>226</v>
      </c>
      <c r="B34" s="3">
        <v>0</v>
      </c>
      <c r="C34" s="2">
        <v>300000</v>
      </c>
      <c r="D34" s="2">
        <v>368247</v>
      </c>
      <c r="E34" s="2">
        <v>302093</v>
      </c>
      <c r="F34" s="2">
        <v>516177</v>
      </c>
      <c r="G34" s="2"/>
      <c r="H34" s="6">
        <f t="shared" si="46"/>
        <v>0</v>
      </c>
      <c r="I34" s="6">
        <f t="shared" si="46"/>
        <v>0.22749</v>
      </c>
      <c r="J34" s="6">
        <f t="shared" si="46"/>
        <v>-0.17964572691698777</v>
      </c>
      <c r="K34" s="6">
        <f t="shared" si="46"/>
        <v>0.70866918465505657</v>
      </c>
      <c r="M34" s="2">
        <v>300000</v>
      </c>
      <c r="N34" s="2">
        <v>292047</v>
      </c>
      <c r="O34" s="2">
        <v>378750</v>
      </c>
      <c r="P34" s="80">
        <v>368247</v>
      </c>
      <c r="Q34" s="2">
        <v>357595</v>
      </c>
      <c r="R34" s="2">
        <v>338999</v>
      </c>
      <c r="S34" s="2">
        <v>320490</v>
      </c>
      <c r="T34" s="80">
        <v>302093</v>
      </c>
      <c r="U34" s="2">
        <v>283552</v>
      </c>
      <c r="V34" s="2">
        <v>565597</v>
      </c>
      <c r="W34" s="144">
        <v>542151</v>
      </c>
      <c r="X34" s="80">
        <v>516177</v>
      </c>
      <c r="Y34" s="2">
        <v>489985</v>
      </c>
      <c r="Z34" s="2">
        <v>459282</v>
      </c>
      <c r="AA34" s="2">
        <v>720618</v>
      </c>
      <c r="AC34" s="6">
        <f t="shared" si="49"/>
        <v>0.19198333333333334</v>
      </c>
      <c r="AD34" s="6">
        <f t="shared" si="49"/>
        <v>0.16076864340328784</v>
      </c>
      <c r="AE34" s="6">
        <f t="shared" si="49"/>
        <v>-0.15382178217821782</v>
      </c>
      <c r="AF34" s="6">
        <f t="shared" si="49"/>
        <v>-0.17964572691698777</v>
      </c>
      <c r="AG34" s="6">
        <f t="shared" si="49"/>
        <v>-0.20705826423747536</v>
      </c>
      <c r="AH34" s="6">
        <f t="shared" si="49"/>
        <v>0.66843265024380605</v>
      </c>
      <c r="AI34" s="6">
        <f t="shared" si="49"/>
        <v>0.69163156416736871</v>
      </c>
      <c r="AJ34" s="6">
        <f t="shared" si="49"/>
        <v>0.70866918465505657</v>
      </c>
      <c r="AK34" s="6">
        <f t="shared" si="49"/>
        <v>0.72802519467328741</v>
      </c>
      <c r="AL34" s="6">
        <f t="shared" si="49"/>
        <v>-0.18796952600526523</v>
      </c>
      <c r="AM34" s="6">
        <f t="shared" si="49"/>
        <v>0.32918319803892271</v>
      </c>
      <c r="AO34" s="2">
        <f t="shared" si="50"/>
        <v>378750</v>
      </c>
      <c r="AP34" s="2">
        <f t="shared" si="51"/>
        <v>320490</v>
      </c>
      <c r="AQ34" s="2">
        <f t="shared" si="52"/>
        <v>542151</v>
      </c>
      <c r="AR34" s="2">
        <f t="shared" si="53"/>
        <v>720618</v>
      </c>
      <c r="AT34" s="6">
        <f t="shared" si="54"/>
        <v>-0.15382178217821782</v>
      </c>
      <c r="AU34" s="6">
        <f t="shared" si="55"/>
        <v>0.69163156416736871</v>
      </c>
      <c r="AV34" s="6">
        <f t="shared" si="56"/>
        <v>0.32918319803892271</v>
      </c>
    </row>
    <row r="35" spans="1:48" x14ac:dyDescent="0.25">
      <c r="A35" s="13" t="s">
        <v>227</v>
      </c>
      <c r="B35" s="3">
        <v>0</v>
      </c>
      <c r="C35" s="2">
        <v>102911</v>
      </c>
      <c r="D35" s="2">
        <v>126226</v>
      </c>
      <c r="E35" s="2">
        <v>235815</v>
      </c>
      <c r="F35" s="2">
        <v>296205</v>
      </c>
      <c r="G35" s="2"/>
      <c r="H35" s="6">
        <f t="shared" si="46"/>
        <v>0</v>
      </c>
      <c r="I35" s="6">
        <f t="shared" si="46"/>
        <v>0.22655498440399957</v>
      </c>
      <c r="J35" s="6">
        <f t="shared" si="46"/>
        <v>0.86819672650642499</v>
      </c>
      <c r="K35" s="6">
        <f t="shared" si="46"/>
        <v>0.25609057947967684</v>
      </c>
      <c r="M35" s="2">
        <v>99491</v>
      </c>
      <c r="N35" s="2">
        <v>83378</v>
      </c>
      <c r="O35" s="2">
        <v>131634</v>
      </c>
      <c r="P35" s="80">
        <v>126226</v>
      </c>
      <c r="Q35" s="2">
        <v>136984</v>
      </c>
      <c r="R35" s="2">
        <v>141197</v>
      </c>
      <c r="S35" s="2">
        <v>178532</v>
      </c>
      <c r="T35" s="80">
        <v>235815</v>
      </c>
      <c r="U35" s="2">
        <v>284392</v>
      </c>
      <c r="V35" s="2">
        <v>354344</v>
      </c>
      <c r="W35" s="2">
        <v>363190</v>
      </c>
      <c r="X35" s="80">
        <v>296205</v>
      </c>
      <c r="Y35" s="2">
        <v>275788</v>
      </c>
      <c r="Z35" s="2">
        <v>253251</v>
      </c>
      <c r="AA35" s="2">
        <v>278433</v>
      </c>
      <c r="AC35" s="6">
        <f t="shared" si="49"/>
        <v>0.37684815711973946</v>
      </c>
      <c r="AD35" s="6">
        <f t="shared" si="49"/>
        <v>0.69345630741922326</v>
      </c>
      <c r="AE35" s="6">
        <f t="shared" si="49"/>
        <v>0.35627573423279701</v>
      </c>
      <c r="AF35" s="6">
        <f t="shared" si="49"/>
        <v>0.86819672650642499</v>
      </c>
      <c r="AG35" s="6">
        <f t="shared" si="49"/>
        <v>1.0760964784208376</v>
      </c>
      <c r="AH35" s="6">
        <f t="shared" si="49"/>
        <v>1.5095717331104768</v>
      </c>
      <c r="AI35" s="6">
        <f t="shared" si="49"/>
        <v>1.0343131763493378</v>
      </c>
      <c r="AJ35" s="6">
        <f t="shared" si="49"/>
        <v>0.25609057947967684</v>
      </c>
      <c r="AK35" s="6">
        <f t="shared" si="49"/>
        <v>-3.0254015584123321E-2</v>
      </c>
      <c r="AL35" s="6">
        <f t="shared" si="49"/>
        <v>-0.28529620933330324</v>
      </c>
      <c r="AM35" s="6">
        <f t="shared" si="49"/>
        <v>-0.23336820947713319</v>
      </c>
      <c r="AO35" s="2">
        <f t="shared" si="50"/>
        <v>131634</v>
      </c>
      <c r="AP35" s="2">
        <f t="shared" si="51"/>
        <v>178532</v>
      </c>
      <c r="AQ35" s="2">
        <f t="shared" si="52"/>
        <v>363190</v>
      </c>
      <c r="AR35" s="2">
        <f t="shared" si="53"/>
        <v>278433</v>
      </c>
      <c r="AT35" s="6">
        <f t="shared" si="54"/>
        <v>0.35627573423279701</v>
      </c>
      <c r="AU35" s="6">
        <f t="shared" si="55"/>
        <v>1.0343131763493378</v>
      </c>
      <c r="AV35" s="6">
        <f t="shared" si="56"/>
        <v>-0.23336820947713319</v>
      </c>
    </row>
  </sheetData>
  <phoneticPr fontId="18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22875-64B3-49B8-B4D1-C7BD77A6B80B}">
  <dimension ref="A1:AM29"/>
  <sheetViews>
    <sheetView showGridLines="0" zoomScale="85" zoomScaleNormal="85" workbookViewId="0">
      <pane xSplit="1" ySplit="3" topLeftCell="B4" activePane="bottomRight" state="frozen"/>
      <selection activeCell="G49" sqref="G49"/>
      <selection pane="topRight" activeCell="G49" sqref="G49"/>
      <selection pane="bottomLeft" activeCell="G49" sqref="G49"/>
      <selection pane="bottomRight" activeCell="B3" sqref="B3"/>
    </sheetView>
  </sheetViews>
  <sheetFormatPr defaultRowHeight="15" x14ac:dyDescent="0.25"/>
  <cols>
    <col min="1" max="1" width="59" bestFit="1" customWidth="1"/>
    <col min="2" max="6" width="10.85546875" customWidth="1"/>
    <col min="7" max="7" width="2.5703125" customWidth="1"/>
    <col min="8" max="9" width="10.85546875" bestFit="1" customWidth="1"/>
    <col min="10" max="11" width="10.85546875" customWidth="1"/>
    <col min="13" max="13" width="10.85546875" bestFit="1" customWidth="1"/>
    <col min="14" max="16" width="10.85546875" customWidth="1"/>
    <col min="17" max="17" width="10.85546875" bestFit="1" customWidth="1"/>
    <col min="18" max="27" width="10.85546875" customWidth="1"/>
    <col min="28" max="28" width="2.5703125" customWidth="1"/>
    <col min="29" max="39" width="10.85546875" customWidth="1"/>
  </cols>
  <sheetData>
    <row r="1" spans="1:39" ht="5.0999999999999996" customHeight="1" x14ac:dyDescent="0.25"/>
    <row r="2" spans="1:39" x14ac:dyDescent="0.25">
      <c r="A2" s="97" t="s">
        <v>207</v>
      </c>
      <c r="H2" s="7" t="s">
        <v>170</v>
      </c>
      <c r="I2" s="7" t="s">
        <v>170</v>
      </c>
      <c r="J2" s="7" t="s">
        <v>170</v>
      </c>
      <c r="K2" s="7" t="s">
        <v>170</v>
      </c>
      <c r="AC2" s="7" t="s">
        <v>170</v>
      </c>
      <c r="AD2" s="7" t="s">
        <v>170</v>
      </c>
      <c r="AE2" s="7" t="s">
        <v>170</v>
      </c>
      <c r="AF2" s="7" t="s">
        <v>170</v>
      </c>
      <c r="AG2" s="7" t="s">
        <v>170</v>
      </c>
      <c r="AH2" s="7" t="s">
        <v>170</v>
      </c>
      <c r="AI2" s="7" t="s">
        <v>170</v>
      </c>
      <c r="AJ2" s="7" t="s">
        <v>170</v>
      </c>
      <c r="AK2" s="7" t="s">
        <v>170</v>
      </c>
      <c r="AL2" s="7" t="s">
        <v>170</v>
      </c>
      <c r="AM2" s="7" t="s">
        <v>170</v>
      </c>
    </row>
    <row r="3" spans="1:39" x14ac:dyDescent="0.25">
      <c r="A3" s="8" t="s">
        <v>120</v>
      </c>
      <c r="B3" s="9">
        <v>2017</v>
      </c>
      <c r="C3" s="9">
        <v>2018</v>
      </c>
      <c r="D3" s="9">
        <v>2019</v>
      </c>
      <c r="E3" s="9">
        <v>2020</v>
      </c>
      <c r="F3" s="9">
        <v>2021</v>
      </c>
      <c r="G3" s="10"/>
      <c r="H3" s="9">
        <v>2018</v>
      </c>
      <c r="I3" s="9">
        <v>2019</v>
      </c>
      <c r="J3" s="9">
        <v>2020</v>
      </c>
      <c r="K3" s="9">
        <v>2021</v>
      </c>
      <c r="L3" s="34"/>
      <c r="M3" s="11" t="s">
        <v>22</v>
      </c>
      <c r="N3" s="11" t="s">
        <v>106</v>
      </c>
      <c r="O3" s="11" t="s">
        <v>166</v>
      </c>
      <c r="P3" s="77" t="s">
        <v>167</v>
      </c>
      <c r="Q3" s="11" t="s">
        <v>23</v>
      </c>
      <c r="R3" s="11" t="s">
        <v>105</v>
      </c>
      <c r="S3" s="11" t="s">
        <v>196</v>
      </c>
      <c r="T3" s="77" t="s">
        <v>214</v>
      </c>
      <c r="U3" s="11" t="s">
        <v>248</v>
      </c>
      <c r="V3" s="11" t="s">
        <v>254</v>
      </c>
      <c r="W3" s="11" t="s">
        <v>256</v>
      </c>
      <c r="X3" s="77" t="s">
        <v>308</v>
      </c>
      <c r="Y3" s="11" t="s">
        <v>352</v>
      </c>
      <c r="Z3" s="11" t="s">
        <v>356</v>
      </c>
      <c r="AA3" s="11" t="s">
        <v>368</v>
      </c>
      <c r="AB3" s="12"/>
      <c r="AC3" s="11" t="s">
        <v>23</v>
      </c>
      <c r="AD3" s="11" t="s">
        <v>105</v>
      </c>
      <c r="AE3" s="11" t="s">
        <v>196</v>
      </c>
      <c r="AF3" s="11" t="s">
        <v>214</v>
      </c>
      <c r="AG3" s="11" t="s">
        <v>248</v>
      </c>
      <c r="AH3" s="145" t="s">
        <v>254</v>
      </c>
      <c r="AI3" s="145" t="s">
        <v>256</v>
      </c>
      <c r="AJ3" s="145" t="s">
        <v>308</v>
      </c>
      <c r="AK3" s="11" t="s">
        <v>352</v>
      </c>
      <c r="AL3" s="11" t="s">
        <v>356</v>
      </c>
      <c r="AM3" s="11" t="s">
        <v>368</v>
      </c>
    </row>
    <row r="4" spans="1:39" ht="14.45" customHeight="1" x14ac:dyDescent="0.25">
      <c r="P4" s="78"/>
      <c r="T4" s="78"/>
      <c r="X4" s="78"/>
    </row>
    <row r="5" spans="1:39" ht="14.45" customHeight="1" x14ac:dyDescent="0.25">
      <c r="A5" s="43" t="s">
        <v>148</v>
      </c>
      <c r="B5" s="3"/>
      <c r="C5" s="3"/>
      <c r="D5" s="3"/>
      <c r="E5" s="3"/>
      <c r="F5" s="3"/>
      <c r="H5" s="5"/>
      <c r="I5" s="5"/>
      <c r="J5" s="5"/>
      <c r="K5" s="5"/>
      <c r="M5" s="3"/>
      <c r="N5" s="3"/>
      <c r="O5" s="3"/>
      <c r="P5" s="81"/>
      <c r="Q5" s="3"/>
      <c r="R5" s="3"/>
      <c r="S5" s="3"/>
      <c r="T5" s="81"/>
      <c r="U5" s="3"/>
      <c r="V5" s="3"/>
      <c r="W5" s="3"/>
      <c r="X5" s="81"/>
      <c r="Y5" s="3"/>
      <c r="Z5" s="3"/>
      <c r="AA5" s="3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ht="14.45" customHeight="1" x14ac:dyDescent="0.25">
      <c r="A6" s="1" t="s">
        <v>149</v>
      </c>
      <c r="B6" s="38">
        <f t="shared" ref="B6:G6" si="0">SUM(B7:B8)</f>
        <v>123.602</v>
      </c>
      <c r="C6" s="38">
        <f t="shared" si="0"/>
        <v>245.48900000000003</v>
      </c>
      <c r="D6" s="38">
        <f t="shared" si="0"/>
        <v>335.99900000000002</v>
      </c>
      <c r="E6" s="38">
        <f t="shared" si="0"/>
        <v>375.74299999999999</v>
      </c>
      <c r="F6" s="38">
        <f t="shared" si="0"/>
        <v>267.80799999999999</v>
      </c>
      <c r="G6" s="38">
        <f t="shared" si="0"/>
        <v>0</v>
      </c>
      <c r="H6" s="5">
        <f t="shared" ref="H6:H17" si="1">IFERROR((C6-B6)/(ABS(B6)),0)</f>
        <v>0.98612481998673185</v>
      </c>
      <c r="I6" s="5">
        <f t="shared" ref="I6:I17" si="2">IFERROR((D6-C6)/(ABS(C6)),0)</f>
        <v>0.36869269091486778</v>
      </c>
      <c r="J6" s="5">
        <f t="shared" ref="J6:K11" si="3">IFERROR((E6-D6)/(ABS(D6)),0)</f>
        <v>0.11828606632757827</v>
      </c>
      <c r="K6" s="5">
        <f t="shared" si="3"/>
        <v>-0.28725751377936515</v>
      </c>
      <c r="M6" s="38">
        <f t="shared" ref="M6:X6" si="4">SUM(M7:M8)</f>
        <v>251.66800000000001</v>
      </c>
      <c r="N6" s="38">
        <f t="shared" si="4"/>
        <v>294.31799999999998</v>
      </c>
      <c r="O6" s="38">
        <f t="shared" si="4"/>
        <v>268.08499999999998</v>
      </c>
      <c r="P6" s="86">
        <f t="shared" si="4"/>
        <v>335.99900000000002</v>
      </c>
      <c r="Q6" s="38">
        <f t="shared" si="4"/>
        <v>393.29200000000003</v>
      </c>
      <c r="R6" s="38">
        <f t="shared" si="4"/>
        <v>416.21799999999996</v>
      </c>
      <c r="S6" s="38">
        <f t="shared" si="4"/>
        <v>402.86400000000003</v>
      </c>
      <c r="T6" s="86">
        <f t="shared" si="4"/>
        <v>375.74299999999999</v>
      </c>
      <c r="U6" s="38">
        <f t="shared" si="4"/>
        <v>319.89600000000002</v>
      </c>
      <c r="V6" s="38">
        <f t="shared" si="4"/>
        <v>333.137</v>
      </c>
      <c r="W6" s="38">
        <f t="shared" si="4"/>
        <v>299.60300000000001</v>
      </c>
      <c r="X6" s="86">
        <f t="shared" si="4"/>
        <v>267.80799999999999</v>
      </c>
      <c r="Y6" s="38">
        <f t="shared" ref="Y6" si="5">SUM(Y7:Y8)</f>
        <v>393.79500000000002</v>
      </c>
      <c r="Z6" s="38">
        <f t="shared" ref="Z6:AA6" si="6">SUM(Z7:Z8)</f>
        <v>364.01900000000001</v>
      </c>
      <c r="AA6" s="38">
        <f t="shared" si="6"/>
        <v>338.64</v>
      </c>
      <c r="AC6" s="5">
        <f t="shared" ref="AC6:AM17" si="7">IFERROR((Q6-M6)/(ABS(M6)),0)</f>
        <v>0.5627413894495924</v>
      </c>
      <c r="AD6" s="5">
        <f t="shared" si="7"/>
        <v>0.41417786204037804</v>
      </c>
      <c r="AE6" s="5">
        <f t="shared" si="7"/>
        <v>0.50274726299494588</v>
      </c>
      <c r="AF6" s="5">
        <f t="shared" si="7"/>
        <v>0.11828606632757827</v>
      </c>
      <c r="AG6" s="5">
        <f t="shared" si="7"/>
        <v>-0.1866196108743631</v>
      </c>
      <c r="AH6" s="5">
        <f t="shared" si="7"/>
        <v>-0.19960933933659758</v>
      </c>
      <c r="AI6" s="5">
        <f t="shared" si="7"/>
        <v>-0.25631726835855279</v>
      </c>
      <c r="AJ6" s="5">
        <f t="shared" si="7"/>
        <v>-0.28725751377936515</v>
      </c>
      <c r="AK6" s="5">
        <f t="shared" si="7"/>
        <v>0.23100945307224846</v>
      </c>
      <c r="AL6" s="5">
        <f t="shared" si="7"/>
        <v>9.270060065378509E-2</v>
      </c>
      <c r="AM6" s="5">
        <f t="shared" si="7"/>
        <v>0.13029575805315693</v>
      </c>
    </row>
    <row r="7" spans="1:39" ht="14.45" customHeight="1" x14ac:dyDescent="0.25">
      <c r="A7" s="13" t="s">
        <v>150</v>
      </c>
      <c r="B7" s="39">
        <f>Balanço!B34/1000</f>
        <v>44.078000000000003</v>
      </c>
      <c r="C7" s="39">
        <f>Balanço!C34/1000</f>
        <v>106.65900000000001</v>
      </c>
      <c r="D7" s="39">
        <f>Balanço!D34/1000</f>
        <v>69.234999999999999</v>
      </c>
      <c r="E7" s="39">
        <f>Balanço!E34/1000</f>
        <v>167.90799999999999</v>
      </c>
      <c r="F7" s="39">
        <f>Balanço!F34/1000</f>
        <v>109.494</v>
      </c>
      <c r="H7" s="6">
        <f t="shared" si="1"/>
        <v>1.4197785743454785</v>
      </c>
      <c r="I7" s="6">
        <f t="shared" si="2"/>
        <v>-0.35087521915637693</v>
      </c>
      <c r="J7" s="6">
        <f t="shared" si="3"/>
        <v>1.4251895717483929</v>
      </c>
      <c r="K7" s="6">
        <f t="shared" si="3"/>
        <v>-0.34789289372751742</v>
      </c>
      <c r="M7" s="39">
        <f>Balanço!M34/1000</f>
        <v>118.768</v>
      </c>
      <c r="N7" s="39">
        <f>Balanço!N34/1000</f>
        <v>95.144000000000005</v>
      </c>
      <c r="O7" s="39">
        <f>Balanço!O34/1000</f>
        <v>96.74</v>
      </c>
      <c r="P7" s="87">
        <f>Balanço!P34/1000</f>
        <v>69.234999999999999</v>
      </c>
      <c r="Q7" s="39">
        <f>Balanço!Q34/1000</f>
        <v>121.05500000000001</v>
      </c>
      <c r="R7" s="39">
        <f>Balanço!R34/1000</f>
        <v>156.37100000000001</v>
      </c>
      <c r="S7" s="39">
        <f>Balanço!S34/1000</f>
        <v>167.84</v>
      </c>
      <c r="T7" s="87">
        <f>Balanço!T34/1000</f>
        <v>167.90799999999999</v>
      </c>
      <c r="U7" s="39">
        <f>Balanço!U34/1000</f>
        <v>139.33000000000001</v>
      </c>
      <c r="V7" s="39">
        <f>Balanço!V34/1000</f>
        <v>124.877</v>
      </c>
      <c r="W7" s="39">
        <f>Balanço!W34/1000</f>
        <v>118.65900000000001</v>
      </c>
      <c r="X7" s="87">
        <f>Balanço!X34/1000</f>
        <v>109.494</v>
      </c>
      <c r="Y7" s="39">
        <f>Balanço!Y34/1000</f>
        <v>111.836</v>
      </c>
      <c r="Z7" s="39">
        <f>Balanço!Z34/1000</f>
        <v>102.07599999999999</v>
      </c>
      <c r="AA7" s="39">
        <f>Balanço!AA34/1000</f>
        <v>99.891000000000005</v>
      </c>
      <c r="AC7" s="6">
        <f t="shared" si="7"/>
        <v>1.92560285598815E-2</v>
      </c>
      <c r="AD7" s="6">
        <f t="shared" si="7"/>
        <v>0.64351929706550071</v>
      </c>
      <c r="AE7" s="6">
        <f t="shared" si="7"/>
        <v>0.73495968575563375</v>
      </c>
      <c r="AF7" s="6">
        <f t="shared" si="7"/>
        <v>1.4251895717483929</v>
      </c>
      <c r="AG7" s="6">
        <f t="shared" si="7"/>
        <v>0.15096443765230685</v>
      </c>
      <c r="AH7" s="6">
        <f t="shared" si="7"/>
        <v>-0.20140563147898274</v>
      </c>
      <c r="AI7" s="6">
        <f t="shared" si="7"/>
        <v>-0.29302311725452812</v>
      </c>
      <c r="AJ7" s="6">
        <f t="shared" si="7"/>
        <v>-0.34789289372751742</v>
      </c>
      <c r="AK7" s="6">
        <f t="shared" si="7"/>
        <v>-0.19733007966697777</v>
      </c>
      <c r="AL7" s="6">
        <f t="shared" si="7"/>
        <v>-0.1825876662636034</v>
      </c>
      <c r="AM7" s="6">
        <f t="shared" si="7"/>
        <v>-0.15816752205900944</v>
      </c>
    </row>
    <row r="8" spans="1:39" ht="14.45" customHeight="1" x14ac:dyDescent="0.25">
      <c r="A8" s="13" t="s">
        <v>151</v>
      </c>
      <c r="B8" s="39">
        <f>Balanço!B47/1000</f>
        <v>79.524000000000001</v>
      </c>
      <c r="C8" s="39">
        <f>Balanço!C47/1000</f>
        <v>138.83000000000001</v>
      </c>
      <c r="D8" s="39">
        <f>Balanço!D47/1000</f>
        <v>266.76400000000001</v>
      </c>
      <c r="E8" s="39">
        <f>Balanço!E47/1000</f>
        <v>207.83500000000001</v>
      </c>
      <c r="F8" s="39">
        <f>Balanço!F47/1000</f>
        <v>158.31399999999999</v>
      </c>
      <c r="H8" s="6">
        <f t="shared" si="1"/>
        <v>0.74576228559931612</v>
      </c>
      <c r="I8" s="6">
        <f t="shared" si="2"/>
        <v>0.92151552258157454</v>
      </c>
      <c r="J8" s="6">
        <f t="shared" si="3"/>
        <v>-0.22090312036106821</v>
      </c>
      <c r="K8" s="6">
        <f t="shared" si="3"/>
        <v>-0.23827074361873607</v>
      </c>
      <c r="M8" s="39">
        <f>Balanço!M47/1000</f>
        <v>132.9</v>
      </c>
      <c r="N8" s="39">
        <f>Balanço!N47/1000</f>
        <v>199.17400000000001</v>
      </c>
      <c r="O8" s="39">
        <f>Balanço!O47/1000</f>
        <v>171.345</v>
      </c>
      <c r="P8" s="87">
        <f>Balanço!P47/1000</f>
        <v>266.76400000000001</v>
      </c>
      <c r="Q8" s="39">
        <f>Balanço!Q47/1000</f>
        <v>272.23700000000002</v>
      </c>
      <c r="R8" s="39">
        <f>Balanço!R47/1000</f>
        <v>259.84699999999998</v>
      </c>
      <c r="S8" s="39">
        <f>Balanço!S47/1000</f>
        <v>235.024</v>
      </c>
      <c r="T8" s="87">
        <f>Balanço!T47/1000</f>
        <v>207.83500000000001</v>
      </c>
      <c r="U8" s="39">
        <f>Balanço!U47/1000</f>
        <v>180.566</v>
      </c>
      <c r="V8" s="39">
        <f>Balanço!V47/1000</f>
        <v>208.26</v>
      </c>
      <c r="W8" s="39">
        <f>Balanço!W47/1000</f>
        <v>180.94399999999999</v>
      </c>
      <c r="X8" s="87">
        <f>Balanço!X47/1000</f>
        <v>158.31399999999999</v>
      </c>
      <c r="Y8" s="39">
        <f>Balanço!Y47/1000</f>
        <v>281.959</v>
      </c>
      <c r="Z8" s="39">
        <f>Balanço!Z47/1000</f>
        <v>261.94299999999998</v>
      </c>
      <c r="AA8" s="39">
        <f>Balanço!AA47/1000</f>
        <v>238.749</v>
      </c>
      <c r="AC8" s="6">
        <f t="shared" si="7"/>
        <v>1.0484349134687736</v>
      </c>
      <c r="AD8" s="6">
        <f t="shared" si="7"/>
        <v>0.30462309337564125</v>
      </c>
      <c r="AE8" s="6">
        <f t="shared" si="7"/>
        <v>0.37164200881262949</v>
      </c>
      <c r="AF8" s="6">
        <f t="shared" si="7"/>
        <v>-0.22090312036106821</v>
      </c>
      <c r="AG8" s="6">
        <f t="shared" si="7"/>
        <v>-0.33673233248970569</v>
      </c>
      <c r="AH8" s="6">
        <f t="shared" si="7"/>
        <v>-0.19852836476849836</v>
      </c>
      <c r="AI8" s="6">
        <f t="shared" si="7"/>
        <v>-0.23010415957519237</v>
      </c>
      <c r="AJ8" s="6">
        <f t="shared" si="7"/>
        <v>-0.23827074361873607</v>
      </c>
      <c r="AK8" s="6">
        <f t="shared" si="7"/>
        <v>0.56152874849085654</v>
      </c>
      <c r="AL8" s="6">
        <f t="shared" si="7"/>
        <v>0.25776913473542684</v>
      </c>
      <c r="AM8" s="6">
        <f t="shared" si="7"/>
        <v>0.31946348041382977</v>
      </c>
    </row>
    <row r="9" spans="1:39" ht="14.45" customHeight="1" x14ac:dyDescent="0.25">
      <c r="A9" s="1" t="s">
        <v>152</v>
      </c>
      <c r="B9" s="38">
        <f>SUM(B10:B11)</f>
        <v>-56.347000000000001</v>
      </c>
      <c r="C9" s="38">
        <f>SUM(C10:C11)</f>
        <v>-181.33199999999999</v>
      </c>
      <c r="D9" s="38">
        <f>SUM(D10:D11)</f>
        <v>-270.286</v>
      </c>
      <c r="E9" s="38">
        <f>SUM(E10:E11)</f>
        <v>-506.97300000000001</v>
      </c>
      <c r="F9" s="38">
        <f>SUM(F10:F11)</f>
        <v>-341.24</v>
      </c>
      <c r="H9" s="5">
        <f t="shared" si="1"/>
        <v>-2.2181305127158497</v>
      </c>
      <c r="I9" s="5">
        <f t="shared" si="2"/>
        <v>-0.49055875410848615</v>
      </c>
      <c r="J9" s="5">
        <f t="shared" si="3"/>
        <v>-0.87569093478759541</v>
      </c>
      <c r="K9" s="5">
        <f t="shared" si="3"/>
        <v>0.32690695559724087</v>
      </c>
      <c r="M9" s="38">
        <f t="shared" ref="M9:R9" si="8">SUM(M10:M11)</f>
        <v>-91.674999999999997</v>
      </c>
      <c r="N9" s="38">
        <f t="shared" si="8"/>
        <v>-120.327</v>
      </c>
      <c r="O9" s="38">
        <f t="shared" si="8"/>
        <v>-187.43899999999999</v>
      </c>
      <c r="P9" s="86">
        <f t="shared" si="8"/>
        <v>-270.286</v>
      </c>
      <c r="Q9" s="38">
        <f t="shared" si="8"/>
        <v>-190.702</v>
      </c>
      <c r="R9" s="38">
        <f t="shared" si="8"/>
        <v>-295.38900000000001</v>
      </c>
      <c r="S9" s="38">
        <f t="shared" ref="S9:W9" si="9">SUM(S10:S11)</f>
        <v>-629.702</v>
      </c>
      <c r="T9" s="86">
        <f t="shared" si="9"/>
        <v>-506.97300000000001</v>
      </c>
      <c r="U9" s="38">
        <f t="shared" si="9"/>
        <v>-286.37100000000004</v>
      </c>
      <c r="V9" s="38">
        <f t="shared" si="9"/>
        <v>-546.30200000000002</v>
      </c>
      <c r="W9" s="38">
        <f t="shared" si="9"/>
        <v>-448.577</v>
      </c>
      <c r="X9" s="86">
        <f>SUM(X10:X11)</f>
        <v>-341.24</v>
      </c>
      <c r="Y9" s="38">
        <f t="shared" ref="Y9:AA9" si="10">SUM(Y10:Y11)</f>
        <v>-223.61500000000001</v>
      </c>
      <c r="Z9" s="38">
        <f t="shared" si="10"/>
        <v>-212.56200000000001</v>
      </c>
      <c r="AA9" s="38">
        <f t="shared" si="10"/>
        <v>-418.77700000000004</v>
      </c>
      <c r="AC9" s="5">
        <f t="shared" si="7"/>
        <v>-1.0801963457867467</v>
      </c>
      <c r="AD9" s="5">
        <f t="shared" si="7"/>
        <v>-1.4548854371836746</v>
      </c>
      <c r="AE9" s="5">
        <f t="shared" si="7"/>
        <v>-2.3595036251793919</v>
      </c>
      <c r="AF9" s="5">
        <f t="shared" si="7"/>
        <v>-0.87569093478759541</v>
      </c>
      <c r="AG9" s="5">
        <f t="shared" si="7"/>
        <v>-0.50166752315130436</v>
      </c>
      <c r="AH9" s="5">
        <f t="shared" si="7"/>
        <v>-0.84943244332050283</v>
      </c>
      <c r="AI9" s="5">
        <f t="shared" si="7"/>
        <v>0.28763605642033852</v>
      </c>
      <c r="AJ9" s="5">
        <f t="shared" si="7"/>
        <v>0.32690695559724087</v>
      </c>
      <c r="AK9" s="5">
        <f t="shared" si="7"/>
        <v>0.21914230142018579</v>
      </c>
      <c r="AL9" s="5">
        <f t="shared" si="7"/>
        <v>0.61090752001640114</v>
      </c>
      <c r="AM9" s="5">
        <f t="shared" si="7"/>
        <v>6.6432295904604907E-2</v>
      </c>
    </row>
    <row r="10" spans="1:39" ht="14.45" customHeight="1" x14ac:dyDescent="0.25">
      <c r="A10" s="13" t="s">
        <v>26</v>
      </c>
      <c r="B10" s="39">
        <f>-Balanço!B8/1000</f>
        <v>-46.548999999999999</v>
      </c>
      <c r="C10" s="39">
        <f>-Balanço!C8/1000</f>
        <v>-149.93299999999999</v>
      </c>
      <c r="D10" s="39">
        <f>-Balanço!D8/1000</f>
        <v>-240.251</v>
      </c>
      <c r="E10" s="39">
        <f>-Balanço!E8/1000</f>
        <v>-475.43700000000001</v>
      </c>
      <c r="F10" s="39">
        <f>-Balanço!F8/1000</f>
        <v>-256.351</v>
      </c>
      <c r="H10" s="6">
        <f t="shared" si="1"/>
        <v>-2.2209714494403743</v>
      </c>
      <c r="I10" s="6">
        <f t="shared" si="2"/>
        <v>-0.60238906711664553</v>
      </c>
      <c r="J10" s="6">
        <f t="shared" si="3"/>
        <v>-0.97891788171537264</v>
      </c>
      <c r="K10" s="6">
        <f t="shared" si="3"/>
        <v>0.46080973925041596</v>
      </c>
      <c r="M10" s="39">
        <f>-Balanço!M8/1000</f>
        <v>-78.966999999999999</v>
      </c>
      <c r="N10" s="39">
        <f>-Balanço!N8/1000</f>
        <v>-107.574</v>
      </c>
      <c r="O10" s="39">
        <f>-Balanço!O8/1000</f>
        <v>-152.59899999999999</v>
      </c>
      <c r="P10" s="87">
        <f>-Balanço!P8/1000</f>
        <v>-240.251</v>
      </c>
      <c r="Q10" s="39">
        <f>-Balanço!Q8/1000</f>
        <v>-173.27199999999999</v>
      </c>
      <c r="R10" s="39">
        <f>-Balanço!R8/1000</f>
        <v>-263.85300000000001</v>
      </c>
      <c r="S10" s="39">
        <f>-Balanço!S8/1000</f>
        <v>-598.03200000000004</v>
      </c>
      <c r="T10" s="87">
        <f>-Balanço!T8/1000</f>
        <v>-475.43700000000001</v>
      </c>
      <c r="U10" s="39">
        <f>-Balanço!U8/1000</f>
        <v>-254.44300000000001</v>
      </c>
      <c r="V10" s="39">
        <f>-Balanço!V8/1000</f>
        <v>-474.05799999999999</v>
      </c>
      <c r="W10" s="39">
        <f>-Balanço!W8/1000</f>
        <v>-365.73099999999999</v>
      </c>
      <c r="X10" s="87">
        <f>-Balanço!X8/1000</f>
        <v>-256.351</v>
      </c>
      <c r="Y10" s="39">
        <f>-Balanço!Y8/1000</f>
        <v>-156.27799999999999</v>
      </c>
      <c r="Z10" s="39">
        <f>-Balanço!Z8/1000</f>
        <v>-142.4</v>
      </c>
      <c r="AA10" s="39">
        <f>-Balanço!AA8/1000</f>
        <v>-340.86700000000002</v>
      </c>
      <c r="AC10" s="6">
        <f t="shared" si="7"/>
        <v>-1.1942330340521989</v>
      </c>
      <c r="AD10" s="6">
        <f t="shared" si="7"/>
        <v>-1.4527581013999664</v>
      </c>
      <c r="AE10" s="6">
        <f t="shared" si="7"/>
        <v>-2.918977188579218</v>
      </c>
      <c r="AF10" s="6">
        <f t="shared" si="7"/>
        <v>-0.97891788171537264</v>
      </c>
      <c r="AG10" s="6">
        <f t="shared" si="7"/>
        <v>-0.46845999353617446</v>
      </c>
      <c r="AH10" s="6">
        <f t="shared" si="7"/>
        <v>-0.79667466354371552</v>
      </c>
      <c r="AI10" s="6">
        <f t="shared" si="7"/>
        <v>0.38844242448564631</v>
      </c>
      <c r="AJ10" s="6">
        <f t="shared" si="7"/>
        <v>0.46080973925041596</v>
      </c>
      <c r="AK10" s="6">
        <f t="shared" si="7"/>
        <v>0.38580350019454263</v>
      </c>
      <c r="AL10" s="6">
        <f t="shared" si="7"/>
        <v>0.69961481506482337</v>
      </c>
      <c r="AM10" s="6">
        <f t="shared" si="7"/>
        <v>6.7984392900793139E-2</v>
      </c>
    </row>
    <row r="11" spans="1:39" ht="14.45" customHeight="1" x14ac:dyDescent="0.25">
      <c r="A11" s="13" t="s">
        <v>153</v>
      </c>
      <c r="B11" s="39">
        <f>-Balanço!B9/1000</f>
        <v>-9.798</v>
      </c>
      <c r="C11" s="39">
        <f>-Balanço!C9/1000</f>
        <v>-31.399000000000001</v>
      </c>
      <c r="D11" s="39">
        <f>-Balanço!D9/1000</f>
        <v>-30.035</v>
      </c>
      <c r="E11" s="39">
        <f>-Balanço!E9/1000</f>
        <v>-31.536000000000001</v>
      </c>
      <c r="F11" s="39">
        <f>-Balanço!F9/1000</f>
        <v>-84.888999999999996</v>
      </c>
      <c r="H11" s="6">
        <f t="shared" si="1"/>
        <v>-2.204633598693611</v>
      </c>
      <c r="I11" s="6">
        <f t="shared" si="2"/>
        <v>4.3440873913181972E-2</v>
      </c>
      <c r="J11" s="6">
        <f t="shared" si="3"/>
        <v>-4.9975029132678581E-2</v>
      </c>
      <c r="K11" s="6">
        <f t="shared" si="3"/>
        <v>-1.6918125317097918</v>
      </c>
      <c r="M11" s="39">
        <f>-Balanço!M9/1000</f>
        <v>-12.708</v>
      </c>
      <c r="N11" s="39">
        <f>-Balanço!N9/1000</f>
        <v>-12.753</v>
      </c>
      <c r="O11" s="39">
        <f>-Balanço!O9/1000</f>
        <v>-34.840000000000003</v>
      </c>
      <c r="P11" s="87">
        <f>-Balanço!P9/1000</f>
        <v>-30.035</v>
      </c>
      <c r="Q11" s="39">
        <f>-Balanço!Q9/1000</f>
        <v>-17.43</v>
      </c>
      <c r="R11" s="39">
        <f>-Balanço!R9/1000</f>
        <v>-31.536000000000001</v>
      </c>
      <c r="S11" s="39">
        <f>-Balanço!S9/1000</f>
        <v>-31.67</v>
      </c>
      <c r="T11" s="87">
        <f>-Balanço!T9/1000</f>
        <v>-31.536000000000001</v>
      </c>
      <c r="U11" s="39">
        <f>-Balanço!U9/1000</f>
        <v>-31.928000000000001</v>
      </c>
      <c r="V11" s="39">
        <f>-Balanço!V9/1000</f>
        <v>-72.244</v>
      </c>
      <c r="W11" s="39">
        <f>-Balanço!W9/1000</f>
        <v>-82.846000000000004</v>
      </c>
      <c r="X11" s="87">
        <f>-Balanço!X9/1000</f>
        <v>-84.888999999999996</v>
      </c>
      <c r="Y11" s="39">
        <f>-Balanço!Y9/1000</f>
        <v>-67.337000000000003</v>
      </c>
      <c r="Z11" s="39">
        <f>-Balanço!Z9/1000</f>
        <v>-70.162000000000006</v>
      </c>
      <c r="AA11" s="39">
        <f>-Balanço!AA9/1000</f>
        <v>-77.91</v>
      </c>
      <c r="AC11" s="6">
        <f t="shared" si="7"/>
        <v>-0.37157695939565621</v>
      </c>
      <c r="AD11" s="6">
        <f t="shared" si="7"/>
        <v>-1.4728299223712069</v>
      </c>
      <c r="AE11" s="6">
        <f t="shared" si="7"/>
        <v>9.0987370838117143E-2</v>
      </c>
      <c r="AF11" s="6">
        <f t="shared" si="7"/>
        <v>-4.9975029132678581E-2</v>
      </c>
      <c r="AG11" s="6">
        <f t="shared" si="7"/>
        <v>-0.83178427997705118</v>
      </c>
      <c r="AH11" s="6">
        <f t="shared" si="7"/>
        <v>-1.2908422120750886</v>
      </c>
      <c r="AI11" s="6">
        <f t="shared" si="7"/>
        <v>-1.6159141143037574</v>
      </c>
      <c r="AJ11" s="6">
        <f t="shared" si="7"/>
        <v>-1.6918125317097918</v>
      </c>
      <c r="AK11" s="6">
        <f t="shared" si="7"/>
        <v>-1.1090265597594589</v>
      </c>
      <c r="AL11" s="6">
        <f t="shared" si="7"/>
        <v>2.8819002270084625E-2</v>
      </c>
      <c r="AM11" s="6">
        <f t="shared" si="7"/>
        <v>5.9580426333196615E-2</v>
      </c>
    </row>
    <row r="12" spans="1:39" x14ac:dyDescent="0.25">
      <c r="A12" s="45" t="s">
        <v>154</v>
      </c>
      <c r="B12" s="46">
        <f>B6+B9</f>
        <v>67.254999999999995</v>
      </c>
      <c r="C12" s="46">
        <f>C6+C9</f>
        <v>64.157000000000039</v>
      </c>
      <c r="D12" s="46">
        <f>D6+D9</f>
        <v>65.713000000000022</v>
      </c>
      <c r="E12" s="46">
        <f>E6+E9</f>
        <v>-131.23000000000002</v>
      </c>
      <c r="F12" s="46">
        <f>F6+F9</f>
        <v>-73.432000000000016</v>
      </c>
      <c r="G12" s="22"/>
      <c r="H12" s="139">
        <f>IF(OR(AND(C12&gt;0,B12&lt;0),AND(C12&lt;0,B12&gt;0)),"N/A ",IFERROR((C12-B12)/ABS(B12),0))</f>
        <v>-4.6063489703367134E-2</v>
      </c>
      <c r="I12" s="139">
        <f>IF(OR(AND(D12&gt;0,C12&lt;0),AND(D12&lt;0,C12&gt;0)),"N/A ",IFERROR((D12-C12)/ABS(C12),0))</f>
        <v>2.4253004348706801E-2</v>
      </c>
      <c r="J12" s="139" t="str">
        <f>IF(OR(AND(E12&gt;0,D12&lt;0),AND(E12&lt;0,D12&gt;0)),"N/A ",IFERROR((E12-D12)/ABS(D12),0))</f>
        <v xml:space="preserve">N/A </v>
      </c>
      <c r="K12" s="139">
        <f>IF(OR(AND(F12&gt;0,E12&lt;0),AND(F12&lt;0,E12&gt;0)),"N/A ",IFERROR((F12-E12)/ABS(E12),0))</f>
        <v>0.44043282785948329</v>
      </c>
      <c r="L12" s="1"/>
      <c r="M12" s="46">
        <f t="shared" ref="M12:R12" si="11">M6+M9</f>
        <v>159.99299999999999</v>
      </c>
      <c r="N12" s="46">
        <f t="shared" si="11"/>
        <v>173.99099999999999</v>
      </c>
      <c r="O12" s="46">
        <f t="shared" si="11"/>
        <v>80.645999999999987</v>
      </c>
      <c r="P12" s="88">
        <f t="shared" si="11"/>
        <v>65.713000000000022</v>
      </c>
      <c r="Q12" s="46">
        <f t="shared" si="11"/>
        <v>202.59000000000003</v>
      </c>
      <c r="R12" s="46">
        <f t="shared" si="11"/>
        <v>120.82899999999995</v>
      </c>
      <c r="S12" s="46">
        <f t="shared" ref="S12:W12" si="12">S6+S9</f>
        <v>-226.83799999999997</v>
      </c>
      <c r="T12" s="88">
        <f t="shared" si="12"/>
        <v>-131.23000000000002</v>
      </c>
      <c r="U12" s="46">
        <f t="shared" si="12"/>
        <v>33.524999999999977</v>
      </c>
      <c r="V12" s="46">
        <f t="shared" si="12"/>
        <v>-213.16500000000002</v>
      </c>
      <c r="W12" s="46">
        <f t="shared" si="12"/>
        <v>-148.97399999999999</v>
      </c>
      <c r="X12" s="88">
        <f>X6+X9</f>
        <v>-73.432000000000016</v>
      </c>
      <c r="Y12" s="46">
        <f t="shared" ref="Y12:AA12" si="13">Y6+Y9</f>
        <v>170.18</v>
      </c>
      <c r="Z12" s="46">
        <f t="shared" si="13"/>
        <v>151.45699999999999</v>
      </c>
      <c r="AA12" s="46">
        <f t="shared" si="13"/>
        <v>-80.137000000000057</v>
      </c>
      <c r="AB12" s="22"/>
      <c r="AC12" s="139">
        <f t="shared" ref="AC12:AM12" si="14">IF(OR(AND(Q12&gt;0,M12&lt;0),AND(Q12&lt;0,M12&gt;0)),"N/A ",IFERROR((Q12-M12)/ABS(M12),0))</f>
        <v>0.2662428981267933</v>
      </c>
      <c r="AD12" s="139">
        <f t="shared" si="14"/>
        <v>-0.30554453966009759</v>
      </c>
      <c r="AE12" s="139" t="str">
        <f t="shared" si="14"/>
        <v xml:space="preserve">N/A </v>
      </c>
      <c r="AF12" s="139" t="str">
        <f t="shared" si="14"/>
        <v xml:space="preserve">N/A </v>
      </c>
      <c r="AG12" s="139">
        <f t="shared" si="14"/>
        <v>-0.83451799200355414</v>
      </c>
      <c r="AH12" s="139" t="str">
        <f t="shared" si="14"/>
        <v xml:space="preserve">N/A </v>
      </c>
      <c r="AI12" s="139">
        <f t="shared" si="14"/>
        <v>0.34325818425484261</v>
      </c>
      <c r="AJ12" s="139">
        <f t="shared" si="14"/>
        <v>0.44043282785948329</v>
      </c>
      <c r="AK12" s="139">
        <f t="shared" si="14"/>
        <v>4.076211782252054</v>
      </c>
      <c r="AL12" s="139" t="str">
        <f t="shared" si="14"/>
        <v xml:space="preserve">N/A </v>
      </c>
      <c r="AM12" s="139">
        <f t="shared" si="14"/>
        <v>0.46207391893887484</v>
      </c>
    </row>
    <row r="13" spans="1:39" ht="14.45" customHeight="1" x14ac:dyDescent="0.25">
      <c r="A13" s="1" t="s">
        <v>155</v>
      </c>
      <c r="B13" s="38">
        <f>SUM(B14:B15)</f>
        <v>0</v>
      </c>
      <c r="C13" s="38">
        <f>SUM(C14:C15)</f>
        <v>40.381999999999998</v>
      </c>
      <c r="D13" s="38">
        <f>SUM(D14:D15)</f>
        <v>29.887</v>
      </c>
      <c r="E13" s="38">
        <f>SUM(E14:E15)</f>
        <v>40.231000000000002</v>
      </c>
      <c r="F13" s="38">
        <f>SUM(F14:F15)</f>
        <v>146.10300000000001</v>
      </c>
      <c r="H13" s="5">
        <f t="shared" si="1"/>
        <v>0</v>
      </c>
      <c r="I13" s="5">
        <f t="shared" si="2"/>
        <v>-0.25989302164330635</v>
      </c>
      <c r="J13" s="5">
        <f t="shared" ref="J13:K15" si="15">IFERROR((E13-D13)/(ABS(D13)),0)</f>
        <v>0.34610365710844182</v>
      </c>
      <c r="K13" s="5">
        <f t="shared" si="15"/>
        <v>2.6316024955879795</v>
      </c>
      <c r="M13" s="38">
        <f t="shared" ref="M13:X13" si="16">SUM(M14:M15)</f>
        <v>37.469000000000001</v>
      </c>
      <c r="N13" s="38">
        <f t="shared" si="16"/>
        <v>25.867000000000001</v>
      </c>
      <c r="O13" s="38">
        <f t="shared" si="16"/>
        <v>98.706999999999994</v>
      </c>
      <c r="P13" s="86">
        <f t="shared" si="16"/>
        <v>29.887</v>
      </c>
      <c r="Q13" s="38">
        <f t="shared" si="16"/>
        <v>41.444000000000003</v>
      </c>
      <c r="R13" s="38">
        <f t="shared" si="16"/>
        <v>64.048000000000002</v>
      </c>
      <c r="S13" s="38">
        <f t="shared" si="16"/>
        <v>67.61</v>
      </c>
      <c r="T13" s="86">
        <f t="shared" si="16"/>
        <v>40.231000000000002</v>
      </c>
      <c r="U13" s="38">
        <f t="shared" si="16"/>
        <v>63.518000000000001</v>
      </c>
      <c r="V13" s="38">
        <f t="shared" si="16"/>
        <v>323.71899999999999</v>
      </c>
      <c r="W13" s="38">
        <f t="shared" si="16"/>
        <v>302.83799999999997</v>
      </c>
      <c r="X13" s="86">
        <f t="shared" si="16"/>
        <v>146.10300000000001</v>
      </c>
      <c r="Y13" s="38">
        <f t="shared" ref="Y13" si="17">SUM(Y14:Y15)</f>
        <v>96.460000000000008</v>
      </c>
      <c r="Z13" s="38">
        <f t="shared" ref="Z13:AA13" si="18">SUM(Z14:Z15)</f>
        <v>79.418000000000006</v>
      </c>
      <c r="AA13" s="38">
        <f t="shared" si="18"/>
        <v>276.536</v>
      </c>
      <c r="AC13" s="5">
        <f t="shared" si="7"/>
        <v>0.10608769916464281</v>
      </c>
      <c r="AD13" s="5">
        <f t="shared" si="7"/>
        <v>1.4760505663586807</v>
      </c>
      <c r="AE13" s="5">
        <f t="shared" si="7"/>
        <v>-0.31504351261815267</v>
      </c>
      <c r="AF13" s="5">
        <f t="shared" si="7"/>
        <v>0.34610365710844182</v>
      </c>
      <c r="AG13" s="5">
        <f t="shared" si="7"/>
        <v>0.53262233375156831</v>
      </c>
      <c r="AH13" s="5">
        <f t="shared" si="7"/>
        <v>4.0543186360229821</v>
      </c>
      <c r="AI13" s="5">
        <f t="shared" si="7"/>
        <v>3.479189469013459</v>
      </c>
      <c r="AJ13" s="5">
        <f t="shared" si="7"/>
        <v>2.6316024955879795</v>
      </c>
      <c r="AK13" s="5">
        <f t="shared" si="7"/>
        <v>0.51862464183381096</v>
      </c>
      <c r="AL13" s="5">
        <f t="shared" si="7"/>
        <v>-0.75466994523027686</v>
      </c>
      <c r="AM13" s="5">
        <f t="shared" si="7"/>
        <v>-8.6851716099036344E-2</v>
      </c>
    </row>
    <row r="14" spans="1:39" ht="14.45" customHeight="1" x14ac:dyDescent="0.25">
      <c r="A14" s="13" t="s">
        <v>156</v>
      </c>
      <c r="B14" s="39">
        <v>0</v>
      </c>
      <c r="C14" s="39">
        <v>12.978999999999999</v>
      </c>
      <c r="D14" s="39">
        <v>1.946</v>
      </c>
      <c r="E14" s="39">
        <v>14.096</v>
      </c>
      <c r="F14" s="39">
        <v>67.063000000000002</v>
      </c>
      <c r="H14" s="6">
        <f t="shared" si="1"/>
        <v>0</v>
      </c>
      <c r="I14" s="6">
        <f t="shared" si="2"/>
        <v>-0.8500654904075815</v>
      </c>
      <c r="J14" s="6">
        <f t="shared" si="15"/>
        <v>6.2435765673175752</v>
      </c>
      <c r="K14" s="6">
        <f t="shared" si="15"/>
        <v>3.7575908059023835</v>
      </c>
      <c r="M14" s="39">
        <v>27.789000000000001</v>
      </c>
      <c r="N14" s="39">
        <v>16.038</v>
      </c>
      <c r="O14" s="39">
        <v>65.944000000000003</v>
      </c>
      <c r="P14" s="87">
        <v>1.946</v>
      </c>
      <c r="Q14" s="39">
        <v>29.285</v>
      </c>
      <c r="R14" s="39">
        <v>37.956000000000003</v>
      </c>
      <c r="S14" s="39">
        <v>41.597000000000001</v>
      </c>
      <c r="T14" s="87">
        <v>14.096</v>
      </c>
      <c r="U14" s="39">
        <v>37.26</v>
      </c>
      <c r="V14" s="39">
        <v>256.93</v>
      </c>
      <c r="W14" s="39">
        <v>225.42699999999999</v>
      </c>
      <c r="X14" s="87">
        <v>67.063000000000002</v>
      </c>
      <c r="Y14" s="39">
        <v>35.158999999999999</v>
      </c>
      <c r="Z14" s="39">
        <v>16.294</v>
      </c>
      <c r="AA14" s="39">
        <v>206.351</v>
      </c>
      <c r="AC14" s="6">
        <f t="shared" si="7"/>
        <v>5.3834250962611054E-2</v>
      </c>
      <c r="AD14" s="6">
        <f t="shared" si="7"/>
        <v>1.3666292555181445</v>
      </c>
      <c r="AE14" s="6">
        <f t="shared" si="7"/>
        <v>-0.36920720611427876</v>
      </c>
      <c r="AF14" s="6">
        <f t="shared" si="7"/>
        <v>6.2435765673175752</v>
      </c>
      <c r="AG14" s="6">
        <f t="shared" si="7"/>
        <v>0.2723237152125661</v>
      </c>
      <c r="AH14" s="6">
        <f t="shared" si="7"/>
        <v>5.7691537569817672</v>
      </c>
      <c r="AI14" s="6">
        <f t="shared" si="7"/>
        <v>4.4193090847897682</v>
      </c>
      <c r="AJ14" s="6">
        <f t="shared" si="7"/>
        <v>3.7575908059023835</v>
      </c>
      <c r="AK14" s="6">
        <f t="shared" si="7"/>
        <v>-5.6387546967257091E-2</v>
      </c>
      <c r="AL14" s="6">
        <f t="shared" si="7"/>
        <v>-0.93658194839061215</v>
      </c>
      <c r="AM14" s="6">
        <f t="shared" si="7"/>
        <v>-8.4621629174854801E-2</v>
      </c>
    </row>
    <row r="15" spans="1:39" ht="14.45" customHeight="1" x14ac:dyDescent="0.25">
      <c r="A15" s="13" t="s">
        <v>157</v>
      </c>
      <c r="B15" s="39">
        <v>0</v>
      </c>
      <c r="C15" s="39">
        <v>27.402999999999999</v>
      </c>
      <c r="D15" s="39">
        <v>27.940999999999999</v>
      </c>
      <c r="E15" s="39">
        <v>26.135000000000002</v>
      </c>
      <c r="F15" s="39">
        <v>79.040000000000006</v>
      </c>
      <c r="H15" s="6">
        <f t="shared" si="1"/>
        <v>0</v>
      </c>
      <c r="I15" s="6">
        <f t="shared" si="2"/>
        <v>1.9632886910192326E-2</v>
      </c>
      <c r="J15" s="6">
        <f t="shared" si="15"/>
        <v>-6.4636197702301182E-2</v>
      </c>
      <c r="K15" s="6">
        <f t="shared" si="15"/>
        <v>2.0242969198392959</v>
      </c>
      <c r="M15" s="39">
        <v>9.68</v>
      </c>
      <c r="N15" s="39">
        <v>9.8290000000000006</v>
      </c>
      <c r="O15" s="39">
        <v>32.762999999999998</v>
      </c>
      <c r="P15" s="87">
        <v>27.940999999999999</v>
      </c>
      <c r="Q15" s="39">
        <v>12.159000000000001</v>
      </c>
      <c r="R15" s="39">
        <v>26.091999999999999</v>
      </c>
      <c r="S15" s="39">
        <v>26.013000000000002</v>
      </c>
      <c r="T15" s="87">
        <v>26.135000000000002</v>
      </c>
      <c r="U15" s="39">
        <v>26.257999999999999</v>
      </c>
      <c r="V15" s="39">
        <v>66.789000000000001</v>
      </c>
      <c r="W15" s="39">
        <v>77.411000000000001</v>
      </c>
      <c r="X15" s="87">
        <v>79.040000000000006</v>
      </c>
      <c r="Y15" s="39">
        <v>61.301000000000002</v>
      </c>
      <c r="Z15" s="39">
        <v>63.124000000000002</v>
      </c>
      <c r="AA15" s="39">
        <v>70.185000000000002</v>
      </c>
      <c r="AC15" s="6">
        <f t="shared" si="7"/>
        <v>0.25609504132231414</v>
      </c>
      <c r="AD15" s="6">
        <f t="shared" si="7"/>
        <v>1.6545935496998674</v>
      </c>
      <c r="AE15" s="6">
        <f t="shared" si="7"/>
        <v>-0.2060250892775386</v>
      </c>
      <c r="AF15" s="6">
        <f t="shared" si="7"/>
        <v>-6.4636197702301182E-2</v>
      </c>
      <c r="AG15" s="6">
        <f t="shared" si="7"/>
        <v>1.1595525947857552</v>
      </c>
      <c r="AH15" s="6">
        <f t="shared" si="7"/>
        <v>1.5597501149777711</v>
      </c>
      <c r="AI15" s="6">
        <f t="shared" si="7"/>
        <v>1.9758582247337866</v>
      </c>
      <c r="AJ15" s="6">
        <f t="shared" si="7"/>
        <v>2.0242969198392959</v>
      </c>
      <c r="AK15" s="6">
        <f t="shared" si="7"/>
        <v>1.3345647040901822</v>
      </c>
      <c r="AL15" s="6">
        <f t="shared" si="7"/>
        <v>-5.4874305649133828E-2</v>
      </c>
      <c r="AM15" s="6">
        <f t="shared" si="7"/>
        <v>-9.3345906912454285E-2</v>
      </c>
    </row>
    <row r="16" spans="1:39" x14ac:dyDescent="0.25">
      <c r="A16" s="47" t="s">
        <v>148</v>
      </c>
      <c r="B16" s="48">
        <f>B12+B13</f>
        <v>67.254999999999995</v>
      </c>
      <c r="C16" s="48">
        <f>C12+C13</f>
        <v>104.53900000000004</v>
      </c>
      <c r="D16" s="48">
        <f>D12+D13</f>
        <v>95.600000000000023</v>
      </c>
      <c r="E16" s="48">
        <f>E12+E13</f>
        <v>-90.999000000000024</v>
      </c>
      <c r="F16" s="48">
        <f>F12+F13</f>
        <v>72.670999999999992</v>
      </c>
      <c r="G16" s="18"/>
      <c r="H16" s="135">
        <f>IF(OR(AND(C16&gt;0,B16&lt;0),AND(C16&lt;0,B16&gt;0)),"N/A ",IFERROR((C16-B16)/ABS(B16),0))</f>
        <v>0.5543677050033462</v>
      </c>
      <c r="I16" s="135">
        <f>IF(OR(AND(D16&gt;0,C16&lt;0),AND(D16&lt;0,C16&gt;0)),"N/A ",IFERROR((D16-C16)/ABS(C16),0))</f>
        <v>-8.5508757497202173E-2</v>
      </c>
      <c r="J16" s="135" t="str">
        <f>IF(OR(AND(E16&gt;0,D16&lt;0),AND(E16&lt;0,D16&gt;0)),"N/A ",IFERROR((E16-D16)/ABS(D16),0))</f>
        <v xml:space="preserve">N/A </v>
      </c>
      <c r="K16" s="135" t="str">
        <f>IF(OR(AND(F16&gt;0,E16&lt;0),AND(F16&lt;0,E16&gt;0)),"N/A ",IFERROR((F16-E16)/ABS(E16),0))</f>
        <v xml:space="preserve">N/A </v>
      </c>
      <c r="L16" s="1"/>
      <c r="M16" s="48">
        <f t="shared" ref="M16:R16" si="19">M12+M13</f>
        <v>197.46199999999999</v>
      </c>
      <c r="N16" s="48">
        <f t="shared" si="19"/>
        <v>199.85799999999998</v>
      </c>
      <c r="O16" s="48">
        <f t="shared" si="19"/>
        <v>179.35299999999998</v>
      </c>
      <c r="P16" s="89">
        <f t="shared" si="19"/>
        <v>95.600000000000023</v>
      </c>
      <c r="Q16" s="48">
        <f t="shared" si="19"/>
        <v>244.03400000000005</v>
      </c>
      <c r="R16" s="48">
        <f t="shared" si="19"/>
        <v>184.87699999999995</v>
      </c>
      <c r="S16" s="48">
        <f t="shared" ref="S16:W16" si="20">S12+S13</f>
        <v>-159.22799999999995</v>
      </c>
      <c r="T16" s="89">
        <f t="shared" si="20"/>
        <v>-90.999000000000024</v>
      </c>
      <c r="U16" s="48">
        <f t="shared" si="20"/>
        <v>97.042999999999978</v>
      </c>
      <c r="V16" s="48">
        <f t="shared" si="20"/>
        <v>110.55399999999997</v>
      </c>
      <c r="W16" s="48">
        <f t="shared" si="20"/>
        <v>153.86399999999998</v>
      </c>
      <c r="X16" s="89">
        <f>X12+X13</f>
        <v>72.670999999999992</v>
      </c>
      <c r="Y16" s="48">
        <f t="shared" ref="Y16:AA16" si="21">Y12+Y13</f>
        <v>266.64</v>
      </c>
      <c r="Z16" s="48">
        <f t="shared" si="21"/>
        <v>230.875</v>
      </c>
      <c r="AA16" s="48">
        <f t="shared" si="21"/>
        <v>196.39899999999994</v>
      </c>
      <c r="AB16" s="18"/>
      <c r="AC16" s="135">
        <f t="shared" ref="AC16:AM16" si="22">IF(OR(AND(Q16&gt;0,M16&lt;0),AND(Q16&lt;0,M16&gt;0)),"N/A ",IFERROR((Q16-M16)/ABS(M16),0))</f>
        <v>0.23585297424314583</v>
      </c>
      <c r="AD16" s="135">
        <f t="shared" si="22"/>
        <v>-7.4958220336438994E-2</v>
      </c>
      <c r="AE16" s="135" t="str">
        <f t="shared" si="22"/>
        <v xml:space="preserve">N/A </v>
      </c>
      <c r="AF16" s="135" t="str">
        <f t="shared" si="22"/>
        <v xml:space="preserve">N/A </v>
      </c>
      <c r="AG16" s="135">
        <f t="shared" si="22"/>
        <v>-0.60233819877558059</v>
      </c>
      <c r="AH16" s="135">
        <f t="shared" si="22"/>
        <v>-0.40201323041806175</v>
      </c>
      <c r="AI16" s="135" t="str">
        <f t="shared" si="22"/>
        <v xml:space="preserve">N/A </v>
      </c>
      <c r="AJ16" s="135" t="str">
        <f t="shared" si="22"/>
        <v xml:space="preserve">N/A </v>
      </c>
      <c r="AK16" s="135">
        <f t="shared" si="22"/>
        <v>1.7476479498778896</v>
      </c>
      <c r="AL16" s="135">
        <f t="shared" si="22"/>
        <v>1.0883459666769186</v>
      </c>
      <c r="AM16" s="135">
        <f t="shared" si="22"/>
        <v>0.27644543232984958</v>
      </c>
    </row>
    <row r="17" spans="1:39" ht="14.45" customHeight="1" x14ac:dyDescent="0.25">
      <c r="A17" s="50" t="s">
        <v>158</v>
      </c>
      <c r="B17" s="51">
        <f>B16*1000/DRE!B50</f>
        <v>0.73827897735380965</v>
      </c>
      <c r="C17" s="51">
        <f>C16*1000/DRE!C50</f>
        <v>1.0657348788369987</v>
      </c>
      <c r="D17" s="51">
        <f>D16*1000/DRE!D50</f>
        <v>0.76708899355677362</v>
      </c>
      <c r="E17" s="51">
        <f>E16*1000/DRE!E50</f>
        <v>-0.55752700359639518</v>
      </c>
      <c r="F17" s="51">
        <f>F16*1000/DRE!F50</f>
        <v>0.39894049187527442</v>
      </c>
      <c r="G17" s="40"/>
      <c r="H17" s="41">
        <f t="shared" si="1"/>
        <v>0.44353951761823018</v>
      </c>
      <c r="I17" s="41">
        <f t="shared" si="2"/>
        <v>-0.28022530857404937</v>
      </c>
      <c r="J17" s="41">
        <f>IFERROR((E17-D17)/(ABS(D17)),0)</f>
        <v>-1.7268087644059407</v>
      </c>
      <c r="K17" s="41">
        <f>IFERROR((F17-E17)/(ABS(E17)),0)</f>
        <v>1.7155536670006308</v>
      </c>
      <c r="L17" s="40"/>
      <c r="M17" s="51">
        <v>2.0235265295239473</v>
      </c>
      <c r="N17" s="51">
        <v>2.0596281901395073</v>
      </c>
      <c r="O17" s="51">
        <v>1.732328326852983</v>
      </c>
      <c r="P17" s="128">
        <f>P16/SUM(Destaques!M16:P16)</f>
        <v>0.76708899355677351</v>
      </c>
      <c r="Q17" s="51">
        <f>Q16/SUM(Destaques!N16:Q16)</f>
        <v>2.1049208608271881</v>
      </c>
      <c r="R17" s="51">
        <f>R16/SUM(Destaques!O16:R16)</f>
        <v>1.502551974122657</v>
      </c>
      <c r="S17" s="51">
        <f>S16/SUM(Destaques!P16:S16)</f>
        <v>-1.092548373816385</v>
      </c>
      <c r="T17" s="128">
        <f>T16/SUM(Destaques!Q16:T16)</f>
        <v>-0.55752700359639518</v>
      </c>
      <c r="U17" s="51">
        <f>U16/SUM(Destaques!R16:U16)</f>
        <v>0.51597758353006218</v>
      </c>
      <c r="V17" s="51">
        <f>V16/SUM(Destaques!S16:V16)</f>
        <v>0.53051489994721424</v>
      </c>
      <c r="W17" s="51">
        <f>W16/SUM(Destaques!T16:W16)</f>
        <v>0.77100850863390824</v>
      </c>
      <c r="X17" s="128">
        <f>X16/SUM(Destaques!U16:X16)</f>
        <v>0.39894049187527447</v>
      </c>
      <c r="Y17" s="51">
        <f>Y16/SUM(Destaques!V16:Y16)</f>
        <v>1.6267860847070881</v>
      </c>
      <c r="Z17" s="51">
        <f>Z16/SUM(Destaques!W16:Z16)</f>
        <v>1.6033876882049003</v>
      </c>
      <c r="AA17" s="51">
        <f>AA16/SUM(Destaques!X16:AA16)</f>
        <v>1.7161894109525595</v>
      </c>
      <c r="AB17" s="40"/>
      <c r="AC17" s="41">
        <f t="shared" si="7"/>
        <v>4.0224000088790311E-2</v>
      </c>
      <c r="AD17" s="41">
        <f t="shared" si="7"/>
        <v>-0.27047416552359249</v>
      </c>
      <c r="AE17" s="41">
        <f t="shared" si="7"/>
        <v>-1.6306820461691303</v>
      </c>
      <c r="AF17" s="41">
        <f t="shared" si="7"/>
        <v>-1.7268087644059407</v>
      </c>
      <c r="AG17" s="41">
        <f t="shared" si="7"/>
        <v>-0.75487079199391172</v>
      </c>
      <c r="AH17" s="41">
        <f t="shared" si="7"/>
        <v>-0.6469240937525752</v>
      </c>
      <c r="AI17" s="41">
        <f t="shared" si="7"/>
        <v>1.7056973650884633</v>
      </c>
      <c r="AJ17" s="41">
        <f t="shared" si="7"/>
        <v>1.7155536670006308</v>
      </c>
      <c r="AK17" s="41">
        <f t="shared" si="7"/>
        <v>2.1528231780486009</v>
      </c>
      <c r="AL17" s="41">
        <f t="shared" si="7"/>
        <v>2.0223235735027161</v>
      </c>
      <c r="AM17" s="41">
        <f t="shared" si="7"/>
        <v>1.225902038348897</v>
      </c>
    </row>
    <row r="18" spans="1:39" ht="14.45" customHeight="1" x14ac:dyDescent="0.25">
      <c r="A18" s="13"/>
      <c r="B18" s="39"/>
      <c r="C18" s="39"/>
      <c r="D18" s="39"/>
      <c r="E18" s="39"/>
      <c r="F18" s="39"/>
      <c r="H18" s="6"/>
      <c r="I18" s="6"/>
      <c r="J18" s="6"/>
      <c r="K18" s="6"/>
      <c r="M18" s="39"/>
      <c r="N18" s="39"/>
      <c r="O18" s="39"/>
      <c r="P18" s="87"/>
      <c r="Q18" s="39"/>
      <c r="R18" s="39"/>
      <c r="S18" s="39"/>
      <c r="T18" s="87"/>
      <c r="U18" s="39"/>
      <c r="V18" s="39"/>
      <c r="W18" s="39"/>
      <c r="X18" s="87"/>
      <c r="Y18" s="39"/>
      <c r="Z18" s="39"/>
      <c r="AA18" s="39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</row>
    <row r="19" spans="1:39" ht="14.45" customHeight="1" x14ac:dyDescent="0.25">
      <c r="A19" s="43" t="s">
        <v>159</v>
      </c>
      <c r="B19" s="3"/>
      <c r="C19" s="3"/>
      <c r="D19" s="3"/>
      <c r="E19" s="3"/>
      <c r="F19" s="3"/>
      <c r="H19" s="5"/>
      <c r="I19" s="5"/>
      <c r="J19" s="5"/>
      <c r="K19" s="5"/>
      <c r="M19" s="3"/>
      <c r="N19" s="3"/>
      <c r="O19" s="3"/>
      <c r="P19" s="81"/>
      <c r="Q19" s="3"/>
      <c r="R19" s="3"/>
      <c r="S19" s="3"/>
      <c r="T19" s="81"/>
      <c r="U19" s="3"/>
      <c r="V19" s="3"/>
      <c r="W19" s="3"/>
      <c r="X19" s="81"/>
      <c r="Y19" s="3"/>
      <c r="Z19" s="3"/>
      <c r="AA19" s="3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1:39" ht="14.45" customHeight="1" x14ac:dyDescent="0.25">
      <c r="A20" s="1" t="s">
        <v>211</v>
      </c>
      <c r="B20" s="38">
        <f>DRE!B27/1000</f>
        <v>72.721000000000004</v>
      </c>
      <c r="C20" s="38">
        <f>DRE!C27/1000</f>
        <v>76.034000000000006</v>
      </c>
      <c r="D20" s="38">
        <f>DRE!D27/1000</f>
        <v>113.982</v>
      </c>
      <c r="E20" s="38">
        <f>DRE!E27/1000</f>
        <v>153.56800000000001</v>
      </c>
      <c r="F20" s="38">
        <f>DRE!F27/1000</f>
        <v>163.94499999999999</v>
      </c>
      <c r="H20" s="5">
        <f t="shared" ref="H20:H28" si="23">IFERROR((C20-B20)/(ABS(B20)),0)</f>
        <v>4.5557679349843956E-2</v>
      </c>
      <c r="I20" s="5">
        <f t="shared" ref="I20:I28" si="24">IFERROR((D20-C20)/(ABS(C20)),0)</f>
        <v>0.49909251124496923</v>
      </c>
      <c r="J20" s="5">
        <f t="shared" ref="J20:J28" si="25">IFERROR((E20-D20)/(ABS(D20)),0)</f>
        <v>0.34730045094839546</v>
      </c>
      <c r="K20" s="5">
        <f t="shared" ref="K20:K28" si="26">IFERROR((F20-E20)/(ABS(E20)),0)</f>
        <v>6.757267138987276E-2</v>
      </c>
      <c r="M20" s="38">
        <v>79.926000000000002</v>
      </c>
      <c r="N20" s="38">
        <v>84.025000000000006</v>
      </c>
      <c r="O20" s="38">
        <v>95.62</v>
      </c>
      <c r="P20" s="86">
        <f>SUM(DRE!M27:P27)/1000</f>
        <v>113.982</v>
      </c>
      <c r="Q20" s="38">
        <f>SUM(DRE!N27:Q27)/1000</f>
        <v>104.557</v>
      </c>
      <c r="R20" s="38">
        <f>SUM(DRE!O27:R27)/1000</f>
        <v>110.73699999999999</v>
      </c>
      <c r="S20" s="38">
        <f>SUM(DRE!P27:S27)/1000</f>
        <v>130.18799999999999</v>
      </c>
      <c r="T20" s="86">
        <f>SUM(DRE!Q27:T27)/1000</f>
        <v>153.56800000000001</v>
      </c>
      <c r="U20" s="38">
        <f>SUM(DRE!R27:U27)/1000</f>
        <v>175.74199999999999</v>
      </c>
      <c r="V20" s="38">
        <f>SUM(DRE!S27:V27)/1000</f>
        <v>192.25299999999999</v>
      </c>
      <c r="W20" s="38">
        <f>SUM(DRE!T27:W27)/1000</f>
        <v>182.38399999999999</v>
      </c>
      <c r="X20" s="86">
        <f>SUM(DRE!U27:X27)/1000</f>
        <v>163.94499999999999</v>
      </c>
      <c r="Y20" s="38">
        <f>SUM(DRE!V27:Y27)/1000</f>
        <v>145.851</v>
      </c>
      <c r="Z20" s="38">
        <f>SUM(DRE!W27:Z27)/1000</f>
        <v>126.559</v>
      </c>
      <c r="AA20" s="38">
        <f>SUM(DRE!X27:AA27)/1000</f>
        <v>97.21</v>
      </c>
      <c r="AC20" s="5">
        <f t="shared" ref="AC20:AM28" si="27">IFERROR((Q20-M20)/(ABS(M20)),0)</f>
        <v>0.30817255961764634</v>
      </c>
      <c r="AD20" s="5">
        <f t="shared" si="27"/>
        <v>0.3179053853019933</v>
      </c>
      <c r="AE20" s="5">
        <f t="shared" si="27"/>
        <v>0.36151432754653817</v>
      </c>
      <c r="AF20" s="5">
        <f t="shared" si="27"/>
        <v>0.34730045094839546</v>
      </c>
      <c r="AG20" s="5">
        <f t="shared" si="27"/>
        <v>0.68082481325975297</v>
      </c>
      <c r="AH20" s="5">
        <f t="shared" si="27"/>
        <v>0.73612252454012661</v>
      </c>
      <c r="AI20" s="5">
        <f t="shared" si="27"/>
        <v>0.4009278888991305</v>
      </c>
      <c r="AJ20" s="5">
        <f t="shared" si="27"/>
        <v>6.757267138987276E-2</v>
      </c>
      <c r="AK20" s="5">
        <f t="shared" si="27"/>
        <v>-0.1700845557692526</v>
      </c>
      <c r="AL20" s="5">
        <f t="shared" si="27"/>
        <v>-0.34170598118104784</v>
      </c>
      <c r="AM20" s="5">
        <f t="shared" si="27"/>
        <v>-0.46700368453373103</v>
      </c>
    </row>
    <row r="21" spans="1:39" ht="14.45" customHeight="1" x14ac:dyDescent="0.25">
      <c r="A21" s="13" t="s">
        <v>252</v>
      </c>
      <c r="B21" s="39">
        <f>DRE!B47/1000</f>
        <v>0</v>
      </c>
      <c r="C21" s="39">
        <f>DRE!C47/1000</f>
        <v>0</v>
      </c>
      <c r="D21" s="39">
        <f>DRE!D47/1000</f>
        <v>0</v>
      </c>
      <c r="E21" s="39">
        <f>DRE!E47/1000</f>
        <v>2.6160000000000001</v>
      </c>
      <c r="F21" s="39">
        <f>DRE!F47/1000</f>
        <v>11.026999999999999</v>
      </c>
      <c r="H21" s="6">
        <f t="shared" si="23"/>
        <v>0</v>
      </c>
      <c r="I21" s="6">
        <f t="shared" si="24"/>
        <v>0</v>
      </c>
      <c r="J21" s="6">
        <f t="shared" si="25"/>
        <v>0</v>
      </c>
      <c r="K21" s="6">
        <f t="shared" si="26"/>
        <v>3.215214067278287</v>
      </c>
      <c r="M21" s="39">
        <v>0</v>
      </c>
      <c r="N21" s="39">
        <v>0</v>
      </c>
      <c r="O21" s="39">
        <v>0</v>
      </c>
      <c r="P21" s="87">
        <f>SUM(DRE!M47:P47)/1000</f>
        <v>0</v>
      </c>
      <c r="Q21" s="39">
        <f>SUM(DRE!N47:Q47)/1000</f>
        <v>0</v>
      </c>
      <c r="R21" s="39">
        <f>SUM(DRE!O47:R47)/1000</f>
        <v>0</v>
      </c>
      <c r="S21" s="39">
        <f>SUM(DRE!P47:S47)/1000</f>
        <v>0.97899999999999998</v>
      </c>
      <c r="T21" s="87">
        <f>SUM(DRE!Q47:T47)/1000</f>
        <v>2.6160000000000001</v>
      </c>
      <c r="U21" s="39">
        <f>SUM(DRE!R47:U47)/1000</f>
        <v>5.2530000000000001</v>
      </c>
      <c r="V21" s="39">
        <f>SUM(DRE!S47:V47)/1000</f>
        <v>8.3450000000000006</v>
      </c>
      <c r="W21" s="39">
        <f>SUM(DRE!T47:W47)/1000</f>
        <v>10.333</v>
      </c>
      <c r="X21" s="87">
        <f>SUM(DRE!U47:X47)/1000</f>
        <v>11.026999999999999</v>
      </c>
      <c r="Y21" s="39">
        <f>SUM(DRE!V47:Y47)/1000</f>
        <v>10.885999999999999</v>
      </c>
      <c r="Z21" s="39">
        <f>SUM(DRE!W47:Z47)/1000</f>
        <v>10.377000000000001</v>
      </c>
      <c r="AA21" s="39">
        <f>SUM(DRE!X47:AA47)/1000</f>
        <v>9.5909999999999993</v>
      </c>
      <c r="AC21" s="6">
        <f t="shared" si="27"/>
        <v>0</v>
      </c>
      <c r="AD21" s="6">
        <f t="shared" si="27"/>
        <v>0</v>
      </c>
      <c r="AE21" s="6">
        <f t="shared" si="27"/>
        <v>0</v>
      </c>
      <c r="AF21" s="6">
        <f t="shared" si="27"/>
        <v>0</v>
      </c>
      <c r="AG21" s="6">
        <f t="shared" si="27"/>
        <v>0</v>
      </c>
      <c r="AH21" s="6">
        <f t="shared" si="27"/>
        <v>0</v>
      </c>
      <c r="AI21" s="6">
        <f t="shared" si="27"/>
        <v>9.5546475995914211</v>
      </c>
      <c r="AJ21" s="6">
        <f t="shared" si="27"/>
        <v>3.215214067278287</v>
      </c>
      <c r="AK21" s="6">
        <f t="shared" si="27"/>
        <v>1.0723396154578335</v>
      </c>
      <c r="AL21" s="6">
        <f t="shared" si="27"/>
        <v>0.24349910125823845</v>
      </c>
      <c r="AM21" s="6">
        <f t="shared" si="27"/>
        <v>-7.180876802477508E-2</v>
      </c>
    </row>
    <row r="22" spans="1:39" ht="14.45" customHeight="1" x14ac:dyDescent="0.25">
      <c r="A22" s="13" t="s">
        <v>212</v>
      </c>
      <c r="B22" s="39">
        <f>DRE!B48/1000</f>
        <v>8.4819999999999993</v>
      </c>
      <c r="C22" s="39">
        <f>DRE!C48/1000</f>
        <v>9.6379999999999999</v>
      </c>
      <c r="D22" s="39">
        <f>DRE!D48/1000</f>
        <v>9</v>
      </c>
      <c r="E22" s="39">
        <f>DRE!E48/1000</f>
        <v>2.3460000000000001</v>
      </c>
      <c r="F22" s="39">
        <f>DRE!F48/1000</f>
        <v>0</v>
      </c>
      <c r="H22" s="6">
        <f t="shared" si="23"/>
        <v>0.13628861117660937</v>
      </c>
      <c r="I22" s="6">
        <f t="shared" si="24"/>
        <v>-6.6196306287611528E-2</v>
      </c>
      <c r="J22" s="6">
        <f t="shared" si="25"/>
        <v>-0.73933333333333329</v>
      </c>
      <c r="K22" s="6">
        <f t="shared" si="26"/>
        <v>-1</v>
      </c>
      <c r="M22" s="39">
        <v>7.577</v>
      </c>
      <c r="N22" s="39">
        <v>5.3719999999999999</v>
      </c>
      <c r="O22" s="39">
        <v>2.778</v>
      </c>
      <c r="P22" s="87">
        <f>SUM(DRE!M48:P48)/1000</f>
        <v>9</v>
      </c>
      <c r="Q22" s="39">
        <f>SUM(DRE!N48:Q48)/1000</f>
        <v>9</v>
      </c>
      <c r="R22" s="39">
        <f>SUM(DRE!O48:R48)/1000</f>
        <v>9</v>
      </c>
      <c r="S22" s="39">
        <f>SUM(DRE!P48:S48)/1000</f>
        <v>11.346</v>
      </c>
      <c r="T22" s="87">
        <f>SUM(DRE!Q48:T48)/1000</f>
        <v>2.3460000000000001</v>
      </c>
      <c r="U22" s="39">
        <f>SUM(DRE!R48:U48)/1000</f>
        <v>2.3460000000000001</v>
      </c>
      <c r="V22" s="39">
        <f>SUM(DRE!S48:V48)/1000</f>
        <v>2.3460000000000001</v>
      </c>
      <c r="W22" s="39">
        <f>SUM(DRE!T48:W48)/1000</f>
        <v>0</v>
      </c>
      <c r="X22" s="87">
        <f>SUM(DRE!U48:X48)/1000</f>
        <v>0</v>
      </c>
      <c r="Y22" s="39">
        <f>SUM(DRE!V48:Y48)/1000</f>
        <v>0</v>
      </c>
      <c r="Z22" s="39">
        <f>SUM(DRE!W48:Z48)/1000</f>
        <v>0</v>
      </c>
      <c r="AA22" s="39">
        <f>SUM(DRE!X48:AA48)/1000</f>
        <v>0</v>
      </c>
      <c r="AC22" s="6">
        <f t="shared" si="27"/>
        <v>0.18780519994720865</v>
      </c>
      <c r="AD22" s="6">
        <f t="shared" si="27"/>
        <v>0.67535368577810873</v>
      </c>
      <c r="AE22" s="6">
        <f t="shared" si="27"/>
        <v>3.0842332613390928</v>
      </c>
      <c r="AF22" s="6">
        <f t="shared" si="27"/>
        <v>-0.73933333333333329</v>
      </c>
      <c r="AG22" s="6">
        <f t="shared" si="27"/>
        <v>-0.73933333333333329</v>
      </c>
      <c r="AH22" s="6">
        <f t="shared" si="27"/>
        <v>-0.73933333333333329</v>
      </c>
      <c r="AI22" s="6">
        <f t="shared" si="27"/>
        <v>-1</v>
      </c>
      <c r="AJ22" s="6">
        <f t="shared" si="27"/>
        <v>-1</v>
      </c>
      <c r="AK22" s="6">
        <f t="shared" si="27"/>
        <v>-1</v>
      </c>
      <c r="AL22" s="6">
        <f t="shared" si="27"/>
        <v>-1</v>
      </c>
      <c r="AM22" s="6">
        <f t="shared" si="27"/>
        <v>0</v>
      </c>
    </row>
    <row r="23" spans="1:39" ht="14.45" customHeight="1" x14ac:dyDescent="0.25">
      <c r="A23" s="13" t="s">
        <v>213</v>
      </c>
      <c r="B23" s="39">
        <f>-ROUND((B20+B21+B22)*B24,3)</f>
        <v>-27.609000000000002</v>
      </c>
      <c r="C23" s="39">
        <f>-ROUND((C20+C21+C22)*C24,3)</f>
        <v>-29.128</v>
      </c>
      <c r="D23" s="39">
        <f>-ROUND((D20+D21+D22)*D24,3)</f>
        <v>-41.814</v>
      </c>
      <c r="E23" s="39">
        <f>-ROUND((E20+E21+E22)*E24,3)</f>
        <v>-53.9</v>
      </c>
      <c r="F23" s="39">
        <f>-ROUND((F20+F21+F22)*F24,3)</f>
        <v>-59.49</v>
      </c>
      <c r="H23" s="6">
        <f t="shared" si="23"/>
        <v>-5.5018291136948033E-2</v>
      </c>
      <c r="I23" s="6">
        <f t="shared" si="24"/>
        <v>-0.43552595440812963</v>
      </c>
      <c r="J23" s="6">
        <f t="shared" si="25"/>
        <v>-0.28904194767302815</v>
      </c>
      <c r="K23" s="6">
        <f t="shared" si="26"/>
        <v>-0.10371057513914664</v>
      </c>
      <c r="M23" s="39">
        <f t="shared" ref="M23:T23" si="28">-ROUND((M20+M21+M22)*M24,3)</f>
        <v>-29.751000000000001</v>
      </c>
      <c r="N23" s="39">
        <f t="shared" si="28"/>
        <v>-30.395</v>
      </c>
      <c r="O23" s="39">
        <f t="shared" si="28"/>
        <v>-33.454999999999998</v>
      </c>
      <c r="P23" s="87">
        <f t="shared" si="28"/>
        <v>-41.814</v>
      </c>
      <c r="Q23" s="39">
        <f t="shared" si="28"/>
        <v>-38.609000000000002</v>
      </c>
      <c r="R23" s="39">
        <f t="shared" si="28"/>
        <v>-40.710999999999999</v>
      </c>
      <c r="S23" s="39">
        <f t="shared" si="28"/>
        <v>-48.454000000000001</v>
      </c>
      <c r="T23" s="87">
        <f t="shared" si="28"/>
        <v>-53.9</v>
      </c>
      <c r="U23" s="39">
        <f t="shared" ref="U23:AA23" si="29">-ROUND((U20+U21+U22)*U24,3)</f>
        <v>-62.335999999999999</v>
      </c>
      <c r="V23" s="39">
        <f t="shared" si="29"/>
        <v>-69.001000000000005</v>
      </c>
      <c r="W23" s="39">
        <f t="shared" si="29"/>
        <v>-65.524000000000001</v>
      </c>
      <c r="X23" s="87">
        <f t="shared" si="29"/>
        <v>-59.49</v>
      </c>
      <c r="Y23" s="39">
        <f t="shared" si="29"/>
        <v>-53.290999999999997</v>
      </c>
      <c r="Z23" s="39">
        <f t="shared" si="29"/>
        <v>-46.558</v>
      </c>
      <c r="AA23" s="39">
        <f t="shared" si="29"/>
        <v>-36.311999999999998</v>
      </c>
      <c r="AC23" s="6">
        <f t="shared" si="27"/>
        <v>-0.29773789116332222</v>
      </c>
      <c r="AD23" s="6">
        <f t="shared" si="27"/>
        <v>-0.33939792729067275</v>
      </c>
      <c r="AE23" s="6">
        <f t="shared" si="27"/>
        <v>-0.44833358242415194</v>
      </c>
      <c r="AF23" s="6">
        <f t="shared" si="27"/>
        <v>-0.28904194767302815</v>
      </c>
      <c r="AG23" s="6">
        <f t="shared" si="27"/>
        <v>-0.61454583128286144</v>
      </c>
      <c r="AH23" s="6">
        <f t="shared" si="27"/>
        <v>-0.69489818476578824</v>
      </c>
      <c r="AI23" s="6">
        <f t="shared" si="27"/>
        <v>-0.35229289635530608</v>
      </c>
      <c r="AJ23" s="6">
        <f t="shared" si="27"/>
        <v>-0.10371057513914664</v>
      </c>
      <c r="AK23" s="6">
        <f t="shared" si="27"/>
        <v>0.14510074435318279</v>
      </c>
      <c r="AL23" s="6">
        <f t="shared" si="27"/>
        <v>0.32525615570788835</v>
      </c>
      <c r="AM23" s="6">
        <f t="shared" si="27"/>
        <v>0.44582137842622555</v>
      </c>
    </row>
    <row r="24" spans="1:39" ht="14.45" customHeight="1" x14ac:dyDescent="0.25">
      <c r="A24" s="13" t="s">
        <v>160</v>
      </c>
      <c r="B24" s="6">
        <v>0.34</v>
      </c>
      <c r="C24" s="6">
        <v>0.34</v>
      </c>
      <c r="D24" s="6">
        <v>0.34</v>
      </c>
      <c r="E24" s="6">
        <v>0.34</v>
      </c>
      <c r="F24" s="6">
        <v>0.34</v>
      </c>
      <c r="H24" s="6">
        <f t="shared" si="23"/>
        <v>0</v>
      </c>
      <c r="I24" s="6">
        <f t="shared" si="24"/>
        <v>0</v>
      </c>
      <c r="J24" s="6">
        <f t="shared" si="25"/>
        <v>0</v>
      </c>
      <c r="K24" s="6">
        <f t="shared" si="26"/>
        <v>0</v>
      </c>
      <c r="M24" s="6">
        <v>0.34</v>
      </c>
      <c r="N24" s="6">
        <v>0.34</v>
      </c>
      <c r="O24" s="6">
        <v>0.34</v>
      </c>
      <c r="P24" s="90">
        <v>0.34</v>
      </c>
      <c r="Q24" s="6">
        <v>0.34</v>
      </c>
      <c r="R24" s="6">
        <v>0.34</v>
      </c>
      <c r="S24" s="6">
        <v>0.34</v>
      </c>
      <c r="T24" s="90">
        <v>0.34</v>
      </c>
      <c r="U24" s="6">
        <v>0.34</v>
      </c>
      <c r="V24" s="6">
        <v>0.34</v>
      </c>
      <c r="W24" s="6">
        <v>0.34</v>
      </c>
      <c r="X24" s="90">
        <v>0.34</v>
      </c>
      <c r="Y24" s="6">
        <v>0.34</v>
      </c>
      <c r="Z24" s="6">
        <v>0.34</v>
      </c>
      <c r="AA24" s="6">
        <v>0.34</v>
      </c>
      <c r="AB24" s="6">
        <v>0.34</v>
      </c>
      <c r="AC24" s="6">
        <f t="shared" si="27"/>
        <v>0</v>
      </c>
      <c r="AD24" s="6">
        <f t="shared" si="27"/>
        <v>0</v>
      </c>
      <c r="AE24" s="6">
        <f t="shared" si="27"/>
        <v>0</v>
      </c>
      <c r="AF24" s="6">
        <f t="shared" si="27"/>
        <v>0</v>
      </c>
      <c r="AG24" s="6">
        <f t="shared" si="27"/>
        <v>0</v>
      </c>
      <c r="AH24" s="6">
        <f t="shared" si="27"/>
        <v>0</v>
      </c>
      <c r="AI24" s="6">
        <f t="shared" si="27"/>
        <v>0</v>
      </c>
      <c r="AJ24" s="6">
        <f t="shared" si="27"/>
        <v>0</v>
      </c>
      <c r="AK24" s="6">
        <f t="shared" si="27"/>
        <v>0</v>
      </c>
      <c r="AL24" s="6">
        <f t="shared" si="27"/>
        <v>0</v>
      </c>
      <c r="AM24" s="6">
        <f t="shared" si="27"/>
        <v>0</v>
      </c>
    </row>
    <row r="25" spans="1:39" x14ac:dyDescent="0.25">
      <c r="A25" s="45" t="s">
        <v>161</v>
      </c>
      <c r="B25" s="46">
        <f>SUM(B20:B23)</f>
        <v>53.594000000000001</v>
      </c>
      <c r="C25" s="46">
        <f>SUM(C20:C23)</f>
        <v>56.544000000000011</v>
      </c>
      <c r="D25" s="46">
        <f>SUM(D20:D23)</f>
        <v>81.168000000000006</v>
      </c>
      <c r="E25" s="46">
        <f>SUM(E20:E23)</f>
        <v>104.63000000000002</v>
      </c>
      <c r="F25" s="46">
        <f>SUM(F20:F23)</f>
        <v>115.48199999999997</v>
      </c>
      <c r="G25" s="22"/>
      <c r="H25" s="25">
        <f t="shared" si="23"/>
        <v>5.5043475015860169E-2</v>
      </c>
      <c r="I25" s="25">
        <f t="shared" si="24"/>
        <v>0.43548387096774177</v>
      </c>
      <c r="J25" s="25">
        <f t="shared" si="25"/>
        <v>0.28905479992115141</v>
      </c>
      <c r="K25" s="25">
        <f t="shared" si="26"/>
        <v>0.10371786294561736</v>
      </c>
      <c r="L25" s="1"/>
      <c r="M25" s="46">
        <f t="shared" ref="M25:T25" si="30">SUM(M20:M23)</f>
        <v>57.751999999999995</v>
      </c>
      <c r="N25" s="46">
        <f t="shared" si="30"/>
        <v>59.00200000000001</v>
      </c>
      <c r="O25" s="46">
        <f t="shared" si="30"/>
        <v>64.943000000000012</v>
      </c>
      <c r="P25" s="88">
        <f t="shared" si="30"/>
        <v>81.168000000000006</v>
      </c>
      <c r="Q25" s="46">
        <f t="shared" si="30"/>
        <v>74.948000000000008</v>
      </c>
      <c r="R25" s="46">
        <f t="shared" si="30"/>
        <v>79.025999999999996</v>
      </c>
      <c r="S25" s="46">
        <f t="shared" si="30"/>
        <v>94.058999999999997</v>
      </c>
      <c r="T25" s="88">
        <f t="shared" si="30"/>
        <v>104.63000000000002</v>
      </c>
      <c r="U25" s="46">
        <f t="shared" ref="U25:AA25" si="31">SUM(U20:U23)</f>
        <v>121.00500000000001</v>
      </c>
      <c r="V25" s="46">
        <f t="shared" si="31"/>
        <v>133.94299999999998</v>
      </c>
      <c r="W25" s="46">
        <f t="shared" si="31"/>
        <v>127.19299999999998</v>
      </c>
      <c r="X25" s="88">
        <f t="shared" si="31"/>
        <v>115.48199999999997</v>
      </c>
      <c r="Y25" s="46">
        <f t="shared" si="31"/>
        <v>103.446</v>
      </c>
      <c r="Z25" s="46">
        <f t="shared" si="31"/>
        <v>90.378000000000014</v>
      </c>
      <c r="AA25" s="46">
        <f t="shared" si="31"/>
        <v>70.48899999999999</v>
      </c>
      <c r="AB25" s="22"/>
      <c r="AC25" s="25">
        <f t="shared" si="27"/>
        <v>0.29775592187283578</v>
      </c>
      <c r="AD25" s="25">
        <f t="shared" si="27"/>
        <v>0.33937832615843505</v>
      </c>
      <c r="AE25" s="25">
        <f t="shared" si="27"/>
        <v>0.44833161387678394</v>
      </c>
      <c r="AF25" s="25">
        <f t="shared" si="27"/>
        <v>0.28905479992115141</v>
      </c>
      <c r="AG25" s="25">
        <f t="shared" si="27"/>
        <v>0.61451940011741468</v>
      </c>
      <c r="AH25" s="25">
        <f t="shared" si="27"/>
        <v>0.69492318983625634</v>
      </c>
      <c r="AI25" s="25">
        <f t="shared" si="27"/>
        <v>0.35226825715774129</v>
      </c>
      <c r="AJ25" s="25">
        <f t="shared" si="27"/>
        <v>0.10371786294561736</v>
      </c>
      <c r="AK25" s="25">
        <f t="shared" si="27"/>
        <v>-0.14510970621048724</v>
      </c>
      <c r="AL25" s="25">
        <f t="shared" si="27"/>
        <v>-0.32525029303509684</v>
      </c>
      <c r="AM25" s="25">
        <f t="shared" si="27"/>
        <v>-0.44581069712955901</v>
      </c>
    </row>
    <row r="26" spans="1:39" ht="14.45" customHeight="1" x14ac:dyDescent="0.25">
      <c r="A26" s="13" t="s">
        <v>162</v>
      </c>
      <c r="B26" s="39">
        <v>104.64835699605007</v>
      </c>
      <c r="C26" s="39">
        <v>127.49002833999991</v>
      </c>
      <c r="D26" s="39">
        <v>138.79011155500004</v>
      </c>
      <c r="E26" s="39">
        <v>308.47000000000003</v>
      </c>
      <c r="F26" s="39">
        <f>X26</f>
        <v>519.57799999999997</v>
      </c>
      <c r="H26" s="6">
        <f t="shared" si="23"/>
        <v>0.21827071154888744</v>
      </c>
      <c r="I26" s="6">
        <f t="shared" si="24"/>
        <v>8.8635035713257704E-2</v>
      </c>
      <c r="J26" s="6">
        <f t="shared" si="25"/>
        <v>1.2225646808977373</v>
      </c>
      <c r="K26" s="6">
        <f t="shared" si="26"/>
        <v>0.68437125166142554</v>
      </c>
      <c r="M26" s="39">
        <v>130.31200000000001</v>
      </c>
      <c r="N26" s="39">
        <v>133.066</v>
      </c>
      <c r="O26" s="39">
        <v>137.03800000000001</v>
      </c>
      <c r="P26" s="87">
        <f>ROUND(AVERAGE(Balanço!M55:P55)/1000,3)</f>
        <v>138.79</v>
      </c>
      <c r="Q26" s="39">
        <f>ROUND(AVERAGE(Balanço!N55:Q55)/1000,3)</f>
        <v>142.035</v>
      </c>
      <c r="R26" s="39">
        <f>ROUND(AVERAGE(Balanço!O55:R55)/1000,3)</f>
        <v>146.053</v>
      </c>
      <c r="S26" s="39">
        <f>ROUND(AVERAGE(Balanço!P55:S55)/1000,3)</f>
        <v>225.05500000000001</v>
      </c>
      <c r="T26" s="87">
        <f>ROUND(AVERAGE(Balanço!Q55:T55)/1000,3)</f>
        <v>308.47000000000003</v>
      </c>
      <c r="U26" s="39">
        <f>ROUND(AVERAGE(Balanço!R55:U55)/1000,3)</f>
        <v>395.78199999999998</v>
      </c>
      <c r="V26" s="39">
        <f>ROUND(AVERAGE(Balanço!S55:V55)/1000,3)</f>
        <v>486.75200000000001</v>
      </c>
      <c r="W26" s="39">
        <f>ROUND(AVERAGE(Balanço!T55:W55)/1000,3)</f>
        <v>504.03199999999998</v>
      </c>
      <c r="X26" s="87">
        <f>ROUND(AVERAGE(Balanço!U55:X55)/1000,3)</f>
        <v>519.57799999999997</v>
      </c>
      <c r="Y26" s="39">
        <f>ROUND(AVERAGE(Balanço!V55:Y55)/1000,3)</f>
        <v>529.66899999999998</v>
      </c>
      <c r="Z26" s="39">
        <f>ROUND(AVERAGE(Balanço!W55:Z55)/1000,3)</f>
        <v>533.01300000000003</v>
      </c>
      <c r="AA26" s="39">
        <f>ROUND(AVERAGE(Balanço!X55:AA55)/1000,3)</f>
        <v>530.36199999999997</v>
      </c>
      <c r="AC26" s="6">
        <f t="shared" si="27"/>
        <v>8.9961016636994171E-2</v>
      </c>
      <c r="AD26" s="6">
        <f t="shared" si="27"/>
        <v>9.7598184359641044E-2</v>
      </c>
      <c r="AE26" s="6">
        <f t="shared" si="27"/>
        <v>0.64228170288533104</v>
      </c>
      <c r="AF26" s="6">
        <f t="shared" si="27"/>
        <v>1.2225664673247356</v>
      </c>
      <c r="AG26" s="6">
        <f t="shared" si="27"/>
        <v>1.7865103671630231</v>
      </c>
      <c r="AH26" s="6">
        <f t="shared" si="27"/>
        <v>2.3327079895654319</v>
      </c>
      <c r="AI26" s="6">
        <f t="shared" si="27"/>
        <v>1.2395947657239339</v>
      </c>
      <c r="AJ26" s="6">
        <f t="shared" si="27"/>
        <v>0.68437125166142554</v>
      </c>
      <c r="AK26" s="6">
        <f t="shared" si="27"/>
        <v>0.33828471229110979</v>
      </c>
      <c r="AL26" s="6">
        <f t="shared" si="27"/>
        <v>9.5040184734731498E-2</v>
      </c>
      <c r="AM26" s="6">
        <f t="shared" si="27"/>
        <v>5.2238746746238303E-2</v>
      </c>
    </row>
    <row r="27" spans="1:39" ht="14.45" customHeight="1" x14ac:dyDescent="0.25">
      <c r="A27" s="13" t="s">
        <v>163</v>
      </c>
      <c r="B27" s="39">
        <v>81.209306619280824</v>
      </c>
      <c r="C27" s="39">
        <v>136.52872192250001</v>
      </c>
      <c r="D27" s="39">
        <v>168.06868403500002</v>
      </c>
      <c r="E27" s="39">
        <v>44.670999999999999</v>
      </c>
      <c r="F27" s="39">
        <f>X27</f>
        <v>108.533</v>
      </c>
      <c r="H27" s="6">
        <f t="shared" si="23"/>
        <v>0.68119551325026551</v>
      </c>
      <c r="I27" s="6">
        <f t="shared" si="24"/>
        <v>0.23101338435148863</v>
      </c>
      <c r="J27" s="6">
        <f t="shared" si="25"/>
        <v>-0.73420985440275521</v>
      </c>
      <c r="K27" s="6">
        <f t="shared" si="26"/>
        <v>1.4296075753844777</v>
      </c>
      <c r="M27" s="39">
        <v>156.404</v>
      </c>
      <c r="N27" s="39">
        <v>169.31800000000001</v>
      </c>
      <c r="O27" s="39">
        <v>170.303</v>
      </c>
      <c r="P27" s="87">
        <f>ROUND(AVERAGE(M16:P16),3)</f>
        <v>168.06800000000001</v>
      </c>
      <c r="Q27" s="39">
        <f t="shared" ref="Q27:Y27" si="32">ROUND(AVERAGE(N16:Q16),3)</f>
        <v>179.71100000000001</v>
      </c>
      <c r="R27" s="39">
        <f t="shared" si="32"/>
        <v>175.96600000000001</v>
      </c>
      <c r="S27" s="39">
        <f t="shared" si="32"/>
        <v>91.320999999999998</v>
      </c>
      <c r="T27" s="87">
        <f t="shared" si="32"/>
        <v>44.670999999999999</v>
      </c>
      <c r="U27" s="39">
        <f t="shared" si="32"/>
        <v>7.923</v>
      </c>
      <c r="V27" s="39">
        <f t="shared" si="32"/>
        <v>-10.657999999999999</v>
      </c>
      <c r="W27" s="39">
        <f t="shared" si="32"/>
        <v>67.616</v>
      </c>
      <c r="X27" s="87">
        <f t="shared" si="32"/>
        <v>108.533</v>
      </c>
      <c r="Y27" s="39">
        <f t="shared" si="32"/>
        <v>150.93199999999999</v>
      </c>
      <c r="Z27" s="39">
        <f t="shared" ref="Z27" si="33">ROUND(AVERAGE(W16:Z16),3)</f>
        <v>181.01300000000001</v>
      </c>
      <c r="AA27" s="39">
        <f t="shared" ref="AA27" si="34">ROUND(AVERAGE(X16:AA16),3)</f>
        <v>191.64599999999999</v>
      </c>
      <c r="AC27" s="6">
        <f t="shared" si="27"/>
        <v>0.14901792793023208</v>
      </c>
      <c r="AD27" s="6">
        <f t="shared" si="27"/>
        <v>3.9263397866735938E-2</v>
      </c>
      <c r="AE27" s="6">
        <f t="shared" si="27"/>
        <v>-0.46377339213049684</v>
      </c>
      <c r="AF27" s="6">
        <f t="shared" si="27"/>
        <v>-0.7342087726396459</v>
      </c>
      <c r="AG27" s="6">
        <f t="shared" si="27"/>
        <v>-0.95591254848061613</v>
      </c>
      <c r="AH27" s="6">
        <f t="shared" si="27"/>
        <v>-1.0605685189184273</v>
      </c>
      <c r="AI27" s="6">
        <f t="shared" si="27"/>
        <v>-0.25957884823863075</v>
      </c>
      <c r="AJ27" s="6">
        <f t="shared" si="27"/>
        <v>1.4296075753844777</v>
      </c>
      <c r="AK27" s="6">
        <f t="shared" si="27"/>
        <v>18.049854852959736</v>
      </c>
      <c r="AL27" s="6">
        <f t="shared" si="27"/>
        <v>17.983768061550009</v>
      </c>
      <c r="AM27" s="6">
        <f t="shared" si="27"/>
        <v>1.8343291528632275</v>
      </c>
    </row>
    <row r="28" spans="1:39" ht="14.45" customHeight="1" x14ac:dyDescent="0.25">
      <c r="A28" s="1" t="s">
        <v>164</v>
      </c>
      <c r="B28" s="38">
        <f>B26+B27</f>
        <v>185.85766361533089</v>
      </c>
      <c r="C28" s="38">
        <f>C26+C27</f>
        <v>264.01875026249991</v>
      </c>
      <c r="D28" s="38">
        <f>D26+D27</f>
        <v>306.85879559000006</v>
      </c>
      <c r="E28" s="38">
        <f>E26+E27</f>
        <v>353.14100000000002</v>
      </c>
      <c r="F28" s="38">
        <f>F26+F27</f>
        <v>628.11099999999999</v>
      </c>
      <c r="H28" s="5">
        <f t="shared" si="23"/>
        <v>0.42054271600518345</v>
      </c>
      <c r="I28" s="5">
        <f t="shared" si="24"/>
        <v>0.16226137456111187</v>
      </c>
      <c r="J28" s="5">
        <f t="shared" si="25"/>
        <v>0.15082573833679028</v>
      </c>
      <c r="K28" s="5">
        <f t="shared" si="26"/>
        <v>0.77864082618557451</v>
      </c>
      <c r="M28" s="38">
        <f t="shared" ref="M28:X28" si="35">M26+M27</f>
        <v>286.71600000000001</v>
      </c>
      <c r="N28" s="38">
        <f t="shared" si="35"/>
        <v>302.38400000000001</v>
      </c>
      <c r="O28" s="38">
        <f t="shared" si="35"/>
        <v>307.34100000000001</v>
      </c>
      <c r="P28" s="86">
        <f t="shared" si="35"/>
        <v>306.858</v>
      </c>
      <c r="Q28" s="38">
        <f t="shared" si="35"/>
        <v>321.74599999999998</v>
      </c>
      <c r="R28" s="38">
        <f t="shared" si="35"/>
        <v>322.01900000000001</v>
      </c>
      <c r="S28" s="38">
        <f t="shared" si="35"/>
        <v>316.37599999999998</v>
      </c>
      <c r="T28" s="86">
        <f t="shared" si="35"/>
        <v>353.14100000000002</v>
      </c>
      <c r="U28" s="38">
        <f t="shared" si="35"/>
        <v>403.70499999999998</v>
      </c>
      <c r="V28" s="38">
        <f t="shared" si="35"/>
        <v>476.09399999999999</v>
      </c>
      <c r="W28" s="38">
        <f t="shared" si="35"/>
        <v>571.64800000000002</v>
      </c>
      <c r="X28" s="86">
        <f t="shared" si="35"/>
        <v>628.11099999999999</v>
      </c>
      <c r="Y28" s="38">
        <f t="shared" ref="Y28:AA28" si="36">Y26+Y27</f>
        <v>680.601</v>
      </c>
      <c r="Z28" s="38">
        <f t="shared" si="36"/>
        <v>714.02600000000007</v>
      </c>
      <c r="AA28" s="38">
        <f t="shared" si="36"/>
        <v>722.00799999999992</v>
      </c>
      <c r="AC28" s="5">
        <f t="shared" si="27"/>
        <v>0.12217664866976372</v>
      </c>
      <c r="AD28" s="5">
        <f t="shared" si="27"/>
        <v>6.4933991216466452E-2</v>
      </c>
      <c r="AE28" s="5">
        <f t="shared" si="27"/>
        <v>2.9397314383697481E-2</v>
      </c>
      <c r="AF28" s="5">
        <f t="shared" si="27"/>
        <v>0.15082872207991976</v>
      </c>
      <c r="AG28" s="5">
        <f t="shared" si="27"/>
        <v>0.25473199356013754</v>
      </c>
      <c r="AH28" s="5">
        <f t="shared" si="27"/>
        <v>0.47846555638021354</v>
      </c>
      <c r="AI28" s="5">
        <f t="shared" si="27"/>
        <v>0.80686272030748241</v>
      </c>
      <c r="AJ28" s="5">
        <f t="shared" si="27"/>
        <v>0.77864082618557451</v>
      </c>
      <c r="AK28" s="5">
        <f t="shared" si="27"/>
        <v>0.68588697192256731</v>
      </c>
      <c r="AL28" s="5">
        <f t="shared" si="27"/>
        <v>0.49975845106218536</v>
      </c>
      <c r="AM28" s="5">
        <f t="shared" si="27"/>
        <v>0.26302899686520359</v>
      </c>
    </row>
    <row r="29" spans="1:39" x14ac:dyDescent="0.25">
      <c r="A29" s="47" t="s">
        <v>129</v>
      </c>
      <c r="B29" s="21">
        <f>B25/B28</f>
        <v>0.28836045260379123</v>
      </c>
      <c r="C29" s="21">
        <f>C25/C28</f>
        <v>0.21416660727232931</v>
      </c>
      <c r="D29" s="21">
        <f>D25/D28</f>
        <v>0.26451254181565037</v>
      </c>
      <c r="E29" s="21">
        <f>E25/E28</f>
        <v>0.29628392058696107</v>
      </c>
      <c r="F29" s="21">
        <f>F25/F28</f>
        <v>0.18385603818433363</v>
      </c>
      <c r="G29" s="18"/>
      <c r="H29" s="52">
        <f>(C29-B29)*100</f>
        <v>-7.4193845331461921</v>
      </c>
      <c r="I29" s="52">
        <f>(D29-C29)*100</f>
        <v>5.0345934543321063</v>
      </c>
      <c r="J29" s="52">
        <f>(E29-D29)*100</f>
        <v>3.1771378771310701</v>
      </c>
      <c r="K29" s="52">
        <f>(F29-E29)*100</f>
        <v>-11.242788240262744</v>
      </c>
      <c r="L29" s="1"/>
      <c r="M29" s="21">
        <f t="shared" ref="M29:R29" si="37">M25/M28</f>
        <v>0.20142580114119893</v>
      </c>
      <c r="N29" s="21">
        <f t="shared" si="37"/>
        <v>0.19512275781787397</v>
      </c>
      <c r="O29" s="21">
        <f t="shared" si="37"/>
        <v>0.21130600863535945</v>
      </c>
      <c r="P29" s="91">
        <f t="shared" si="37"/>
        <v>0.26451322761668267</v>
      </c>
      <c r="Q29" s="21">
        <f t="shared" si="37"/>
        <v>0.23294151287040091</v>
      </c>
      <c r="R29" s="21">
        <f t="shared" si="37"/>
        <v>0.24540787965927474</v>
      </c>
      <c r="S29" s="21">
        <f t="shared" ref="S29:X29" si="38">S25/S28</f>
        <v>0.2973013123625054</v>
      </c>
      <c r="T29" s="91">
        <f t="shared" si="38"/>
        <v>0.29628392058696107</v>
      </c>
      <c r="U29" s="21">
        <f t="shared" si="38"/>
        <v>0.29973619350763558</v>
      </c>
      <c r="V29" s="21">
        <f t="shared" si="38"/>
        <v>0.28133729893676457</v>
      </c>
      <c r="W29" s="21">
        <f t="shared" si="38"/>
        <v>0.22250230911330046</v>
      </c>
      <c r="X29" s="91">
        <f t="shared" si="38"/>
        <v>0.18385603818433363</v>
      </c>
      <c r="Y29" s="21">
        <f t="shared" ref="Y29:AA29" si="39">Y25/Y28</f>
        <v>0.15199213636183315</v>
      </c>
      <c r="Z29" s="21">
        <f t="shared" si="39"/>
        <v>0.12657522275099226</v>
      </c>
      <c r="AA29" s="21">
        <f t="shared" si="39"/>
        <v>9.7629112142801733E-2</v>
      </c>
      <c r="AB29" s="18"/>
      <c r="AC29" s="52">
        <f>(Q29-M29)*100</f>
        <v>3.1515711729201978</v>
      </c>
      <c r="AD29" s="52">
        <f t="shared" ref="AD29:AM29" si="40">(R29-N29)*100</f>
        <v>5.0285121841400766</v>
      </c>
      <c r="AE29" s="52">
        <f t="shared" si="40"/>
        <v>8.5995303727145949</v>
      </c>
      <c r="AF29" s="52">
        <f t="shared" si="40"/>
        <v>3.17706929702784</v>
      </c>
      <c r="AG29" s="52">
        <f t="shared" si="40"/>
        <v>6.6794680637234674</v>
      </c>
      <c r="AH29" s="52">
        <f t="shared" si="40"/>
        <v>3.5929419277489827</v>
      </c>
      <c r="AI29" s="52">
        <f t="shared" si="40"/>
        <v>-7.4799003249204938</v>
      </c>
      <c r="AJ29" s="52">
        <f t="shared" si="40"/>
        <v>-11.242788240262744</v>
      </c>
      <c r="AK29" s="52">
        <f t="shared" si="40"/>
        <v>-14.774405714580244</v>
      </c>
      <c r="AL29" s="52">
        <f t="shared" si="40"/>
        <v>-15.476207618577231</v>
      </c>
      <c r="AM29" s="52">
        <f t="shared" si="40"/>
        <v>-12.487319697049873</v>
      </c>
    </row>
  </sheetData>
  <phoneticPr fontId="18" type="noConversion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P21:S22 T21:T22" formulaRange="1"/>
    <ignoredError sqref="AC16:AG16 AC12:AG12 H12:J12 H16:J16 AH12:AI16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ED334-6F8A-4C8A-93C7-FB983B425C46}">
  <dimension ref="A1:H847"/>
  <sheetViews>
    <sheetView showGridLines="0" zoomScale="85" zoomScaleNormal="85" workbookViewId="0">
      <pane xSplit="2" ySplit="3" topLeftCell="C4" activePane="bottomRight" state="frozen"/>
      <selection activeCell="G49" sqref="G49"/>
      <selection pane="topRight" activeCell="G49" sqref="G49"/>
      <selection pane="bottomLeft" activeCell="G49" sqref="G49"/>
      <selection pane="bottomRight" activeCell="A3" sqref="A3"/>
    </sheetView>
  </sheetViews>
  <sheetFormatPr defaultColWidth="19.7109375" defaultRowHeight="15" x14ac:dyDescent="0.25"/>
  <cols>
    <col min="1" max="1" width="18" customWidth="1"/>
    <col min="2" max="2" width="42.7109375" customWidth="1"/>
    <col min="3" max="3" width="18.7109375" customWidth="1"/>
    <col min="4" max="4" width="10.85546875" bestFit="1" customWidth="1"/>
    <col min="5" max="5" width="21.140625" bestFit="1" customWidth="1"/>
  </cols>
  <sheetData>
    <row r="1" spans="1:8" ht="5.0999999999999996" customHeight="1" x14ac:dyDescent="0.25"/>
    <row r="2" spans="1:8" x14ac:dyDescent="0.25">
      <c r="A2" s="1" t="s">
        <v>115</v>
      </c>
      <c r="B2" s="1"/>
      <c r="C2" s="1"/>
      <c r="D2" s="37"/>
      <c r="E2" s="2"/>
    </row>
    <row r="3" spans="1:8" x14ac:dyDescent="0.25">
      <c r="A3" s="36" t="s">
        <v>118</v>
      </c>
      <c r="B3" s="36" t="s">
        <v>116</v>
      </c>
      <c r="C3" s="36" t="s">
        <v>169</v>
      </c>
      <c r="D3" s="36" t="s">
        <v>114</v>
      </c>
      <c r="E3" s="36" t="s">
        <v>117</v>
      </c>
      <c r="G3" s="109">
        <v>43830</v>
      </c>
      <c r="H3" s="109">
        <v>44196</v>
      </c>
    </row>
    <row r="4" spans="1:8" x14ac:dyDescent="0.25">
      <c r="A4" s="35" t="s">
        <v>791</v>
      </c>
      <c r="B4" s="35" t="s">
        <v>369</v>
      </c>
      <c r="C4" s="56">
        <v>24702</v>
      </c>
      <c r="D4" s="35" t="str">
        <f t="shared" ref="D4:D67" si="0">MID(RIGHT($B4,4),2,2)</f>
        <v>RS</v>
      </c>
      <c r="E4" s="35">
        <v>820</v>
      </c>
      <c r="G4" s="110">
        <f>(G$3-$C4)/365</f>
        <v>52.405479452054792</v>
      </c>
      <c r="H4" s="110">
        <f>(H$3-$C4)/365</f>
        <v>53.408219178082192</v>
      </c>
    </row>
    <row r="5" spans="1:8" x14ac:dyDescent="0.25">
      <c r="A5" s="35" t="s">
        <v>792</v>
      </c>
      <c r="B5" s="35" t="s">
        <v>370</v>
      </c>
      <c r="C5" s="56">
        <v>27344</v>
      </c>
      <c r="D5" s="35" t="str">
        <f t="shared" si="0"/>
        <v>RS</v>
      </c>
      <c r="E5" s="35">
        <v>492</v>
      </c>
      <c r="G5" s="110">
        <f t="shared" ref="G5:G68" si="1">(G$3-$C5)/365</f>
        <v>45.167123287671231</v>
      </c>
      <c r="H5" s="110">
        <f t="shared" ref="H5:H68" si="2">(H$3-$C5)/365</f>
        <v>46.169863013698631</v>
      </c>
    </row>
    <row r="6" spans="1:8" x14ac:dyDescent="0.25">
      <c r="A6" s="35" t="s">
        <v>793</v>
      </c>
      <c r="B6" s="35" t="s">
        <v>371</v>
      </c>
      <c r="C6" s="56">
        <v>27414</v>
      </c>
      <c r="D6" s="35" t="str">
        <f t="shared" si="0"/>
        <v>RS</v>
      </c>
      <c r="E6" s="35">
        <v>480</v>
      </c>
      <c r="G6" s="110">
        <f t="shared" si="1"/>
        <v>44.975342465753428</v>
      </c>
      <c r="H6" s="110">
        <f t="shared" si="2"/>
        <v>45.978082191780821</v>
      </c>
    </row>
    <row r="7" spans="1:8" x14ac:dyDescent="0.25">
      <c r="A7" s="35" t="s">
        <v>794</v>
      </c>
      <c r="B7" s="35" t="s">
        <v>372</v>
      </c>
      <c r="C7" s="56">
        <v>28997</v>
      </c>
      <c r="D7" s="35" t="str">
        <f t="shared" si="0"/>
        <v>RS</v>
      </c>
      <c r="E7" s="35">
        <v>505</v>
      </c>
      <c r="G7" s="110">
        <f t="shared" si="1"/>
        <v>40.638356164383559</v>
      </c>
      <c r="H7" s="110">
        <f t="shared" si="2"/>
        <v>41.641095890410959</v>
      </c>
    </row>
    <row r="8" spans="1:8" x14ac:dyDescent="0.25">
      <c r="A8" s="35" t="s">
        <v>795</v>
      </c>
      <c r="B8" s="35" t="s">
        <v>373</v>
      </c>
      <c r="C8" s="56">
        <v>29232</v>
      </c>
      <c r="D8" s="35" t="str">
        <f t="shared" si="0"/>
        <v>RS</v>
      </c>
      <c r="E8" s="35">
        <v>353</v>
      </c>
      <c r="G8" s="110">
        <f t="shared" si="1"/>
        <v>39.994520547945207</v>
      </c>
      <c r="H8" s="110">
        <f t="shared" si="2"/>
        <v>40.9972602739726</v>
      </c>
    </row>
    <row r="9" spans="1:8" x14ac:dyDescent="0.25">
      <c r="A9" s="35" t="s">
        <v>796</v>
      </c>
      <c r="B9" s="35" t="s">
        <v>374</v>
      </c>
      <c r="C9" s="56">
        <v>29526</v>
      </c>
      <c r="D9" s="35" t="str">
        <f t="shared" si="0"/>
        <v>RS</v>
      </c>
      <c r="E9" s="35">
        <v>624</v>
      </c>
      <c r="G9" s="110">
        <f t="shared" si="1"/>
        <v>39.18904109589041</v>
      </c>
      <c r="H9" s="110">
        <f t="shared" si="2"/>
        <v>40.19178082191781</v>
      </c>
    </row>
    <row r="10" spans="1:8" x14ac:dyDescent="0.25">
      <c r="A10" s="35" t="s">
        <v>797</v>
      </c>
      <c r="B10" s="35" t="s">
        <v>375</v>
      </c>
      <c r="C10" s="56">
        <v>30074</v>
      </c>
      <c r="D10" s="35" t="str">
        <f t="shared" si="0"/>
        <v>RS</v>
      </c>
      <c r="E10" s="35">
        <v>522</v>
      </c>
      <c r="G10" s="110">
        <f t="shared" si="1"/>
        <v>37.68767123287671</v>
      </c>
      <c r="H10" s="110">
        <f t="shared" si="2"/>
        <v>38.69041095890411</v>
      </c>
    </row>
    <row r="11" spans="1:8" x14ac:dyDescent="0.25">
      <c r="A11" s="35" t="s">
        <v>798</v>
      </c>
      <c r="B11" s="35" t="s">
        <v>376</v>
      </c>
      <c r="C11" s="56">
        <v>30214</v>
      </c>
      <c r="D11" s="35" t="str">
        <f t="shared" si="0"/>
        <v>RS</v>
      </c>
      <c r="E11" s="35">
        <v>713</v>
      </c>
      <c r="G11" s="110">
        <f t="shared" si="1"/>
        <v>37.304109589041097</v>
      </c>
      <c r="H11" s="110">
        <f t="shared" si="2"/>
        <v>38.30684931506849</v>
      </c>
    </row>
    <row r="12" spans="1:8" x14ac:dyDescent="0.25">
      <c r="A12" s="35" t="s">
        <v>799</v>
      </c>
      <c r="B12" s="35" t="s">
        <v>377</v>
      </c>
      <c r="C12" s="56">
        <v>30340</v>
      </c>
      <c r="D12" s="35" t="str">
        <f t="shared" si="0"/>
        <v>RS</v>
      </c>
      <c r="E12" s="35">
        <v>560</v>
      </c>
      <c r="G12" s="110">
        <f t="shared" si="1"/>
        <v>36.958904109589042</v>
      </c>
      <c r="H12" s="110">
        <f t="shared" si="2"/>
        <v>37.961643835616435</v>
      </c>
    </row>
    <row r="13" spans="1:8" x14ac:dyDescent="0.25">
      <c r="A13" s="35" t="s">
        <v>800</v>
      </c>
      <c r="B13" s="35" t="s">
        <v>378</v>
      </c>
      <c r="C13" s="56">
        <v>30730</v>
      </c>
      <c r="D13" s="35" t="str">
        <f t="shared" si="0"/>
        <v>RS</v>
      </c>
      <c r="E13" s="35">
        <v>850</v>
      </c>
      <c r="G13" s="110">
        <f t="shared" si="1"/>
        <v>35.890410958904113</v>
      </c>
      <c r="H13" s="110">
        <f t="shared" si="2"/>
        <v>36.893150684931506</v>
      </c>
    </row>
    <row r="14" spans="1:8" x14ac:dyDescent="0.25">
      <c r="A14" s="35" t="s">
        <v>801</v>
      </c>
      <c r="B14" s="35" t="s">
        <v>379</v>
      </c>
      <c r="C14" s="56">
        <v>30788</v>
      </c>
      <c r="D14" s="35" t="str">
        <f t="shared" si="0"/>
        <v>RS</v>
      </c>
      <c r="E14" s="35">
        <v>877</v>
      </c>
      <c r="G14" s="110">
        <f t="shared" si="1"/>
        <v>35.731506849315068</v>
      </c>
      <c r="H14" s="110">
        <f t="shared" si="2"/>
        <v>36.734246575342468</v>
      </c>
    </row>
    <row r="15" spans="1:8" x14ac:dyDescent="0.25">
      <c r="A15" s="35" t="s">
        <v>802</v>
      </c>
      <c r="B15" s="35" t="s">
        <v>380</v>
      </c>
      <c r="C15" s="56">
        <v>30865</v>
      </c>
      <c r="D15" s="35" t="str">
        <f t="shared" si="0"/>
        <v>RS</v>
      </c>
      <c r="E15" s="35">
        <v>565</v>
      </c>
      <c r="G15" s="110">
        <f t="shared" si="1"/>
        <v>35.520547945205479</v>
      </c>
      <c r="H15" s="110">
        <f t="shared" si="2"/>
        <v>36.523287671232879</v>
      </c>
    </row>
    <row r="16" spans="1:8" x14ac:dyDescent="0.25">
      <c r="A16" s="35" t="s">
        <v>803</v>
      </c>
      <c r="B16" s="35" t="s">
        <v>381</v>
      </c>
      <c r="C16" s="56">
        <v>31292</v>
      </c>
      <c r="D16" s="35" t="str">
        <f t="shared" si="0"/>
        <v>RS</v>
      </c>
      <c r="E16" s="35">
        <v>683</v>
      </c>
      <c r="G16" s="110">
        <f t="shared" si="1"/>
        <v>34.350684931506848</v>
      </c>
      <c r="H16" s="110">
        <f t="shared" si="2"/>
        <v>35.353424657534248</v>
      </c>
    </row>
    <row r="17" spans="1:8" x14ac:dyDescent="0.25">
      <c r="A17" s="35" t="s">
        <v>804</v>
      </c>
      <c r="B17" s="35" t="s">
        <v>382</v>
      </c>
      <c r="C17" s="56">
        <v>31383</v>
      </c>
      <c r="D17" s="35" t="str">
        <f t="shared" si="0"/>
        <v>RS</v>
      </c>
      <c r="E17" s="35">
        <v>732</v>
      </c>
      <c r="G17" s="110">
        <f t="shared" si="1"/>
        <v>34.101369863013701</v>
      </c>
      <c r="H17" s="110">
        <f t="shared" si="2"/>
        <v>35.104109589041094</v>
      </c>
    </row>
    <row r="18" spans="1:8" x14ac:dyDescent="0.25">
      <c r="A18" s="35" t="s">
        <v>805</v>
      </c>
      <c r="B18" s="35" t="s">
        <v>383</v>
      </c>
      <c r="C18" s="56">
        <v>31873</v>
      </c>
      <c r="D18" s="35" t="str">
        <f t="shared" si="0"/>
        <v>RS</v>
      </c>
      <c r="E18" s="35">
        <v>752</v>
      </c>
      <c r="G18" s="110">
        <f t="shared" si="1"/>
        <v>32.758904109589039</v>
      </c>
      <c r="H18" s="110">
        <f t="shared" si="2"/>
        <v>33.761643835616439</v>
      </c>
    </row>
    <row r="19" spans="1:8" x14ac:dyDescent="0.25">
      <c r="A19" s="35" t="s">
        <v>806</v>
      </c>
      <c r="B19" s="35" t="s">
        <v>384</v>
      </c>
      <c r="C19" s="56">
        <v>31925</v>
      </c>
      <c r="D19" s="35" t="str">
        <f t="shared" si="0"/>
        <v>RS</v>
      </c>
      <c r="E19" s="35">
        <v>904</v>
      </c>
      <c r="G19" s="110">
        <f t="shared" si="1"/>
        <v>32.61643835616438</v>
      </c>
      <c r="H19" s="110">
        <f t="shared" si="2"/>
        <v>33.61917808219178</v>
      </c>
    </row>
    <row r="20" spans="1:8" x14ac:dyDescent="0.25">
      <c r="A20" s="35" t="s">
        <v>807</v>
      </c>
      <c r="B20" s="35" t="s">
        <v>385</v>
      </c>
      <c r="C20" s="56">
        <v>32090</v>
      </c>
      <c r="D20" s="35" t="str">
        <f t="shared" si="0"/>
        <v>RS</v>
      </c>
      <c r="E20" s="35">
        <v>916</v>
      </c>
      <c r="G20" s="110">
        <f t="shared" si="1"/>
        <v>32.164383561643838</v>
      </c>
      <c r="H20" s="110">
        <f t="shared" si="2"/>
        <v>33.167123287671231</v>
      </c>
    </row>
    <row r="21" spans="1:8" x14ac:dyDescent="0.25">
      <c r="A21" s="35" t="s">
        <v>808</v>
      </c>
      <c r="B21" s="35" t="s">
        <v>386</v>
      </c>
      <c r="C21" s="56">
        <v>32125</v>
      </c>
      <c r="D21" s="35" t="str">
        <f t="shared" si="0"/>
        <v>RS</v>
      </c>
      <c r="E21" s="35">
        <v>1320</v>
      </c>
      <c r="G21" s="110">
        <f t="shared" si="1"/>
        <v>32.06849315068493</v>
      </c>
      <c r="H21" s="110">
        <f t="shared" si="2"/>
        <v>33.07123287671233</v>
      </c>
    </row>
    <row r="22" spans="1:8" x14ac:dyDescent="0.25">
      <c r="A22" s="35" t="s">
        <v>809</v>
      </c>
      <c r="B22" s="35" t="s">
        <v>387</v>
      </c>
      <c r="C22" s="56">
        <v>32230</v>
      </c>
      <c r="D22" s="35" t="str">
        <f t="shared" si="0"/>
        <v>RS</v>
      </c>
      <c r="E22" s="35">
        <v>1043</v>
      </c>
      <c r="G22" s="110">
        <f t="shared" si="1"/>
        <v>31.780821917808218</v>
      </c>
      <c r="H22" s="110">
        <f t="shared" si="2"/>
        <v>32.783561643835618</v>
      </c>
    </row>
    <row r="23" spans="1:8" x14ac:dyDescent="0.25">
      <c r="A23" s="35" t="s">
        <v>810</v>
      </c>
      <c r="B23" s="35" t="s">
        <v>388</v>
      </c>
      <c r="C23" s="56">
        <v>32451</v>
      </c>
      <c r="D23" s="35" t="str">
        <f t="shared" si="0"/>
        <v>RS</v>
      </c>
      <c r="E23" s="35">
        <v>1170</v>
      </c>
      <c r="G23" s="110">
        <f t="shared" si="1"/>
        <v>31.175342465753424</v>
      </c>
      <c r="H23" s="110">
        <f t="shared" si="2"/>
        <v>32.178082191780824</v>
      </c>
    </row>
    <row r="24" spans="1:8" x14ac:dyDescent="0.25">
      <c r="A24" s="35" t="s">
        <v>811</v>
      </c>
      <c r="B24" s="35" t="s">
        <v>389</v>
      </c>
      <c r="C24" s="56">
        <v>32478</v>
      </c>
      <c r="D24" s="35" t="str">
        <f t="shared" si="0"/>
        <v>RS</v>
      </c>
      <c r="E24" s="35">
        <v>1031</v>
      </c>
      <c r="G24" s="110">
        <f t="shared" si="1"/>
        <v>31.101369863013698</v>
      </c>
      <c r="H24" s="110">
        <f t="shared" si="2"/>
        <v>32.104109589041094</v>
      </c>
    </row>
    <row r="25" spans="1:8" x14ac:dyDescent="0.25">
      <c r="A25" s="35" t="s">
        <v>812</v>
      </c>
      <c r="B25" s="35" t="s">
        <v>390</v>
      </c>
      <c r="C25" s="56">
        <v>32573</v>
      </c>
      <c r="D25" s="35" t="str">
        <f t="shared" si="0"/>
        <v>RS</v>
      </c>
      <c r="E25" s="35">
        <v>676</v>
      </c>
      <c r="G25" s="110">
        <f t="shared" si="1"/>
        <v>30.841095890410958</v>
      </c>
      <c r="H25" s="110">
        <f t="shared" si="2"/>
        <v>31.843835616438355</v>
      </c>
    </row>
    <row r="26" spans="1:8" x14ac:dyDescent="0.25">
      <c r="A26" s="35" t="s">
        <v>813</v>
      </c>
      <c r="B26" s="35" t="s">
        <v>391</v>
      </c>
      <c r="C26" s="56">
        <v>32720</v>
      </c>
      <c r="D26" s="35" t="str">
        <f t="shared" si="0"/>
        <v>RS</v>
      </c>
      <c r="E26" s="35">
        <v>983</v>
      </c>
      <c r="G26" s="110">
        <f t="shared" si="1"/>
        <v>30.438356164383563</v>
      </c>
      <c r="H26" s="110">
        <f t="shared" si="2"/>
        <v>31.44109589041096</v>
      </c>
    </row>
    <row r="27" spans="1:8" x14ac:dyDescent="0.25">
      <c r="A27" s="35" t="s">
        <v>814</v>
      </c>
      <c r="B27" s="35" t="s">
        <v>392</v>
      </c>
      <c r="C27" s="56">
        <v>32853</v>
      </c>
      <c r="D27" s="35" t="str">
        <f t="shared" si="0"/>
        <v>RS</v>
      </c>
      <c r="E27" s="35">
        <v>458</v>
      </c>
      <c r="G27" s="110">
        <f t="shared" si="1"/>
        <v>30.073972602739726</v>
      </c>
      <c r="H27" s="110">
        <f t="shared" si="2"/>
        <v>31.076712328767123</v>
      </c>
    </row>
    <row r="28" spans="1:8" x14ac:dyDescent="0.25">
      <c r="A28" s="35" t="s">
        <v>815</v>
      </c>
      <c r="B28" s="35" t="s">
        <v>393</v>
      </c>
      <c r="C28" s="56">
        <v>32963</v>
      </c>
      <c r="D28" s="35" t="str">
        <f t="shared" si="0"/>
        <v>RS</v>
      </c>
      <c r="E28" s="35">
        <v>515</v>
      </c>
      <c r="G28" s="110">
        <f t="shared" si="1"/>
        <v>29.772602739726029</v>
      </c>
      <c r="H28" s="110">
        <f t="shared" si="2"/>
        <v>30.775342465753425</v>
      </c>
    </row>
    <row r="29" spans="1:8" x14ac:dyDescent="0.25">
      <c r="A29" s="35" t="s">
        <v>816</v>
      </c>
      <c r="B29" s="35" t="s">
        <v>394</v>
      </c>
      <c r="C29" s="56">
        <v>33025</v>
      </c>
      <c r="D29" s="35" t="str">
        <f t="shared" si="0"/>
        <v>RS</v>
      </c>
      <c r="E29" s="35">
        <v>870</v>
      </c>
      <c r="G29" s="110">
        <f t="shared" si="1"/>
        <v>29.602739726027398</v>
      </c>
      <c r="H29" s="110">
        <f t="shared" si="2"/>
        <v>30.605479452054794</v>
      </c>
    </row>
    <row r="30" spans="1:8" x14ac:dyDescent="0.25">
      <c r="A30" s="35" t="s">
        <v>817</v>
      </c>
      <c r="B30" s="35" t="s">
        <v>383</v>
      </c>
      <c r="C30" s="56">
        <v>33462</v>
      </c>
      <c r="D30" s="35" t="str">
        <f t="shared" si="0"/>
        <v>RS</v>
      </c>
      <c r="E30" s="35">
        <v>1440</v>
      </c>
      <c r="G30" s="110">
        <f t="shared" si="1"/>
        <v>28.405479452054795</v>
      </c>
      <c r="H30" s="110">
        <f t="shared" si="2"/>
        <v>29.408219178082192</v>
      </c>
    </row>
    <row r="31" spans="1:8" x14ac:dyDescent="0.25">
      <c r="A31" s="35" t="s">
        <v>818</v>
      </c>
      <c r="B31" s="35" t="s">
        <v>395</v>
      </c>
      <c r="C31" s="56">
        <v>33735</v>
      </c>
      <c r="D31" s="35" t="str">
        <f t="shared" si="0"/>
        <v>RS</v>
      </c>
      <c r="E31" s="35">
        <v>651</v>
      </c>
      <c r="G31" s="110">
        <f t="shared" si="1"/>
        <v>27.657534246575342</v>
      </c>
      <c r="H31" s="110">
        <f t="shared" si="2"/>
        <v>28.660273972602738</v>
      </c>
    </row>
    <row r="32" spans="1:8" x14ac:dyDescent="0.25">
      <c r="A32" s="35" t="s">
        <v>819</v>
      </c>
      <c r="B32" s="35" t="s">
        <v>396</v>
      </c>
      <c r="C32" s="56">
        <v>33777</v>
      </c>
      <c r="D32" s="35" t="str">
        <f t="shared" si="0"/>
        <v>RS</v>
      </c>
      <c r="E32" s="35">
        <v>505</v>
      </c>
      <c r="G32" s="110">
        <f t="shared" si="1"/>
        <v>27.542465753424658</v>
      </c>
      <c r="H32" s="110">
        <f t="shared" si="2"/>
        <v>28.545205479452054</v>
      </c>
    </row>
    <row r="33" spans="1:8" x14ac:dyDescent="0.25">
      <c r="A33" s="35" t="s">
        <v>820</v>
      </c>
      <c r="B33" s="35" t="s">
        <v>397</v>
      </c>
      <c r="C33" s="56">
        <v>33836</v>
      </c>
      <c r="D33" s="35" t="str">
        <f t="shared" si="0"/>
        <v>RS</v>
      </c>
      <c r="E33" s="35">
        <v>610</v>
      </c>
      <c r="G33" s="110">
        <f t="shared" si="1"/>
        <v>27.38082191780822</v>
      </c>
      <c r="H33" s="110">
        <f t="shared" si="2"/>
        <v>28.383561643835616</v>
      </c>
    </row>
    <row r="34" spans="1:8" x14ac:dyDescent="0.25">
      <c r="A34" s="35" t="s">
        <v>821</v>
      </c>
      <c r="B34" s="35" t="s">
        <v>398</v>
      </c>
      <c r="C34" s="56">
        <v>33868</v>
      </c>
      <c r="D34" s="35" t="str">
        <f t="shared" si="0"/>
        <v>RS</v>
      </c>
      <c r="E34" s="35">
        <v>930</v>
      </c>
      <c r="G34" s="110">
        <f t="shared" si="1"/>
        <v>27.293150684931508</v>
      </c>
      <c r="H34" s="110">
        <f t="shared" si="2"/>
        <v>28.295890410958904</v>
      </c>
    </row>
    <row r="35" spans="1:8" x14ac:dyDescent="0.25">
      <c r="A35" s="35" t="s">
        <v>822</v>
      </c>
      <c r="B35" s="35" t="s">
        <v>399</v>
      </c>
      <c r="C35" s="56">
        <v>33868</v>
      </c>
      <c r="D35" s="35" t="str">
        <f t="shared" si="0"/>
        <v>RS</v>
      </c>
      <c r="E35" s="35">
        <v>479</v>
      </c>
      <c r="G35" s="110">
        <f t="shared" si="1"/>
        <v>27.293150684931508</v>
      </c>
      <c r="H35" s="110">
        <f t="shared" si="2"/>
        <v>28.295890410958904</v>
      </c>
    </row>
    <row r="36" spans="1:8" x14ac:dyDescent="0.25">
      <c r="A36" s="35" t="s">
        <v>823</v>
      </c>
      <c r="B36" s="35" t="s">
        <v>387</v>
      </c>
      <c r="C36" s="56">
        <v>33931</v>
      </c>
      <c r="D36" s="35" t="str">
        <f t="shared" si="0"/>
        <v>RS</v>
      </c>
      <c r="E36" s="35">
        <v>1034</v>
      </c>
      <c r="G36" s="110">
        <f t="shared" si="1"/>
        <v>27.12054794520548</v>
      </c>
      <c r="H36" s="110">
        <f t="shared" si="2"/>
        <v>28.123287671232877</v>
      </c>
    </row>
    <row r="37" spans="1:8" x14ac:dyDescent="0.25">
      <c r="A37" s="35" t="s">
        <v>824</v>
      </c>
      <c r="B37" s="35" t="s">
        <v>400</v>
      </c>
      <c r="C37" s="56">
        <v>34043</v>
      </c>
      <c r="D37" s="35" t="str">
        <f t="shared" si="0"/>
        <v>SC</v>
      </c>
      <c r="E37" s="35">
        <v>768</v>
      </c>
      <c r="G37" s="110">
        <f t="shared" si="1"/>
        <v>26.813698630136987</v>
      </c>
      <c r="H37" s="110">
        <f t="shared" si="2"/>
        <v>27.816438356164383</v>
      </c>
    </row>
    <row r="38" spans="1:8" x14ac:dyDescent="0.25">
      <c r="A38" s="35" t="s">
        <v>825</v>
      </c>
      <c r="B38" s="35" t="s">
        <v>401</v>
      </c>
      <c r="C38" s="56">
        <v>34162</v>
      </c>
      <c r="D38" s="35" t="str">
        <f t="shared" si="0"/>
        <v>RS</v>
      </c>
      <c r="E38" s="35">
        <v>349</v>
      </c>
      <c r="G38" s="110">
        <f t="shared" si="1"/>
        <v>26.487671232876714</v>
      </c>
      <c r="H38" s="110">
        <f t="shared" si="2"/>
        <v>27.490410958904111</v>
      </c>
    </row>
    <row r="39" spans="1:8" x14ac:dyDescent="0.25">
      <c r="A39" s="35" t="s">
        <v>826</v>
      </c>
      <c r="B39" s="35" t="s">
        <v>402</v>
      </c>
      <c r="C39" s="56">
        <v>34368</v>
      </c>
      <c r="D39" s="35" t="str">
        <f t="shared" si="0"/>
        <v>RS</v>
      </c>
      <c r="E39" s="35">
        <v>741</v>
      </c>
      <c r="G39" s="110">
        <f t="shared" si="1"/>
        <v>25.923287671232877</v>
      </c>
      <c r="H39" s="110">
        <f t="shared" si="2"/>
        <v>26.926027397260274</v>
      </c>
    </row>
    <row r="40" spans="1:8" x14ac:dyDescent="0.25">
      <c r="A40" s="35" t="s">
        <v>827</v>
      </c>
      <c r="B40" s="35" t="s">
        <v>403</v>
      </c>
      <c r="C40" s="56">
        <v>34396</v>
      </c>
      <c r="D40" s="35" t="str">
        <f t="shared" si="0"/>
        <v>RS</v>
      </c>
      <c r="E40" s="35">
        <v>1039</v>
      </c>
      <c r="G40" s="110">
        <f t="shared" si="1"/>
        <v>25.846575342465755</v>
      </c>
      <c r="H40" s="110">
        <f t="shared" si="2"/>
        <v>26.849315068493151</v>
      </c>
    </row>
    <row r="41" spans="1:8" x14ac:dyDescent="0.25">
      <c r="A41" s="35" t="s">
        <v>828</v>
      </c>
      <c r="B41" s="35" t="s">
        <v>404</v>
      </c>
      <c r="C41" s="56">
        <v>34480</v>
      </c>
      <c r="D41" s="35" t="str">
        <f t="shared" si="0"/>
        <v>RS</v>
      </c>
      <c r="E41" s="35">
        <v>954</v>
      </c>
      <c r="G41" s="110">
        <f t="shared" si="1"/>
        <v>25.616438356164384</v>
      </c>
      <c r="H41" s="110">
        <f t="shared" si="2"/>
        <v>26.61917808219178</v>
      </c>
    </row>
    <row r="42" spans="1:8" x14ac:dyDescent="0.25">
      <c r="A42" s="35" t="s">
        <v>829</v>
      </c>
      <c r="B42" s="35" t="s">
        <v>386</v>
      </c>
      <c r="C42" s="56">
        <v>34708</v>
      </c>
      <c r="D42" s="35" t="str">
        <f t="shared" si="0"/>
        <v>RS</v>
      </c>
      <c r="E42" s="35">
        <v>964</v>
      </c>
      <c r="G42" s="110">
        <f t="shared" si="1"/>
        <v>24.991780821917807</v>
      </c>
      <c r="H42" s="110">
        <f t="shared" si="2"/>
        <v>25.994520547945207</v>
      </c>
    </row>
    <row r="43" spans="1:8" x14ac:dyDescent="0.25">
      <c r="A43" s="35" t="s">
        <v>830</v>
      </c>
      <c r="B43" s="35" t="s">
        <v>402</v>
      </c>
      <c r="C43" s="56">
        <v>34708</v>
      </c>
      <c r="D43" s="35" t="str">
        <f t="shared" si="0"/>
        <v>RS</v>
      </c>
      <c r="E43" s="35">
        <v>1545</v>
      </c>
      <c r="G43" s="110">
        <f t="shared" si="1"/>
        <v>24.991780821917807</v>
      </c>
      <c r="H43" s="110">
        <f t="shared" si="2"/>
        <v>25.994520547945207</v>
      </c>
    </row>
    <row r="44" spans="1:8" x14ac:dyDescent="0.25">
      <c r="A44" s="35" t="s">
        <v>831</v>
      </c>
      <c r="B44" s="35" t="s">
        <v>405</v>
      </c>
      <c r="C44" s="56">
        <v>34718</v>
      </c>
      <c r="D44" s="35" t="str">
        <f t="shared" si="0"/>
        <v>SC</v>
      </c>
      <c r="E44" s="35">
        <v>825</v>
      </c>
      <c r="G44" s="110">
        <f t="shared" si="1"/>
        <v>24.964383561643835</v>
      </c>
      <c r="H44" s="110">
        <f t="shared" si="2"/>
        <v>25.967123287671232</v>
      </c>
    </row>
    <row r="45" spans="1:8" x14ac:dyDescent="0.25">
      <c r="A45" s="35" t="s">
        <v>832</v>
      </c>
      <c r="B45" s="35" t="s">
        <v>406</v>
      </c>
      <c r="C45" s="56">
        <v>34761</v>
      </c>
      <c r="D45" s="35" t="str">
        <f t="shared" si="0"/>
        <v>RS</v>
      </c>
      <c r="E45" s="35">
        <v>1193</v>
      </c>
      <c r="G45" s="110">
        <f t="shared" si="1"/>
        <v>24.846575342465755</v>
      </c>
      <c r="H45" s="110">
        <f t="shared" si="2"/>
        <v>25.849315068493151</v>
      </c>
    </row>
    <row r="46" spans="1:8" x14ac:dyDescent="0.25">
      <c r="A46" s="35" t="s">
        <v>833</v>
      </c>
      <c r="B46" s="35" t="s">
        <v>407</v>
      </c>
      <c r="C46" s="56">
        <v>34806</v>
      </c>
      <c r="D46" s="35" t="str">
        <f t="shared" si="0"/>
        <v>RS</v>
      </c>
      <c r="E46" s="35">
        <v>734</v>
      </c>
      <c r="G46" s="110">
        <f t="shared" si="1"/>
        <v>24.723287671232878</v>
      </c>
      <c r="H46" s="110">
        <f t="shared" si="2"/>
        <v>25.726027397260275</v>
      </c>
    </row>
    <row r="47" spans="1:8" x14ac:dyDescent="0.25">
      <c r="A47" s="35" t="s">
        <v>834</v>
      </c>
      <c r="B47" s="35" t="s">
        <v>408</v>
      </c>
      <c r="C47" s="56">
        <v>34975</v>
      </c>
      <c r="D47" s="35" t="str">
        <f t="shared" si="0"/>
        <v>RS</v>
      </c>
      <c r="E47" s="35">
        <v>815</v>
      </c>
      <c r="G47" s="110">
        <f t="shared" si="1"/>
        <v>24.260273972602739</v>
      </c>
      <c r="H47" s="110">
        <f t="shared" si="2"/>
        <v>25.263013698630136</v>
      </c>
    </row>
    <row r="48" spans="1:8" x14ac:dyDescent="0.25">
      <c r="A48" s="35" t="s">
        <v>835</v>
      </c>
      <c r="B48" s="35" t="s">
        <v>409</v>
      </c>
      <c r="C48" s="56">
        <v>35142</v>
      </c>
      <c r="D48" s="35" t="str">
        <f t="shared" si="0"/>
        <v>RS</v>
      </c>
      <c r="E48" s="35">
        <v>1035</v>
      </c>
      <c r="G48" s="110">
        <f t="shared" si="1"/>
        <v>23.802739726027397</v>
      </c>
      <c r="H48" s="110">
        <f t="shared" si="2"/>
        <v>24.805479452054794</v>
      </c>
    </row>
    <row r="49" spans="1:8" x14ac:dyDescent="0.25">
      <c r="A49" s="35" t="s">
        <v>836</v>
      </c>
      <c r="B49" s="35" t="s">
        <v>410</v>
      </c>
      <c r="C49" s="56">
        <v>35194</v>
      </c>
      <c r="D49" s="35" t="str">
        <f t="shared" si="0"/>
        <v>RS</v>
      </c>
      <c r="E49" s="35">
        <v>413</v>
      </c>
      <c r="G49" s="110">
        <f t="shared" si="1"/>
        <v>23.660273972602738</v>
      </c>
      <c r="H49" s="110">
        <f t="shared" si="2"/>
        <v>24.663013698630138</v>
      </c>
    </row>
    <row r="50" spans="1:8" x14ac:dyDescent="0.25">
      <c r="A50" s="35" t="s">
        <v>837</v>
      </c>
      <c r="B50" s="35" t="s">
        <v>411</v>
      </c>
      <c r="C50" s="56">
        <v>35236</v>
      </c>
      <c r="D50" s="35" t="str">
        <f t="shared" si="0"/>
        <v>RS</v>
      </c>
      <c r="E50" s="35">
        <v>780</v>
      </c>
      <c r="G50" s="110">
        <f t="shared" si="1"/>
        <v>23.545205479452054</v>
      </c>
      <c r="H50" s="110">
        <f t="shared" si="2"/>
        <v>24.547945205479451</v>
      </c>
    </row>
    <row r="51" spans="1:8" x14ac:dyDescent="0.25">
      <c r="A51" s="35" t="s">
        <v>838</v>
      </c>
      <c r="B51" s="35" t="s">
        <v>412</v>
      </c>
      <c r="C51" s="56">
        <v>35254</v>
      </c>
      <c r="D51" s="35" t="str">
        <f t="shared" si="0"/>
        <v>RS</v>
      </c>
      <c r="E51" s="35">
        <v>466</v>
      </c>
      <c r="G51" s="110">
        <f t="shared" si="1"/>
        <v>23.495890410958904</v>
      </c>
      <c r="H51" s="110">
        <f t="shared" si="2"/>
        <v>24.4986301369863</v>
      </c>
    </row>
    <row r="52" spans="1:8" x14ac:dyDescent="0.25">
      <c r="A52" s="35" t="s">
        <v>839</v>
      </c>
      <c r="B52" s="35" t="s">
        <v>413</v>
      </c>
      <c r="C52" s="56">
        <v>35289</v>
      </c>
      <c r="D52" s="35" t="str">
        <f t="shared" si="0"/>
        <v>RS</v>
      </c>
      <c r="E52" s="35">
        <v>794</v>
      </c>
      <c r="G52" s="110">
        <f t="shared" si="1"/>
        <v>23.4</v>
      </c>
      <c r="H52" s="110">
        <f t="shared" si="2"/>
        <v>24.402739726027399</v>
      </c>
    </row>
    <row r="53" spans="1:8" x14ac:dyDescent="0.25">
      <c r="A53" s="35" t="s">
        <v>840</v>
      </c>
      <c r="B53" s="35" t="s">
        <v>414</v>
      </c>
      <c r="C53" s="56">
        <v>35432</v>
      </c>
      <c r="D53" s="35" t="str">
        <f t="shared" si="0"/>
        <v>RS</v>
      </c>
      <c r="E53" s="35">
        <v>565</v>
      </c>
      <c r="G53" s="110">
        <f t="shared" si="1"/>
        <v>23.008219178082193</v>
      </c>
      <c r="H53" s="110">
        <f t="shared" si="2"/>
        <v>24.010958904109589</v>
      </c>
    </row>
    <row r="54" spans="1:8" x14ac:dyDescent="0.25">
      <c r="A54" s="35" t="s">
        <v>841</v>
      </c>
      <c r="B54" s="35" t="s">
        <v>415</v>
      </c>
      <c r="C54" s="56">
        <v>35443</v>
      </c>
      <c r="D54" s="35" t="str">
        <f t="shared" si="0"/>
        <v>RS</v>
      </c>
      <c r="E54" s="35">
        <v>550</v>
      </c>
      <c r="G54" s="110">
        <f t="shared" si="1"/>
        <v>22.978082191780821</v>
      </c>
      <c r="H54" s="110">
        <f t="shared" si="2"/>
        <v>23.980821917808218</v>
      </c>
    </row>
    <row r="55" spans="1:8" x14ac:dyDescent="0.25">
      <c r="A55" s="35" t="s">
        <v>842</v>
      </c>
      <c r="B55" s="35" t="s">
        <v>416</v>
      </c>
      <c r="C55" s="56">
        <v>35492</v>
      </c>
      <c r="D55" s="35" t="str">
        <f t="shared" si="0"/>
        <v>RS</v>
      </c>
      <c r="E55" s="35">
        <v>822</v>
      </c>
      <c r="G55" s="110">
        <f t="shared" si="1"/>
        <v>22.843835616438355</v>
      </c>
      <c r="H55" s="110">
        <f t="shared" si="2"/>
        <v>23.846575342465755</v>
      </c>
    </row>
    <row r="56" spans="1:8" x14ac:dyDescent="0.25">
      <c r="A56" s="35" t="s">
        <v>843</v>
      </c>
      <c r="B56" s="35" t="s">
        <v>417</v>
      </c>
      <c r="C56" s="56">
        <v>35583</v>
      </c>
      <c r="D56" s="35" t="str">
        <f t="shared" si="0"/>
        <v>RS</v>
      </c>
      <c r="E56" s="35">
        <v>507</v>
      </c>
      <c r="G56" s="110">
        <f t="shared" si="1"/>
        <v>22.594520547945205</v>
      </c>
      <c r="H56" s="110">
        <f t="shared" si="2"/>
        <v>23.597260273972601</v>
      </c>
    </row>
    <row r="57" spans="1:8" x14ac:dyDescent="0.25">
      <c r="A57" s="35" t="s">
        <v>844</v>
      </c>
      <c r="B57" s="35" t="s">
        <v>416</v>
      </c>
      <c r="C57" s="56">
        <v>35814</v>
      </c>
      <c r="D57" s="35" t="str">
        <f t="shared" si="0"/>
        <v>RS</v>
      </c>
      <c r="E57" s="35">
        <v>719</v>
      </c>
      <c r="G57" s="110">
        <f t="shared" si="1"/>
        <v>21.961643835616439</v>
      </c>
      <c r="H57" s="110">
        <f t="shared" si="2"/>
        <v>22.964383561643835</v>
      </c>
    </row>
    <row r="58" spans="1:8" x14ac:dyDescent="0.25">
      <c r="A58" s="35" t="s">
        <v>845</v>
      </c>
      <c r="B58" s="35" t="s">
        <v>406</v>
      </c>
      <c r="C58" s="56">
        <v>36022</v>
      </c>
      <c r="D58" s="35" t="str">
        <f t="shared" si="0"/>
        <v>RS</v>
      </c>
      <c r="E58" s="35">
        <v>825</v>
      </c>
      <c r="G58" s="110">
        <f t="shared" si="1"/>
        <v>21.391780821917809</v>
      </c>
      <c r="H58" s="110">
        <f t="shared" si="2"/>
        <v>22.394520547945206</v>
      </c>
    </row>
    <row r="59" spans="1:8" x14ac:dyDescent="0.25">
      <c r="A59" s="35" t="s">
        <v>846</v>
      </c>
      <c r="B59" s="35" t="s">
        <v>412</v>
      </c>
      <c r="C59" s="56">
        <v>36074</v>
      </c>
      <c r="D59" s="35" t="str">
        <f t="shared" si="0"/>
        <v>RS</v>
      </c>
      <c r="E59" s="35">
        <v>832</v>
      </c>
      <c r="G59" s="110">
        <f t="shared" si="1"/>
        <v>21.24931506849315</v>
      </c>
      <c r="H59" s="110">
        <f t="shared" si="2"/>
        <v>22.252054794520546</v>
      </c>
    </row>
    <row r="60" spans="1:8" x14ac:dyDescent="0.25">
      <c r="A60" s="35" t="s">
        <v>847</v>
      </c>
      <c r="B60" s="35" t="s">
        <v>418</v>
      </c>
      <c r="C60" s="56">
        <v>36302</v>
      </c>
      <c r="D60" s="35" t="str">
        <f t="shared" si="0"/>
        <v>RS</v>
      </c>
      <c r="E60" s="35">
        <v>292</v>
      </c>
      <c r="G60" s="110">
        <f t="shared" si="1"/>
        <v>20.624657534246577</v>
      </c>
      <c r="H60" s="110">
        <f t="shared" si="2"/>
        <v>21.627397260273973</v>
      </c>
    </row>
    <row r="61" spans="1:8" x14ac:dyDescent="0.25">
      <c r="A61" s="35" t="s">
        <v>848</v>
      </c>
      <c r="B61" s="35" t="s">
        <v>419</v>
      </c>
      <c r="C61" s="56">
        <v>36376</v>
      </c>
      <c r="D61" s="35" t="str">
        <f t="shared" si="0"/>
        <v>RS</v>
      </c>
      <c r="E61" s="35">
        <v>623</v>
      </c>
      <c r="G61" s="110">
        <f t="shared" si="1"/>
        <v>20.421917808219177</v>
      </c>
      <c r="H61" s="110">
        <f t="shared" si="2"/>
        <v>21.424657534246574</v>
      </c>
    </row>
    <row r="62" spans="1:8" x14ac:dyDescent="0.25">
      <c r="A62" s="35" t="s">
        <v>849</v>
      </c>
      <c r="B62" s="35" t="s">
        <v>393</v>
      </c>
      <c r="C62" s="56">
        <v>36409</v>
      </c>
      <c r="D62" s="35" t="str">
        <f t="shared" si="0"/>
        <v>RS</v>
      </c>
      <c r="E62" s="35">
        <v>885</v>
      </c>
      <c r="G62" s="110">
        <f t="shared" si="1"/>
        <v>20.331506849315069</v>
      </c>
      <c r="H62" s="110">
        <f t="shared" si="2"/>
        <v>21.334246575342465</v>
      </c>
    </row>
    <row r="63" spans="1:8" x14ac:dyDescent="0.25">
      <c r="A63" s="35" t="s">
        <v>850</v>
      </c>
      <c r="B63" s="35" t="s">
        <v>420</v>
      </c>
      <c r="C63" s="56">
        <v>36411</v>
      </c>
      <c r="D63" s="35" t="str">
        <f t="shared" si="0"/>
        <v>RS</v>
      </c>
      <c r="E63" s="35">
        <v>950</v>
      </c>
      <c r="G63" s="110">
        <f t="shared" si="1"/>
        <v>20.326027397260273</v>
      </c>
      <c r="H63" s="110">
        <f t="shared" si="2"/>
        <v>21.328767123287673</v>
      </c>
    </row>
    <row r="64" spans="1:8" x14ac:dyDescent="0.25">
      <c r="A64" s="35" t="s">
        <v>851</v>
      </c>
      <c r="B64" s="35" t="s">
        <v>421</v>
      </c>
      <c r="C64" s="56">
        <v>36424</v>
      </c>
      <c r="D64" s="35" t="str">
        <f t="shared" si="0"/>
        <v>RS</v>
      </c>
      <c r="E64" s="35">
        <v>622</v>
      </c>
      <c r="G64" s="110">
        <f t="shared" si="1"/>
        <v>20.290410958904111</v>
      </c>
      <c r="H64" s="110">
        <f t="shared" si="2"/>
        <v>21.293150684931508</v>
      </c>
    </row>
    <row r="65" spans="1:8" x14ac:dyDescent="0.25">
      <c r="A65" s="35" t="s">
        <v>852</v>
      </c>
      <c r="B65" s="35" t="s">
        <v>422</v>
      </c>
      <c r="C65" s="56">
        <v>36424</v>
      </c>
      <c r="D65" s="35" t="str">
        <f t="shared" si="0"/>
        <v>RS</v>
      </c>
      <c r="E65" s="35">
        <v>867</v>
      </c>
      <c r="G65" s="110">
        <f t="shared" si="1"/>
        <v>20.290410958904111</v>
      </c>
      <c r="H65" s="110">
        <f t="shared" si="2"/>
        <v>21.293150684931508</v>
      </c>
    </row>
    <row r="66" spans="1:8" x14ac:dyDescent="0.25">
      <c r="A66" s="35" t="s">
        <v>853</v>
      </c>
      <c r="B66" s="35" t="s">
        <v>423</v>
      </c>
      <c r="C66" s="56">
        <v>36424</v>
      </c>
      <c r="D66" s="35" t="str">
        <f t="shared" si="0"/>
        <v>RS</v>
      </c>
      <c r="E66" s="35">
        <v>1128</v>
      </c>
      <c r="G66" s="110">
        <f t="shared" si="1"/>
        <v>20.290410958904111</v>
      </c>
      <c r="H66" s="110">
        <f t="shared" si="2"/>
        <v>21.293150684931508</v>
      </c>
    </row>
    <row r="67" spans="1:8" x14ac:dyDescent="0.25">
      <c r="A67" s="35" t="s">
        <v>854</v>
      </c>
      <c r="B67" s="35" t="s">
        <v>424</v>
      </c>
      <c r="C67" s="56">
        <v>36871</v>
      </c>
      <c r="D67" s="35" t="str">
        <f t="shared" si="0"/>
        <v>RS</v>
      </c>
      <c r="E67" s="35">
        <v>519</v>
      </c>
      <c r="G67" s="110">
        <f t="shared" si="1"/>
        <v>19.065753424657533</v>
      </c>
      <c r="H67" s="110">
        <f t="shared" si="2"/>
        <v>20.068493150684933</v>
      </c>
    </row>
    <row r="68" spans="1:8" x14ac:dyDescent="0.25">
      <c r="A68" s="35" t="s">
        <v>855</v>
      </c>
      <c r="B68" s="35" t="s">
        <v>425</v>
      </c>
      <c r="C68" s="56">
        <v>36913</v>
      </c>
      <c r="D68" s="35" t="str">
        <f t="shared" ref="D68:D131" si="3">MID(RIGHT($B68,4),2,2)</f>
        <v>RS</v>
      </c>
      <c r="E68" s="35">
        <v>801</v>
      </c>
      <c r="G68" s="110">
        <f t="shared" si="1"/>
        <v>18.950684931506849</v>
      </c>
      <c r="H68" s="110">
        <f t="shared" si="2"/>
        <v>19.953424657534246</v>
      </c>
    </row>
    <row r="69" spans="1:8" x14ac:dyDescent="0.25">
      <c r="A69" s="35" t="s">
        <v>856</v>
      </c>
      <c r="B69" s="35" t="s">
        <v>426</v>
      </c>
      <c r="C69" s="56">
        <v>36991</v>
      </c>
      <c r="D69" s="35" t="str">
        <f t="shared" si="3"/>
        <v>RS</v>
      </c>
      <c r="E69" s="35">
        <v>775</v>
      </c>
      <c r="G69" s="110">
        <f t="shared" ref="G69:G132" si="4">(G$3-$C69)/365</f>
        <v>18.736986301369864</v>
      </c>
      <c r="H69" s="110">
        <f t="shared" ref="H69:H132" si="5">(H$3-$C69)/365</f>
        <v>19.739726027397261</v>
      </c>
    </row>
    <row r="70" spans="1:8" x14ac:dyDescent="0.25">
      <c r="A70" s="35" t="s">
        <v>857</v>
      </c>
      <c r="B70" s="35" t="s">
        <v>427</v>
      </c>
      <c r="C70" s="56">
        <v>37018</v>
      </c>
      <c r="D70" s="35" t="str">
        <f t="shared" si="3"/>
        <v>RS</v>
      </c>
      <c r="E70" s="35">
        <v>810</v>
      </c>
      <c r="G70" s="110">
        <f t="shared" si="4"/>
        <v>18.663013698630138</v>
      </c>
      <c r="H70" s="110">
        <f t="shared" si="5"/>
        <v>19.665753424657535</v>
      </c>
    </row>
    <row r="71" spans="1:8" x14ac:dyDescent="0.25">
      <c r="A71" s="35" t="s">
        <v>858</v>
      </c>
      <c r="B71" s="35" t="s">
        <v>428</v>
      </c>
      <c r="C71" s="56">
        <v>37075</v>
      </c>
      <c r="D71" s="35" t="str">
        <f t="shared" si="3"/>
        <v>RS</v>
      </c>
      <c r="E71" s="35">
        <v>507</v>
      </c>
      <c r="G71" s="110">
        <f t="shared" si="4"/>
        <v>18.506849315068493</v>
      </c>
      <c r="H71" s="110">
        <f t="shared" si="5"/>
        <v>19.509589041095889</v>
      </c>
    </row>
    <row r="72" spans="1:8" x14ac:dyDescent="0.25">
      <c r="A72" s="35" t="s">
        <v>859</v>
      </c>
      <c r="B72" s="35" t="s">
        <v>429</v>
      </c>
      <c r="C72" s="56">
        <v>37123</v>
      </c>
      <c r="D72" s="35" t="str">
        <f t="shared" si="3"/>
        <v>RS</v>
      </c>
      <c r="E72" s="35">
        <v>869</v>
      </c>
      <c r="G72" s="110">
        <f t="shared" si="4"/>
        <v>18.375342465753423</v>
      </c>
      <c r="H72" s="110">
        <f t="shared" si="5"/>
        <v>19.378082191780823</v>
      </c>
    </row>
    <row r="73" spans="1:8" x14ac:dyDescent="0.25">
      <c r="A73" s="35" t="s">
        <v>860</v>
      </c>
      <c r="B73" s="35" t="s">
        <v>430</v>
      </c>
      <c r="C73" s="56">
        <v>37155</v>
      </c>
      <c r="D73" s="35" t="str">
        <f t="shared" si="3"/>
        <v>RS</v>
      </c>
      <c r="E73" s="35">
        <v>1357</v>
      </c>
      <c r="G73" s="110">
        <f t="shared" si="4"/>
        <v>18.287671232876711</v>
      </c>
      <c r="H73" s="110">
        <f t="shared" si="5"/>
        <v>19.290410958904111</v>
      </c>
    </row>
    <row r="74" spans="1:8" x14ac:dyDescent="0.25">
      <c r="A74" s="35" t="s">
        <v>861</v>
      </c>
      <c r="B74" s="35" t="s">
        <v>431</v>
      </c>
      <c r="C74" s="56">
        <v>37188</v>
      </c>
      <c r="D74" s="35" t="str">
        <f t="shared" si="3"/>
        <v>RS</v>
      </c>
      <c r="E74" s="35">
        <v>875</v>
      </c>
      <c r="G74" s="110">
        <f t="shared" si="4"/>
        <v>18.197260273972603</v>
      </c>
      <c r="H74" s="110">
        <f t="shared" si="5"/>
        <v>19.2</v>
      </c>
    </row>
    <row r="75" spans="1:8" x14ac:dyDescent="0.25">
      <c r="A75" s="35" t="s">
        <v>862</v>
      </c>
      <c r="B75" s="35" t="s">
        <v>432</v>
      </c>
      <c r="C75" s="56">
        <v>37236</v>
      </c>
      <c r="D75" s="35" t="str">
        <f t="shared" si="3"/>
        <v>RS</v>
      </c>
      <c r="E75" s="35">
        <v>1087</v>
      </c>
      <c r="G75" s="110">
        <f t="shared" si="4"/>
        <v>18.065753424657533</v>
      </c>
      <c r="H75" s="110">
        <f t="shared" si="5"/>
        <v>19.068493150684933</v>
      </c>
    </row>
    <row r="76" spans="1:8" x14ac:dyDescent="0.25">
      <c r="A76" s="35" t="s">
        <v>863</v>
      </c>
      <c r="B76" s="35" t="s">
        <v>433</v>
      </c>
      <c r="C76" s="56">
        <v>37242</v>
      </c>
      <c r="D76" s="35" t="str">
        <f t="shared" si="3"/>
        <v>RS</v>
      </c>
      <c r="E76" s="35">
        <v>649</v>
      </c>
      <c r="G76" s="110">
        <f t="shared" si="4"/>
        <v>18.049315068493151</v>
      </c>
      <c r="H76" s="110">
        <f t="shared" si="5"/>
        <v>19.052054794520547</v>
      </c>
    </row>
    <row r="77" spans="1:8" x14ac:dyDescent="0.25">
      <c r="A77" s="35" t="s">
        <v>864</v>
      </c>
      <c r="B77" s="35" t="s">
        <v>396</v>
      </c>
      <c r="C77" s="56">
        <v>37293</v>
      </c>
      <c r="D77" s="35" t="str">
        <f t="shared" si="3"/>
        <v>RS</v>
      </c>
      <c r="E77" s="35">
        <v>790</v>
      </c>
      <c r="G77" s="110">
        <f t="shared" si="4"/>
        <v>17.909589041095892</v>
      </c>
      <c r="H77" s="110">
        <f t="shared" si="5"/>
        <v>18.912328767123288</v>
      </c>
    </row>
    <row r="78" spans="1:8" x14ac:dyDescent="0.25">
      <c r="A78" s="35" t="s">
        <v>865</v>
      </c>
      <c r="B78" s="35" t="s">
        <v>434</v>
      </c>
      <c r="C78" s="56">
        <v>37359</v>
      </c>
      <c r="D78" s="35" t="str">
        <f t="shared" si="3"/>
        <v>RS</v>
      </c>
      <c r="E78" s="35">
        <v>1305</v>
      </c>
      <c r="G78" s="110">
        <f t="shared" si="4"/>
        <v>17.728767123287671</v>
      </c>
      <c r="H78" s="110">
        <f t="shared" si="5"/>
        <v>18.731506849315068</v>
      </c>
    </row>
    <row r="79" spans="1:8" x14ac:dyDescent="0.25">
      <c r="A79" s="35" t="s">
        <v>866</v>
      </c>
      <c r="B79" s="35" t="s">
        <v>435</v>
      </c>
      <c r="C79" s="56">
        <v>37386</v>
      </c>
      <c r="D79" s="35" t="str">
        <f t="shared" si="3"/>
        <v>RS</v>
      </c>
      <c r="E79" s="35">
        <v>892</v>
      </c>
      <c r="G79" s="110">
        <f t="shared" si="4"/>
        <v>17.654794520547945</v>
      </c>
      <c r="H79" s="110">
        <f t="shared" si="5"/>
        <v>18.657534246575342</v>
      </c>
    </row>
    <row r="80" spans="1:8" x14ac:dyDescent="0.25">
      <c r="A80" s="35" t="s">
        <v>867</v>
      </c>
      <c r="B80" s="35" t="s">
        <v>404</v>
      </c>
      <c r="C80" s="56">
        <v>37468</v>
      </c>
      <c r="D80" s="35" t="str">
        <f t="shared" si="3"/>
        <v>RS</v>
      </c>
      <c r="E80" s="35">
        <v>572</v>
      </c>
      <c r="G80" s="110">
        <f t="shared" si="4"/>
        <v>17.43013698630137</v>
      </c>
      <c r="H80" s="110">
        <f t="shared" si="5"/>
        <v>18.432876712328767</v>
      </c>
    </row>
    <row r="81" spans="1:8" x14ac:dyDescent="0.25">
      <c r="A81" s="35" t="s">
        <v>868</v>
      </c>
      <c r="B81" s="35" t="s">
        <v>436</v>
      </c>
      <c r="C81" s="56">
        <v>37761</v>
      </c>
      <c r="D81" s="35" t="str">
        <f t="shared" si="3"/>
        <v>RS</v>
      </c>
      <c r="E81" s="35">
        <v>703</v>
      </c>
      <c r="G81" s="110">
        <f t="shared" si="4"/>
        <v>16.627397260273973</v>
      </c>
      <c r="H81" s="110">
        <f t="shared" si="5"/>
        <v>17.63013698630137</v>
      </c>
    </row>
    <row r="82" spans="1:8" x14ac:dyDescent="0.25">
      <c r="A82" s="35" t="s">
        <v>869</v>
      </c>
      <c r="B82" s="35" t="s">
        <v>437</v>
      </c>
      <c r="C82" s="56">
        <v>37852</v>
      </c>
      <c r="D82" s="35" t="str">
        <f t="shared" si="3"/>
        <v>RS</v>
      </c>
      <c r="E82" s="35">
        <v>685</v>
      </c>
      <c r="G82" s="110">
        <f t="shared" si="4"/>
        <v>16.378082191780823</v>
      </c>
      <c r="H82" s="110">
        <f t="shared" si="5"/>
        <v>17.38082191780822</v>
      </c>
    </row>
    <row r="83" spans="1:8" x14ac:dyDescent="0.25">
      <c r="A83" s="35" t="s">
        <v>870</v>
      </c>
      <c r="B83" s="35" t="s">
        <v>438</v>
      </c>
      <c r="C83" s="56">
        <v>37861</v>
      </c>
      <c r="D83" s="35" t="str">
        <f t="shared" si="3"/>
        <v>RS</v>
      </c>
      <c r="E83" s="35">
        <v>980</v>
      </c>
      <c r="G83" s="110">
        <f t="shared" si="4"/>
        <v>16.353424657534248</v>
      </c>
      <c r="H83" s="110">
        <f t="shared" si="5"/>
        <v>17.356164383561644</v>
      </c>
    </row>
    <row r="84" spans="1:8" x14ac:dyDescent="0.25">
      <c r="A84" s="35" t="s">
        <v>871</v>
      </c>
      <c r="B84" s="35" t="s">
        <v>439</v>
      </c>
      <c r="C84" s="56">
        <v>37903</v>
      </c>
      <c r="D84" s="35" t="str">
        <f t="shared" si="3"/>
        <v>RS</v>
      </c>
      <c r="E84" s="35">
        <v>1072</v>
      </c>
      <c r="G84" s="110">
        <f t="shared" si="4"/>
        <v>16.238356164383561</v>
      </c>
      <c r="H84" s="110">
        <f t="shared" si="5"/>
        <v>17.241095890410961</v>
      </c>
    </row>
    <row r="85" spans="1:8" x14ac:dyDescent="0.25">
      <c r="A85" s="35" t="s">
        <v>872</v>
      </c>
      <c r="B85" s="35" t="s">
        <v>440</v>
      </c>
      <c r="C85" s="56">
        <v>37953</v>
      </c>
      <c r="D85" s="35" t="str">
        <f t="shared" si="3"/>
        <v>RS</v>
      </c>
      <c r="E85" s="35">
        <v>635</v>
      </c>
      <c r="G85" s="110">
        <f t="shared" si="4"/>
        <v>16.101369863013698</v>
      </c>
      <c r="H85" s="110">
        <f t="shared" si="5"/>
        <v>17.104109589041094</v>
      </c>
    </row>
    <row r="86" spans="1:8" x14ac:dyDescent="0.25">
      <c r="A86" s="35" t="s">
        <v>873</v>
      </c>
      <c r="B86" s="35" t="s">
        <v>441</v>
      </c>
      <c r="C86" s="56">
        <v>37965</v>
      </c>
      <c r="D86" s="35" t="str">
        <f t="shared" si="3"/>
        <v>RS</v>
      </c>
      <c r="E86" s="35">
        <v>920</v>
      </c>
      <c r="G86" s="110">
        <f t="shared" si="4"/>
        <v>16.068493150684933</v>
      </c>
      <c r="H86" s="110">
        <f t="shared" si="5"/>
        <v>17.07123287671233</v>
      </c>
    </row>
    <row r="87" spans="1:8" x14ac:dyDescent="0.25">
      <c r="A87" s="35" t="s">
        <v>874</v>
      </c>
      <c r="B87" s="35" t="s">
        <v>442</v>
      </c>
      <c r="C87" s="56">
        <v>38022</v>
      </c>
      <c r="D87" s="35" t="str">
        <f t="shared" si="3"/>
        <v>RS</v>
      </c>
      <c r="E87" s="35">
        <v>453</v>
      </c>
      <c r="G87" s="110">
        <f t="shared" si="4"/>
        <v>15.912328767123288</v>
      </c>
      <c r="H87" s="110">
        <f t="shared" si="5"/>
        <v>16.915068493150685</v>
      </c>
    </row>
    <row r="88" spans="1:8" x14ac:dyDescent="0.25">
      <c r="A88" s="35" t="s">
        <v>875</v>
      </c>
      <c r="B88" s="35" t="s">
        <v>443</v>
      </c>
      <c r="C88" s="56">
        <v>38037</v>
      </c>
      <c r="D88" s="35" t="str">
        <f t="shared" si="3"/>
        <v>RS</v>
      </c>
      <c r="E88" s="35">
        <v>483</v>
      </c>
      <c r="G88" s="110">
        <f t="shared" si="4"/>
        <v>15.871232876712329</v>
      </c>
      <c r="H88" s="110">
        <f t="shared" si="5"/>
        <v>16.873972602739727</v>
      </c>
    </row>
    <row r="89" spans="1:8" x14ac:dyDescent="0.25">
      <c r="A89" s="35" t="s">
        <v>876</v>
      </c>
      <c r="B89" s="35" t="s">
        <v>444</v>
      </c>
      <c r="C89" s="56">
        <v>38071</v>
      </c>
      <c r="D89" s="35" t="str">
        <f t="shared" si="3"/>
        <v>RS</v>
      </c>
      <c r="E89" s="35">
        <v>861</v>
      </c>
      <c r="G89" s="110">
        <f t="shared" si="4"/>
        <v>15.778082191780822</v>
      </c>
      <c r="H89" s="110">
        <f t="shared" si="5"/>
        <v>16.780821917808218</v>
      </c>
    </row>
    <row r="90" spans="1:8" x14ac:dyDescent="0.25">
      <c r="A90" s="35" t="s">
        <v>877</v>
      </c>
      <c r="B90" s="35" t="s">
        <v>416</v>
      </c>
      <c r="C90" s="56">
        <v>38091</v>
      </c>
      <c r="D90" s="35" t="str">
        <f t="shared" si="3"/>
        <v>RS</v>
      </c>
      <c r="E90" s="35">
        <v>1033</v>
      </c>
      <c r="G90" s="110">
        <f t="shared" si="4"/>
        <v>15.723287671232876</v>
      </c>
      <c r="H90" s="110">
        <f t="shared" si="5"/>
        <v>16.726027397260275</v>
      </c>
    </row>
    <row r="91" spans="1:8" x14ac:dyDescent="0.25">
      <c r="A91" s="35" t="s">
        <v>878</v>
      </c>
      <c r="B91" s="35" t="s">
        <v>445</v>
      </c>
      <c r="C91" s="56">
        <v>38136</v>
      </c>
      <c r="D91" s="35" t="str">
        <f t="shared" si="3"/>
        <v>RS</v>
      </c>
      <c r="E91" s="35">
        <v>680</v>
      </c>
      <c r="G91" s="110">
        <f t="shared" si="4"/>
        <v>15.6</v>
      </c>
      <c r="H91" s="110">
        <f t="shared" si="5"/>
        <v>16.602739726027398</v>
      </c>
    </row>
    <row r="92" spans="1:8" x14ac:dyDescent="0.25">
      <c r="A92" s="35" t="s">
        <v>879</v>
      </c>
      <c r="B92" s="35" t="s">
        <v>446</v>
      </c>
      <c r="C92" s="56">
        <v>38150</v>
      </c>
      <c r="D92" s="35" t="str">
        <f t="shared" si="3"/>
        <v>RS</v>
      </c>
      <c r="E92" s="35">
        <v>579</v>
      </c>
      <c r="G92" s="110">
        <f t="shared" si="4"/>
        <v>15.561643835616438</v>
      </c>
      <c r="H92" s="110">
        <f t="shared" si="5"/>
        <v>16.564383561643837</v>
      </c>
    </row>
    <row r="93" spans="1:8" x14ac:dyDescent="0.25">
      <c r="A93" s="35" t="s">
        <v>880</v>
      </c>
      <c r="B93" s="35" t="s">
        <v>447</v>
      </c>
      <c r="C93" s="56">
        <v>38162</v>
      </c>
      <c r="D93" s="35" t="str">
        <f t="shared" si="3"/>
        <v>RS</v>
      </c>
      <c r="E93" s="35">
        <v>722</v>
      </c>
      <c r="G93" s="110">
        <f t="shared" si="4"/>
        <v>15.528767123287672</v>
      </c>
      <c r="H93" s="110">
        <f t="shared" si="5"/>
        <v>16.531506849315068</v>
      </c>
    </row>
    <row r="94" spans="1:8" x14ac:dyDescent="0.25">
      <c r="A94" s="35" t="s">
        <v>881</v>
      </c>
      <c r="B94" s="35" t="s">
        <v>448</v>
      </c>
      <c r="C94" s="56">
        <v>38166</v>
      </c>
      <c r="D94" s="35" t="str">
        <f t="shared" si="3"/>
        <v>RS</v>
      </c>
      <c r="E94" s="35">
        <v>700</v>
      </c>
      <c r="G94" s="110">
        <f t="shared" si="4"/>
        <v>15.517808219178082</v>
      </c>
      <c r="H94" s="110">
        <f t="shared" si="5"/>
        <v>16.520547945205479</v>
      </c>
    </row>
    <row r="95" spans="1:8" x14ac:dyDescent="0.25">
      <c r="A95" s="35" t="s">
        <v>882</v>
      </c>
      <c r="B95" s="35" t="s">
        <v>449</v>
      </c>
      <c r="C95" s="56">
        <v>38173</v>
      </c>
      <c r="D95" s="35" t="str">
        <f t="shared" si="3"/>
        <v>RS</v>
      </c>
      <c r="E95" s="35">
        <v>651</v>
      </c>
      <c r="G95" s="110">
        <f t="shared" si="4"/>
        <v>15.498630136986302</v>
      </c>
      <c r="H95" s="110">
        <f t="shared" si="5"/>
        <v>16.5013698630137</v>
      </c>
    </row>
    <row r="96" spans="1:8" x14ac:dyDescent="0.25">
      <c r="A96" s="35" t="s">
        <v>883</v>
      </c>
      <c r="B96" s="35" t="s">
        <v>450</v>
      </c>
      <c r="C96" s="56">
        <v>38177</v>
      </c>
      <c r="D96" s="35" t="str">
        <f t="shared" si="3"/>
        <v>RS</v>
      </c>
      <c r="E96" s="35">
        <v>545</v>
      </c>
      <c r="G96" s="110">
        <f t="shared" si="4"/>
        <v>15.487671232876712</v>
      </c>
      <c r="H96" s="110">
        <f t="shared" si="5"/>
        <v>16.490410958904111</v>
      </c>
    </row>
    <row r="97" spans="1:8" x14ac:dyDescent="0.25">
      <c r="A97" s="35" t="s">
        <v>884</v>
      </c>
      <c r="B97" s="35" t="s">
        <v>403</v>
      </c>
      <c r="C97" s="56">
        <v>38198</v>
      </c>
      <c r="D97" s="35" t="str">
        <f t="shared" si="3"/>
        <v>RS</v>
      </c>
      <c r="E97" s="35">
        <v>916</v>
      </c>
      <c r="G97" s="110">
        <f t="shared" si="4"/>
        <v>15.43013698630137</v>
      </c>
      <c r="H97" s="110">
        <f t="shared" si="5"/>
        <v>16.432876712328767</v>
      </c>
    </row>
    <row r="98" spans="1:8" x14ac:dyDescent="0.25">
      <c r="A98" s="35" t="s">
        <v>885</v>
      </c>
      <c r="B98" s="35" t="s">
        <v>451</v>
      </c>
      <c r="C98" s="56">
        <v>38240</v>
      </c>
      <c r="D98" s="35" t="str">
        <f t="shared" si="3"/>
        <v>RS</v>
      </c>
      <c r="E98" s="35">
        <v>868</v>
      </c>
      <c r="G98" s="110">
        <f t="shared" si="4"/>
        <v>15.315068493150685</v>
      </c>
      <c r="H98" s="110">
        <f t="shared" si="5"/>
        <v>16.317808219178083</v>
      </c>
    </row>
    <row r="99" spans="1:8" x14ac:dyDescent="0.25">
      <c r="A99" s="35" t="s">
        <v>886</v>
      </c>
      <c r="B99" s="35" t="s">
        <v>452</v>
      </c>
      <c r="C99" s="56">
        <v>38248</v>
      </c>
      <c r="D99" s="35" t="str">
        <f t="shared" si="3"/>
        <v>RS</v>
      </c>
      <c r="E99" s="35">
        <v>667</v>
      </c>
      <c r="G99" s="110">
        <f t="shared" si="4"/>
        <v>15.293150684931506</v>
      </c>
      <c r="H99" s="110">
        <f t="shared" si="5"/>
        <v>16.295890410958904</v>
      </c>
    </row>
    <row r="100" spans="1:8" x14ac:dyDescent="0.25">
      <c r="A100" s="35" t="s">
        <v>887</v>
      </c>
      <c r="B100" s="35" t="s">
        <v>453</v>
      </c>
      <c r="C100" s="56">
        <v>38421</v>
      </c>
      <c r="D100" s="35" t="str">
        <f t="shared" si="3"/>
        <v>RS</v>
      </c>
      <c r="E100" s="35">
        <v>624</v>
      </c>
      <c r="G100" s="110">
        <f t="shared" si="4"/>
        <v>14.819178082191781</v>
      </c>
      <c r="H100" s="110">
        <f t="shared" si="5"/>
        <v>15.821917808219178</v>
      </c>
    </row>
    <row r="101" spans="1:8" x14ac:dyDescent="0.25">
      <c r="A101" s="35" t="s">
        <v>888</v>
      </c>
      <c r="B101" s="35" t="s">
        <v>454</v>
      </c>
      <c r="C101" s="56">
        <v>38456</v>
      </c>
      <c r="D101" s="35" t="str">
        <f t="shared" si="3"/>
        <v>RS</v>
      </c>
      <c r="E101" s="35">
        <v>566</v>
      </c>
      <c r="G101" s="110">
        <f t="shared" si="4"/>
        <v>14.723287671232876</v>
      </c>
      <c r="H101" s="110">
        <f t="shared" si="5"/>
        <v>15.726027397260275</v>
      </c>
    </row>
    <row r="102" spans="1:8" x14ac:dyDescent="0.25">
      <c r="A102" s="35" t="s">
        <v>889</v>
      </c>
      <c r="B102" s="35" t="s">
        <v>455</v>
      </c>
      <c r="C102" s="56">
        <v>38869</v>
      </c>
      <c r="D102" s="35" t="str">
        <f t="shared" si="3"/>
        <v>RS</v>
      </c>
      <c r="E102" s="35">
        <v>514</v>
      </c>
      <c r="G102" s="110">
        <f t="shared" si="4"/>
        <v>13.591780821917808</v>
      </c>
      <c r="H102" s="110">
        <f t="shared" si="5"/>
        <v>14.594520547945205</v>
      </c>
    </row>
    <row r="103" spans="1:8" x14ac:dyDescent="0.25">
      <c r="A103" s="35" t="s">
        <v>890</v>
      </c>
      <c r="B103" s="35" t="s">
        <v>456</v>
      </c>
      <c r="C103" s="56">
        <v>38874</v>
      </c>
      <c r="D103" s="35" t="str">
        <f t="shared" si="3"/>
        <v>RS</v>
      </c>
      <c r="E103" s="35">
        <v>515</v>
      </c>
      <c r="G103" s="110">
        <f t="shared" si="4"/>
        <v>13.578082191780823</v>
      </c>
      <c r="H103" s="110">
        <f t="shared" si="5"/>
        <v>14.580821917808219</v>
      </c>
    </row>
    <row r="104" spans="1:8" x14ac:dyDescent="0.25">
      <c r="A104" s="35" t="s">
        <v>891</v>
      </c>
      <c r="B104" s="35" t="s">
        <v>457</v>
      </c>
      <c r="C104" s="56">
        <v>38968</v>
      </c>
      <c r="D104" s="35" t="str">
        <f t="shared" si="3"/>
        <v>RS</v>
      </c>
      <c r="E104" s="35">
        <v>800</v>
      </c>
      <c r="G104" s="110">
        <f t="shared" si="4"/>
        <v>13.32054794520548</v>
      </c>
      <c r="H104" s="110">
        <f t="shared" si="5"/>
        <v>14.323287671232876</v>
      </c>
    </row>
    <row r="105" spans="1:8" x14ac:dyDescent="0.25">
      <c r="A105" s="35" t="s">
        <v>892</v>
      </c>
      <c r="B105" s="35" t="s">
        <v>420</v>
      </c>
      <c r="C105" s="56">
        <v>39010</v>
      </c>
      <c r="D105" s="35" t="str">
        <f t="shared" si="3"/>
        <v>RS</v>
      </c>
      <c r="E105" s="35">
        <v>1753</v>
      </c>
      <c r="G105" s="110">
        <f t="shared" si="4"/>
        <v>13.205479452054794</v>
      </c>
      <c r="H105" s="110">
        <f t="shared" si="5"/>
        <v>14.208219178082192</v>
      </c>
    </row>
    <row r="106" spans="1:8" x14ac:dyDescent="0.25">
      <c r="A106" s="35" t="s">
        <v>893</v>
      </c>
      <c r="B106" s="35" t="s">
        <v>458</v>
      </c>
      <c r="C106" s="56">
        <v>39048</v>
      </c>
      <c r="D106" s="35" t="str">
        <f t="shared" si="3"/>
        <v>RS</v>
      </c>
      <c r="E106" s="35">
        <v>684</v>
      </c>
      <c r="G106" s="110">
        <f t="shared" si="4"/>
        <v>13.101369863013698</v>
      </c>
      <c r="H106" s="110">
        <f t="shared" si="5"/>
        <v>14.104109589041096</v>
      </c>
    </row>
    <row r="107" spans="1:8" x14ac:dyDescent="0.25">
      <c r="A107" s="35" t="s">
        <v>894</v>
      </c>
      <c r="B107" s="35" t="s">
        <v>459</v>
      </c>
      <c r="C107" s="56">
        <v>39057</v>
      </c>
      <c r="D107" s="35" t="str">
        <f t="shared" si="3"/>
        <v>RS</v>
      </c>
      <c r="E107" s="35">
        <v>849</v>
      </c>
      <c r="G107" s="110">
        <f t="shared" si="4"/>
        <v>13.076712328767123</v>
      </c>
      <c r="H107" s="110">
        <f t="shared" si="5"/>
        <v>14.079452054794521</v>
      </c>
    </row>
    <row r="108" spans="1:8" x14ac:dyDescent="0.25">
      <c r="A108" s="35" t="s">
        <v>895</v>
      </c>
      <c r="B108" s="35" t="s">
        <v>460</v>
      </c>
      <c r="C108" s="56">
        <v>39125</v>
      </c>
      <c r="D108" s="35" t="str">
        <f t="shared" si="3"/>
        <v>RS</v>
      </c>
      <c r="E108" s="35">
        <v>550</v>
      </c>
      <c r="G108" s="110">
        <f t="shared" si="4"/>
        <v>12.890410958904109</v>
      </c>
      <c r="H108" s="110">
        <f t="shared" si="5"/>
        <v>13.893150684931507</v>
      </c>
    </row>
    <row r="109" spans="1:8" x14ac:dyDescent="0.25">
      <c r="A109" s="35" t="s">
        <v>896</v>
      </c>
      <c r="B109" s="35" t="s">
        <v>461</v>
      </c>
      <c r="C109" s="56">
        <v>39136</v>
      </c>
      <c r="D109" s="35" t="str">
        <f t="shared" si="3"/>
        <v>RS</v>
      </c>
      <c r="E109" s="35">
        <v>553</v>
      </c>
      <c r="G109" s="110">
        <f t="shared" si="4"/>
        <v>12.860273972602739</v>
      </c>
      <c r="H109" s="110">
        <f t="shared" si="5"/>
        <v>13.863013698630137</v>
      </c>
    </row>
    <row r="110" spans="1:8" x14ac:dyDescent="0.25">
      <c r="A110" s="35" t="s">
        <v>897</v>
      </c>
      <c r="B110" s="35" t="s">
        <v>462</v>
      </c>
      <c r="C110" s="56">
        <v>39170</v>
      </c>
      <c r="D110" s="35" t="str">
        <f t="shared" si="3"/>
        <v>RS</v>
      </c>
      <c r="E110" s="35">
        <v>767</v>
      </c>
      <c r="G110" s="110">
        <f t="shared" si="4"/>
        <v>12.767123287671232</v>
      </c>
      <c r="H110" s="110">
        <f t="shared" si="5"/>
        <v>13.769863013698631</v>
      </c>
    </row>
    <row r="111" spans="1:8" x14ac:dyDescent="0.25">
      <c r="A111" s="35" t="s">
        <v>898</v>
      </c>
      <c r="B111" s="35" t="s">
        <v>463</v>
      </c>
      <c r="C111" s="56">
        <v>39246</v>
      </c>
      <c r="D111" s="35" t="str">
        <f t="shared" si="3"/>
        <v>RS</v>
      </c>
      <c r="E111" s="35">
        <v>549</v>
      </c>
      <c r="G111" s="110">
        <f t="shared" si="4"/>
        <v>12.558904109589042</v>
      </c>
      <c r="H111" s="110">
        <f t="shared" si="5"/>
        <v>13.561643835616438</v>
      </c>
    </row>
    <row r="112" spans="1:8" x14ac:dyDescent="0.25">
      <c r="A112" s="35" t="s">
        <v>899</v>
      </c>
      <c r="B112" s="35" t="s">
        <v>464</v>
      </c>
      <c r="C112" s="56">
        <v>39282</v>
      </c>
      <c r="D112" s="35" t="str">
        <f t="shared" si="3"/>
        <v>RS</v>
      </c>
      <c r="E112" s="35">
        <v>867</v>
      </c>
      <c r="G112" s="110">
        <f t="shared" si="4"/>
        <v>12.46027397260274</v>
      </c>
      <c r="H112" s="110">
        <f t="shared" si="5"/>
        <v>13.463013698630137</v>
      </c>
    </row>
    <row r="113" spans="1:8" x14ac:dyDescent="0.25">
      <c r="A113" s="35" t="s">
        <v>900</v>
      </c>
      <c r="B113" s="35" t="s">
        <v>465</v>
      </c>
      <c r="C113" s="56">
        <v>39303</v>
      </c>
      <c r="D113" s="35" t="str">
        <f t="shared" si="3"/>
        <v>RS</v>
      </c>
      <c r="E113" s="35">
        <v>494</v>
      </c>
      <c r="G113" s="110">
        <f t="shared" si="4"/>
        <v>12.402739726027397</v>
      </c>
      <c r="H113" s="110">
        <f t="shared" si="5"/>
        <v>13.405479452054795</v>
      </c>
    </row>
    <row r="114" spans="1:8" x14ac:dyDescent="0.25">
      <c r="A114" s="35" t="s">
        <v>901</v>
      </c>
      <c r="B114" s="35" t="s">
        <v>466</v>
      </c>
      <c r="C114" s="56">
        <v>39337</v>
      </c>
      <c r="D114" s="35" t="str">
        <f t="shared" si="3"/>
        <v>RS</v>
      </c>
      <c r="E114" s="35">
        <v>610</v>
      </c>
      <c r="G114" s="110">
        <f t="shared" si="4"/>
        <v>12.30958904109589</v>
      </c>
      <c r="H114" s="110">
        <f t="shared" si="5"/>
        <v>13.312328767123288</v>
      </c>
    </row>
    <row r="115" spans="1:8" x14ac:dyDescent="0.25">
      <c r="A115" s="35" t="s">
        <v>902</v>
      </c>
      <c r="B115" s="35" t="s">
        <v>467</v>
      </c>
      <c r="C115" s="56">
        <v>39350</v>
      </c>
      <c r="D115" s="35" t="str">
        <f t="shared" si="3"/>
        <v>RS</v>
      </c>
      <c r="E115" s="35">
        <v>555</v>
      </c>
      <c r="G115" s="110">
        <f t="shared" si="4"/>
        <v>12.273972602739725</v>
      </c>
      <c r="H115" s="110">
        <f t="shared" si="5"/>
        <v>13.276712328767124</v>
      </c>
    </row>
    <row r="116" spans="1:8" x14ac:dyDescent="0.25">
      <c r="A116" s="35" t="s">
        <v>903</v>
      </c>
      <c r="B116" s="35" t="s">
        <v>468</v>
      </c>
      <c r="C116" s="56">
        <v>39365</v>
      </c>
      <c r="D116" s="35" t="str">
        <f t="shared" si="3"/>
        <v>RS</v>
      </c>
      <c r="E116" s="35">
        <v>432</v>
      </c>
      <c r="G116" s="110">
        <f t="shared" si="4"/>
        <v>12.232876712328768</v>
      </c>
      <c r="H116" s="110">
        <f t="shared" si="5"/>
        <v>13.235616438356164</v>
      </c>
    </row>
    <row r="117" spans="1:8" x14ac:dyDescent="0.25">
      <c r="A117" s="35" t="s">
        <v>904</v>
      </c>
      <c r="B117" s="35" t="s">
        <v>469</v>
      </c>
      <c r="C117" s="56">
        <v>39365</v>
      </c>
      <c r="D117" s="35" t="str">
        <f t="shared" si="3"/>
        <v>RS</v>
      </c>
      <c r="E117" s="35">
        <v>618</v>
      </c>
      <c r="G117" s="110">
        <f t="shared" si="4"/>
        <v>12.232876712328768</v>
      </c>
      <c r="H117" s="110">
        <f t="shared" si="5"/>
        <v>13.235616438356164</v>
      </c>
    </row>
    <row r="118" spans="1:8" x14ac:dyDescent="0.25">
      <c r="A118" s="35" t="s">
        <v>905</v>
      </c>
      <c r="B118" s="35" t="s">
        <v>470</v>
      </c>
      <c r="C118" s="56">
        <v>39374</v>
      </c>
      <c r="D118" s="35" t="str">
        <f t="shared" si="3"/>
        <v>RS</v>
      </c>
      <c r="E118" s="35">
        <v>416</v>
      </c>
      <c r="G118" s="110">
        <f t="shared" si="4"/>
        <v>12.208219178082192</v>
      </c>
      <c r="H118" s="110">
        <f t="shared" si="5"/>
        <v>13.210958904109589</v>
      </c>
    </row>
    <row r="119" spans="1:8" x14ac:dyDescent="0.25">
      <c r="A119" s="35" t="s">
        <v>906</v>
      </c>
      <c r="B119" s="35" t="s">
        <v>462</v>
      </c>
      <c r="C119" s="56">
        <v>39374</v>
      </c>
      <c r="D119" s="35" t="str">
        <f t="shared" si="3"/>
        <v>RS</v>
      </c>
      <c r="E119" s="35">
        <v>1050</v>
      </c>
      <c r="G119" s="110">
        <f t="shared" si="4"/>
        <v>12.208219178082192</v>
      </c>
      <c r="H119" s="110">
        <f t="shared" si="5"/>
        <v>13.210958904109589</v>
      </c>
    </row>
    <row r="120" spans="1:8" x14ac:dyDescent="0.25">
      <c r="A120" s="35" t="s">
        <v>907</v>
      </c>
      <c r="B120" s="35" t="s">
        <v>471</v>
      </c>
      <c r="C120" s="56">
        <v>39374</v>
      </c>
      <c r="D120" s="35" t="str">
        <f t="shared" si="3"/>
        <v>RS</v>
      </c>
      <c r="E120" s="35">
        <v>621</v>
      </c>
      <c r="G120" s="110">
        <f t="shared" si="4"/>
        <v>12.208219178082192</v>
      </c>
      <c r="H120" s="110">
        <f t="shared" si="5"/>
        <v>13.210958904109589</v>
      </c>
    </row>
    <row r="121" spans="1:8" x14ac:dyDescent="0.25">
      <c r="A121" s="35" t="s">
        <v>908</v>
      </c>
      <c r="B121" s="35" t="s">
        <v>472</v>
      </c>
      <c r="C121" s="56">
        <v>39374</v>
      </c>
      <c r="D121" s="35" t="str">
        <f t="shared" si="3"/>
        <v>RS</v>
      </c>
      <c r="E121" s="35">
        <v>445</v>
      </c>
      <c r="G121" s="110">
        <f t="shared" si="4"/>
        <v>12.208219178082192</v>
      </c>
      <c r="H121" s="110">
        <f t="shared" si="5"/>
        <v>13.210958904109589</v>
      </c>
    </row>
    <row r="122" spans="1:8" x14ac:dyDescent="0.25">
      <c r="A122" s="35" t="s">
        <v>909</v>
      </c>
      <c r="B122" s="35" t="s">
        <v>473</v>
      </c>
      <c r="C122" s="56">
        <v>39377</v>
      </c>
      <c r="D122" s="35" t="str">
        <f t="shared" si="3"/>
        <v>RS</v>
      </c>
      <c r="E122" s="35">
        <v>477</v>
      </c>
      <c r="G122" s="110">
        <f t="shared" si="4"/>
        <v>12.2</v>
      </c>
      <c r="H122" s="110">
        <f t="shared" si="5"/>
        <v>13.202739726027398</v>
      </c>
    </row>
    <row r="123" spans="1:8" x14ac:dyDescent="0.25">
      <c r="A123" s="35" t="s">
        <v>910</v>
      </c>
      <c r="B123" s="35" t="s">
        <v>473</v>
      </c>
      <c r="C123" s="56">
        <v>39377</v>
      </c>
      <c r="D123" s="35" t="str">
        <f t="shared" si="3"/>
        <v>RS</v>
      </c>
      <c r="E123" s="35">
        <v>775</v>
      </c>
      <c r="G123" s="110">
        <f t="shared" si="4"/>
        <v>12.2</v>
      </c>
      <c r="H123" s="110">
        <f t="shared" si="5"/>
        <v>13.202739726027398</v>
      </c>
    </row>
    <row r="124" spans="1:8" x14ac:dyDescent="0.25">
      <c r="A124" s="35" t="s">
        <v>911</v>
      </c>
      <c r="B124" s="35" t="s">
        <v>474</v>
      </c>
      <c r="C124" s="56">
        <v>39377</v>
      </c>
      <c r="D124" s="35" t="str">
        <f t="shared" si="3"/>
        <v>RS</v>
      </c>
      <c r="E124" s="35">
        <v>641</v>
      </c>
      <c r="G124" s="110">
        <f t="shared" si="4"/>
        <v>12.2</v>
      </c>
      <c r="H124" s="110">
        <f t="shared" si="5"/>
        <v>13.202739726027398</v>
      </c>
    </row>
    <row r="125" spans="1:8" x14ac:dyDescent="0.25">
      <c r="A125" s="35" t="s">
        <v>912</v>
      </c>
      <c r="B125" s="35" t="s">
        <v>475</v>
      </c>
      <c r="C125" s="56">
        <v>39380</v>
      </c>
      <c r="D125" s="35" t="str">
        <f t="shared" si="3"/>
        <v>RS</v>
      </c>
      <c r="E125" s="35">
        <v>430</v>
      </c>
      <c r="G125" s="110">
        <f t="shared" si="4"/>
        <v>12.191780821917808</v>
      </c>
      <c r="H125" s="110">
        <f t="shared" si="5"/>
        <v>13.194520547945206</v>
      </c>
    </row>
    <row r="126" spans="1:8" x14ac:dyDescent="0.25">
      <c r="A126" s="35" t="s">
        <v>913</v>
      </c>
      <c r="B126" s="35" t="s">
        <v>476</v>
      </c>
      <c r="C126" s="56">
        <v>39381</v>
      </c>
      <c r="D126" s="35" t="str">
        <f t="shared" si="3"/>
        <v>RS</v>
      </c>
      <c r="E126" s="35">
        <v>696</v>
      </c>
      <c r="G126" s="110">
        <f t="shared" si="4"/>
        <v>12.189041095890412</v>
      </c>
      <c r="H126" s="110">
        <f t="shared" si="5"/>
        <v>13.191780821917808</v>
      </c>
    </row>
    <row r="127" spans="1:8" x14ac:dyDescent="0.25">
      <c r="A127" s="35" t="s">
        <v>914</v>
      </c>
      <c r="B127" s="35" t="s">
        <v>477</v>
      </c>
      <c r="C127" s="56">
        <v>39381</v>
      </c>
      <c r="D127" s="35" t="str">
        <f t="shared" si="3"/>
        <v>RS</v>
      </c>
      <c r="E127" s="35">
        <v>567</v>
      </c>
      <c r="G127" s="110">
        <f t="shared" si="4"/>
        <v>12.189041095890412</v>
      </c>
      <c r="H127" s="110">
        <f t="shared" si="5"/>
        <v>13.191780821917808</v>
      </c>
    </row>
    <row r="128" spans="1:8" x14ac:dyDescent="0.25">
      <c r="A128" s="35" t="s">
        <v>915</v>
      </c>
      <c r="B128" s="35" t="s">
        <v>478</v>
      </c>
      <c r="C128" s="56">
        <v>39384</v>
      </c>
      <c r="D128" s="35" t="str">
        <f t="shared" si="3"/>
        <v>RS</v>
      </c>
      <c r="E128" s="35">
        <v>685</v>
      </c>
      <c r="G128" s="110">
        <f t="shared" si="4"/>
        <v>12.180821917808219</v>
      </c>
      <c r="H128" s="110">
        <f t="shared" si="5"/>
        <v>13.183561643835617</v>
      </c>
    </row>
    <row r="129" spans="1:8" x14ac:dyDescent="0.25">
      <c r="A129" s="35" t="s">
        <v>916</v>
      </c>
      <c r="B129" s="35" t="s">
        <v>479</v>
      </c>
      <c r="C129" s="56">
        <v>39384</v>
      </c>
      <c r="D129" s="35" t="str">
        <f t="shared" si="3"/>
        <v>RS</v>
      </c>
      <c r="E129" s="35">
        <v>586</v>
      </c>
      <c r="G129" s="110">
        <f t="shared" si="4"/>
        <v>12.180821917808219</v>
      </c>
      <c r="H129" s="110">
        <f t="shared" si="5"/>
        <v>13.183561643835617</v>
      </c>
    </row>
    <row r="130" spans="1:8" x14ac:dyDescent="0.25">
      <c r="A130" s="35" t="s">
        <v>917</v>
      </c>
      <c r="B130" s="35" t="s">
        <v>480</v>
      </c>
      <c r="C130" s="56">
        <v>39384</v>
      </c>
      <c r="D130" s="35" t="str">
        <f t="shared" si="3"/>
        <v>RS</v>
      </c>
      <c r="E130" s="35">
        <v>565</v>
      </c>
      <c r="G130" s="110">
        <f t="shared" si="4"/>
        <v>12.180821917808219</v>
      </c>
      <c r="H130" s="110">
        <f t="shared" si="5"/>
        <v>13.183561643835617</v>
      </c>
    </row>
    <row r="131" spans="1:8" x14ac:dyDescent="0.25">
      <c r="A131" s="35" t="s">
        <v>918</v>
      </c>
      <c r="B131" s="35" t="s">
        <v>481</v>
      </c>
      <c r="C131" s="56">
        <v>39384</v>
      </c>
      <c r="D131" s="35" t="str">
        <f t="shared" si="3"/>
        <v>RS</v>
      </c>
      <c r="E131" s="35">
        <v>596</v>
      </c>
      <c r="G131" s="110">
        <f t="shared" si="4"/>
        <v>12.180821917808219</v>
      </c>
      <c r="H131" s="110">
        <f t="shared" si="5"/>
        <v>13.183561643835617</v>
      </c>
    </row>
    <row r="132" spans="1:8" x14ac:dyDescent="0.25">
      <c r="A132" s="35" t="s">
        <v>919</v>
      </c>
      <c r="B132" s="35" t="s">
        <v>457</v>
      </c>
      <c r="C132" s="56">
        <v>39387</v>
      </c>
      <c r="D132" s="35" t="str">
        <f t="shared" ref="D132:D195" si="6">MID(RIGHT($B132,4),2,2)</f>
        <v>RS</v>
      </c>
      <c r="E132" s="35">
        <v>397</v>
      </c>
      <c r="G132" s="110">
        <f t="shared" si="4"/>
        <v>12.172602739726027</v>
      </c>
      <c r="H132" s="110">
        <f t="shared" si="5"/>
        <v>13.175342465753424</v>
      </c>
    </row>
    <row r="133" spans="1:8" x14ac:dyDescent="0.25">
      <c r="A133" s="35" t="s">
        <v>920</v>
      </c>
      <c r="B133" s="35" t="s">
        <v>482</v>
      </c>
      <c r="C133" s="56">
        <v>39387</v>
      </c>
      <c r="D133" s="35" t="str">
        <f t="shared" si="6"/>
        <v>RS</v>
      </c>
      <c r="E133" s="35">
        <v>667</v>
      </c>
      <c r="G133" s="110">
        <f t="shared" ref="G133:G196" si="7">(G$3-$C133)/365</f>
        <v>12.172602739726027</v>
      </c>
      <c r="H133" s="110">
        <f t="shared" ref="H133:H196" si="8">(H$3-$C133)/365</f>
        <v>13.175342465753424</v>
      </c>
    </row>
    <row r="134" spans="1:8" x14ac:dyDescent="0.25">
      <c r="A134" s="35" t="s">
        <v>921</v>
      </c>
      <c r="B134" s="35" t="s">
        <v>483</v>
      </c>
      <c r="C134" s="56">
        <v>39387</v>
      </c>
      <c r="D134" s="35" t="str">
        <f t="shared" si="6"/>
        <v>RS</v>
      </c>
      <c r="E134" s="35">
        <v>690</v>
      </c>
      <c r="G134" s="110">
        <f t="shared" si="7"/>
        <v>12.172602739726027</v>
      </c>
      <c r="H134" s="110">
        <f t="shared" si="8"/>
        <v>13.175342465753424</v>
      </c>
    </row>
    <row r="135" spans="1:8" x14ac:dyDescent="0.25">
      <c r="A135" s="35" t="s">
        <v>922</v>
      </c>
      <c r="B135" s="35" t="s">
        <v>484</v>
      </c>
      <c r="C135" s="56">
        <v>39387</v>
      </c>
      <c r="D135" s="35" t="str">
        <f t="shared" si="6"/>
        <v>RS</v>
      </c>
      <c r="E135" s="35">
        <v>523</v>
      </c>
      <c r="G135" s="110">
        <f t="shared" si="7"/>
        <v>12.172602739726027</v>
      </c>
      <c r="H135" s="110">
        <f t="shared" si="8"/>
        <v>13.175342465753424</v>
      </c>
    </row>
    <row r="136" spans="1:8" x14ac:dyDescent="0.25">
      <c r="A136" s="35" t="s">
        <v>923</v>
      </c>
      <c r="B136" s="35" t="s">
        <v>485</v>
      </c>
      <c r="C136" s="56">
        <v>39391</v>
      </c>
      <c r="D136" s="35" t="str">
        <f t="shared" si="6"/>
        <v>RS</v>
      </c>
      <c r="E136" s="35">
        <v>413</v>
      </c>
      <c r="G136" s="110">
        <f t="shared" si="7"/>
        <v>12.161643835616438</v>
      </c>
      <c r="H136" s="110">
        <f t="shared" si="8"/>
        <v>13.164383561643836</v>
      </c>
    </row>
    <row r="137" spans="1:8" x14ac:dyDescent="0.25">
      <c r="A137" s="35" t="s">
        <v>924</v>
      </c>
      <c r="B137" s="35" t="s">
        <v>486</v>
      </c>
      <c r="C137" s="56">
        <v>39391</v>
      </c>
      <c r="D137" s="35" t="str">
        <f t="shared" si="6"/>
        <v>RS</v>
      </c>
      <c r="E137" s="35">
        <v>1063</v>
      </c>
      <c r="G137" s="110">
        <f t="shared" si="7"/>
        <v>12.161643835616438</v>
      </c>
      <c r="H137" s="110">
        <f t="shared" si="8"/>
        <v>13.164383561643836</v>
      </c>
    </row>
    <row r="138" spans="1:8" x14ac:dyDescent="0.25">
      <c r="A138" s="35" t="s">
        <v>925</v>
      </c>
      <c r="B138" s="35" t="s">
        <v>487</v>
      </c>
      <c r="C138" s="56">
        <v>39391</v>
      </c>
      <c r="D138" s="35" t="str">
        <f t="shared" si="6"/>
        <v>RS</v>
      </c>
      <c r="E138" s="35">
        <v>729</v>
      </c>
      <c r="G138" s="110">
        <f t="shared" si="7"/>
        <v>12.161643835616438</v>
      </c>
      <c r="H138" s="110">
        <f t="shared" si="8"/>
        <v>13.164383561643836</v>
      </c>
    </row>
    <row r="139" spans="1:8" x14ac:dyDescent="0.25">
      <c r="A139" s="35" t="s">
        <v>926</v>
      </c>
      <c r="B139" s="35" t="s">
        <v>488</v>
      </c>
      <c r="C139" s="56">
        <v>39398</v>
      </c>
      <c r="D139" s="35" t="str">
        <f t="shared" si="6"/>
        <v>RS</v>
      </c>
      <c r="E139" s="35">
        <v>621</v>
      </c>
      <c r="G139" s="110">
        <f t="shared" si="7"/>
        <v>12.142465753424657</v>
      </c>
      <c r="H139" s="110">
        <f t="shared" si="8"/>
        <v>13.145205479452056</v>
      </c>
    </row>
    <row r="140" spans="1:8" x14ac:dyDescent="0.25">
      <c r="A140" s="35" t="s">
        <v>927</v>
      </c>
      <c r="B140" s="35" t="s">
        <v>489</v>
      </c>
      <c r="C140" s="56">
        <v>39429</v>
      </c>
      <c r="D140" s="35" t="str">
        <f t="shared" si="6"/>
        <v>RS</v>
      </c>
      <c r="E140" s="35">
        <v>670</v>
      </c>
      <c r="G140" s="110">
        <f t="shared" si="7"/>
        <v>12.057534246575342</v>
      </c>
      <c r="H140" s="110">
        <f t="shared" si="8"/>
        <v>13.06027397260274</v>
      </c>
    </row>
    <row r="141" spans="1:8" x14ac:dyDescent="0.25">
      <c r="A141" s="35" t="s">
        <v>928</v>
      </c>
      <c r="B141" s="35" t="s">
        <v>470</v>
      </c>
      <c r="C141" s="56">
        <v>39447</v>
      </c>
      <c r="D141" s="35" t="str">
        <f t="shared" si="6"/>
        <v>RS</v>
      </c>
      <c r="E141" s="35">
        <v>731</v>
      </c>
      <c r="G141" s="110">
        <f t="shared" si="7"/>
        <v>12.008219178082191</v>
      </c>
      <c r="H141" s="110">
        <f t="shared" si="8"/>
        <v>13.010958904109589</v>
      </c>
    </row>
    <row r="142" spans="1:8" x14ac:dyDescent="0.25">
      <c r="A142" s="35" t="s">
        <v>929</v>
      </c>
      <c r="B142" s="35" t="s">
        <v>490</v>
      </c>
      <c r="C142" s="56">
        <v>39447</v>
      </c>
      <c r="D142" s="35" t="str">
        <f t="shared" si="6"/>
        <v>RS</v>
      </c>
      <c r="E142" s="35">
        <v>727</v>
      </c>
      <c r="G142" s="110">
        <f t="shared" si="7"/>
        <v>12.008219178082191</v>
      </c>
      <c r="H142" s="110">
        <f t="shared" si="8"/>
        <v>13.010958904109589</v>
      </c>
    </row>
    <row r="143" spans="1:8" x14ac:dyDescent="0.25">
      <c r="A143" s="35" t="s">
        <v>930</v>
      </c>
      <c r="B143" s="35" t="s">
        <v>441</v>
      </c>
      <c r="C143" s="56">
        <v>39447</v>
      </c>
      <c r="D143" s="35" t="str">
        <f t="shared" si="6"/>
        <v>RS</v>
      </c>
      <c r="E143" s="35">
        <v>754</v>
      </c>
      <c r="G143" s="110">
        <f t="shared" si="7"/>
        <v>12.008219178082191</v>
      </c>
      <c r="H143" s="110">
        <f t="shared" si="8"/>
        <v>13.010958904109589</v>
      </c>
    </row>
    <row r="144" spans="1:8" x14ac:dyDescent="0.25">
      <c r="A144" s="35" t="s">
        <v>931</v>
      </c>
      <c r="B144" s="35" t="s">
        <v>438</v>
      </c>
      <c r="C144" s="56">
        <v>39447</v>
      </c>
      <c r="D144" s="35" t="str">
        <f t="shared" si="6"/>
        <v>RS</v>
      </c>
      <c r="E144" s="35">
        <v>485</v>
      </c>
      <c r="G144" s="110">
        <f t="shared" si="7"/>
        <v>12.008219178082191</v>
      </c>
      <c r="H144" s="110">
        <f t="shared" si="8"/>
        <v>13.010958904109589</v>
      </c>
    </row>
    <row r="145" spans="1:8" x14ac:dyDescent="0.25">
      <c r="A145" s="35" t="s">
        <v>932</v>
      </c>
      <c r="B145" s="35" t="s">
        <v>491</v>
      </c>
      <c r="C145" s="56">
        <v>39512</v>
      </c>
      <c r="D145" s="35" t="str">
        <f t="shared" si="6"/>
        <v>RS</v>
      </c>
      <c r="E145" s="35">
        <v>968</v>
      </c>
      <c r="G145" s="110">
        <f t="shared" si="7"/>
        <v>11.830136986301369</v>
      </c>
      <c r="H145" s="110">
        <f t="shared" si="8"/>
        <v>12.832876712328767</v>
      </c>
    </row>
    <row r="146" spans="1:8" x14ac:dyDescent="0.25">
      <c r="A146" s="35" t="s">
        <v>933</v>
      </c>
      <c r="B146" s="35" t="s">
        <v>492</v>
      </c>
      <c r="C146" s="56">
        <v>39532</v>
      </c>
      <c r="D146" s="35" t="str">
        <f t="shared" si="6"/>
        <v>RS</v>
      </c>
      <c r="E146" s="35">
        <v>746</v>
      </c>
      <c r="G146" s="110">
        <f t="shared" si="7"/>
        <v>11.775342465753425</v>
      </c>
      <c r="H146" s="110">
        <f t="shared" si="8"/>
        <v>12.778082191780822</v>
      </c>
    </row>
    <row r="147" spans="1:8" x14ac:dyDescent="0.25">
      <c r="A147" s="35" t="s">
        <v>934</v>
      </c>
      <c r="B147" s="35" t="s">
        <v>473</v>
      </c>
      <c r="C147" s="56">
        <v>39541</v>
      </c>
      <c r="D147" s="35" t="str">
        <f t="shared" si="6"/>
        <v>RS</v>
      </c>
      <c r="E147" s="35">
        <v>966</v>
      </c>
      <c r="G147" s="110">
        <f t="shared" si="7"/>
        <v>11.75068493150685</v>
      </c>
      <c r="H147" s="110">
        <f t="shared" si="8"/>
        <v>12.753424657534246</v>
      </c>
    </row>
    <row r="148" spans="1:8" x14ac:dyDescent="0.25">
      <c r="A148" s="35" t="s">
        <v>935</v>
      </c>
      <c r="B148" s="35" t="s">
        <v>432</v>
      </c>
      <c r="C148" s="56">
        <v>39562</v>
      </c>
      <c r="D148" s="35" t="str">
        <f t="shared" si="6"/>
        <v>RS</v>
      </c>
      <c r="E148" s="35">
        <v>715</v>
      </c>
      <c r="G148" s="110">
        <f t="shared" si="7"/>
        <v>11.693150684931506</v>
      </c>
      <c r="H148" s="110">
        <f t="shared" si="8"/>
        <v>12.695890410958905</v>
      </c>
    </row>
    <row r="149" spans="1:8" x14ac:dyDescent="0.25">
      <c r="A149" s="35" t="s">
        <v>936</v>
      </c>
      <c r="B149" s="35" t="s">
        <v>493</v>
      </c>
      <c r="C149" s="56">
        <v>39562</v>
      </c>
      <c r="D149" s="35" t="str">
        <f t="shared" si="6"/>
        <v>RS</v>
      </c>
      <c r="E149" s="35">
        <v>671</v>
      </c>
      <c r="G149" s="110">
        <f t="shared" si="7"/>
        <v>11.693150684931506</v>
      </c>
      <c r="H149" s="110">
        <f t="shared" si="8"/>
        <v>12.695890410958905</v>
      </c>
    </row>
    <row r="150" spans="1:8" x14ac:dyDescent="0.25">
      <c r="A150" s="35" t="s">
        <v>937</v>
      </c>
      <c r="B150" s="35" t="s">
        <v>494</v>
      </c>
      <c r="C150" s="56">
        <v>39567</v>
      </c>
      <c r="D150" s="35" t="str">
        <f t="shared" si="6"/>
        <v>RS</v>
      </c>
      <c r="E150" s="35">
        <v>673</v>
      </c>
      <c r="G150" s="110">
        <f t="shared" si="7"/>
        <v>11.67945205479452</v>
      </c>
      <c r="H150" s="110">
        <f t="shared" si="8"/>
        <v>12.682191780821919</v>
      </c>
    </row>
    <row r="151" spans="1:8" x14ac:dyDescent="0.25">
      <c r="A151" s="35" t="s">
        <v>938</v>
      </c>
      <c r="B151" s="35" t="s">
        <v>495</v>
      </c>
      <c r="C151" s="56">
        <v>39573</v>
      </c>
      <c r="D151" s="35" t="str">
        <f t="shared" si="6"/>
        <v>RS</v>
      </c>
      <c r="E151" s="35">
        <v>401</v>
      </c>
      <c r="G151" s="110">
        <f t="shared" si="7"/>
        <v>11.663013698630136</v>
      </c>
      <c r="H151" s="110">
        <f t="shared" si="8"/>
        <v>12.665753424657535</v>
      </c>
    </row>
    <row r="152" spans="1:8" x14ac:dyDescent="0.25">
      <c r="A152" s="35" t="s">
        <v>939</v>
      </c>
      <c r="B152" s="35" t="s">
        <v>496</v>
      </c>
      <c r="C152" s="56">
        <v>39576</v>
      </c>
      <c r="D152" s="35" t="str">
        <f t="shared" si="6"/>
        <v>RS</v>
      </c>
      <c r="E152" s="35">
        <v>694</v>
      </c>
      <c r="G152" s="110">
        <f t="shared" si="7"/>
        <v>11.654794520547945</v>
      </c>
      <c r="H152" s="110">
        <f t="shared" si="8"/>
        <v>12.657534246575343</v>
      </c>
    </row>
    <row r="153" spans="1:8" x14ac:dyDescent="0.25">
      <c r="A153" s="35" t="s">
        <v>940</v>
      </c>
      <c r="B153" s="35" t="s">
        <v>497</v>
      </c>
      <c r="C153" s="56">
        <v>39591</v>
      </c>
      <c r="D153" s="35" t="str">
        <f t="shared" si="6"/>
        <v>RS</v>
      </c>
      <c r="E153" s="35">
        <v>500</v>
      </c>
      <c r="G153" s="110">
        <f t="shared" si="7"/>
        <v>11.613698630136986</v>
      </c>
      <c r="H153" s="110">
        <f t="shared" si="8"/>
        <v>12.616438356164384</v>
      </c>
    </row>
    <row r="154" spans="1:8" x14ac:dyDescent="0.25">
      <c r="A154" s="35" t="s">
        <v>941</v>
      </c>
      <c r="B154" s="35" t="s">
        <v>498</v>
      </c>
      <c r="C154" s="56">
        <v>39597</v>
      </c>
      <c r="D154" s="35" t="str">
        <f t="shared" si="6"/>
        <v>RS</v>
      </c>
      <c r="E154" s="35">
        <v>597</v>
      </c>
      <c r="G154" s="110">
        <f t="shared" si="7"/>
        <v>11.597260273972603</v>
      </c>
      <c r="H154" s="110">
        <f t="shared" si="8"/>
        <v>12.6</v>
      </c>
    </row>
    <row r="155" spans="1:8" x14ac:dyDescent="0.25">
      <c r="A155" s="35" t="s">
        <v>942</v>
      </c>
      <c r="B155" s="35" t="s">
        <v>499</v>
      </c>
      <c r="C155" s="56">
        <v>39659</v>
      </c>
      <c r="D155" s="35" t="str">
        <f t="shared" si="6"/>
        <v>RS</v>
      </c>
      <c r="E155" s="35">
        <v>857</v>
      </c>
      <c r="G155" s="110">
        <f t="shared" si="7"/>
        <v>11.427397260273972</v>
      </c>
      <c r="H155" s="110">
        <f t="shared" si="8"/>
        <v>12.43013698630137</v>
      </c>
    </row>
    <row r="156" spans="1:8" x14ac:dyDescent="0.25">
      <c r="A156" s="35" t="s">
        <v>943</v>
      </c>
      <c r="B156" s="35" t="s">
        <v>500</v>
      </c>
      <c r="C156" s="56">
        <v>39709</v>
      </c>
      <c r="D156" s="35" t="str">
        <f t="shared" si="6"/>
        <v>RS</v>
      </c>
      <c r="E156" s="35">
        <v>465</v>
      </c>
      <c r="G156" s="110">
        <f t="shared" si="7"/>
        <v>11.29041095890411</v>
      </c>
      <c r="H156" s="110">
        <f t="shared" si="8"/>
        <v>12.293150684931506</v>
      </c>
    </row>
    <row r="157" spans="1:8" x14ac:dyDescent="0.25">
      <c r="A157" s="35" t="s">
        <v>944</v>
      </c>
      <c r="B157" s="35" t="s">
        <v>435</v>
      </c>
      <c r="C157" s="56">
        <v>39723</v>
      </c>
      <c r="D157" s="35" t="str">
        <f t="shared" si="6"/>
        <v>RS</v>
      </c>
      <c r="E157" s="35">
        <v>459</v>
      </c>
      <c r="G157" s="110">
        <f t="shared" si="7"/>
        <v>11.252054794520548</v>
      </c>
      <c r="H157" s="110">
        <f t="shared" si="8"/>
        <v>12.254794520547945</v>
      </c>
    </row>
    <row r="158" spans="1:8" x14ac:dyDescent="0.25">
      <c r="A158" s="35" t="s">
        <v>945</v>
      </c>
      <c r="B158" s="35" t="s">
        <v>494</v>
      </c>
      <c r="C158" s="56">
        <v>39723</v>
      </c>
      <c r="D158" s="35" t="str">
        <f t="shared" si="6"/>
        <v>RS</v>
      </c>
      <c r="E158" s="35">
        <v>1645</v>
      </c>
      <c r="G158" s="110">
        <f t="shared" si="7"/>
        <v>11.252054794520548</v>
      </c>
      <c r="H158" s="110">
        <f t="shared" si="8"/>
        <v>12.254794520547945</v>
      </c>
    </row>
    <row r="159" spans="1:8" x14ac:dyDescent="0.25">
      <c r="A159" s="35" t="s">
        <v>946</v>
      </c>
      <c r="B159" s="35" t="s">
        <v>501</v>
      </c>
      <c r="C159" s="56">
        <v>39737</v>
      </c>
      <c r="D159" s="35" t="str">
        <f t="shared" si="6"/>
        <v>RS</v>
      </c>
      <c r="E159" s="35">
        <v>814</v>
      </c>
      <c r="G159" s="110">
        <f t="shared" si="7"/>
        <v>11.213698630136987</v>
      </c>
      <c r="H159" s="110">
        <f t="shared" si="8"/>
        <v>12.216438356164383</v>
      </c>
    </row>
    <row r="160" spans="1:8" x14ac:dyDescent="0.25">
      <c r="A160" s="35" t="s">
        <v>947</v>
      </c>
      <c r="B160" s="35" t="s">
        <v>502</v>
      </c>
      <c r="C160" s="56">
        <v>39744</v>
      </c>
      <c r="D160" s="35" t="str">
        <f t="shared" si="6"/>
        <v>RS</v>
      </c>
      <c r="E160" s="35">
        <v>357</v>
      </c>
      <c r="G160" s="110">
        <f t="shared" si="7"/>
        <v>11.194520547945206</v>
      </c>
      <c r="H160" s="110">
        <f t="shared" si="8"/>
        <v>12.197260273972603</v>
      </c>
    </row>
    <row r="161" spans="1:8" x14ac:dyDescent="0.25">
      <c r="A161" s="35" t="s">
        <v>948</v>
      </c>
      <c r="B161" s="35" t="s">
        <v>503</v>
      </c>
      <c r="C161" s="56">
        <v>39797</v>
      </c>
      <c r="D161" s="35" t="str">
        <f t="shared" si="6"/>
        <v>RS</v>
      </c>
      <c r="E161" s="35">
        <v>609</v>
      </c>
      <c r="G161" s="110">
        <f t="shared" si="7"/>
        <v>11.049315068493151</v>
      </c>
      <c r="H161" s="110">
        <f t="shared" si="8"/>
        <v>12.052054794520547</v>
      </c>
    </row>
    <row r="162" spans="1:8" x14ac:dyDescent="0.25">
      <c r="A162" s="35" t="s">
        <v>949</v>
      </c>
      <c r="B162" s="35" t="s">
        <v>411</v>
      </c>
      <c r="C162" s="56">
        <v>39797</v>
      </c>
      <c r="D162" s="35" t="str">
        <f t="shared" si="6"/>
        <v>RS</v>
      </c>
      <c r="E162" s="35">
        <v>793</v>
      </c>
      <c r="G162" s="110">
        <f t="shared" si="7"/>
        <v>11.049315068493151</v>
      </c>
      <c r="H162" s="110">
        <f t="shared" si="8"/>
        <v>12.052054794520547</v>
      </c>
    </row>
    <row r="163" spans="1:8" x14ac:dyDescent="0.25">
      <c r="A163" s="35" t="s">
        <v>950</v>
      </c>
      <c r="B163" s="35" t="s">
        <v>435</v>
      </c>
      <c r="C163" s="56">
        <v>39800</v>
      </c>
      <c r="D163" s="35" t="str">
        <f t="shared" si="6"/>
        <v>RS</v>
      </c>
      <c r="E163" s="35">
        <v>743</v>
      </c>
      <c r="G163" s="110">
        <f t="shared" si="7"/>
        <v>11.04109589041096</v>
      </c>
      <c r="H163" s="110">
        <f t="shared" si="8"/>
        <v>12.043835616438356</v>
      </c>
    </row>
    <row r="164" spans="1:8" x14ac:dyDescent="0.25">
      <c r="A164" s="35" t="s">
        <v>951</v>
      </c>
      <c r="B164" s="35" t="s">
        <v>504</v>
      </c>
      <c r="C164" s="56">
        <v>39802</v>
      </c>
      <c r="D164" s="35" t="str">
        <f t="shared" si="6"/>
        <v>RS</v>
      </c>
      <c r="E164" s="35">
        <v>669</v>
      </c>
      <c r="G164" s="110">
        <f t="shared" si="7"/>
        <v>11.035616438356165</v>
      </c>
      <c r="H164" s="110">
        <f t="shared" si="8"/>
        <v>12.038356164383561</v>
      </c>
    </row>
    <row r="165" spans="1:8" x14ac:dyDescent="0.25">
      <c r="A165" s="35" t="s">
        <v>952</v>
      </c>
      <c r="B165" s="35" t="s">
        <v>505</v>
      </c>
      <c r="C165" s="56">
        <v>39804</v>
      </c>
      <c r="D165" s="35" t="str">
        <f t="shared" si="6"/>
        <v>RS</v>
      </c>
      <c r="E165" s="35">
        <v>673</v>
      </c>
      <c r="G165" s="110">
        <f t="shared" si="7"/>
        <v>11.03013698630137</v>
      </c>
      <c r="H165" s="110">
        <f t="shared" si="8"/>
        <v>12.032876712328767</v>
      </c>
    </row>
    <row r="166" spans="1:8" x14ac:dyDescent="0.25">
      <c r="A166" s="35" t="s">
        <v>953</v>
      </c>
      <c r="B166" s="35" t="s">
        <v>413</v>
      </c>
      <c r="C166" s="56">
        <v>39925</v>
      </c>
      <c r="D166" s="35" t="str">
        <f t="shared" si="6"/>
        <v>RS</v>
      </c>
      <c r="E166" s="35">
        <v>680</v>
      </c>
      <c r="G166" s="110">
        <f t="shared" si="7"/>
        <v>10.698630136986301</v>
      </c>
      <c r="H166" s="110">
        <f t="shared" si="8"/>
        <v>11.701369863013699</v>
      </c>
    </row>
    <row r="167" spans="1:8" x14ac:dyDescent="0.25">
      <c r="A167" s="35" t="s">
        <v>954</v>
      </c>
      <c r="B167" s="35" t="s">
        <v>506</v>
      </c>
      <c r="C167" s="56">
        <v>39940</v>
      </c>
      <c r="D167" s="35" t="str">
        <f t="shared" si="6"/>
        <v>RS</v>
      </c>
      <c r="E167" s="35">
        <v>413</v>
      </c>
      <c r="G167" s="110">
        <f t="shared" si="7"/>
        <v>10.657534246575343</v>
      </c>
      <c r="H167" s="110">
        <f t="shared" si="8"/>
        <v>11.66027397260274</v>
      </c>
    </row>
    <row r="168" spans="1:8" x14ac:dyDescent="0.25">
      <c r="A168" s="35" t="s">
        <v>955</v>
      </c>
      <c r="B168" s="35" t="s">
        <v>507</v>
      </c>
      <c r="C168" s="56">
        <v>39982</v>
      </c>
      <c r="D168" s="35" t="str">
        <f t="shared" si="6"/>
        <v>RS</v>
      </c>
      <c r="E168" s="35">
        <v>673</v>
      </c>
      <c r="G168" s="110">
        <f t="shared" si="7"/>
        <v>10.542465753424658</v>
      </c>
      <c r="H168" s="110">
        <f t="shared" si="8"/>
        <v>11.545205479452054</v>
      </c>
    </row>
    <row r="169" spans="1:8" x14ac:dyDescent="0.25">
      <c r="A169" s="35" t="s">
        <v>956</v>
      </c>
      <c r="B169" s="35" t="s">
        <v>508</v>
      </c>
      <c r="C169" s="56">
        <v>39989</v>
      </c>
      <c r="D169" s="35" t="str">
        <f t="shared" si="6"/>
        <v>RS</v>
      </c>
      <c r="E169" s="35">
        <v>542</v>
      </c>
      <c r="G169" s="110">
        <f t="shared" si="7"/>
        <v>10.523287671232877</v>
      </c>
      <c r="H169" s="110">
        <f t="shared" si="8"/>
        <v>11.526027397260274</v>
      </c>
    </row>
    <row r="170" spans="1:8" x14ac:dyDescent="0.25">
      <c r="A170" s="35" t="s">
        <v>957</v>
      </c>
      <c r="B170" s="35" t="s">
        <v>509</v>
      </c>
      <c r="C170" s="56">
        <v>40020</v>
      </c>
      <c r="D170" s="35" t="str">
        <f t="shared" si="6"/>
        <v>RS</v>
      </c>
      <c r="E170" s="35">
        <v>654</v>
      </c>
      <c r="G170" s="110">
        <f t="shared" si="7"/>
        <v>10.438356164383562</v>
      </c>
      <c r="H170" s="110">
        <f t="shared" si="8"/>
        <v>11.441095890410958</v>
      </c>
    </row>
    <row r="171" spans="1:8" x14ac:dyDescent="0.25">
      <c r="A171" s="35" t="s">
        <v>958</v>
      </c>
      <c r="B171" s="35" t="s">
        <v>510</v>
      </c>
      <c r="C171" s="56">
        <v>40148</v>
      </c>
      <c r="D171" s="35" t="str">
        <f t="shared" si="6"/>
        <v>RS</v>
      </c>
      <c r="E171" s="35">
        <v>867</v>
      </c>
      <c r="G171" s="110">
        <f t="shared" si="7"/>
        <v>10.087671232876712</v>
      </c>
      <c r="H171" s="110">
        <f t="shared" si="8"/>
        <v>11.09041095890411</v>
      </c>
    </row>
    <row r="172" spans="1:8" x14ac:dyDescent="0.25">
      <c r="A172" s="35" t="s">
        <v>959</v>
      </c>
      <c r="B172" s="35" t="s">
        <v>494</v>
      </c>
      <c r="C172" s="56">
        <v>40367</v>
      </c>
      <c r="D172" s="35" t="str">
        <f t="shared" si="6"/>
        <v>RS</v>
      </c>
      <c r="E172" s="35">
        <v>1013</v>
      </c>
      <c r="G172" s="110">
        <f t="shared" si="7"/>
        <v>9.4876712328767123</v>
      </c>
      <c r="H172" s="110">
        <f t="shared" si="8"/>
        <v>10.490410958904109</v>
      </c>
    </row>
    <row r="173" spans="1:8" x14ac:dyDescent="0.25">
      <c r="A173" s="35" t="s">
        <v>960</v>
      </c>
      <c r="B173" s="35" t="s">
        <v>511</v>
      </c>
      <c r="C173" s="56">
        <v>40371</v>
      </c>
      <c r="D173" s="35" t="str">
        <f t="shared" si="6"/>
        <v>SC</v>
      </c>
      <c r="E173" s="35">
        <v>701</v>
      </c>
      <c r="G173" s="110">
        <f t="shared" si="7"/>
        <v>9.4767123287671229</v>
      </c>
      <c r="H173" s="110">
        <f t="shared" si="8"/>
        <v>10.479452054794521</v>
      </c>
    </row>
    <row r="174" spans="1:8" x14ac:dyDescent="0.25">
      <c r="A174" s="35" t="s">
        <v>961</v>
      </c>
      <c r="B174" s="35" t="s">
        <v>512</v>
      </c>
      <c r="C174" s="56">
        <v>40371</v>
      </c>
      <c r="D174" s="35" t="str">
        <f t="shared" si="6"/>
        <v>SC</v>
      </c>
      <c r="E174" s="35">
        <v>433</v>
      </c>
      <c r="G174" s="110">
        <f t="shared" si="7"/>
        <v>9.4767123287671229</v>
      </c>
      <c r="H174" s="110">
        <f t="shared" si="8"/>
        <v>10.479452054794521</v>
      </c>
    </row>
    <row r="175" spans="1:8" x14ac:dyDescent="0.25">
      <c r="A175" s="35" t="s">
        <v>962</v>
      </c>
      <c r="B175" s="35" t="s">
        <v>513</v>
      </c>
      <c r="C175" s="56">
        <v>40402</v>
      </c>
      <c r="D175" s="35" t="str">
        <f t="shared" si="6"/>
        <v>RS</v>
      </c>
      <c r="E175" s="35">
        <v>710</v>
      </c>
      <c r="G175" s="110">
        <f t="shared" si="7"/>
        <v>9.3917808219178074</v>
      </c>
      <c r="H175" s="110">
        <f t="shared" si="8"/>
        <v>10.394520547945206</v>
      </c>
    </row>
    <row r="176" spans="1:8" x14ac:dyDescent="0.25">
      <c r="A176" s="35" t="s">
        <v>963</v>
      </c>
      <c r="B176" s="35" t="s">
        <v>514</v>
      </c>
      <c r="C176" s="56">
        <v>40430</v>
      </c>
      <c r="D176" s="35" t="str">
        <f t="shared" si="6"/>
        <v>RS</v>
      </c>
      <c r="E176" s="35">
        <v>925</v>
      </c>
      <c r="G176" s="110">
        <f t="shared" si="7"/>
        <v>9.3150684931506849</v>
      </c>
      <c r="H176" s="110">
        <f t="shared" si="8"/>
        <v>10.317808219178081</v>
      </c>
    </row>
    <row r="177" spans="1:8" x14ac:dyDescent="0.25">
      <c r="A177" s="35" t="s">
        <v>964</v>
      </c>
      <c r="B177" s="35" t="s">
        <v>430</v>
      </c>
      <c r="C177" s="56">
        <v>40507</v>
      </c>
      <c r="D177" s="35" t="str">
        <f t="shared" si="6"/>
        <v>RS</v>
      </c>
      <c r="E177" s="35">
        <v>682</v>
      </c>
      <c r="G177" s="110">
        <f t="shared" si="7"/>
        <v>9.1041095890410961</v>
      </c>
      <c r="H177" s="110">
        <f t="shared" si="8"/>
        <v>10.106849315068493</v>
      </c>
    </row>
    <row r="178" spans="1:8" x14ac:dyDescent="0.25">
      <c r="A178" s="35" t="s">
        <v>965</v>
      </c>
      <c r="B178" s="35" t="s">
        <v>515</v>
      </c>
      <c r="C178" s="56">
        <v>40525</v>
      </c>
      <c r="D178" s="35" t="str">
        <f t="shared" si="6"/>
        <v>RS</v>
      </c>
      <c r="E178" s="35">
        <v>408</v>
      </c>
      <c r="G178" s="110">
        <f t="shared" si="7"/>
        <v>9.0547945205479454</v>
      </c>
      <c r="H178" s="110">
        <f t="shared" si="8"/>
        <v>10.057534246575342</v>
      </c>
    </row>
    <row r="179" spans="1:8" x14ac:dyDescent="0.25">
      <c r="A179" s="35" t="s">
        <v>966</v>
      </c>
      <c r="B179" s="35" t="s">
        <v>516</v>
      </c>
      <c r="C179" s="56">
        <v>40534</v>
      </c>
      <c r="D179" s="35" t="str">
        <f t="shared" si="6"/>
        <v>RS</v>
      </c>
      <c r="E179" s="35">
        <v>515</v>
      </c>
      <c r="G179" s="110">
        <f t="shared" si="7"/>
        <v>9.0301369863013701</v>
      </c>
      <c r="H179" s="110">
        <f t="shared" si="8"/>
        <v>10.032876712328767</v>
      </c>
    </row>
    <row r="180" spans="1:8" x14ac:dyDescent="0.25">
      <c r="A180" s="35" t="s">
        <v>967</v>
      </c>
      <c r="B180" s="35" t="s">
        <v>517</v>
      </c>
      <c r="C180" s="56">
        <v>40563</v>
      </c>
      <c r="D180" s="35" t="str">
        <f t="shared" si="6"/>
        <v>SC</v>
      </c>
      <c r="E180" s="35">
        <v>780</v>
      </c>
      <c r="G180" s="110">
        <f t="shared" si="7"/>
        <v>8.9506849315068493</v>
      </c>
      <c r="H180" s="110">
        <f t="shared" si="8"/>
        <v>9.9534246575342458</v>
      </c>
    </row>
    <row r="181" spans="1:8" x14ac:dyDescent="0.25">
      <c r="A181" s="35" t="s">
        <v>968</v>
      </c>
      <c r="B181" s="35" t="s">
        <v>518</v>
      </c>
      <c r="C181" s="56">
        <v>40567</v>
      </c>
      <c r="D181" s="35" t="str">
        <f t="shared" si="6"/>
        <v>RS</v>
      </c>
      <c r="E181" s="35">
        <v>526</v>
      </c>
      <c r="G181" s="110">
        <f t="shared" si="7"/>
        <v>8.9397260273972599</v>
      </c>
      <c r="H181" s="110">
        <f t="shared" si="8"/>
        <v>9.9424657534246581</v>
      </c>
    </row>
    <row r="182" spans="1:8" x14ac:dyDescent="0.25">
      <c r="A182" s="35" t="s">
        <v>969</v>
      </c>
      <c r="B182" s="35" t="s">
        <v>519</v>
      </c>
      <c r="C182" s="56">
        <v>40574</v>
      </c>
      <c r="D182" s="35" t="str">
        <f t="shared" si="6"/>
        <v>RS</v>
      </c>
      <c r="E182" s="35">
        <v>492</v>
      </c>
      <c r="G182" s="110">
        <f t="shared" si="7"/>
        <v>8.9205479452054792</v>
      </c>
      <c r="H182" s="110">
        <f t="shared" si="8"/>
        <v>9.9232876712328775</v>
      </c>
    </row>
    <row r="183" spans="1:8" x14ac:dyDescent="0.25">
      <c r="A183" s="35" t="s">
        <v>970</v>
      </c>
      <c r="B183" s="35" t="s">
        <v>520</v>
      </c>
      <c r="C183" s="56">
        <v>40591</v>
      </c>
      <c r="D183" s="35" t="str">
        <f t="shared" si="6"/>
        <v>SC</v>
      </c>
      <c r="E183" s="35">
        <v>1108</v>
      </c>
      <c r="G183" s="110">
        <f t="shared" si="7"/>
        <v>8.8739726027397268</v>
      </c>
      <c r="H183" s="110">
        <f t="shared" si="8"/>
        <v>9.8767123287671232</v>
      </c>
    </row>
    <row r="184" spans="1:8" x14ac:dyDescent="0.25">
      <c r="A184" s="35" t="s">
        <v>971</v>
      </c>
      <c r="B184" s="35" t="s">
        <v>420</v>
      </c>
      <c r="C184" s="56">
        <v>40591</v>
      </c>
      <c r="D184" s="35" t="str">
        <f t="shared" si="6"/>
        <v>RS</v>
      </c>
      <c r="E184" s="35">
        <v>1241</v>
      </c>
      <c r="G184" s="110">
        <f t="shared" si="7"/>
        <v>8.8739726027397268</v>
      </c>
      <c r="H184" s="110">
        <f t="shared" si="8"/>
        <v>9.8767123287671232</v>
      </c>
    </row>
    <row r="185" spans="1:8" x14ac:dyDescent="0.25">
      <c r="A185" s="35" t="s">
        <v>972</v>
      </c>
      <c r="B185" s="35" t="s">
        <v>521</v>
      </c>
      <c r="C185" s="56">
        <v>40598</v>
      </c>
      <c r="D185" s="35" t="str">
        <f t="shared" si="6"/>
        <v>RS</v>
      </c>
      <c r="E185" s="35">
        <v>430</v>
      </c>
      <c r="G185" s="110">
        <f t="shared" si="7"/>
        <v>8.8547945205479444</v>
      </c>
      <c r="H185" s="110">
        <f t="shared" si="8"/>
        <v>9.8575342465753426</v>
      </c>
    </row>
    <row r="186" spans="1:8" x14ac:dyDescent="0.25">
      <c r="A186" s="35" t="s">
        <v>973</v>
      </c>
      <c r="B186" s="35" t="s">
        <v>445</v>
      </c>
      <c r="C186" s="56">
        <v>40603</v>
      </c>
      <c r="D186" s="35" t="str">
        <f t="shared" si="6"/>
        <v>RS</v>
      </c>
      <c r="E186" s="35">
        <v>730</v>
      </c>
      <c r="G186" s="110">
        <f t="shared" si="7"/>
        <v>8.8410958904109584</v>
      </c>
      <c r="H186" s="110">
        <f t="shared" si="8"/>
        <v>9.8438356164383567</v>
      </c>
    </row>
    <row r="187" spans="1:8" x14ac:dyDescent="0.25">
      <c r="A187" s="35" t="s">
        <v>974</v>
      </c>
      <c r="B187" s="35" t="s">
        <v>522</v>
      </c>
      <c r="C187" s="56">
        <v>40647</v>
      </c>
      <c r="D187" s="35" t="str">
        <f t="shared" si="6"/>
        <v>SC</v>
      </c>
      <c r="E187" s="35">
        <v>644</v>
      </c>
      <c r="G187" s="110">
        <f t="shared" si="7"/>
        <v>8.7205479452054799</v>
      </c>
      <c r="H187" s="110">
        <f t="shared" si="8"/>
        <v>9.7232876712328764</v>
      </c>
    </row>
    <row r="188" spans="1:8" x14ac:dyDescent="0.25">
      <c r="A188" s="35" t="s">
        <v>975</v>
      </c>
      <c r="B188" s="35" t="s">
        <v>405</v>
      </c>
      <c r="C188" s="56">
        <v>40647</v>
      </c>
      <c r="D188" s="35" t="str">
        <f t="shared" si="6"/>
        <v>SC</v>
      </c>
      <c r="E188" s="35">
        <v>809</v>
      </c>
      <c r="G188" s="110">
        <f t="shared" si="7"/>
        <v>8.7205479452054799</v>
      </c>
      <c r="H188" s="110">
        <f t="shared" si="8"/>
        <v>9.7232876712328764</v>
      </c>
    </row>
    <row r="189" spans="1:8" x14ac:dyDescent="0.25">
      <c r="A189" s="35" t="s">
        <v>976</v>
      </c>
      <c r="B189" s="35" t="s">
        <v>523</v>
      </c>
      <c r="C189" s="56">
        <v>40661</v>
      </c>
      <c r="D189" s="35" t="str">
        <f t="shared" si="6"/>
        <v>RS</v>
      </c>
      <c r="E189" s="35">
        <v>661</v>
      </c>
      <c r="G189" s="110">
        <f t="shared" si="7"/>
        <v>8.6821917808219187</v>
      </c>
      <c r="H189" s="110">
        <f t="shared" si="8"/>
        <v>9.6849315068493151</v>
      </c>
    </row>
    <row r="190" spans="1:8" x14ac:dyDescent="0.25">
      <c r="A190" s="35" t="s">
        <v>977</v>
      </c>
      <c r="B190" s="35" t="s">
        <v>524</v>
      </c>
      <c r="C190" s="56">
        <v>40682</v>
      </c>
      <c r="D190" s="35" t="str">
        <f t="shared" si="6"/>
        <v>RS</v>
      </c>
      <c r="E190" s="35">
        <v>510</v>
      </c>
      <c r="G190" s="110">
        <f t="shared" si="7"/>
        <v>8.624657534246575</v>
      </c>
      <c r="H190" s="110">
        <f t="shared" si="8"/>
        <v>9.6273972602739732</v>
      </c>
    </row>
    <row r="191" spans="1:8" x14ac:dyDescent="0.25">
      <c r="A191" s="35" t="s">
        <v>978</v>
      </c>
      <c r="B191" s="35" t="s">
        <v>525</v>
      </c>
      <c r="C191" s="56">
        <v>40745</v>
      </c>
      <c r="D191" s="35" t="str">
        <f t="shared" si="6"/>
        <v>PR</v>
      </c>
      <c r="E191" s="35">
        <v>559</v>
      </c>
      <c r="G191" s="110">
        <f t="shared" si="7"/>
        <v>8.4520547945205475</v>
      </c>
      <c r="H191" s="110">
        <f t="shared" si="8"/>
        <v>9.4547945205479458</v>
      </c>
    </row>
    <row r="192" spans="1:8" x14ac:dyDescent="0.25">
      <c r="A192" s="35" t="s">
        <v>979</v>
      </c>
      <c r="B192" s="35" t="s">
        <v>526</v>
      </c>
      <c r="C192" s="56">
        <v>40752</v>
      </c>
      <c r="D192" s="35" t="str">
        <f t="shared" si="6"/>
        <v>PR</v>
      </c>
      <c r="E192" s="35">
        <v>708</v>
      </c>
      <c r="G192" s="110">
        <f t="shared" si="7"/>
        <v>8.4328767123287669</v>
      </c>
      <c r="H192" s="110">
        <f t="shared" si="8"/>
        <v>9.4356164383561651</v>
      </c>
    </row>
    <row r="193" spans="1:8" x14ac:dyDescent="0.25">
      <c r="A193" s="35" t="s">
        <v>980</v>
      </c>
      <c r="B193" s="35" t="s">
        <v>416</v>
      </c>
      <c r="C193" s="56">
        <v>40814</v>
      </c>
      <c r="D193" s="35" t="str">
        <f t="shared" si="6"/>
        <v>RS</v>
      </c>
      <c r="E193" s="35">
        <v>498</v>
      </c>
      <c r="G193" s="110">
        <f t="shared" si="7"/>
        <v>8.2630136986301377</v>
      </c>
      <c r="H193" s="110">
        <f t="shared" si="8"/>
        <v>9.2657534246575342</v>
      </c>
    </row>
    <row r="194" spans="1:8" x14ac:dyDescent="0.25">
      <c r="A194" s="35" t="s">
        <v>981</v>
      </c>
      <c r="B194" s="35" t="s">
        <v>527</v>
      </c>
      <c r="C194" s="56">
        <v>40814</v>
      </c>
      <c r="D194" s="35" t="str">
        <f t="shared" si="6"/>
        <v>RS</v>
      </c>
      <c r="E194" s="35">
        <v>651</v>
      </c>
      <c r="G194" s="110">
        <f t="shared" si="7"/>
        <v>8.2630136986301377</v>
      </c>
      <c r="H194" s="110">
        <f t="shared" si="8"/>
        <v>9.2657534246575342</v>
      </c>
    </row>
    <row r="195" spans="1:8" x14ac:dyDescent="0.25">
      <c r="A195" s="35" t="s">
        <v>982</v>
      </c>
      <c r="B195" s="35" t="s">
        <v>528</v>
      </c>
      <c r="C195" s="56">
        <v>40815</v>
      </c>
      <c r="D195" s="35" t="str">
        <f t="shared" si="6"/>
        <v>SC</v>
      </c>
      <c r="E195" s="35">
        <v>1076</v>
      </c>
      <c r="G195" s="110">
        <f t="shared" si="7"/>
        <v>8.2602739726027394</v>
      </c>
      <c r="H195" s="110">
        <f t="shared" si="8"/>
        <v>9.2630136986301377</v>
      </c>
    </row>
    <row r="196" spans="1:8" x14ac:dyDescent="0.25">
      <c r="A196" s="35" t="s">
        <v>983</v>
      </c>
      <c r="B196" s="35" t="s">
        <v>529</v>
      </c>
      <c r="C196" s="56">
        <v>40815</v>
      </c>
      <c r="D196" s="35" t="str">
        <f t="shared" ref="D196:D259" si="9">MID(RIGHT($B196,4),2,2)</f>
        <v>PR</v>
      </c>
      <c r="E196" s="35">
        <v>772</v>
      </c>
      <c r="G196" s="110">
        <f t="shared" si="7"/>
        <v>8.2602739726027394</v>
      </c>
      <c r="H196" s="110">
        <f t="shared" si="8"/>
        <v>9.2630136986301377</v>
      </c>
    </row>
    <row r="197" spans="1:8" x14ac:dyDescent="0.25">
      <c r="A197" s="35" t="s">
        <v>984</v>
      </c>
      <c r="B197" s="35" t="s">
        <v>530</v>
      </c>
      <c r="C197" s="56">
        <v>40842</v>
      </c>
      <c r="D197" s="35" t="str">
        <f t="shared" si="9"/>
        <v>PR</v>
      </c>
      <c r="E197" s="35">
        <v>1250</v>
      </c>
      <c r="G197" s="110">
        <f t="shared" ref="G197:G260" si="10">(G$3-$C197)/365</f>
        <v>8.1863013698630134</v>
      </c>
      <c r="H197" s="110">
        <f t="shared" ref="H197:H260" si="11">(H$3-$C197)/365</f>
        <v>9.1890410958904116</v>
      </c>
    </row>
    <row r="198" spans="1:8" x14ac:dyDescent="0.25">
      <c r="A198" s="35" t="s">
        <v>985</v>
      </c>
      <c r="B198" s="35" t="s">
        <v>531</v>
      </c>
      <c r="C198" s="56">
        <v>40843</v>
      </c>
      <c r="D198" s="35" t="str">
        <f t="shared" si="9"/>
        <v>SC</v>
      </c>
      <c r="E198" s="35">
        <v>934</v>
      </c>
      <c r="G198" s="110">
        <f t="shared" si="10"/>
        <v>8.1835616438356169</v>
      </c>
      <c r="H198" s="110">
        <f t="shared" si="11"/>
        <v>9.1863013698630134</v>
      </c>
    </row>
    <row r="199" spans="1:8" x14ac:dyDescent="0.25">
      <c r="A199" s="35" t="s">
        <v>986</v>
      </c>
      <c r="B199" s="35" t="s">
        <v>532</v>
      </c>
      <c r="C199" s="56">
        <v>40856</v>
      </c>
      <c r="D199" s="35" t="str">
        <f t="shared" si="9"/>
        <v>SC</v>
      </c>
      <c r="E199" s="35">
        <v>535</v>
      </c>
      <c r="G199" s="110">
        <f t="shared" si="10"/>
        <v>8.1479452054794521</v>
      </c>
      <c r="H199" s="110">
        <f t="shared" si="11"/>
        <v>9.1506849315068486</v>
      </c>
    </row>
    <row r="200" spans="1:8" x14ac:dyDescent="0.25">
      <c r="A200" s="35" t="s">
        <v>987</v>
      </c>
      <c r="B200" s="35" t="s">
        <v>533</v>
      </c>
      <c r="C200" s="56">
        <v>40875</v>
      </c>
      <c r="D200" s="35" t="str">
        <f t="shared" si="9"/>
        <v>RS</v>
      </c>
      <c r="E200" s="35">
        <v>680</v>
      </c>
      <c r="G200" s="110">
        <f t="shared" si="10"/>
        <v>8.0958904109589049</v>
      </c>
      <c r="H200" s="110">
        <f t="shared" si="11"/>
        <v>9.0986301369863014</v>
      </c>
    </row>
    <row r="201" spans="1:8" x14ac:dyDescent="0.25">
      <c r="A201" s="35" t="s">
        <v>988</v>
      </c>
      <c r="B201" s="35" t="s">
        <v>534</v>
      </c>
      <c r="C201" s="56">
        <v>40877</v>
      </c>
      <c r="D201" s="35" t="str">
        <f t="shared" si="9"/>
        <v>PR</v>
      </c>
      <c r="E201" s="35">
        <v>1895</v>
      </c>
      <c r="G201" s="110">
        <f t="shared" si="10"/>
        <v>8.0904109589041102</v>
      </c>
      <c r="H201" s="110">
        <f t="shared" si="11"/>
        <v>9.0931506849315067</v>
      </c>
    </row>
    <row r="202" spans="1:8" x14ac:dyDescent="0.25">
      <c r="A202" s="35" t="s">
        <v>989</v>
      </c>
      <c r="B202" s="35" t="s">
        <v>535</v>
      </c>
      <c r="C202" s="56">
        <v>40877</v>
      </c>
      <c r="D202" s="35" t="str">
        <f t="shared" si="9"/>
        <v>PR</v>
      </c>
      <c r="E202" s="35">
        <v>835</v>
      </c>
      <c r="G202" s="110">
        <f t="shared" si="10"/>
        <v>8.0904109589041102</v>
      </c>
      <c r="H202" s="110">
        <f t="shared" si="11"/>
        <v>9.0931506849315067</v>
      </c>
    </row>
    <row r="203" spans="1:8" x14ac:dyDescent="0.25">
      <c r="A203" s="35" t="s">
        <v>990</v>
      </c>
      <c r="B203" s="35" t="s">
        <v>536</v>
      </c>
      <c r="C203" s="56">
        <v>40885</v>
      </c>
      <c r="D203" s="35" t="str">
        <f t="shared" si="9"/>
        <v>SC</v>
      </c>
      <c r="E203" s="35">
        <v>655</v>
      </c>
      <c r="G203" s="110">
        <f t="shared" si="10"/>
        <v>8.0684931506849313</v>
      </c>
      <c r="H203" s="110">
        <f t="shared" si="11"/>
        <v>9.0712328767123296</v>
      </c>
    </row>
    <row r="204" spans="1:8" x14ac:dyDescent="0.25">
      <c r="A204" s="35" t="s">
        <v>991</v>
      </c>
      <c r="B204" s="35" t="s">
        <v>537</v>
      </c>
      <c r="C204" s="56">
        <v>40892</v>
      </c>
      <c r="D204" s="35" t="str">
        <f t="shared" si="9"/>
        <v>PR</v>
      </c>
      <c r="E204" s="35">
        <v>467</v>
      </c>
      <c r="G204" s="110">
        <f t="shared" si="10"/>
        <v>8.0493150684931507</v>
      </c>
      <c r="H204" s="110">
        <f t="shared" si="11"/>
        <v>9.0520547945205472</v>
      </c>
    </row>
    <row r="205" spans="1:8" x14ac:dyDescent="0.25">
      <c r="A205" s="35" t="s">
        <v>992</v>
      </c>
      <c r="B205" s="35" t="s">
        <v>538</v>
      </c>
      <c r="C205" s="56">
        <v>40926</v>
      </c>
      <c r="D205" s="35" t="str">
        <f t="shared" si="9"/>
        <v>SC</v>
      </c>
      <c r="E205" s="35">
        <v>741</v>
      </c>
      <c r="G205" s="110">
        <f t="shared" si="10"/>
        <v>7.956164383561644</v>
      </c>
      <c r="H205" s="110">
        <f t="shared" si="11"/>
        <v>8.9589041095890405</v>
      </c>
    </row>
    <row r="206" spans="1:8" x14ac:dyDescent="0.25">
      <c r="A206" s="35" t="s">
        <v>993</v>
      </c>
      <c r="B206" s="35" t="s">
        <v>539</v>
      </c>
      <c r="C206" s="56">
        <v>40948</v>
      </c>
      <c r="D206" s="35" t="str">
        <f t="shared" si="9"/>
        <v>SC</v>
      </c>
      <c r="E206" s="35">
        <v>531</v>
      </c>
      <c r="G206" s="110">
        <f t="shared" si="10"/>
        <v>7.8958904109589039</v>
      </c>
      <c r="H206" s="110">
        <f t="shared" si="11"/>
        <v>8.8986301369863021</v>
      </c>
    </row>
    <row r="207" spans="1:8" x14ac:dyDescent="0.25">
      <c r="A207" s="35" t="s">
        <v>994</v>
      </c>
      <c r="B207" s="35" t="s">
        <v>540</v>
      </c>
      <c r="C207" s="56">
        <v>40990</v>
      </c>
      <c r="D207" s="35" t="str">
        <f t="shared" si="9"/>
        <v>SC</v>
      </c>
      <c r="E207" s="35">
        <v>676</v>
      </c>
      <c r="G207" s="110">
        <f t="shared" si="10"/>
        <v>7.7808219178082192</v>
      </c>
      <c r="H207" s="110">
        <f t="shared" si="11"/>
        <v>8.7835616438356166</v>
      </c>
    </row>
    <row r="208" spans="1:8" x14ac:dyDescent="0.25">
      <c r="A208" s="35" t="s">
        <v>995</v>
      </c>
      <c r="B208" s="35" t="s">
        <v>453</v>
      </c>
      <c r="C208" s="56">
        <v>41001</v>
      </c>
      <c r="D208" s="35" t="str">
        <f t="shared" si="9"/>
        <v>RS</v>
      </c>
      <c r="E208" s="35">
        <v>1330</v>
      </c>
      <c r="G208" s="110">
        <f t="shared" si="10"/>
        <v>7.7506849315068491</v>
      </c>
      <c r="H208" s="110">
        <f t="shared" si="11"/>
        <v>8.7534246575342465</v>
      </c>
    </row>
    <row r="209" spans="1:8" x14ac:dyDescent="0.25">
      <c r="A209" s="35" t="s">
        <v>996</v>
      </c>
      <c r="B209" s="35" t="s">
        <v>541</v>
      </c>
      <c r="C209" s="56">
        <v>41102</v>
      </c>
      <c r="D209" s="35" t="str">
        <f t="shared" si="9"/>
        <v>SC</v>
      </c>
      <c r="E209" s="35">
        <v>567</v>
      </c>
      <c r="G209" s="110">
        <f t="shared" si="10"/>
        <v>7.4739726027397264</v>
      </c>
      <c r="H209" s="110">
        <f t="shared" si="11"/>
        <v>8.4767123287671229</v>
      </c>
    </row>
    <row r="210" spans="1:8" x14ac:dyDescent="0.25">
      <c r="A210" s="35" t="s">
        <v>997</v>
      </c>
      <c r="B210" s="35" t="s">
        <v>542</v>
      </c>
      <c r="C210" s="56">
        <v>41229</v>
      </c>
      <c r="D210" s="35" t="str">
        <f t="shared" si="9"/>
        <v>PR</v>
      </c>
      <c r="E210" s="35">
        <v>568</v>
      </c>
      <c r="G210" s="110">
        <f t="shared" si="10"/>
        <v>7.1260273972602741</v>
      </c>
      <c r="H210" s="110">
        <f t="shared" si="11"/>
        <v>8.1287671232876715</v>
      </c>
    </row>
    <row r="211" spans="1:8" x14ac:dyDescent="0.25">
      <c r="A211" s="35" t="s">
        <v>998</v>
      </c>
      <c r="B211" s="35" t="s">
        <v>543</v>
      </c>
      <c r="C211" s="56">
        <v>41242</v>
      </c>
      <c r="D211" s="35" t="str">
        <f t="shared" si="9"/>
        <v>RS</v>
      </c>
      <c r="E211" s="35">
        <v>505</v>
      </c>
      <c r="G211" s="110">
        <f t="shared" si="10"/>
        <v>7.0904109589041093</v>
      </c>
      <c r="H211" s="110">
        <f t="shared" si="11"/>
        <v>8.0931506849315067</v>
      </c>
    </row>
    <row r="212" spans="1:8" x14ac:dyDescent="0.25">
      <c r="A212" s="35" t="s">
        <v>999</v>
      </c>
      <c r="B212" s="35" t="s">
        <v>544</v>
      </c>
      <c r="C212" s="56">
        <v>41304</v>
      </c>
      <c r="D212" s="35" t="str">
        <f t="shared" si="9"/>
        <v>RS</v>
      </c>
      <c r="E212" s="35">
        <v>672</v>
      </c>
      <c r="G212" s="110">
        <f t="shared" si="10"/>
        <v>6.9205479452054792</v>
      </c>
      <c r="H212" s="110">
        <f t="shared" si="11"/>
        <v>7.9232876712328766</v>
      </c>
    </row>
    <row r="213" spans="1:8" x14ac:dyDescent="0.25">
      <c r="A213" s="35" t="s">
        <v>1000</v>
      </c>
      <c r="B213" s="35" t="s">
        <v>451</v>
      </c>
      <c r="C213" s="56">
        <v>41304</v>
      </c>
      <c r="D213" s="35" t="str">
        <f t="shared" si="9"/>
        <v>RS</v>
      </c>
      <c r="E213" s="35">
        <v>439</v>
      </c>
      <c r="G213" s="110">
        <f t="shared" si="10"/>
        <v>6.9205479452054792</v>
      </c>
      <c r="H213" s="110">
        <f t="shared" si="11"/>
        <v>7.9232876712328766</v>
      </c>
    </row>
    <row r="214" spans="1:8" x14ac:dyDescent="0.25">
      <c r="A214" s="35" t="s">
        <v>1001</v>
      </c>
      <c r="B214" s="35" t="s">
        <v>412</v>
      </c>
      <c r="C214" s="56">
        <v>41334</v>
      </c>
      <c r="D214" s="35" t="str">
        <f t="shared" si="9"/>
        <v>RS</v>
      </c>
      <c r="E214" s="35">
        <v>383</v>
      </c>
      <c r="G214" s="110">
        <f t="shared" si="10"/>
        <v>6.838356164383562</v>
      </c>
      <c r="H214" s="110">
        <f t="shared" si="11"/>
        <v>7.8410958904109593</v>
      </c>
    </row>
    <row r="215" spans="1:8" x14ac:dyDescent="0.25">
      <c r="A215" s="35" t="s">
        <v>1002</v>
      </c>
      <c r="B215" s="35" t="s">
        <v>407</v>
      </c>
      <c r="C215" s="56">
        <v>41358</v>
      </c>
      <c r="D215" s="35" t="str">
        <f t="shared" si="9"/>
        <v>RS</v>
      </c>
      <c r="E215" s="35">
        <v>519</v>
      </c>
      <c r="G215" s="110">
        <f t="shared" si="10"/>
        <v>6.7726027397260271</v>
      </c>
      <c r="H215" s="110">
        <f t="shared" si="11"/>
        <v>7.7753424657534245</v>
      </c>
    </row>
    <row r="216" spans="1:8" x14ac:dyDescent="0.25">
      <c r="A216" s="35" t="s">
        <v>1003</v>
      </c>
      <c r="B216" s="35" t="s">
        <v>544</v>
      </c>
      <c r="C216" s="56">
        <v>41452</v>
      </c>
      <c r="D216" s="35" t="str">
        <f t="shared" si="9"/>
        <v>RS</v>
      </c>
      <c r="E216" s="35">
        <v>984</v>
      </c>
      <c r="G216" s="110">
        <f t="shared" si="10"/>
        <v>6.515068493150685</v>
      </c>
      <c r="H216" s="110">
        <f t="shared" si="11"/>
        <v>7.5178082191780824</v>
      </c>
    </row>
    <row r="217" spans="1:8" x14ac:dyDescent="0.25">
      <c r="A217" s="35" t="s">
        <v>1004</v>
      </c>
      <c r="B217" s="35" t="s">
        <v>544</v>
      </c>
      <c r="C217" s="56">
        <v>41452</v>
      </c>
      <c r="D217" s="35" t="str">
        <f t="shared" si="9"/>
        <v>RS</v>
      </c>
      <c r="E217" s="35">
        <v>539</v>
      </c>
      <c r="G217" s="110">
        <f t="shared" si="10"/>
        <v>6.515068493150685</v>
      </c>
      <c r="H217" s="110">
        <f t="shared" si="11"/>
        <v>7.5178082191780824</v>
      </c>
    </row>
    <row r="218" spans="1:8" x14ac:dyDescent="0.25">
      <c r="A218" s="35" t="s">
        <v>1005</v>
      </c>
      <c r="B218" s="35" t="s">
        <v>545</v>
      </c>
      <c r="C218" s="56">
        <v>41486</v>
      </c>
      <c r="D218" s="35" t="str">
        <f t="shared" si="9"/>
        <v>SC</v>
      </c>
      <c r="E218" s="35">
        <v>805</v>
      </c>
      <c r="G218" s="110">
        <f t="shared" si="10"/>
        <v>6.4219178082191783</v>
      </c>
      <c r="H218" s="110">
        <f t="shared" si="11"/>
        <v>7.4246575342465757</v>
      </c>
    </row>
    <row r="219" spans="1:8" x14ac:dyDescent="0.25">
      <c r="A219" s="35" t="s">
        <v>1006</v>
      </c>
      <c r="B219" s="35" t="s">
        <v>544</v>
      </c>
      <c r="C219" s="56">
        <v>41494</v>
      </c>
      <c r="D219" s="35" t="str">
        <f t="shared" si="9"/>
        <v>RS</v>
      </c>
      <c r="E219" s="35">
        <v>485</v>
      </c>
      <c r="G219" s="110">
        <f t="shared" si="10"/>
        <v>6.4</v>
      </c>
      <c r="H219" s="110">
        <f t="shared" si="11"/>
        <v>7.4027397260273968</v>
      </c>
    </row>
    <row r="220" spans="1:8" x14ac:dyDescent="0.25">
      <c r="A220" s="35" t="s">
        <v>1007</v>
      </c>
      <c r="B220" s="35" t="s">
        <v>546</v>
      </c>
      <c r="C220" s="56">
        <v>41543</v>
      </c>
      <c r="D220" s="35" t="str">
        <f t="shared" si="9"/>
        <v>RS</v>
      </c>
      <c r="E220" s="35">
        <v>424</v>
      </c>
      <c r="G220" s="110">
        <f t="shared" si="10"/>
        <v>6.2657534246575342</v>
      </c>
      <c r="H220" s="110">
        <f t="shared" si="11"/>
        <v>7.2684931506849315</v>
      </c>
    </row>
    <row r="221" spans="1:8" x14ac:dyDescent="0.25">
      <c r="A221" s="35" t="s">
        <v>1008</v>
      </c>
      <c r="B221" s="35" t="s">
        <v>544</v>
      </c>
      <c r="C221" s="56">
        <v>41543</v>
      </c>
      <c r="D221" s="35" t="str">
        <f t="shared" si="9"/>
        <v>RS</v>
      </c>
      <c r="E221" s="35">
        <v>519</v>
      </c>
      <c r="G221" s="110">
        <f t="shared" si="10"/>
        <v>6.2657534246575342</v>
      </c>
      <c r="H221" s="110">
        <f t="shared" si="11"/>
        <v>7.2684931506849315</v>
      </c>
    </row>
    <row r="222" spans="1:8" x14ac:dyDescent="0.25">
      <c r="A222" s="35" t="s">
        <v>1009</v>
      </c>
      <c r="B222" s="35" t="s">
        <v>547</v>
      </c>
      <c r="C222" s="56">
        <v>41599</v>
      </c>
      <c r="D222" s="35" t="str">
        <f t="shared" si="9"/>
        <v>RS</v>
      </c>
      <c r="E222" s="35">
        <v>590</v>
      </c>
      <c r="G222" s="110">
        <f t="shared" si="10"/>
        <v>6.1123287671232873</v>
      </c>
      <c r="H222" s="110">
        <f t="shared" si="11"/>
        <v>7.1150684931506847</v>
      </c>
    </row>
    <row r="223" spans="1:8" x14ac:dyDescent="0.25">
      <c r="A223" s="35" t="s">
        <v>1010</v>
      </c>
      <c r="B223" s="35" t="s">
        <v>545</v>
      </c>
      <c r="C223" s="56">
        <v>41606</v>
      </c>
      <c r="D223" s="35" t="str">
        <f t="shared" si="9"/>
        <v>SC</v>
      </c>
      <c r="E223" s="35">
        <v>650</v>
      </c>
      <c r="G223" s="110">
        <f t="shared" si="10"/>
        <v>6.0931506849315067</v>
      </c>
      <c r="H223" s="110">
        <f t="shared" si="11"/>
        <v>7.095890410958904</v>
      </c>
    </row>
    <row r="224" spans="1:8" x14ac:dyDescent="0.25">
      <c r="A224" s="35" t="s">
        <v>1011</v>
      </c>
      <c r="B224" s="35" t="s">
        <v>548</v>
      </c>
      <c r="C224" s="56">
        <v>41613</v>
      </c>
      <c r="D224" s="35" t="str">
        <f t="shared" si="9"/>
        <v>SC</v>
      </c>
      <c r="E224" s="35">
        <v>608</v>
      </c>
      <c r="G224" s="110">
        <f t="shared" si="10"/>
        <v>6.0739726027397261</v>
      </c>
      <c r="H224" s="110">
        <f t="shared" si="11"/>
        <v>7.0767123287671234</v>
      </c>
    </row>
    <row r="225" spans="1:8" x14ac:dyDescent="0.25">
      <c r="A225" s="35" t="s">
        <v>1012</v>
      </c>
      <c r="B225" s="35" t="s">
        <v>549</v>
      </c>
      <c r="C225" s="56">
        <v>41620</v>
      </c>
      <c r="D225" s="35" t="str">
        <f t="shared" si="9"/>
        <v>RS</v>
      </c>
      <c r="E225" s="35">
        <v>623</v>
      </c>
      <c r="G225" s="110">
        <f t="shared" si="10"/>
        <v>6.0547945205479454</v>
      </c>
      <c r="H225" s="110">
        <f t="shared" si="11"/>
        <v>7.0575342465753428</v>
      </c>
    </row>
    <row r="226" spans="1:8" x14ac:dyDescent="0.25">
      <c r="A226" s="35" t="s">
        <v>1013</v>
      </c>
      <c r="B226" s="35" t="s">
        <v>550</v>
      </c>
      <c r="C226" s="56">
        <v>41669</v>
      </c>
      <c r="D226" s="35" t="str">
        <f t="shared" si="9"/>
        <v>RS</v>
      </c>
      <c r="E226" s="35">
        <v>688</v>
      </c>
      <c r="G226" s="110">
        <f t="shared" si="10"/>
        <v>5.9205479452054792</v>
      </c>
      <c r="H226" s="110">
        <f t="shared" si="11"/>
        <v>6.9232876712328766</v>
      </c>
    </row>
    <row r="227" spans="1:8" x14ac:dyDescent="0.25">
      <c r="A227" s="35" t="s">
        <v>1014</v>
      </c>
      <c r="B227" s="35" t="s">
        <v>551</v>
      </c>
      <c r="C227" s="56">
        <v>41708</v>
      </c>
      <c r="D227" s="35" t="str">
        <f t="shared" si="9"/>
        <v>SC</v>
      </c>
      <c r="E227" s="35">
        <v>943</v>
      </c>
      <c r="G227" s="110">
        <f t="shared" si="10"/>
        <v>5.8136986301369866</v>
      </c>
      <c r="H227" s="110">
        <f t="shared" si="11"/>
        <v>6.816438356164384</v>
      </c>
    </row>
    <row r="228" spans="1:8" x14ac:dyDescent="0.25">
      <c r="A228" s="35" t="s">
        <v>1015</v>
      </c>
      <c r="B228" s="35" t="s">
        <v>552</v>
      </c>
      <c r="C228" s="56">
        <v>41711</v>
      </c>
      <c r="D228" s="35" t="str">
        <f t="shared" si="9"/>
        <v>PR</v>
      </c>
      <c r="E228" s="35">
        <v>552</v>
      </c>
      <c r="G228" s="110">
        <f t="shared" si="10"/>
        <v>5.8054794520547945</v>
      </c>
      <c r="H228" s="110">
        <f t="shared" si="11"/>
        <v>6.8082191780821919</v>
      </c>
    </row>
    <row r="229" spans="1:8" x14ac:dyDescent="0.25">
      <c r="A229" s="35" t="s">
        <v>1016</v>
      </c>
      <c r="B229" s="35" t="s">
        <v>553</v>
      </c>
      <c r="C229" s="56">
        <v>41774</v>
      </c>
      <c r="D229" s="35" t="str">
        <f t="shared" si="9"/>
        <v>SC</v>
      </c>
      <c r="E229" s="35">
        <v>672</v>
      </c>
      <c r="G229" s="110">
        <f t="shared" si="10"/>
        <v>5.6328767123287671</v>
      </c>
      <c r="H229" s="110">
        <f t="shared" si="11"/>
        <v>6.6356164383561644</v>
      </c>
    </row>
    <row r="230" spans="1:8" x14ac:dyDescent="0.25">
      <c r="A230" s="35" t="s">
        <v>1017</v>
      </c>
      <c r="B230" s="35" t="s">
        <v>554</v>
      </c>
      <c r="C230" s="56">
        <v>41865</v>
      </c>
      <c r="D230" s="35" t="str">
        <f t="shared" si="9"/>
        <v>SC</v>
      </c>
      <c r="E230" s="35">
        <v>510</v>
      </c>
      <c r="G230" s="110">
        <f t="shared" si="10"/>
        <v>5.3835616438356162</v>
      </c>
      <c r="H230" s="110">
        <f t="shared" si="11"/>
        <v>6.3863013698630136</v>
      </c>
    </row>
    <row r="231" spans="1:8" x14ac:dyDescent="0.25">
      <c r="A231" s="35" t="s">
        <v>1018</v>
      </c>
      <c r="B231" s="35" t="s">
        <v>555</v>
      </c>
      <c r="C231" s="56">
        <v>41955</v>
      </c>
      <c r="D231" s="35" t="str">
        <f t="shared" si="9"/>
        <v>RS</v>
      </c>
      <c r="E231" s="35">
        <v>695</v>
      </c>
      <c r="G231" s="110">
        <f t="shared" si="10"/>
        <v>5.1369863013698627</v>
      </c>
      <c r="H231" s="110">
        <f t="shared" si="11"/>
        <v>6.13972602739726</v>
      </c>
    </row>
    <row r="232" spans="1:8" x14ac:dyDescent="0.25">
      <c r="A232" s="35" t="s">
        <v>1019</v>
      </c>
      <c r="B232" s="35" t="s">
        <v>556</v>
      </c>
      <c r="C232" s="56">
        <v>42074</v>
      </c>
      <c r="D232" s="35" t="str">
        <f t="shared" si="9"/>
        <v>RS</v>
      </c>
      <c r="E232" s="35">
        <v>569</v>
      </c>
      <c r="G232" s="110">
        <f t="shared" si="10"/>
        <v>4.8109589041095893</v>
      </c>
      <c r="H232" s="110">
        <f t="shared" si="11"/>
        <v>5.8136986301369866</v>
      </c>
    </row>
    <row r="233" spans="1:8" x14ac:dyDescent="0.25">
      <c r="A233" s="35" t="s">
        <v>1020</v>
      </c>
      <c r="B233" s="35" t="s">
        <v>405</v>
      </c>
      <c r="C233" s="56">
        <v>42142</v>
      </c>
      <c r="D233" s="35" t="str">
        <f t="shared" si="9"/>
        <v>SC</v>
      </c>
      <c r="E233" s="35">
        <v>451</v>
      </c>
      <c r="G233" s="110">
        <f t="shared" si="10"/>
        <v>4.624657534246575</v>
      </c>
      <c r="H233" s="110">
        <f t="shared" si="11"/>
        <v>5.6273972602739724</v>
      </c>
    </row>
    <row r="234" spans="1:8" x14ac:dyDescent="0.25">
      <c r="A234" s="35" t="s">
        <v>1021</v>
      </c>
      <c r="B234" s="35" t="s">
        <v>557</v>
      </c>
      <c r="C234" s="56">
        <v>42271</v>
      </c>
      <c r="D234" s="35" t="str">
        <f t="shared" si="9"/>
        <v>SC</v>
      </c>
      <c r="E234" s="35">
        <v>963</v>
      </c>
      <c r="G234" s="110">
        <f t="shared" si="10"/>
        <v>4.2712328767123289</v>
      </c>
      <c r="H234" s="110">
        <f t="shared" si="11"/>
        <v>5.2739726027397262</v>
      </c>
    </row>
    <row r="235" spans="1:8" x14ac:dyDescent="0.25">
      <c r="A235" s="35" t="s">
        <v>1022</v>
      </c>
      <c r="B235" s="35" t="s">
        <v>558</v>
      </c>
      <c r="C235" s="56">
        <v>42272</v>
      </c>
      <c r="D235" s="35" t="str">
        <f t="shared" si="9"/>
        <v>SC</v>
      </c>
      <c r="E235" s="35">
        <v>908</v>
      </c>
      <c r="G235" s="110">
        <f t="shared" si="10"/>
        <v>4.2684931506849315</v>
      </c>
      <c r="H235" s="110">
        <f t="shared" si="11"/>
        <v>5.2712328767123289</v>
      </c>
    </row>
    <row r="236" spans="1:8" x14ac:dyDescent="0.25">
      <c r="A236" s="35" t="s">
        <v>1023</v>
      </c>
      <c r="B236" s="35" t="s">
        <v>494</v>
      </c>
      <c r="C236" s="56">
        <v>42320</v>
      </c>
      <c r="D236" s="35" t="str">
        <f t="shared" si="9"/>
        <v>RS</v>
      </c>
      <c r="E236" s="35">
        <v>627</v>
      </c>
      <c r="G236" s="110">
        <f t="shared" si="10"/>
        <v>4.1369863013698627</v>
      </c>
      <c r="H236" s="110">
        <f t="shared" si="11"/>
        <v>5.13972602739726</v>
      </c>
    </row>
    <row r="237" spans="1:8" x14ac:dyDescent="0.25">
      <c r="A237" s="35" t="s">
        <v>1024</v>
      </c>
      <c r="B237" s="35" t="s">
        <v>559</v>
      </c>
      <c r="C237" s="56">
        <v>42459</v>
      </c>
      <c r="D237" s="35" t="str">
        <f t="shared" si="9"/>
        <v>RS</v>
      </c>
      <c r="E237" s="35">
        <v>391</v>
      </c>
      <c r="G237" s="110">
        <f t="shared" si="10"/>
        <v>3.7561643835616438</v>
      </c>
      <c r="H237" s="110">
        <f t="shared" si="11"/>
        <v>4.7589041095890412</v>
      </c>
    </row>
    <row r="238" spans="1:8" x14ac:dyDescent="0.25">
      <c r="A238" s="35" t="s">
        <v>1025</v>
      </c>
      <c r="B238" s="35" t="s">
        <v>434</v>
      </c>
      <c r="C238" s="56">
        <v>42482</v>
      </c>
      <c r="D238" s="35" t="str">
        <f t="shared" si="9"/>
        <v>RS</v>
      </c>
      <c r="E238" s="35">
        <v>658</v>
      </c>
      <c r="G238" s="110">
        <f t="shared" si="10"/>
        <v>3.6931506849315068</v>
      </c>
      <c r="H238" s="110">
        <f t="shared" si="11"/>
        <v>4.6958904109589037</v>
      </c>
    </row>
    <row r="239" spans="1:8" x14ac:dyDescent="0.25">
      <c r="A239" s="35" t="s">
        <v>1026</v>
      </c>
      <c r="B239" s="35" t="s">
        <v>408</v>
      </c>
      <c r="C239" s="56">
        <v>42488</v>
      </c>
      <c r="D239" s="35" t="str">
        <f t="shared" si="9"/>
        <v>RS</v>
      </c>
      <c r="E239" s="35">
        <v>683</v>
      </c>
      <c r="G239" s="110">
        <f t="shared" si="10"/>
        <v>3.6767123287671235</v>
      </c>
      <c r="H239" s="110">
        <f t="shared" si="11"/>
        <v>4.6794520547945204</v>
      </c>
    </row>
    <row r="240" spans="1:8" x14ac:dyDescent="0.25">
      <c r="A240" s="35" t="s">
        <v>1027</v>
      </c>
      <c r="B240" s="35" t="s">
        <v>560</v>
      </c>
      <c r="C240" s="56">
        <v>42509</v>
      </c>
      <c r="D240" s="35" t="str">
        <f t="shared" si="9"/>
        <v>RS</v>
      </c>
      <c r="E240" s="35">
        <v>724</v>
      </c>
      <c r="G240" s="110">
        <f t="shared" si="10"/>
        <v>3.6191780821917807</v>
      </c>
      <c r="H240" s="110">
        <f t="shared" si="11"/>
        <v>4.6219178082191785</v>
      </c>
    </row>
    <row r="241" spans="1:8" x14ac:dyDescent="0.25">
      <c r="A241" s="35" t="s">
        <v>1028</v>
      </c>
      <c r="B241" s="35" t="s">
        <v>561</v>
      </c>
      <c r="C241" s="56">
        <v>42517</v>
      </c>
      <c r="D241" s="35" t="str">
        <f t="shared" si="9"/>
        <v>SC</v>
      </c>
      <c r="E241" s="35">
        <v>304</v>
      </c>
      <c r="G241" s="110">
        <f t="shared" si="10"/>
        <v>3.5972602739726027</v>
      </c>
      <c r="H241" s="110">
        <f t="shared" si="11"/>
        <v>4.5999999999999996</v>
      </c>
    </row>
    <row r="242" spans="1:8" x14ac:dyDescent="0.25">
      <c r="A242" s="35" t="s">
        <v>1029</v>
      </c>
      <c r="B242" s="35" t="s">
        <v>432</v>
      </c>
      <c r="C242" s="56">
        <v>42530</v>
      </c>
      <c r="D242" s="35" t="str">
        <f t="shared" si="9"/>
        <v>RS</v>
      </c>
      <c r="E242" s="35">
        <v>612</v>
      </c>
      <c r="G242" s="110">
        <f t="shared" si="10"/>
        <v>3.5616438356164384</v>
      </c>
      <c r="H242" s="110">
        <f t="shared" si="11"/>
        <v>4.5643835616438357</v>
      </c>
    </row>
    <row r="243" spans="1:8" x14ac:dyDescent="0.25">
      <c r="A243" s="35" t="s">
        <v>1030</v>
      </c>
      <c r="B243" s="35" t="s">
        <v>562</v>
      </c>
      <c r="C243" s="56">
        <v>42544</v>
      </c>
      <c r="D243" s="35" t="str">
        <f t="shared" si="9"/>
        <v>RS</v>
      </c>
      <c r="E243" s="35">
        <v>326</v>
      </c>
      <c r="G243" s="110">
        <f t="shared" si="10"/>
        <v>3.5232876712328767</v>
      </c>
      <c r="H243" s="110">
        <f t="shared" si="11"/>
        <v>4.5260273972602736</v>
      </c>
    </row>
    <row r="244" spans="1:8" x14ac:dyDescent="0.25">
      <c r="A244" s="35" t="s">
        <v>1031</v>
      </c>
      <c r="B244" s="35" t="s">
        <v>563</v>
      </c>
      <c r="C244" s="56">
        <v>42551</v>
      </c>
      <c r="D244" s="35" t="str">
        <f t="shared" si="9"/>
        <v>RS</v>
      </c>
      <c r="E244" s="35">
        <v>379</v>
      </c>
      <c r="G244" s="110">
        <f t="shared" si="10"/>
        <v>3.504109589041096</v>
      </c>
      <c r="H244" s="110">
        <f t="shared" si="11"/>
        <v>4.506849315068493</v>
      </c>
    </row>
    <row r="245" spans="1:8" x14ac:dyDescent="0.25">
      <c r="A245" s="35" t="s">
        <v>1032</v>
      </c>
      <c r="B245" s="35" t="s">
        <v>564</v>
      </c>
      <c r="C245" s="56">
        <v>42579</v>
      </c>
      <c r="D245" s="35" t="str">
        <f t="shared" si="9"/>
        <v>SC</v>
      </c>
      <c r="E245" s="35">
        <v>850</v>
      </c>
      <c r="G245" s="110">
        <f t="shared" si="10"/>
        <v>3.4273972602739726</v>
      </c>
      <c r="H245" s="110">
        <f t="shared" si="11"/>
        <v>4.4301369863013695</v>
      </c>
    </row>
    <row r="246" spans="1:8" x14ac:dyDescent="0.25">
      <c r="A246" s="35" t="s">
        <v>1033</v>
      </c>
      <c r="B246" s="35" t="s">
        <v>473</v>
      </c>
      <c r="C246" s="56">
        <v>42583</v>
      </c>
      <c r="D246" s="35" t="str">
        <f t="shared" si="9"/>
        <v>RS</v>
      </c>
      <c r="E246" s="35">
        <v>790</v>
      </c>
      <c r="G246" s="110">
        <f t="shared" si="10"/>
        <v>3.4164383561643836</v>
      </c>
      <c r="H246" s="110">
        <f t="shared" si="11"/>
        <v>4.419178082191781</v>
      </c>
    </row>
    <row r="247" spans="1:8" x14ac:dyDescent="0.25">
      <c r="A247" s="35" t="s">
        <v>1034</v>
      </c>
      <c r="B247" s="35" t="s">
        <v>411</v>
      </c>
      <c r="C247" s="56">
        <v>42614</v>
      </c>
      <c r="D247" s="35" t="str">
        <f t="shared" si="9"/>
        <v>RS</v>
      </c>
      <c r="E247" s="35">
        <v>707</v>
      </c>
      <c r="G247" s="110">
        <f t="shared" si="10"/>
        <v>3.3315068493150686</v>
      </c>
      <c r="H247" s="110">
        <f t="shared" si="11"/>
        <v>4.3342465753424655</v>
      </c>
    </row>
    <row r="248" spans="1:8" x14ac:dyDescent="0.25">
      <c r="A248" s="35" t="s">
        <v>1035</v>
      </c>
      <c r="B248" s="35" t="s">
        <v>420</v>
      </c>
      <c r="C248" s="56">
        <v>42657</v>
      </c>
      <c r="D248" s="35" t="str">
        <f t="shared" si="9"/>
        <v>RS</v>
      </c>
      <c r="E248" s="35">
        <v>558</v>
      </c>
      <c r="G248" s="110">
        <f t="shared" si="10"/>
        <v>3.2136986301369861</v>
      </c>
      <c r="H248" s="110">
        <f t="shared" si="11"/>
        <v>4.2164383561643834</v>
      </c>
    </row>
    <row r="249" spans="1:8" x14ac:dyDescent="0.25">
      <c r="A249" s="35" t="s">
        <v>1036</v>
      </c>
      <c r="B249" s="35" t="s">
        <v>435</v>
      </c>
      <c r="C249" s="56">
        <v>42795</v>
      </c>
      <c r="D249" s="35" t="str">
        <f t="shared" si="9"/>
        <v>RS</v>
      </c>
      <c r="E249" s="35">
        <v>760</v>
      </c>
      <c r="G249" s="110">
        <f t="shared" si="10"/>
        <v>2.8356164383561642</v>
      </c>
      <c r="H249" s="110">
        <f t="shared" si="11"/>
        <v>3.8383561643835615</v>
      </c>
    </row>
    <row r="250" spans="1:8" x14ac:dyDescent="0.25">
      <c r="A250" s="35" t="s">
        <v>1037</v>
      </c>
      <c r="B250" s="35" t="s">
        <v>499</v>
      </c>
      <c r="C250" s="56">
        <v>42843</v>
      </c>
      <c r="D250" s="35" t="str">
        <f t="shared" si="9"/>
        <v>RS</v>
      </c>
      <c r="E250" s="35">
        <v>484</v>
      </c>
      <c r="G250" s="110">
        <f t="shared" si="10"/>
        <v>2.7041095890410958</v>
      </c>
      <c r="H250" s="110">
        <f t="shared" si="11"/>
        <v>3.7068493150684931</v>
      </c>
    </row>
    <row r="251" spans="1:8" x14ac:dyDescent="0.25">
      <c r="A251" s="35" t="s">
        <v>1038</v>
      </c>
      <c r="B251" s="35" t="s">
        <v>416</v>
      </c>
      <c r="C251" s="56">
        <v>42843</v>
      </c>
      <c r="D251" s="35" t="str">
        <f t="shared" si="9"/>
        <v>RS</v>
      </c>
      <c r="E251" s="35">
        <v>968</v>
      </c>
      <c r="G251" s="110">
        <f t="shared" si="10"/>
        <v>2.7041095890410958</v>
      </c>
      <c r="H251" s="110">
        <f t="shared" si="11"/>
        <v>3.7068493150684931</v>
      </c>
    </row>
    <row r="252" spans="1:8" x14ac:dyDescent="0.25">
      <c r="A252" s="35" t="s">
        <v>1039</v>
      </c>
      <c r="B252" s="35" t="s">
        <v>412</v>
      </c>
      <c r="C252" s="56">
        <v>42857</v>
      </c>
      <c r="D252" s="35" t="str">
        <f t="shared" si="9"/>
        <v>RS</v>
      </c>
      <c r="E252" s="35">
        <v>560</v>
      </c>
      <c r="G252" s="110">
        <f t="shared" si="10"/>
        <v>2.6657534246575341</v>
      </c>
      <c r="H252" s="110">
        <f t="shared" si="11"/>
        <v>3.6684931506849314</v>
      </c>
    </row>
    <row r="253" spans="1:8" x14ac:dyDescent="0.25">
      <c r="A253" s="35" t="s">
        <v>1040</v>
      </c>
      <c r="B253" s="35" t="s">
        <v>565</v>
      </c>
      <c r="C253" s="56">
        <v>42880</v>
      </c>
      <c r="D253" s="35" t="str">
        <f t="shared" si="9"/>
        <v>RS</v>
      </c>
      <c r="E253" s="35">
        <v>490</v>
      </c>
      <c r="G253" s="110">
        <f t="shared" si="10"/>
        <v>2.6027397260273974</v>
      </c>
      <c r="H253" s="110">
        <f t="shared" si="11"/>
        <v>3.6054794520547944</v>
      </c>
    </row>
    <row r="254" spans="1:8" x14ac:dyDescent="0.25">
      <c r="A254" s="35" t="s">
        <v>1041</v>
      </c>
      <c r="B254" s="35" t="s">
        <v>453</v>
      </c>
      <c r="C254" s="56">
        <v>42895</v>
      </c>
      <c r="D254" s="35" t="str">
        <f t="shared" si="9"/>
        <v>RS</v>
      </c>
      <c r="E254" s="35">
        <v>642</v>
      </c>
      <c r="G254" s="110">
        <f t="shared" si="10"/>
        <v>2.5616438356164384</v>
      </c>
      <c r="H254" s="110">
        <f t="shared" si="11"/>
        <v>3.5643835616438357</v>
      </c>
    </row>
    <row r="255" spans="1:8" x14ac:dyDescent="0.25">
      <c r="A255" s="35" t="s">
        <v>1042</v>
      </c>
      <c r="B255" s="35" t="s">
        <v>566</v>
      </c>
      <c r="C255" s="56">
        <v>43006</v>
      </c>
      <c r="D255" s="35" t="str">
        <f t="shared" si="9"/>
        <v>RS</v>
      </c>
      <c r="E255" s="35">
        <v>570</v>
      </c>
      <c r="G255" s="110">
        <f t="shared" si="10"/>
        <v>2.2575342465753425</v>
      </c>
      <c r="H255" s="110">
        <f t="shared" si="11"/>
        <v>3.2602739726027399</v>
      </c>
    </row>
    <row r="256" spans="1:8" x14ac:dyDescent="0.25">
      <c r="A256" s="35" t="s">
        <v>1043</v>
      </c>
      <c r="B256" s="35" t="s">
        <v>567</v>
      </c>
      <c r="C256" s="56">
        <v>43007</v>
      </c>
      <c r="D256" s="35" t="str">
        <f t="shared" si="9"/>
        <v>RS</v>
      </c>
      <c r="E256" s="35">
        <v>613</v>
      </c>
      <c r="G256" s="110">
        <f t="shared" si="10"/>
        <v>2.2547945205479452</v>
      </c>
      <c r="H256" s="110">
        <f t="shared" si="11"/>
        <v>3.2575342465753425</v>
      </c>
    </row>
    <row r="257" spans="1:8" x14ac:dyDescent="0.25">
      <c r="A257" s="35" t="s">
        <v>1044</v>
      </c>
      <c r="B257" s="35" t="s">
        <v>383</v>
      </c>
      <c r="C257" s="56">
        <v>43021</v>
      </c>
      <c r="D257" s="35" t="str">
        <f t="shared" si="9"/>
        <v>RS</v>
      </c>
      <c r="E257" s="35">
        <v>501</v>
      </c>
      <c r="G257" s="110">
        <f t="shared" si="10"/>
        <v>2.2164383561643834</v>
      </c>
      <c r="H257" s="110">
        <f t="shared" si="11"/>
        <v>3.2191780821917808</v>
      </c>
    </row>
    <row r="258" spans="1:8" x14ac:dyDescent="0.25">
      <c r="A258" s="35" t="s">
        <v>1045</v>
      </c>
      <c r="B258" s="35" t="s">
        <v>568</v>
      </c>
      <c r="C258" s="56">
        <v>43026</v>
      </c>
      <c r="D258" s="35" t="str">
        <f t="shared" si="9"/>
        <v>RS</v>
      </c>
      <c r="E258" s="35">
        <v>520</v>
      </c>
      <c r="G258" s="110">
        <f t="shared" si="10"/>
        <v>2.2027397260273971</v>
      </c>
      <c r="H258" s="110">
        <f t="shared" si="11"/>
        <v>3.2054794520547945</v>
      </c>
    </row>
    <row r="259" spans="1:8" x14ac:dyDescent="0.25">
      <c r="A259" s="35" t="s">
        <v>1046</v>
      </c>
      <c r="B259" s="35" t="s">
        <v>569</v>
      </c>
      <c r="C259" s="56">
        <v>43034</v>
      </c>
      <c r="D259" s="35" t="str">
        <f t="shared" si="9"/>
        <v>RS</v>
      </c>
      <c r="E259" s="35">
        <v>449</v>
      </c>
      <c r="G259" s="110">
        <f t="shared" si="10"/>
        <v>2.1808219178082191</v>
      </c>
      <c r="H259" s="110">
        <f t="shared" si="11"/>
        <v>3.1835616438356165</v>
      </c>
    </row>
    <row r="260" spans="1:8" x14ac:dyDescent="0.25">
      <c r="A260" s="35" t="s">
        <v>1047</v>
      </c>
      <c r="B260" s="35" t="s">
        <v>570</v>
      </c>
      <c r="C260" s="56">
        <v>43062</v>
      </c>
      <c r="D260" s="35" t="str">
        <f t="shared" ref="D260:D323" si="12">MID(RIGHT($B260,4),2,2)</f>
        <v>RS</v>
      </c>
      <c r="E260" s="35">
        <v>649</v>
      </c>
      <c r="G260" s="110">
        <f t="shared" si="10"/>
        <v>2.1041095890410957</v>
      </c>
      <c r="H260" s="110">
        <f t="shared" si="11"/>
        <v>3.106849315068493</v>
      </c>
    </row>
    <row r="261" spans="1:8" x14ac:dyDescent="0.25">
      <c r="A261" s="35" t="s">
        <v>1048</v>
      </c>
      <c r="B261" s="35" t="s">
        <v>402</v>
      </c>
      <c r="C261" s="56">
        <v>43069</v>
      </c>
      <c r="D261" s="35" t="str">
        <f t="shared" si="12"/>
        <v>RS</v>
      </c>
      <c r="E261" s="35">
        <v>690</v>
      </c>
      <c r="G261" s="110">
        <f t="shared" ref="G261:G324" si="13">(G$3-$C261)/365</f>
        <v>2.0849315068493151</v>
      </c>
      <c r="H261" s="110">
        <f t="shared" ref="H261:H324" si="14">(H$3-$C261)/365</f>
        <v>3.0876712328767124</v>
      </c>
    </row>
    <row r="262" spans="1:8" x14ac:dyDescent="0.25">
      <c r="A262" s="35" t="s">
        <v>1049</v>
      </c>
      <c r="B262" s="35" t="s">
        <v>571</v>
      </c>
      <c r="C262" s="56">
        <v>43069</v>
      </c>
      <c r="D262" s="35" t="str">
        <f t="shared" si="12"/>
        <v>RS</v>
      </c>
      <c r="E262" s="35">
        <v>441</v>
      </c>
      <c r="G262" s="110">
        <f t="shared" si="13"/>
        <v>2.0849315068493151</v>
      </c>
      <c r="H262" s="110">
        <f t="shared" si="14"/>
        <v>3.0876712328767124</v>
      </c>
    </row>
    <row r="263" spans="1:8" x14ac:dyDescent="0.25">
      <c r="A263" s="35" t="s">
        <v>1050</v>
      </c>
      <c r="B263" s="35" t="s">
        <v>510</v>
      </c>
      <c r="C263" s="56">
        <v>43087</v>
      </c>
      <c r="D263" s="35" t="str">
        <f t="shared" si="12"/>
        <v>RS</v>
      </c>
      <c r="E263" s="35">
        <v>712</v>
      </c>
      <c r="G263" s="110">
        <f t="shared" si="13"/>
        <v>2.0356164383561643</v>
      </c>
      <c r="H263" s="110">
        <f t="shared" si="14"/>
        <v>3.0383561643835617</v>
      </c>
    </row>
    <row r="264" spans="1:8" x14ac:dyDescent="0.25">
      <c r="A264" s="35" t="s">
        <v>1051</v>
      </c>
      <c r="B264" s="35" t="s">
        <v>572</v>
      </c>
      <c r="C264" s="56">
        <v>43118</v>
      </c>
      <c r="D264" s="35" t="str">
        <f t="shared" si="12"/>
        <v>RS</v>
      </c>
      <c r="E264" s="35">
        <v>435</v>
      </c>
      <c r="G264" s="110">
        <f t="shared" si="13"/>
        <v>1.9506849315068493</v>
      </c>
      <c r="H264" s="110">
        <f t="shared" si="14"/>
        <v>2.9534246575342467</v>
      </c>
    </row>
    <row r="265" spans="1:8" x14ac:dyDescent="0.25">
      <c r="A265" s="35" t="s">
        <v>1052</v>
      </c>
      <c r="B265" s="35" t="s">
        <v>573</v>
      </c>
      <c r="C265" s="56">
        <v>43153</v>
      </c>
      <c r="D265" s="35" t="str">
        <f t="shared" si="12"/>
        <v>SC</v>
      </c>
      <c r="E265" s="35">
        <v>875</v>
      </c>
      <c r="G265" s="110">
        <f t="shared" si="13"/>
        <v>1.8547945205479452</v>
      </c>
      <c r="H265" s="110">
        <f t="shared" si="14"/>
        <v>2.8575342465753426</v>
      </c>
    </row>
    <row r="266" spans="1:8" x14ac:dyDescent="0.25">
      <c r="A266" s="35" t="s">
        <v>1053</v>
      </c>
      <c r="B266" s="35" t="s">
        <v>494</v>
      </c>
      <c r="C266" s="56">
        <v>43182</v>
      </c>
      <c r="D266" s="35" t="str">
        <f t="shared" si="12"/>
        <v>RS</v>
      </c>
      <c r="E266" s="35">
        <v>1104</v>
      </c>
      <c r="G266" s="110">
        <f t="shared" si="13"/>
        <v>1.7753424657534247</v>
      </c>
      <c r="H266" s="110">
        <f t="shared" si="14"/>
        <v>2.7780821917808218</v>
      </c>
    </row>
    <row r="267" spans="1:8" x14ac:dyDescent="0.25">
      <c r="A267" s="35" t="s">
        <v>1054</v>
      </c>
      <c r="B267" s="35" t="s">
        <v>574</v>
      </c>
      <c r="C267" s="56">
        <v>43186</v>
      </c>
      <c r="D267" s="35" t="str">
        <f t="shared" si="12"/>
        <v>RS</v>
      </c>
      <c r="E267" s="35">
        <v>831</v>
      </c>
      <c r="G267" s="110">
        <f t="shared" si="13"/>
        <v>1.7643835616438357</v>
      </c>
      <c r="H267" s="110">
        <f t="shared" si="14"/>
        <v>2.7671232876712328</v>
      </c>
    </row>
    <row r="268" spans="1:8" x14ac:dyDescent="0.25">
      <c r="A268" s="35" t="s">
        <v>1055</v>
      </c>
      <c r="B268" s="35" t="s">
        <v>575</v>
      </c>
      <c r="C268" s="56">
        <v>43187</v>
      </c>
      <c r="D268" s="35" t="str">
        <f t="shared" si="12"/>
        <v>RS</v>
      </c>
      <c r="E268" s="35">
        <v>572</v>
      </c>
      <c r="G268" s="110">
        <f t="shared" si="13"/>
        <v>1.7616438356164383</v>
      </c>
      <c r="H268" s="110">
        <f t="shared" si="14"/>
        <v>2.7643835616438355</v>
      </c>
    </row>
    <row r="269" spans="1:8" x14ac:dyDescent="0.25">
      <c r="A269" s="35" t="s">
        <v>1056</v>
      </c>
      <c r="B269" s="35" t="s">
        <v>576</v>
      </c>
      <c r="C269" s="56">
        <v>43216</v>
      </c>
      <c r="D269" s="35" t="str">
        <f t="shared" si="12"/>
        <v>RS</v>
      </c>
      <c r="E269" s="35">
        <v>511</v>
      </c>
      <c r="G269" s="110">
        <f t="shared" si="13"/>
        <v>1.6821917808219178</v>
      </c>
      <c r="H269" s="110">
        <f t="shared" si="14"/>
        <v>2.6849315068493151</v>
      </c>
    </row>
    <row r="270" spans="1:8" x14ac:dyDescent="0.25">
      <c r="A270" s="35" t="s">
        <v>1057</v>
      </c>
      <c r="B270" s="35" t="s">
        <v>577</v>
      </c>
      <c r="C270" s="56">
        <v>43230</v>
      </c>
      <c r="D270" s="35" t="str">
        <f t="shared" si="12"/>
        <v>RS</v>
      </c>
      <c r="E270" s="35">
        <v>494</v>
      </c>
      <c r="G270" s="110">
        <f t="shared" si="13"/>
        <v>1.6438356164383561</v>
      </c>
      <c r="H270" s="110">
        <f t="shared" si="14"/>
        <v>2.6465753424657534</v>
      </c>
    </row>
    <row r="271" spans="1:8" x14ac:dyDescent="0.25">
      <c r="A271" s="35" t="s">
        <v>1058</v>
      </c>
      <c r="B271" s="35" t="s">
        <v>420</v>
      </c>
      <c r="C271" s="56">
        <v>43230</v>
      </c>
      <c r="D271" s="35" t="str">
        <f t="shared" si="12"/>
        <v>RS</v>
      </c>
      <c r="E271" s="35">
        <v>1158</v>
      </c>
      <c r="G271" s="110">
        <f t="shared" si="13"/>
        <v>1.6438356164383561</v>
      </c>
      <c r="H271" s="110">
        <f t="shared" si="14"/>
        <v>2.6465753424657534</v>
      </c>
    </row>
    <row r="272" spans="1:8" x14ac:dyDescent="0.25">
      <c r="A272" s="35" t="s">
        <v>1059</v>
      </c>
      <c r="B272" s="35" t="s">
        <v>578</v>
      </c>
      <c r="C272" s="56">
        <v>43237</v>
      </c>
      <c r="D272" s="35" t="str">
        <f t="shared" si="12"/>
        <v>RS</v>
      </c>
      <c r="E272" s="35">
        <v>485</v>
      </c>
      <c r="G272" s="110">
        <f t="shared" si="13"/>
        <v>1.6246575342465754</v>
      </c>
      <c r="H272" s="110">
        <f t="shared" si="14"/>
        <v>2.6273972602739728</v>
      </c>
    </row>
    <row r="273" spans="1:8" x14ac:dyDescent="0.25">
      <c r="A273" s="35" t="s">
        <v>1060</v>
      </c>
      <c r="B273" s="35" t="s">
        <v>579</v>
      </c>
      <c r="C273" s="56">
        <v>43279</v>
      </c>
      <c r="D273" s="35" t="str">
        <f t="shared" si="12"/>
        <v>PR</v>
      </c>
      <c r="E273" s="35">
        <v>970</v>
      </c>
      <c r="G273" s="110">
        <f t="shared" si="13"/>
        <v>1.5095890410958903</v>
      </c>
      <c r="H273" s="110">
        <f t="shared" si="14"/>
        <v>2.5123287671232877</v>
      </c>
    </row>
    <row r="274" spans="1:8" x14ac:dyDescent="0.25">
      <c r="A274" s="35" t="s">
        <v>1061</v>
      </c>
      <c r="B274" s="35" t="s">
        <v>580</v>
      </c>
      <c r="C274" s="56">
        <v>43286</v>
      </c>
      <c r="D274" s="35" t="str">
        <f t="shared" si="12"/>
        <v>RS</v>
      </c>
      <c r="E274" s="35">
        <v>600</v>
      </c>
      <c r="G274" s="110">
        <f t="shared" si="13"/>
        <v>1.4904109589041097</v>
      </c>
      <c r="H274" s="110">
        <f t="shared" si="14"/>
        <v>2.493150684931507</v>
      </c>
    </row>
    <row r="275" spans="1:8" x14ac:dyDescent="0.25">
      <c r="A275" s="35" t="s">
        <v>1062</v>
      </c>
      <c r="B275" s="35" t="s">
        <v>581</v>
      </c>
      <c r="C275" s="56">
        <v>43293</v>
      </c>
      <c r="D275" s="35" t="str">
        <f t="shared" si="12"/>
        <v>PR</v>
      </c>
      <c r="E275" s="35">
        <v>761</v>
      </c>
      <c r="G275" s="110">
        <f t="shared" si="13"/>
        <v>1.4712328767123288</v>
      </c>
      <c r="H275" s="110">
        <f t="shared" si="14"/>
        <v>2.473972602739726</v>
      </c>
    </row>
    <row r="276" spans="1:8" x14ac:dyDescent="0.25">
      <c r="A276" s="35" t="s">
        <v>1063</v>
      </c>
      <c r="B276" s="35" t="s">
        <v>582</v>
      </c>
      <c r="C276" s="56">
        <v>43301</v>
      </c>
      <c r="D276" s="35" t="str">
        <f t="shared" si="12"/>
        <v>PR</v>
      </c>
      <c r="E276" s="35">
        <v>694</v>
      </c>
      <c r="G276" s="110">
        <f t="shared" si="13"/>
        <v>1.4493150684931506</v>
      </c>
      <c r="H276" s="110">
        <f t="shared" si="14"/>
        <v>2.452054794520548</v>
      </c>
    </row>
    <row r="277" spans="1:8" x14ac:dyDescent="0.25">
      <c r="A277" s="35" t="s">
        <v>1064</v>
      </c>
      <c r="B277" s="35" t="s">
        <v>583</v>
      </c>
      <c r="C277" s="56">
        <v>43301</v>
      </c>
      <c r="D277" s="35" t="str">
        <f t="shared" si="12"/>
        <v>RS</v>
      </c>
      <c r="E277" s="35">
        <v>630</v>
      </c>
      <c r="G277" s="110">
        <f t="shared" si="13"/>
        <v>1.4493150684931506</v>
      </c>
      <c r="H277" s="110">
        <f t="shared" si="14"/>
        <v>2.452054794520548</v>
      </c>
    </row>
    <row r="278" spans="1:8" x14ac:dyDescent="0.25">
      <c r="A278" s="35" t="s">
        <v>1065</v>
      </c>
      <c r="B278" s="35" t="s">
        <v>525</v>
      </c>
      <c r="C278" s="56">
        <v>43328</v>
      </c>
      <c r="D278" s="35" t="str">
        <f t="shared" si="12"/>
        <v>PR</v>
      </c>
      <c r="E278" s="35">
        <v>1027</v>
      </c>
      <c r="G278" s="110">
        <f t="shared" si="13"/>
        <v>1.3753424657534246</v>
      </c>
      <c r="H278" s="110">
        <f t="shared" si="14"/>
        <v>2.3780821917808219</v>
      </c>
    </row>
    <row r="279" spans="1:8" x14ac:dyDescent="0.25">
      <c r="A279" s="35" t="s">
        <v>1066</v>
      </c>
      <c r="B279" s="35" t="s">
        <v>584</v>
      </c>
      <c r="C279" s="56">
        <v>43335</v>
      </c>
      <c r="D279" s="35" t="str">
        <f t="shared" si="12"/>
        <v>SC</v>
      </c>
      <c r="E279" s="35">
        <v>964</v>
      </c>
      <c r="G279" s="110">
        <f t="shared" si="13"/>
        <v>1.3561643835616439</v>
      </c>
      <c r="H279" s="110">
        <f t="shared" si="14"/>
        <v>2.3589041095890413</v>
      </c>
    </row>
    <row r="280" spans="1:8" x14ac:dyDescent="0.25">
      <c r="A280" s="35" t="s">
        <v>1067</v>
      </c>
      <c r="B280" s="35" t="s">
        <v>416</v>
      </c>
      <c r="C280" s="56">
        <v>43342</v>
      </c>
      <c r="D280" s="35" t="str">
        <f t="shared" si="12"/>
        <v>RS</v>
      </c>
      <c r="E280" s="35">
        <v>638</v>
      </c>
      <c r="G280" s="110">
        <f t="shared" si="13"/>
        <v>1.3369863013698631</v>
      </c>
      <c r="H280" s="110">
        <f t="shared" si="14"/>
        <v>2.3397260273972602</v>
      </c>
    </row>
    <row r="281" spans="1:8" x14ac:dyDescent="0.25">
      <c r="A281" s="35" t="s">
        <v>1068</v>
      </c>
      <c r="B281" s="35" t="s">
        <v>585</v>
      </c>
      <c r="C281" s="56">
        <v>43342</v>
      </c>
      <c r="D281" s="35" t="str">
        <f t="shared" si="12"/>
        <v>RS</v>
      </c>
      <c r="E281" s="35">
        <v>520</v>
      </c>
      <c r="G281" s="110">
        <f t="shared" si="13"/>
        <v>1.3369863013698631</v>
      </c>
      <c r="H281" s="110">
        <f t="shared" si="14"/>
        <v>2.3397260273972602</v>
      </c>
    </row>
    <row r="282" spans="1:8" x14ac:dyDescent="0.25">
      <c r="A282" s="35" t="s">
        <v>1069</v>
      </c>
      <c r="B282" s="35" t="s">
        <v>586</v>
      </c>
      <c r="C282" s="56">
        <v>43362</v>
      </c>
      <c r="D282" s="35" t="str">
        <f t="shared" si="12"/>
        <v>SC</v>
      </c>
      <c r="E282" s="35">
        <v>394</v>
      </c>
      <c r="G282" s="110">
        <f t="shared" si="13"/>
        <v>1.2821917808219179</v>
      </c>
      <c r="H282" s="110">
        <f t="shared" si="14"/>
        <v>2.2849315068493152</v>
      </c>
    </row>
    <row r="283" spans="1:8" x14ac:dyDescent="0.25">
      <c r="A283" s="35" t="s">
        <v>1070</v>
      </c>
      <c r="B283" s="35" t="s">
        <v>492</v>
      </c>
      <c r="C283" s="56">
        <v>43369</v>
      </c>
      <c r="D283" s="35" t="str">
        <f t="shared" si="12"/>
        <v>RS</v>
      </c>
      <c r="E283" s="35">
        <v>922</v>
      </c>
      <c r="G283" s="110">
        <f t="shared" si="13"/>
        <v>1.263013698630137</v>
      </c>
      <c r="H283" s="110">
        <f t="shared" si="14"/>
        <v>2.2657534246575342</v>
      </c>
    </row>
    <row r="284" spans="1:8" x14ac:dyDescent="0.25">
      <c r="A284" s="35" t="s">
        <v>1071</v>
      </c>
      <c r="B284" s="35" t="s">
        <v>587</v>
      </c>
      <c r="C284" s="56">
        <v>43369</v>
      </c>
      <c r="D284" s="35" t="str">
        <f t="shared" si="12"/>
        <v>RS</v>
      </c>
      <c r="E284" s="35">
        <v>782</v>
      </c>
      <c r="G284" s="110">
        <f t="shared" si="13"/>
        <v>1.263013698630137</v>
      </c>
      <c r="H284" s="110">
        <f t="shared" si="14"/>
        <v>2.2657534246575342</v>
      </c>
    </row>
    <row r="285" spans="1:8" x14ac:dyDescent="0.25">
      <c r="A285" s="35" t="s">
        <v>1072</v>
      </c>
      <c r="B285" s="35" t="s">
        <v>588</v>
      </c>
      <c r="C285" s="56">
        <v>43390</v>
      </c>
      <c r="D285" s="35" t="str">
        <f t="shared" si="12"/>
        <v>PR</v>
      </c>
      <c r="E285" s="35">
        <v>520</v>
      </c>
      <c r="G285" s="110">
        <f t="shared" si="13"/>
        <v>1.2054794520547945</v>
      </c>
      <c r="H285" s="110">
        <f t="shared" si="14"/>
        <v>2.2082191780821918</v>
      </c>
    </row>
    <row r="286" spans="1:8" x14ac:dyDescent="0.25">
      <c r="A286" s="35" t="s">
        <v>1073</v>
      </c>
      <c r="B286" s="35" t="s">
        <v>438</v>
      </c>
      <c r="C286" s="56">
        <v>43390</v>
      </c>
      <c r="D286" s="35" t="str">
        <f t="shared" si="12"/>
        <v>RS</v>
      </c>
      <c r="E286" s="35">
        <v>767</v>
      </c>
      <c r="G286" s="110">
        <f t="shared" si="13"/>
        <v>1.2054794520547945</v>
      </c>
      <c r="H286" s="110">
        <f t="shared" si="14"/>
        <v>2.2082191780821918</v>
      </c>
    </row>
    <row r="287" spans="1:8" x14ac:dyDescent="0.25">
      <c r="A287" s="35" t="s">
        <v>1074</v>
      </c>
      <c r="B287" s="35" t="s">
        <v>437</v>
      </c>
      <c r="C287" s="56">
        <v>43397</v>
      </c>
      <c r="D287" s="35" t="str">
        <f t="shared" si="12"/>
        <v>RS</v>
      </c>
      <c r="E287" s="35">
        <v>591</v>
      </c>
      <c r="G287" s="110">
        <f t="shared" si="13"/>
        <v>1.1863013698630136</v>
      </c>
      <c r="H287" s="110">
        <f t="shared" si="14"/>
        <v>2.1890410958904107</v>
      </c>
    </row>
    <row r="288" spans="1:8" x14ac:dyDescent="0.25">
      <c r="A288" s="35" t="s">
        <v>1075</v>
      </c>
      <c r="B288" s="35" t="s">
        <v>412</v>
      </c>
      <c r="C288" s="56">
        <v>43403</v>
      </c>
      <c r="D288" s="35" t="str">
        <f t="shared" si="12"/>
        <v>RS</v>
      </c>
      <c r="E288" s="35">
        <v>480</v>
      </c>
      <c r="G288" s="110">
        <f t="shared" si="13"/>
        <v>1.1698630136986301</v>
      </c>
      <c r="H288" s="110">
        <f t="shared" si="14"/>
        <v>2.1726027397260275</v>
      </c>
    </row>
    <row r="289" spans="1:8" x14ac:dyDescent="0.25">
      <c r="A289" s="35" t="s">
        <v>1076</v>
      </c>
      <c r="B289" s="35" t="s">
        <v>445</v>
      </c>
      <c r="C289" s="56">
        <v>43404</v>
      </c>
      <c r="D289" s="35" t="str">
        <f t="shared" si="12"/>
        <v>RS</v>
      </c>
      <c r="E289" s="35">
        <v>451</v>
      </c>
      <c r="G289" s="110">
        <f t="shared" si="13"/>
        <v>1.167123287671233</v>
      </c>
      <c r="H289" s="110">
        <f t="shared" si="14"/>
        <v>2.1698630136986301</v>
      </c>
    </row>
    <row r="290" spans="1:8" x14ac:dyDescent="0.25">
      <c r="A290" s="35" t="s">
        <v>1077</v>
      </c>
      <c r="B290" s="35" t="s">
        <v>589</v>
      </c>
      <c r="C290" s="56">
        <v>43410</v>
      </c>
      <c r="D290" s="35" t="str">
        <f t="shared" si="12"/>
        <v>PR</v>
      </c>
      <c r="E290" s="35">
        <v>851</v>
      </c>
      <c r="G290" s="110">
        <f t="shared" si="13"/>
        <v>1.1506849315068493</v>
      </c>
      <c r="H290" s="110">
        <f t="shared" si="14"/>
        <v>2.1534246575342464</v>
      </c>
    </row>
    <row r="291" spans="1:8" x14ac:dyDescent="0.25">
      <c r="A291" s="35" t="s">
        <v>1078</v>
      </c>
      <c r="B291" s="35" t="s">
        <v>590</v>
      </c>
      <c r="C291" s="56">
        <v>43411</v>
      </c>
      <c r="D291" s="35" t="str">
        <f t="shared" si="12"/>
        <v>RS</v>
      </c>
      <c r="E291" s="35">
        <v>600</v>
      </c>
      <c r="G291" s="110">
        <f t="shared" si="13"/>
        <v>1.1479452054794521</v>
      </c>
      <c r="H291" s="110">
        <f t="shared" si="14"/>
        <v>2.1506849315068495</v>
      </c>
    </row>
    <row r="292" spans="1:8" x14ac:dyDescent="0.25">
      <c r="A292" s="35" t="s">
        <v>1079</v>
      </c>
      <c r="B292" s="35" t="s">
        <v>591</v>
      </c>
      <c r="C292" s="56">
        <v>43417</v>
      </c>
      <c r="D292" s="35" t="str">
        <f t="shared" si="12"/>
        <v>PR</v>
      </c>
      <c r="E292" s="35">
        <v>836</v>
      </c>
      <c r="G292" s="110">
        <f t="shared" si="13"/>
        <v>1.1315068493150684</v>
      </c>
      <c r="H292" s="110">
        <f t="shared" si="14"/>
        <v>2.1342465753424658</v>
      </c>
    </row>
    <row r="293" spans="1:8" x14ac:dyDescent="0.25">
      <c r="A293" s="35" t="s">
        <v>1080</v>
      </c>
      <c r="B293" s="35" t="s">
        <v>592</v>
      </c>
      <c r="C293" s="56">
        <v>43425</v>
      </c>
      <c r="D293" s="35" t="str">
        <f t="shared" si="12"/>
        <v>SC</v>
      </c>
      <c r="E293" s="35">
        <v>872</v>
      </c>
      <c r="G293" s="110">
        <f t="shared" si="13"/>
        <v>1.1095890410958904</v>
      </c>
      <c r="H293" s="110">
        <f t="shared" si="14"/>
        <v>2.1123287671232878</v>
      </c>
    </row>
    <row r="294" spans="1:8" x14ac:dyDescent="0.25">
      <c r="A294" s="35" t="s">
        <v>1081</v>
      </c>
      <c r="B294" s="35" t="s">
        <v>593</v>
      </c>
      <c r="C294" s="56">
        <v>43433</v>
      </c>
      <c r="D294" s="35" t="str">
        <f t="shared" si="12"/>
        <v>PR</v>
      </c>
      <c r="E294" s="35">
        <v>638</v>
      </c>
      <c r="G294" s="110">
        <f t="shared" si="13"/>
        <v>1.0876712328767124</v>
      </c>
      <c r="H294" s="110">
        <f t="shared" si="14"/>
        <v>2.0904109589041098</v>
      </c>
    </row>
    <row r="295" spans="1:8" x14ac:dyDescent="0.25">
      <c r="A295" s="35" t="s">
        <v>1082</v>
      </c>
      <c r="B295" s="35" t="s">
        <v>594</v>
      </c>
      <c r="C295" s="56">
        <v>43446</v>
      </c>
      <c r="D295" s="35" t="str">
        <f t="shared" si="12"/>
        <v>PR</v>
      </c>
      <c r="E295" s="35">
        <v>681</v>
      </c>
      <c r="G295" s="110">
        <f t="shared" si="13"/>
        <v>1.0520547945205478</v>
      </c>
      <c r="H295" s="110">
        <f t="shared" si="14"/>
        <v>2.0547945205479454</v>
      </c>
    </row>
    <row r="296" spans="1:8" x14ac:dyDescent="0.25">
      <c r="A296" s="35" t="s">
        <v>1083</v>
      </c>
      <c r="B296" s="35" t="s">
        <v>595</v>
      </c>
      <c r="C296" s="56">
        <v>43446</v>
      </c>
      <c r="D296" s="35" t="str">
        <f t="shared" si="12"/>
        <v>RS</v>
      </c>
      <c r="E296" s="35">
        <v>445</v>
      </c>
      <c r="G296" s="110">
        <f t="shared" si="13"/>
        <v>1.0520547945205478</v>
      </c>
      <c r="H296" s="110">
        <f t="shared" si="14"/>
        <v>2.0547945205479454</v>
      </c>
    </row>
    <row r="297" spans="1:8" x14ac:dyDescent="0.25">
      <c r="A297" s="35" t="s">
        <v>1084</v>
      </c>
      <c r="B297" s="35" t="s">
        <v>596</v>
      </c>
      <c r="C297" s="56">
        <v>43446</v>
      </c>
      <c r="D297" s="35" t="str">
        <f t="shared" si="12"/>
        <v>RS</v>
      </c>
      <c r="E297" s="35">
        <v>534</v>
      </c>
      <c r="G297" s="110">
        <f t="shared" si="13"/>
        <v>1.0520547945205478</v>
      </c>
      <c r="H297" s="110">
        <f t="shared" si="14"/>
        <v>2.0547945205479454</v>
      </c>
    </row>
    <row r="298" spans="1:8" x14ac:dyDescent="0.25">
      <c r="A298" s="35" t="s">
        <v>1085</v>
      </c>
      <c r="B298" s="35" t="s">
        <v>388</v>
      </c>
      <c r="C298" s="56">
        <v>43452</v>
      </c>
      <c r="D298" s="35" t="str">
        <f t="shared" si="12"/>
        <v>RS</v>
      </c>
      <c r="E298" s="35">
        <v>790</v>
      </c>
      <c r="G298" s="110">
        <f t="shared" si="13"/>
        <v>1.0356164383561643</v>
      </c>
      <c r="H298" s="110">
        <f t="shared" si="14"/>
        <v>2.0383561643835617</v>
      </c>
    </row>
    <row r="299" spans="1:8" x14ac:dyDescent="0.25">
      <c r="A299" s="35" t="s">
        <v>1086</v>
      </c>
      <c r="B299" s="35" t="s">
        <v>597</v>
      </c>
      <c r="C299" s="56">
        <v>43488</v>
      </c>
      <c r="D299" s="35" t="str">
        <f t="shared" si="12"/>
        <v>PR</v>
      </c>
      <c r="E299" s="35">
        <v>515</v>
      </c>
      <c r="G299" s="110">
        <f t="shared" si="13"/>
        <v>0.93698630136986305</v>
      </c>
      <c r="H299" s="110">
        <f t="shared" si="14"/>
        <v>1.9397260273972603</v>
      </c>
    </row>
    <row r="300" spans="1:8" x14ac:dyDescent="0.25">
      <c r="A300" s="35" t="s">
        <v>1087</v>
      </c>
      <c r="B300" s="35" t="s">
        <v>598</v>
      </c>
      <c r="C300" s="56">
        <v>43495</v>
      </c>
      <c r="D300" s="35" t="str">
        <f t="shared" si="12"/>
        <v>PR</v>
      </c>
      <c r="E300" s="35">
        <v>774</v>
      </c>
      <c r="G300" s="110">
        <f t="shared" si="13"/>
        <v>0.9178082191780822</v>
      </c>
      <c r="H300" s="110">
        <f t="shared" si="14"/>
        <v>1.9205479452054794</v>
      </c>
    </row>
    <row r="301" spans="1:8" x14ac:dyDescent="0.25">
      <c r="A301" s="35" t="s">
        <v>1088</v>
      </c>
      <c r="B301" s="35" t="s">
        <v>599</v>
      </c>
      <c r="C301" s="56">
        <v>43495</v>
      </c>
      <c r="D301" s="35" t="str">
        <f t="shared" si="12"/>
        <v>RS</v>
      </c>
      <c r="E301" s="35">
        <v>610</v>
      </c>
      <c r="G301" s="110">
        <f t="shared" si="13"/>
        <v>0.9178082191780822</v>
      </c>
      <c r="H301" s="110">
        <f t="shared" si="14"/>
        <v>1.9205479452054794</v>
      </c>
    </row>
    <row r="302" spans="1:8" x14ac:dyDescent="0.25">
      <c r="A302" s="35" t="s">
        <v>1089</v>
      </c>
      <c r="B302" s="35" t="s">
        <v>545</v>
      </c>
      <c r="C302" s="56">
        <v>43509</v>
      </c>
      <c r="D302" s="35" t="str">
        <f t="shared" si="12"/>
        <v>SC</v>
      </c>
      <c r="E302" s="35">
        <v>1160</v>
      </c>
      <c r="G302" s="110">
        <f t="shared" si="13"/>
        <v>0.8794520547945206</v>
      </c>
      <c r="H302" s="110">
        <f t="shared" si="14"/>
        <v>1.8821917808219177</v>
      </c>
    </row>
    <row r="303" spans="1:8" x14ac:dyDescent="0.25">
      <c r="A303" s="35" t="s">
        <v>1090</v>
      </c>
      <c r="B303" s="35" t="s">
        <v>430</v>
      </c>
      <c r="C303" s="56">
        <v>43523</v>
      </c>
      <c r="D303" s="35" t="str">
        <f t="shared" si="12"/>
        <v>RS</v>
      </c>
      <c r="E303" s="35">
        <v>790</v>
      </c>
      <c r="G303" s="110">
        <f t="shared" si="13"/>
        <v>0.84109589041095889</v>
      </c>
      <c r="H303" s="110">
        <f t="shared" si="14"/>
        <v>1.8438356164383563</v>
      </c>
    </row>
    <row r="304" spans="1:8" x14ac:dyDescent="0.25">
      <c r="A304" s="35" t="s">
        <v>1091</v>
      </c>
      <c r="B304" s="35" t="s">
        <v>445</v>
      </c>
      <c r="C304" s="56">
        <v>43544</v>
      </c>
      <c r="D304" s="35" t="str">
        <f t="shared" si="12"/>
        <v>RS</v>
      </c>
      <c r="E304" s="35">
        <v>554</v>
      </c>
      <c r="G304" s="110">
        <f t="shared" si="13"/>
        <v>0.78356164383561644</v>
      </c>
      <c r="H304" s="110">
        <f t="shared" si="14"/>
        <v>1.7863013698630137</v>
      </c>
    </row>
    <row r="305" spans="1:8" x14ac:dyDescent="0.25">
      <c r="A305" s="35" t="s">
        <v>1092</v>
      </c>
      <c r="B305" s="35" t="s">
        <v>600</v>
      </c>
      <c r="C305" s="56">
        <v>43544</v>
      </c>
      <c r="D305" s="35" t="str">
        <f t="shared" si="12"/>
        <v>PR</v>
      </c>
      <c r="E305" s="35">
        <v>664</v>
      </c>
      <c r="G305" s="110">
        <f t="shared" si="13"/>
        <v>0.78356164383561644</v>
      </c>
      <c r="H305" s="110">
        <f t="shared" si="14"/>
        <v>1.7863013698630137</v>
      </c>
    </row>
    <row r="306" spans="1:8" x14ac:dyDescent="0.25">
      <c r="A306" s="35" t="s">
        <v>1093</v>
      </c>
      <c r="B306" s="35" t="s">
        <v>601</v>
      </c>
      <c r="C306" s="56">
        <v>43551</v>
      </c>
      <c r="D306" s="35" t="str">
        <f t="shared" si="12"/>
        <v>RS</v>
      </c>
      <c r="E306" s="35">
        <v>600</v>
      </c>
      <c r="G306" s="110">
        <f t="shared" si="13"/>
        <v>0.76438356164383559</v>
      </c>
      <c r="H306" s="110">
        <f t="shared" si="14"/>
        <v>1.7671232876712328</v>
      </c>
    </row>
    <row r="307" spans="1:8" x14ac:dyDescent="0.25">
      <c r="A307" s="35" t="s">
        <v>1094</v>
      </c>
      <c r="B307" s="35" t="s">
        <v>602</v>
      </c>
      <c r="C307" s="56">
        <v>43551</v>
      </c>
      <c r="D307" s="35" t="str">
        <f t="shared" si="12"/>
        <v>SC</v>
      </c>
      <c r="E307" s="35">
        <v>580</v>
      </c>
      <c r="G307" s="110">
        <f t="shared" si="13"/>
        <v>0.76438356164383559</v>
      </c>
      <c r="H307" s="110">
        <f t="shared" si="14"/>
        <v>1.7671232876712328</v>
      </c>
    </row>
    <row r="308" spans="1:8" x14ac:dyDescent="0.25">
      <c r="A308" s="35" t="s">
        <v>1095</v>
      </c>
      <c r="B308" s="35" t="s">
        <v>603</v>
      </c>
      <c r="C308" s="56">
        <v>43559</v>
      </c>
      <c r="D308" s="35" t="str">
        <f t="shared" si="12"/>
        <v>SC</v>
      </c>
      <c r="E308" s="35">
        <v>580</v>
      </c>
      <c r="G308" s="110">
        <f t="shared" si="13"/>
        <v>0.74246575342465748</v>
      </c>
      <c r="H308" s="110">
        <f t="shared" si="14"/>
        <v>1.7452054794520548</v>
      </c>
    </row>
    <row r="309" spans="1:8" x14ac:dyDescent="0.25">
      <c r="A309" s="35" t="s">
        <v>1096</v>
      </c>
      <c r="B309" s="35" t="s">
        <v>604</v>
      </c>
      <c r="C309" s="56">
        <v>43579</v>
      </c>
      <c r="D309" s="35" t="str">
        <f t="shared" si="12"/>
        <v>RS</v>
      </c>
      <c r="E309" s="35">
        <v>460</v>
      </c>
      <c r="G309" s="110">
        <f t="shared" si="13"/>
        <v>0.68767123287671228</v>
      </c>
      <c r="H309" s="110">
        <f t="shared" si="14"/>
        <v>1.6904109589041096</v>
      </c>
    </row>
    <row r="310" spans="1:8" x14ac:dyDescent="0.25">
      <c r="A310" s="35" t="s">
        <v>1097</v>
      </c>
      <c r="B310" s="35" t="s">
        <v>605</v>
      </c>
      <c r="C310" s="56">
        <v>43579</v>
      </c>
      <c r="D310" s="35" t="str">
        <f t="shared" si="12"/>
        <v>PR</v>
      </c>
      <c r="E310" s="35">
        <v>593</v>
      </c>
      <c r="G310" s="110">
        <f t="shared" si="13"/>
        <v>0.68767123287671228</v>
      </c>
      <c r="H310" s="110">
        <f t="shared" si="14"/>
        <v>1.6904109589041096</v>
      </c>
    </row>
    <row r="311" spans="1:8" x14ac:dyDescent="0.25">
      <c r="A311" s="35" t="s">
        <v>1098</v>
      </c>
      <c r="B311" s="35" t="s">
        <v>606</v>
      </c>
      <c r="C311" s="56">
        <v>43585</v>
      </c>
      <c r="D311" s="35" t="str">
        <f t="shared" si="12"/>
        <v>PR</v>
      </c>
      <c r="E311" s="35">
        <v>441</v>
      </c>
      <c r="G311" s="110">
        <f t="shared" si="13"/>
        <v>0.67123287671232879</v>
      </c>
      <c r="H311" s="110">
        <f t="shared" si="14"/>
        <v>1.6739726027397259</v>
      </c>
    </row>
    <row r="312" spans="1:8" x14ac:dyDescent="0.25">
      <c r="A312" s="35" t="s">
        <v>1099</v>
      </c>
      <c r="B312" s="35" t="s">
        <v>607</v>
      </c>
      <c r="C312" s="56">
        <v>43607</v>
      </c>
      <c r="D312" s="35" t="str">
        <f t="shared" si="12"/>
        <v>SC</v>
      </c>
      <c r="E312" s="35">
        <v>860</v>
      </c>
      <c r="G312" s="110">
        <f t="shared" si="13"/>
        <v>0.61095890410958908</v>
      </c>
      <c r="H312" s="110">
        <f t="shared" si="14"/>
        <v>1.6136986301369862</v>
      </c>
    </row>
    <row r="313" spans="1:8" x14ac:dyDescent="0.25">
      <c r="A313" s="35" t="s">
        <v>1100</v>
      </c>
      <c r="B313" s="35" t="s">
        <v>608</v>
      </c>
      <c r="C313" s="56">
        <v>43607</v>
      </c>
      <c r="D313" s="35" t="str">
        <f t="shared" si="12"/>
        <v>PR</v>
      </c>
      <c r="E313" s="35">
        <v>590</v>
      </c>
      <c r="G313" s="110">
        <f t="shared" si="13"/>
        <v>0.61095890410958908</v>
      </c>
      <c r="H313" s="110">
        <f t="shared" si="14"/>
        <v>1.6136986301369862</v>
      </c>
    </row>
    <row r="314" spans="1:8" x14ac:dyDescent="0.25">
      <c r="A314" s="35" t="s">
        <v>1101</v>
      </c>
      <c r="B314" s="35" t="s">
        <v>609</v>
      </c>
      <c r="C314" s="56">
        <v>43614</v>
      </c>
      <c r="D314" s="35" t="str">
        <f t="shared" si="12"/>
        <v>RS</v>
      </c>
      <c r="E314" s="35">
        <v>432</v>
      </c>
      <c r="G314" s="110">
        <f t="shared" si="13"/>
        <v>0.59178082191780823</v>
      </c>
      <c r="H314" s="110">
        <f t="shared" si="14"/>
        <v>1.5945205479452054</v>
      </c>
    </row>
    <row r="315" spans="1:8" x14ac:dyDescent="0.25">
      <c r="A315" s="35" t="s">
        <v>1102</v>
      </c>
      <c r="B315" s="35" t="s">
        <v>610</v>
      </c>
      <c r="C315" s="56">
        <v>43614</v>
      </c>
      <c r="D315" s="35" t="str">
        <f t="shared" si="12"/>
        <v>PR</v>
      </c>
      <c r="E315" s="35">
        <v>740</v>
      </c>
      <c r="G315" s="110">
        <f t="shared" si="13"/>
        <v>0.59178082191780823</v>
      </c>
      <c r="H315" s="110">
        <f t="shared" si="14"/>
        <v>1.5945205479452054</v>
      </c>
    </row>
    <row r="316" spans="1:8" x14ac:dyDescent="0.25">
      <c r="A316" s="35" t="s">
        <v>1103</v>
      </c>
      <c r="B316" s="35" t="s">
        <v>611</v>
      </c>
      <c r="C316" s="56">
        <v>43614</v>
      </c>
      <c r="D316" s="35" t="str">
        <f t="shared" si="12"/>
        <v>RS</v>
      </c>
      <c r="E316" s="35">
        <v>658</v>
      </c>
      <c r="G316" s="110">
        <f t="shared" si="13"/>
        <v>0.59178082191780823</v>
      </c>
      <c r="H316" s="110">
        <f t="shared" si="14"/>
        <v>1.5945205479452054</v>
      </c>
    </row>
    <row r="317" spans="1:8" x14ac:dyDescent="0.25">
      <c r="A317" s="35" t="s">
        <v>1104</v>
      </c>
      <c r="B317" s="35" t="s">
        <v>612</v>
      </c>
      <c r="C317" s="56">
        <v>43628</v>
      </c>
      <c r="D317" s="35" t="str">
        <f t="shared" si="12"/>
        <v>RS</v>
      </c>
      <c r="E317" s="35">
        <v>553</v>
      </c>
      <c r="G317" s="110">
        <f t="shared" si="13"/>
        <v>0.55342465753424652</v>
      </c>
      <c r="H317" s="110">
        <f t="shared" si="14"/>
        <v>1.5561643835616439</v>
      </c>
    </row>
    <row r="318" spans="1:8" x14ac:dyDescent="0.25">
      <c r="A318" s="35" t="s">
        <v>1105</v>
      </c>
      <c r="B318" s="35" t="s">
        <v>613</v>
      </c>
      <c r="C318" s="56">
        <v>43634</v>
      </c>
      <c r="D318" s="35" t="str">
        <f t="shared" si="12"/>
        <v>RS</v>
      </c>
      <c r="E318" s="35">
        <v>486</v>
      </c>
      <c r="G318" s="110">
        <f t="shared" si="13"/>
        <v>0.53698630136986303</v>
      </c>
      <c r="H318" s="110">
        <f t="shared" si="14"/>
        <v>1.5397260273972602</v>
      </c>
    </row>
    <row r="319" spans="1:8" x14ac:dyDescent="0.25">
      <c r="A319" s="35" t="s">
        <v>1106</v>
      </c>
      <c r="B319" s="35" t="s">
        <v>614</v>
      </c>
      <c r="C319" s="56">
        <v>43642</v>
      </c>
      <c r="D319" s="35" t="str">
        <f t="shared" si="12"/>
        <v>SC</v>
      </c>
      <c r="E319" s="35">
        <v>629</v>
      </c>
      <c r="G319" s="110">
        <f t="shared" si="13"/>
        <v>0.51506849315068493</v>
      </c>
      <c r="H319" s="110">
        <f t="shared" si="14"/>
        <v>1.5178082191780822</v>
      </c>
    </row>
    <row r="320" spans="1:8" x14ac:dyDescent="0.25">
      <c r="A320" s="35" t="s">
        <v>1107</v>
      </c>
      <c r="B320" s="35" t="s">
        <v>615</v>
      </c>
      <c r="C320" s="56">
        <v>43642</v>
      </c>
      <c r="D320" s="35" t="str">
        <f t="shared" si="12"/>
        <v>SC</v>
      </c>
      <c r="E320" s="35">
        <v>581</v>
      </c>
      <c r="G320" s="110">
        <f t="shared" si="13"/>
        <v>0.51506849315068493</v>
      </c>
      <c r="H320" s="110">
        <f t="shared" si="14"/>
        <v>1.5178082191780822</v>
      </c>
    </row>
    <row r="321" spans="1:8" x14ac:dyDescent="0.25">
      <c r="A321" s="35" t="s">
        <v>1108</v>
      </c>
      <c r="B321" s="35" t="s">
        <v>616</v>
      </c>
      <c r="C321" s="56">
        <v>43663</v>
      </c>
      <c r="D321" s="35" t="str">
        <f t="shared" si="12"/>
        <v>SC</v>
      </c>
      <c r="E321" s="35">
        <v>646</v>
      </c>
      <c r="G321" s="110">
        <f t="shared" si="13"/>
        <v>0.45753424657534247</v>
      </c>
      <c r="H321" s="110">
        <f t="shared" si="14"/>
        <v>1.4602739726027398</v>
      </c>
    </row>
    <row r="322" spans="1:8" x14ac:dyDescent="0.25">
      <c r="A322" s="35" t="s">
        <v>1109</v>
      </c>
      <c r="B322" s="35" t="s">
        <v>617</v>
      </c>
      <c r="C322" s="56">
        <v>43663</v>
      </c>
      <c r="D322" s="35" t="str">
        <f t="shared" si="12"/>
        <v>SC</v>
      </c>
      <c r="E322" s="35">
        <v>618</v>
      </c>
      <c r="G322" s="110">
        <f t="shared" si="13"/>
        <v>0.45753424657534247</v>
      </c>
      <c r="H322" s="110">
        <f t="shared" si="14"/>
        <v>1.4602739726027398</v>
      </c>
    </row>
    <row r="323" spans="1:8" x14ac:dyDescent="0.25">
      <c r="A323" s="35" t="s">
        <v>1110</v>
      </c>
      <c r="B323" s="35" t="s">
        <v>618</v>
      </c>
      <c r="C323" s="56">
        <v>43665</v>
      </c>
      <c r="D323" s="35" t="str">
        <f t="shared" si="12"/>
        <v>RS</v>
      </c>
      <c r="E323" s="35">
        <v>509</v>
      </c>
      <c r="G323" s="110">
        <f t="shared" si="13"/>
        <v>0.45205479452054792</v>
      </c>
      <c r="H323" s="110">
        <f t="shared" si="14"/>
        <v>1.4547945205479451</v>
      </c>
    </row>
    <row r="324" spans="1:8" x14ac:dyDescent="0.25">
      <c r="A324" s="35" t="s">
        <v>1111</v>
      </c>
      <c r="B324" s="35" t="s">
        <v>619</v>
      </c>
      <c r="C324" s="56">
        <v>43676</v>
      </c>
      <c r="D324" s="35" t="str">
        <f t="shared" ref="D324:D387" si="15">MID(RIGHT($B324,4),2,2)</f>
        <v>PR</v>
      </c>
      <c r="E324" s="35">
        <v>763</v>
      </c>
      <c r="G324" s="110">
        <f t="shared" si="13"/>
        <v>0.42191780821917807</v>
      </c>
      <c r="H324" s="110">
        <f t="shared" si="14"/>
        <v>1.4246575342465753</v>
      </c>
    </row>
    <row r="325" spans="1:8" x14ac:dyDescent="0.25">
      <c r="A325" s="35" t="s">
        <v>1112</v>
      </c>
      <c r="B325" s="35" t="s">
        <v>620</v>
      </c>
      <c r="C325" s="56">
        <v>43684</v>
      </c>
      <c r="D325" s="35" t="str">
        <f t="shared" si="15"/>
        <v>SC</v>
      </c>
      <c r="E325" s="35">
        <v>759</v>
      </c>
      <c r="G325" s="110">
        <f t="shared" ref="G325:G388" si="16">(G$3-$C325)/365</f>
        <v>0.4</v>
      </c>
      <c r="H325" s="110">
        <f t="shared" ref="H325:H388" si="17">(H$3-$C325)/365</f>
        <v>1.4027397260273973</v>
      </c>
    </row>
    <row r="326" spans="1:8" x14ac:dyDescent="0.25">
      <c r="A326" s="35" t="s">
        <v>1113</v>
      </c>
      <c r="B326" s="35" t="s">
        <v>621</v>
      </c>
      <c r="C326" s="56">
        <v>43691</v>
      </c>
      <c r="D326" s="35" t="str">
        <f t="shared" si="15"/>
        <v>PR</v>
      </c>
      <c r="E326" s="35">
        <v>733</v>
      </c>
      <c r="G326" s="110">
        <f t="shared" si="16"/>
        <v>0.38082191780821917</v>
      </c>
      <c r="H326" s="110">
        <f t="shared" si="17"/>
        <v>1.3835616438356164</v>
      </c>
    </row>
    <row r="327" spans="1:8" x14ac:dyDescent="0.25">
      <c r="A327" s="35" t="s">
        <v>1114</v>
      </c>
      <c r="B327" s="35" t="s">
        <v>494</v>
      </c>
      <c r="C327" s="56">
        <v>43698</v>
      </c>
      <c r="D327" s="35" t="str">
        <f t="shared" si="15"/>
        <v>RS</v>
      </c>
      <c r="E327" s="35">
        <v>591</v>
      </c>
      <c r="G327" s="110">
        <f t="shared" si="16"/>
        <v>0.36164383561643837</v>
      </c>
      <c r="H327" s="110">
        <f t="shared" si="17"/>
        <v>1.3643835616438356</v>
      </c>
    </row>
    <row r="328" spans="1:8" x14ac:dyDescent="0.25">
      <c r="A328" s="35" t="s">
        <v>1115</v>
      </c>
      <c r="B328" s="35" t="s">
        <v>622</v>
      </c>
      <c r="C328" s="56">
        <v>43705</v>
      </c>
      <c r="D328" s="35" t="str">
        <f t="shared" si="15"/>
        <v>SC</v>
      </c>
      <c r="E328" s="35">
        <v>738</v>
      </c>
      <c r="G328" s="110">
        <f t="shared" si="16"/>
        <v>0.34246575342465752</v>
      </c>
      <c r="H328" s="110">
        <f t="shared" si="17"/>
        <v>1.3452054794520547</v>
      </c>
    </row>
    <row r="329" spans="1:8" x14ac:dyDescent="0.25">
      <c r="A329" s="35" t="s">
        <v>1116</v>
      </c>
      <c r="B329" s="35" t="s">
        <v>386</v>
      </c>
      <c r="C329" s="56">
        <v>43706</v>
      </c>
      <c r="D329" s="35" t="str">
        <f t="shared" si="15"/>
        <v>RS</v>
      </c>
      <c r="E329" s="35">
        <v>700</v>
      </c>
      <c r="G329" s="110">
        <f t="shared" si="16"/>
        <v>0.33972602739726027</v>
      </c>
      <c r="H329" s="110">
        <f t="shared" si="17"/>
        <v>1.3424657534246576</v>
      </c>
    </row>
    <row r="330" spans="1:8" x14ac:dyDescent="0.25">
      <c r="A330" s="35" t="s">
        <v>1117</v>
      </c>
      <c r="B330" s="35" t="s">
        <v>427</v>
      </c>
      <c r="C330" s="56">
        <v>43706</v>
      </c>
      <c r="D330" s="35" t="str">
        <f t="shared" si="15"/>
        <v>RS</v>
      </c>
      <c r="E330" s="35">
        <v>400</v>
      </c>
      <c r="G330" s="110">
        <f t="shared" si="16"/>
        <v>0.33972602739726027</v>
      </c>
      <c r="H330" s="110">
        <f t="shared" si="17"/>
        <v>1.3424657534246576</v>
      </c>
    </row>
    <row r="331" spans="1:8" x14ac:dyDescent="0.25">
      <c r="A331" s="35" t="s">
        <v>1118</v>
      </c>
      <c r="B331" s="35" t="s">
        <v>623</v>
      </c>
      <c r="C331" s="56">
        <v>43719</v>
      </c>
      <c r="D331" s="35" t="str">
        <f t="shared" si="15"/>
        <v>RS</v>
      </c>
      <c r="E331" s="35">
        <v>565</v>
      </c>
      <c r="G331" s="110">
        <f t="shared" si="16"/>
        <v>0.30410958904109592</v>
      </c>
      <c r="H331" s="110">
        <f t="shared" si="17"/>
        <v>1.3068493150684932</v>
      </c>
    </row>
    <row r="332" spans="1:8" x14ac:dyDescent="0.25">
      <c r="A332" s="35" t="s">
        <v>1119</v>
      </c>
      <c r="B332" s="35" t="s">
        <v>624</v>
      </c>
      <c r="C332" s="56">
        <v>43726</v>
      </c>
      <c r="D332" s="35" t="str">
        <f t="shared" si="15"/>
        <v>SC</v>
      </c>
      <c r="E332" s="35">
        <v>700</v>
      </c>
      <c r="G332" s="110">
        <f t="shared" si="16"/>
        <v>0.28493150684931506</v>
      </c>
      <c r="H332" s="110">
        <f t="shared" si="17"/>
        <v>1.2876712328767124</v>
      </c>
    </row>
    <row r="333" spans="1:8" x14ac:dyDescent="0.25">
      <c r="A333" s="35" t="s">
        <v>1120</v>
      </c>
      <c r="B333" s="35" t="s">
        <v>432</v>
      </c>
      <c r="C333" s="56">
        <v>43726</v>
      </c>
      <c r="D333" s="35" t="str">
        <f t="shared" si="15"/>
        <v>RS</v>
      </c>
      <c r="E333" s="35">
        <v>960</v>
      </c>
      <c r="G333" s="110">
        <f t="shared" si="16"/>
        <v>0.28493150684931506</v>
      </c>
      <c r="H333" s="110">
        <f t="shared" si="17"/>
        <v>1.2876712328767124</v>
      </c>
    </row>
    <row r="334" spans="1:8" x14ac:dyDescent="0.25">
      <c r="A334" s="35" t="s">
        <v>1121</v>
      </c>
      <c r="B334" s="35" t="s">
        <v>625</v>
      </c>
      <c r="C334" s="56">
        <v>43733</v>
      </c>
      <c r="D334" s="35" t="str">
        <f t="shared" si="15"/>
        <v>PR</v>
      </c>
      <c r="E334" s="35">
        <v>714</v>
      </c>
      <c r="G334" s="110">
        <f t="shared" si="16"/>
        <v>0.26575342465753427</v>
      </c>
      <c r="H334" s="110">
        <f t="shared" si="17"/>
        <v>1.2684931506849315</v>
      </c>
    </row>
    <row r="335" spans="1:8" x14ac:dyDescent="0.25">
      <c r="A335" s="35" t="s">
        <v>1122</v>
      </c>
      <c r="B335" s="35" t="s">
        <v>626</v>
      </c>
      <c r="C335" s="56">
        <v>43735</v>
      </c>
      <c r="D335" s="35" t="str">
        <f t="shared" si="15"/>
        <v>PR</v>
      </c>
      <c r="E335" s="35">
        <v>753</v>
      </c>
      <c r="G335" s="110">
        <f t="shared" si="16"/>
        <v>0.26027397260273971</v>
      </c>
      <c r="H335" s="110">
        <f t="shared" si="17"/>
        <v>1.263013698630137</v>
      </c>
    </row>
    <row r="336" spans="1:8" x14ac:dyDescent="0.25">
      <c r="A336" s="35" t="s">
        <v>1123</v>
      </c>
      <c r="B336" s="35" t="s">
        <v>627</v>
      </c>
      <c r="C336" s="56">
        <v>43735</v>
      </c>
      <c r="D336" s="35" t="str">
        <f t="shared" si="15"/>
        <v>SC</v>
      </c>
      <c r="E336" s="35">
        <v>678</v>
      </c>
      <c r="G336" s="110">
        <f t="shared" si="16"/>
        <v>0.26027397260273971</v>
      </c>
      <c r="H336" s="110">
        <f t="shared" si="17"/>
        <v>1.263013698630137</v>
      </c>
    </row>
    <row r="337" spans="1:8" x14ac:dyDescent="0.25">
      <c r="A337" s="35" t="s">
        <v>1124</v>
      </c>
      <c r="B337" s="35" t="s">
        <v>628</v>
      </c>
      <c r="C337" s="56">
        <v>43747</v>
      </c>
      <c r="D337" s="35" t="str">
        <f t="shared" si="15"/>
        <v>RS</v>
      </c>
      <c r="E337" s="35">
        <v>535</v>
      </c>
      <c r="G337" s="110">
        <f t="shared" si="16"/>
        <v>0.22739726027397261</v>
      </c>
      <c r="H337" s="110">
        <f t="shared" si="17"/>
        <v>1.2301369863013698</v>
      </c>
    </row>
    <row r="338" spans="1:8" x14ac:dyDescent="0.25">
      <c r="A338" s="35" t="s">
        <v>1125</v>
      </c>
      <c r="B338" s="35" t="s">
        <v>629</v>
      </c>
      <c r="C338" s="56">
        <v>43767</v>
      </c>
      <c r="D338" s="35" t="str">
        <f t="shared" si="15"/>
        <v>RS</v>
      </c>
      <c r="E338" s="35">
        <v>550</v>
      </c>
      <c r="G338" s="110">
        <f t="shared" si="16"/>
        <v>0.17260273972602741</v>
      </c>
      <c r="H338" s="110">
        <f t="shared" si="17"/>
        <v>1.1753424657534246</v>
      </c>
    </row>
    <row r="339" spans="1:8" x14ac:dyDescent="0.25">
      <c r="A339" s="35" t="s">
        <v>1126</v>
      </c>
      <c r="B339" s="35" t="s">
        <v>630</v>
      </c>
      <c r="C339" s="56">
        <v>43768</v>
      </c>
      <c r="D339" s="35" t="str">
        <f t="shared" si="15"/>
        <v>PR</v>
      </c>
      <c r="E339" s="35">
        <v>653</v>
      </c>
      <c r="G339" s="110">
        <f t="shared" si="16"/>
        <v>0.16986301369863013</v>
      </c>
      <c r="H339" s="110">
        <f t="shared" si="17"/>
        <v>1.1726027397260275</v>
      </c>
    </row>
    <row r="340" spans="1:8" x14ac:dyDescent="0.25">
      <c r="A340" s="35" t="s">
        <v>1127</v>
      </c>
      <c r="B340" s="35" t="s">
        <v>631</v>
      </c>
      <c r="C340" s="56">
        <v>43768</v>
      </c>
      <c r="D340" s="35" t="str">
        <f t="shared" si="15"/>
        <v>SC</v>
      </c>
      <c r="E340" s="35">
        <v>570</v>
      </c>
      <c r="G340" s="110">
        <f t="shared" si="16"/>
        <v>0.16986301369863013</v>
      </c>
      <c r="H340" s="110">
        <f t="shared" si="17"/>
        <v>1.1726027397260275</v>
      </c>
    </row>
    <row r="341" spans="1:8" x14ac:dyDescent="0.25">
      <c r="A341" s="35" t="s">
        <v>1128</v>
      </c>
      <c r="B341" s="35" t="s">
        <v>632</v>
      </c>
      <c r="C341" s="56">
        <v>43789</v>
      </c>
      <c r="D341" s="35" t="str">
        <f t="shared" si="15"/>
        <v>SC</v>
      </c>
      <c r="E341" s="35">
        <v>709</v>
      </c>
      <c r="G341" s="110">
        <f t="shared" si="16"/>
        <v>0.11232876712328767</v>
      </c>
      <c r="H341" s="110">
        <f t="shared" si="17"/>
        <v>1.1150684931506849</v>
      </c>
    </row>
    <row r="342" spans="1:8" x14ac:dyDescent="0.25">
      <c r="A342" s="35" t="s">
        <v>1129</v>
      </c>
      <c r="B342" s="35" t="s">
        <v>633</v>
      </c>
      <c r="C342" s="56">
        <v>43789</v>
      </c>
      <c r="D342" s="35" t="str">
        <f t="shared" si="15"/>
        <v>SC</v>
      </c>
      <c r="E342" s="35">
        <v>550</v>
      </c>
      <c r="G342" s="110">
        <f t="shared" si="16"/>
        <v>0.11232876712328767</v>
      </c>
      <c r="H342" s="110">
        <f t="shared" si="17"/>
        <v>1.1150684931506849</v>
      </c>
    </row>
    <row r="343" spans="1:8" x14ac:dyDescent="0.25">
      <c r="A343" s="35" t="s">
        <v>1130</v>
      </c>
      <c r="B343" s="35" t="s">
        <v>634</v>
      </c>
      <c r="C343" s="56">
        <v>43796</v>
      </c>
      <c r="D343" s="35" t="str">
        <f t="shared" si="15"/>
        <v>PR</v>
      </c>
      <c r="E343" s="35">
        <v>721</v>
      </c>
      <c r="G343" s="110">
        <f t="shared" si="16"/>
        <v>9.3150684931506855E-2</v>
      </c>
      <c r="H343" s="110">
        <f t="shared" si="17"/>
        <v>1.095890410958904</v>
      </c>
    </row>
    <row r="344" spans="1:8" x14ac:dyDescent="0.25">
      <c r="A344" s="35" t="s">
        <v>1131</v>
      </c>
      <c r="B344" s="35" t="s">
        <v>635</v>
      </c>
      <c r="C344" s="56">
        <v>43797</v>
      </c>
      <c r="D344" s="35" t="str">
        <f t="shared" si="15"/>
        <v>RS</v>
      </c>
      <c r="E344" s="35">
        <v>604</v>
      </c>
      <c r="G344" s="110">
        <f t="shared" si="16"/>
        <v>9.0410958904109592E-2</v>
      </c>
      <c r="H344" s="110">
        <f t="shared" si="17"/>
        <v>1.0931506849315069</v>
      </c>
    </row>
    <row r="345" spans="1:8" x14ac:dyDescent="0.25">
      <c r="A345" s="35" t="s">
        <v>1132</v>
      </c>
      <c r="B345" s="35" t="s">
        <v>636</v>
      </c>
      <c r="C345" s="56">
        <v>43810</v>
      </c>
      <c r="D345" s="35" t="str">
        <f t="shared" si="15"/>
        <v>SC</v>
      </c>
      <c r="E345" s="35">
        <v>602</v>
      </c>
      <c r="G345" s="110">
        <f t="shared" si="16"/>
        <v>5.4794520547945202E-2</v>
      </c>
      <c r="H345" s="110">
        <f t="shared" si="17"/>
        <v>1.0575342465753426</v>
      </c>
    </row>
    <row r="346" spans="1:8" x14ac:dyDescent="0.25">
      <c r="A346" s="35" t="s">
        <v>1133</v>
      </c>
      <c r="B346" s="35" t="s">
        <v>637</v>
      </c>
      <c r="C346" s="56">
        <v>43810</v>
      </c>
      <c r="D346" s="35" t="str">
        <f t="shared" si="15"/>
        <v>PR</v>
      </c>
      <c r="E346" s="35">
        <v>657</v>
      </c>
      <c r="G346" s="110">
        <f t="shared" si="16"/>
        <v>5.4794520547945202E-2</v>
      </c>
      <c r="H346" s="110">
        <f t="shared" si="17"/>
        <v>1.0575342465753426</v>
      </c>
    </row>
    <row r="347" spans="1:8" x14ac:dyDescent="0.25">
      <c r="A347" s="35" t="s">
        <v>1134</v>
      </c>
      <c r="B347" s="35" t="s">
        <v>638</v>
      </c>
      <c r="C347" s="56">
        <v>43817</v>
      </c>
      <c r="D347" s="35" t="str">
        <f t="shared" si="15"/>
        <v>RS</v>
      </c>
      <c r="E347" s="35">
        <v>610</v>
      </c>
      <c r="G347" s="110">
        <f t="shared" si="16"/>
        <v>3.5616438356164383E-2</v>
      </c>
      <c r="H347" s="110">
        <f t="shared" si="17"/>
        <v>1.0383561643835617</v>
      </c>
    </row>
    <row r="348" spans="1:8" x14ac:dyDescent="0.25">
      <c r="A348" s="35" t="s">
        <v>1135</v>
      </c>
      <c r="B348" s="35" t="s">
        <v>639</v>
      </c>
      <c r="C348" s="56">
        <v>43817</v>
      </c>
      <c r="D348" s="35" t="str">
        <f t="shared" si="15"/>
        <v>RS</v>
      </c>
      <c r="E348" s="35">
        <v>550</v>
      </c>
      <c r="G348" s="110">
        <f t="shared" si="16"/>
        <v>3.5616438356164383E-2</v>
      </c>
      <c r="H348" s="110">
        <f t="shared" si="17"/>
        <v>1.0383561643835617</v>
      </c>
    </row>
    <row r="349" spans="1:8" x14ac:dyDescent="0.25">
      <c r="A349" s="35" t="s">
        <v>1136</v>
      </c>
      <c r="B349" s="35" t="s">
        <v>640</v>
      </c>
      <c r="C349" s="56">
        <v>43845</v>
      </c>
      <c r="D349" s="35" t="str">
        <f t="shared" si="15"/>
        <v>RS</v>
      </c>
      <c r="E349" s="35">
        <v>562</v>
      </c>
      <c r="G349" s="110">
        <f t="shared" si="16"/>
        <v>-4.1095890410958902E-2</v>
      </c>
      <c r="H349" s="110">
        <f t="shared" si="17"/>
        <v>0.9616438356164384</v>
      </c>
    </row>
    <row r="350" spans="1:8" x14ac:dyDescent="0.25">
      <c r="A350" s="35" t="s">
        <v>1137</v>
      </c>
      <c r="B350" s="35" t="s">
        <v>641</v>
      </c>
      <c r="C350" s="56">
        <v>43852</v>
      </c>
      <c r="D350" s="35" t="str">
        <f t="shared" si="15"/>
        <v>SC</v>
      </c>
      <c r="E350" s="35">
        <v>750</v>
      </c>
      <c r="G350" s="110">
        <f t="shared" si="16"/>
        <v>-6.0273972602739728E-2</v>
      </c>
      <c r="H350" s="110">
        <f t="shared" si="17"/>
        <v>0.94246575342465755</v>
      </c>
    </row>
    <row r="351" spans="1:8" x14ac:dyDescent="0.25">
      <c r="A351" s="35" t="s">
        <v>1138</v>
      </c>
      <c r="B351" s="35" t="s">
        <v>642</v>
      </c>
      <c r="C351" s="56">
        <v>43860</v>
      </c>
      <c r="D351" s="35" t="str">
        <f t="shared" si="15"/>
        <v>SC</v>
      </c>
      <c r="E351" s="35">
        <v>634</v>
      </c>
      <c r="G351" s="110">
        <f t="shared" si="16"/>
        <v>-8.2191780821917804E-2</v>
      </c>
      <c r="H351" s="110">
        <f t="shared" si="17"/>
        <v>0.92054794520547945</v>
      </c>
    </row>
    <row r="352" spans="1:8" x14ac:dyDescent="0.25">
      <c r="A352" s="35" t="s">
        <v>1139</v>
      </c>
      <c r="B352" s="35" t="s">
        <v>643</v>
      </c>
      <c r="C352" s="56">
        <v>43880</v>
      </c>
      <c r="D352" s="35" t="str">
        <f t="shared" si="15"/>
        <v>PR</v>
      </c>
      <c r="E352" s="35">
        <v>610</v>
      </c>
      <c r="G352" s="110">
        <f t="shared" si="16"/>
        <v>-0.13698630136986301</v>
      </c>
      <c r="H352" s="110">
        <f t="shared" si="17"/>
        <v>0.86575342465753424</v>
      </c>
    </row>
    <row r="353" spans="1:8" x14ac:dyDescent="0.25">
      <c r="A353" s="35" t="s">
        <v>1140</v>
      </c>
      <c r="B353" s="35" t="s">
        <v>439</v>
      </c>
      <c r="C353" s="56">
        <v>43881</v>
      </c>
      <c r="D353" s="35" t="str">
        <f t="shared" si="15"/>
        <v>RS</v>
      </c>
      <c r="E353" s="35">
        <v>633</v>
      </c>
      <c r="G353" s="110">
        <f t="shared" si="16"/>
        <v>-0.13972602739726028</v>
      </c>
      <c r="H353" s="110">
        <f t="shared" si="17"/>
        <v>0.86301369863013699</v>
      </c>
    </row>
    <row r="354" spans="1:8" x14ac:dyDescent="0.25">
      <c r="A354" s="35" t="s">
        <v>1141</v>
      </c>
      <c r="B354" s="35" t="s">
        <v>644</v>
      </c>
      <c r="C354" s="56">
        <v>43888</v>
      </c>
      <c r="D354" s="35" t="str">
        <f t="shared" si="15"/>
        <v>RS</v>
      </c>
      <c r="E354" s="35">
        <v>513</v>
      </c>
      <c r="G354" s="110">
        <f t="shared" si="16"/>
        <v>-0.15890410958904111</v>
      </c>
      <c r="H354" s="110">
        <f t="shared" si="17"/>
        <v>0.84383561643835614</v>
      </c>
    </row>
    <row r="355" spans="1:8" x14ac:dyDescent="0.25">
      <c r="A355" s="35" t="s">
        <v>1142</v>
      </c>
      <c r="B355" s="35" t="s">
        <v>645</v>
      </c>
      <c r="C355" s="56">
        <v>43888</v>
      </c>
      <c r="D355" s="35" t="str">
        <f t="shared" si="15"/>
        <v>PR</v>
      </c>
      <c r="E355" s="35">
        <v>702</v>
      </c>
      <c r="G355" s="110">
        <f t="shared" si="16"/>
        <v>-0.15890410958904111</v>
      </c>
      <c r="H355" s="110">
        <f t="shared" si="17"/>
        <v>0.84383561643835614</v>
      </c>
    </row>
    <row r="356" spans="1:8" x14ac:dyDescent="0.25">
      <c r="A356" s="35" t="s">
        <v>1143</v>
      </c>
      <c r="B356" s="35" t="s">
        <v>646</v>
      </c>
      <c r="C356" s="56">
        <v>43907</v>
      </c>
      <c r="D356" s="35" t="str">
        <f t="shared" si="15"/>
        <v>PR</v>
      </c>
      <c r="E356" s="35">
        <v>596</v>
      </c>
      <c r="G356" s="110">
        <f t="shared" si="16"/>
        <v>-0.21095890410958903</v>
      </c>
      <c r="H356" s="110">
        <f t="shared" si="17"/>
        <v>0.79178082191780819</v>
      </c>
    </row>
    <row r="357" spans="1:8" x14ac:dyDescent="0.25">
      <c r="A357" s="35" t="s">
        <v>1144</v>
      </c>
      <c r="B357" s="35" t="s">
        <v>433</v>
      </c>
      <c r="C357" s="56">
        <v>43951</v>
      </c>
      <c r="D357" s="35" t="str">
        <f t="shared" si="15"/>
        <v>RS</v>
      </c>
      <c r="E357" s="35">
        <v>760</v>
      </c>
      <c r="G357" s="110">
        <f t="shared" si="16"/>
        <v>-0.33150684931506852</v>
      </c>
      <c r="H357" s="110">
        <f t="shared" si="17"/>
        <v>0.67123287671232879</v>
      </c>
    </row>
    <row r="358" spans="1:8" x14ac:dyDescent="0.25">
      <c r="A358" s="35" t="s">
        <v>1145</v>
      </c>
      <c r="B358" s="35" t="s">
        <v>647</v>
      </c>
      <c r="C358" s="56">
        <v>43956</v>
      </c>
      <c r="D358" s="35" t="str">
        <f t="shared" si="15"/>
        <v>PR</v>
      </c>
      <c r="E358" s="35">
        <v>670</v>
      </c>
      <c r="G358" s="110">
        <f t="shared" si="16"/>
        <v>-0.34520547945205482</v>
      </c>
      <c r="H358" s="110">
        <f t="shared" si="17"/>
        <v>0.65753424657534243</v>
      </c>
    </row>
    <row r="359" spans="1:8" x14ac:dyDescent="0.25">
      <c r="A359" s="35" t="s">
        <v>1146</v>
      </c>
      <c r="B359" s="35" t="s">
        <v>648</v>
      </c>
      <c r="C359" s="56">
        <v>43964</v>
      </c>
      <c r="D359" s="35" t="str">
        <f t="shared" si="15"/>
        <v>PR</v>
      </c>
      <c r="E359" s="35">
        <v>913</v>
      </c>
      <c r="G359" s="110">
        <f t="shared" si="16"/>
        <v>-0.36712328767123287</v>
      </c>
      <c r="H359" s="110">
        <f t="shared" si="17"/>
        <v>0.63561643835616444</v>
      </c>
    </row>
    <row r="360" spans="1:8" x14ac:dyDescent="0.25">
      <c r="A360" s="35" t="s">
        <v>1147</v>
      </c>
      <c r="B360" s="35" t="s">
        <v>649</v>
      </c>
      <c r="C360" s="56">
        <v>43965</v>
      </c>
      <c r="D360" s="35" t="str">
        <f t="shared" si="15"/>
        <v>RS</v>
      </c>
      <c r="E360" s="35">
        <v>548</v>
      </c>
      <c r="G360" s="110">
        <f t="shared" si="16"/>
        <v>-0.36986301369863012</v>
      </c>
      <c r="H360" s="110">
        <f t="shared" si="17"/>
        <v>0.63287671232876708</v>
      </c>
    </row>
    <row r="361" spans="1:8" x14ac:dyDescent="0.25">
      <c r="A361" s="35" t="s">
        <v>1148</v>
      </c>
      <c r="B361" s="35" t="s">
        <v>650</v>
      </c>
      <c r="C361" s="56">
        <v>43972</v>
      </c>
      <c r="D361" s="35" t="str">
        <f t="shared" si="15"/>
        <v>PR</v>
      </c>
      <c r="E361" s="35">
        <v>848</v>
      </c>
      <c r="G361" s="110">
        <f t="shared" si="16"/>
        <v>-0.38904109589041097</v>
      </c>
      <c r="H361" s="110">
        <f t="shared" si="17"/>
        <v>0.61369863013698633</v>
      </c>
    </row>
    <row r="362" spans="1:8" x14ac:dyDescent="0.25">
      <c r="A362" s="35" t="s">
        <v>1149</v>
      </c>
      <c r="B362" s="35" t="s">
        <v>651</v>
      </c>
      <c r="C362" s="56">
        <v>43979</v>
      </c>
      <c r="D362" s="35" t="str">
        <f t="shared" si="15"/>
        <v>RS</v>
      </c>
      <c r="E362" s="35">
        <v>513</v>
      </c>
      <c r="G362" s="110">
        <f t="shared" si="16"/>
        <v>-0.40821917808219177</v>
      </c>
      <c r="H362" s="110">
        <f t="shared" si="17"/>
        <v>0.59452054794520548</v>
      </c>
    </row>
    <row r="363" spans="1:8" x14ac:dyDescent="0.25">
      <c r="A363" s="35" t="s">
        <v>1150</v>
      </c>
      <c r="B363" s="35" t="s">
        <v>652</v>
      </c>
      <c r="C363" s="56">
        <v>43979</v>
      </c>
      <c r="D363" s="35" t="str">
        <f t="shared" si="15"/>
        <v>PR</v>
      </c>
      <c r="E363" s="35">
        <v>603</v>
      </c>
      <c r="G363" s="110">
        <f t="shared" si="16"/>
        <v>-0.40821917808219177</v>
      </c>
      <c r="H363" s="110">
        <f t="shared" si="17"/>
        <v>0.59452054794520548</v>
      </c>
    </row>
    <row r="364" spans="1:8" x14ac:dyDescent="0.25">
      <c r="A364" s="35" t="s">
        <v>1151</v>
      </c>
      <c r="B364" s="35" t="s">
        <v>653</v>
      </c>
      <c r="C364" s="56">
        <v>44001</v>
      </c>
      <c r="D364" s="35" t="str">
        <f t="shared" si="15"/>
        <v>PR</v>
      </c>
      <c r="E364" s="35">
        <v>1010</v>
      </c>
      <c r="G364" s="110">
        <f t="shared" si="16"/>
        <v>-0.46849315068493153</v>
      </c>
      <c r="H364" s="110">
        <f t="shared" si="17"/>
        <v>0.53424657534246578</v>
      </c>
    </row>
    <row r="365" spans="1:8" x14ac:dyDescent="0.25">
      <c r="A365" s="35" t="s">
        <v>1152</v>
      </c>
      <c r="B365" s="35" t="s">
        <v>654</v>
      </c>
      <c r="C365" s="56">
        <v>44011</v>
      </c>
      <c r="D365" s="35" t="str">
        <f t="shared" si="15"/>
        <v>RS</v>
      </c>
      <c r="E365" s="35">
        <v>572</v>
      </c>
      <c r="G365" s="110">
        <f t="shared" si="16"/>
        <v>-0.49589041095890413</v>
      </c>
      <c r="H365" s="110">
        <f t="shared" si="17"/>
        <v>0.50684931506849318</v>
      </c>
    </row>
    <row r="366" spans="1:8" x14ac:dyDescent="0.25">
      <c r="A366" s="35" t="s">
        <v>1153</v>
      </c>
      <c r="B366" s="35" t="s">
        <v>653</v>
      </c>
      <c r="C366" s="56">
        <v>44021</v>
      </c>
      <c r="D366" s="35" t="str">
        <f t="shared" si="15"/>
        <v>PR</v>
      </c>
      <c r="E366" s="35">
        <v>808</v>
      </c>
      <c r="G366" s="110">
        <f t="shared" si="16"/>
        <v>-0.52328767123287667</v>
      </c>
      <c r="H366" s="110">
        <f t="shared" si="17"/>
        <v>0.47945205479452052</v>
      </c>
    </row>
    <row r="367" spans="1:8" x14ac:dyDescent="0.25">
      <c r="A367" s="35" t="s">
        <v>1154</v>
      </c>
      <c r="B367" s="35" t="s">
        <v>655</v>
      </c>
      <c r="C367" s="56">
        <v>44022</v>
      </c>
      <c r="D367" s="35" t="str">
        <f t="shared" si="15"/>
        <v>SC</v>
      </c>
      <c r="E367" s="35">
        <v>564</v>
      </c>
      <c r="G367" s="110">
        <f t="shared" si="16"/>
        <v>-0.52602739726027392</v>
      </c>
      <c r="H367" s="110">
        <f t="shared" si="17"/>
        <v>0.47671232876712327</v>
      </c>
    </row>
    <row r="368" spans="1:8" x14ac:dyDescent="0.25">
      <c r="A368" s="35" t="s">
        <v>1155</v>
      </c>
      <c r="B368" s="35" t="s">
        <v>656</v>
      </c>
      <c r="C368" s="56">
        <v>44022</v>
      </c>
      <c r="D368" s="35" t="str">
        <f t="shared" si="15"/>
        <v>SC</v>
      </c>
      <c r="E368" s="35">
        <v>688</v>
      </c>
      <c r="G368" s="110">
        <f t="shared" si="16"/>
        <v>-0.52602739726027392</v>
      </c>
      <c r="H368" s="110">
        <f t="shared" si="17"/>
        <v>0.47671232876712327</v>
      </c>
    </row>
    <row r="369" spans="1:8" x14ac:dyDescent="0.25">
      <c r="A369" s="35" t="s">
        <v>1156</v>
      </c>
      <c r="B369" s="35" t="s">
        <v>657</v>
      </c>
      <c r="C369" s="56">
        <v>44026</v>
      </c>
      <c r="D369" s="35" t="str">
        <f t="shared" si="15"/>
        <v>SC</v>
      </c>
      <c r="E369" s="35">
        <v>673</v>
      </c>
      <c r="G369" s="110">
        <f t="shared" si="16"/>
        <v>-0.53698630136986303</v>
      </c>
      <c r="H369" s="110">
        <f t="shared" si="17"/>
        <v>0.46575342465753422</v>
      </c>
    </row>
    <row r="370" spans="1:8" x14ac:dyDescent="0.25">
      <c r="A370" s="35" t="s">
        <v>1157</v>
      </c>
      <c r="B370" s="35" t="s">
        <v>658</v>
      </c>
      <c r="C370" s="56">
        <v>44027</v>
      </c>
      <c r="D370" s="35" t="str">
        <f t="shared" si="15"/>
        <v>SC</v>
      </c>
      <c r="E370" s="35">
        <v>644</v>
      </c>
      <c r="G370" s="110">
        <f t="shared" si="16"/>
        <v>-0.53972602739726028</v>
      </c>
      <c r="H370" s="110">
        <f t="shared" si="17"/>
        <v>0.46301369863013697</v>
      </c>
    </row>
    <row r="371" spans="1:8" x14ac:dyDescent="0.25">
      <c r="A371" s="35" t="s">
        <v>1158</v>
      </c>
      <c r="B371" s="35" t="s">
        <v>659</v>
      </c>
      <c r="C371" s="56">
        <v>44028</v>
      </c>
      <c r="D371" s="35" t="str">
        <f t="shared" si="15"/>
        <v>RS</v>
      </c>
      <c r="E371" s="35">
        <v>613</v>
      </c>
      <c r="G371" s="110">
        <f t="shared" si="16"/>
        <v>-0.54246575342465753</v>
      </c>
      <c r="H371" s="110">
        <f t="shared" si="17"/>
        <v>0.46027397260273972</v>
      </c>
    </row>
    <row r="372" spans="1:8" x14ac:dyDescent="0.25">
      <c r="A372" s="35" t="s">
        <v>1159</v>
      </c>
      <c r="B372" s="35" t="s">
        <v>660</v>
      </c>
      <c r="C372" s="56">
        <v>44056</v>
      </c>
      <c r="D372" s="35" t="str">
        <f t="shared" si="15"/>
        <v>PR</v>
      </c>
      <c r="E372" s="35">
        <v>630</v>
      </c>
      <c r="G372" s="110">
        <f t="shared" si="16"/>
        <v>-0.61917808219178083</v>
      </c>
      <c r="H372" s="110">
        <f t="shared" si="17"/>
        <v>0.38356164383561642</v>
      </c>
    </row>
    <row r="373" spans="1:8" x14ac:dyDescent="0.25">
      <c r="A373" s="35" t="s">
        <v>1160</v>
      </c>
      <c r="B373" s="35" t="s">
        <v>661</v>
      </c>
      <c r="C373" s="56">
        <v>44063</v>
      </c>
      <c r="D373" s="35" t="str">
        <f t="shared" si="15"/>
        <v>PR</v>
      </c>
      <c r="E373" s="35">
        <v>612</v>
      </c>
      <c r="G373" s="110">
        <f t="shared" si="16"/>
        <v>-0.63835616438356169</v>
      </c>
      <c r="H373" s="110">
        <f t="shared" si="17"/>
        <v>0.36438356164383562</v>
      </c>
    </row>
    <row r="374" spans="1:8" x14ac:dyDescent="0.25">
      <c r="A374" s="35" t="s">
        <v>1161</v>
      </c>
      <c r="B374" s="35" t="s">
        <v>662</v>
      </c>
      <c r="C374" s="56">
        <v>44070</v>
      </c>
      <c r="D374" s="35" t="str">
        <f t="shared" si="15"/>
        <v>RS</v>
      </c>
      <c r="E374" s="35">
        <v>574</v>
      </c>
      <c r="G374" s="110">
        <f t="shared" si="16"/>
        <v>-0.65753424657534243</v>
      </c>
      <c r="H374" s="110">
        <f t="shared" si="17"/>
        <v>0.34520547945205482</v>
      </c>
    </row>
    <row r="375" spans="1:8" x14ac:dyDescent="0.25">
      <c r="A375" s="35" t="s">
        <v>1162</v>
      </c>
      <c r="B375" s="35" t="s">
        <v>663</v>
      </c>
      <c r="C375" s="56">
        <v>44076</v>
      </c>
      <c r="D375" s="35" t="str">
        <f t="shared" si="15"/>
        <v>PR</v>
      </c>
      <c r="E375" s="35">
        <v>809</v>
      </c>
      <c r="G375" s="110">
        <f t="shared" si="16"/>
        <v>-0.67397260273972603</v>
      </c>
      <c r="H375" s="110">
        <f t="shared" si="17"/>
        <v>0.32876712328767121</v>
      </c>
    </row>
    <row r="376" spans="1:8" x14ac:dyDescent="0.25">
      <c r="A376" s="35" t="s">
        <v>1163</v>
      </c>
      <c r="B376" s="35" t="s">
        <v>664</v>
      </c>
      <c r="C376" s="56">
        <v>44077</v>
      </c>
      <c r="D376" s="35" t="str">
        <f t="shared" si="15"/>
        <v>PR</v>
      </c>
      <c r="E376" s="35">
        <v>787</v>
      </c>
      <c r="G376" s="110">
        <f t="shared" si="16"/>
        <v>-0.67671232876712328</v>
      </c>
      <c r="H376" s="110">
        <f t="shared" si="17"/>
        <v>0.32602739726027397</v>
      </c>
    </row>
    <row r="377" spans="1:8" x14ac:dyDescent="0.25">
      <c r="A377" s="35" t="s">
        <v>1164</v>
      </c>
      <c r="B377" s="35" t="s">
        <v>665</v>
      </c>
      <c r="C377" s="56">
        <v>44083</v>
      </c>
      <c r="D377" s="35" t="str">
        <f t="shared" si="15"/>
        <v>PR</v>
      </c>
      <c r="E377" s="35">
        <v>826</v>
      </c>
      <c r="G377" s="110">
        <f t="shared" si="16"/>
        <v>-0.69315068493150689</v>
      </c>
      <c r="H377" s="110">
        <f t="shared" si="17"/>
        <v>0.30958904109589042</v>
      </c>
    </row>
    <row r="378" spans="1:8" x14ac:dyDescent="0.25">
      <c r="A378" s="35" t="s">
        <v>1165</v>
      </c>
      <c r="B378" s="35" t="s">
        <v>530</v>
      </c>
      <c r="C378" s="56">
        <v>44096</v>
      </c>
      <c r="D378" s="35" t="str">
        <f t="shared" si="15"/>
        <v>PR</v>
      </c>
      <c r="E378" s="35">
        <v>880</v>
      </c>
      <c r="G378" s="110">
        <f t="shared" si="16"/>
        <v>-0.72876712328767124</v>
      </c>
      <c r="H378" s="110">
        <f t="shared" si="17"/>
        <v>0.27397260273972601</v>
      </c>
    </row>
    <row r="379" spans="1:8" x14ac:dyDescent="0.25">
      <c r="A379" s="35" t="s">
        <v>1166</v>
      </c>
      <c r="B379" s="35" t="s">
        <v>666</v>
      </c>
      <c r="C379" s="56">
        <v>44098</v>
      </c>
      <c r="D379" s="35" t="str">
        <f t="shared" si="15"/>
        <v>PR</v>
      </c>
      <c r="E379" s="35">
        <v>691</v>
      </c>
      <c r="G379" s="110">
        <f t="shared" si="16"/>
        <v>-0.73424657534246573</v>
      </c>
      <c r="H379" s="110">
        <f t="shared" si="17"/>
        <v>0.26849315068493151</v>
      </c>
    </row>
    <row r="380" spans="1:8" x14ac:dyDescent="0.25">
      <c r="A380" s="35" t="s">
        <v>1167</v>
      </c>
      <c r="B380" s="35" t="s">
        <v>667</v>
      </c>
      <c r="C380" s="56">
        <v>44099</v>
      </c>
      <c r="D380" s="35" t="str">
        <f t="shared" si="15"/>
        <v>PR</v>
      </c>
      <c r="E380" s="35">
        <v>564</v>
      </c>
      <c r="G380" s="110">
        <f t="shared" si="16"/>
        <v>-0.73698630136986298</v>
      </c>
      <c r="H380" s="110">
        <f t="shared" si="17"/>
        <v>0.26575342465753427</v>
      </c>
    </row>
    <row r="381" spans="1:8" x14ac:dyDescent="0.25">
      <c r="A381" s="35" t="s">
        <v>1168</v>
      </c>
      <c r="B381" s="35" t="s">
        <v>668</v>
      </c>
      <c r="C381" s="56">
        <v>44104</v>
      </c>
      <c r="D381" s="35" t="str">
        <f t="shared" si="15"/>
        <v>RS</v>
      </c>
      <c r="E381" s="35">
        <v>557</v>
      </c>
      <c r="G381" s="110">
        <f t="shared" si="16"/>
        <v>-0.75068493150684934</v>
      </c>
      <c r="H381" s="110">
        <f t="shared" si="17"/>
        <v>0.25205479452054796</v>
      </c>
    </row>
    <row r="382" spans="1:8" x14ac:dyDescent="0.25">
      <c r="A382" s="35" t="s">
        <v>1169</v>
      </c>
      <c r="B382" s="35" t="s">
        <v>669</v>
      </c>
      <c r="C382" s="56">
        <v>44112</v>
      </c>
      <c r="D382" s="35" t="str">
        <f t="shared" si="15"/>
        <v>RS</v>
      </c>
      <c r="E382" s="35">
        <v>555</v>
      </c>
      <c r="G382" s="110">
        <f t="shared" si="16"/>
        <v>-0.77260273972602744</v>
      </c>
      <c r="H382" s="110">
        <f t="shared" si="17"/>
        <v>0.23013698630136986</v>
      </c>
    </row>
    <row r="383" spans="1:8" x14ac:dyDescent="0.25">
      <c r="A383" s="35" t="s">
        <v>1170</v>
      </c>
      <c r="B383" s="35" t="s">
        <v>670</v>
      </c>
      <c r="C383" s="56">
        <v>44119</v>
      </c>
      <c r="D383" s="35" t="str">
        <f t="shared" si="15"/>
        <v>SC</v>
      </c>
      <c r="E383" s="35">
        <v>774</v>
      </c>
      <c r="G383" s="110">
        <f t="shared" si="16"/>
        <v>-0.79178082191780819</v>
      </c>
      <c r="H383" s="110">
        <f t="shared" si="17"/>
        <v>0.21095890410958903</v>
      </c>
    </row>
    <row r="384" spans="1:8" x14ac:dyDescent="0.25">
      <c r="A384" s="35" t="s">
        <v>1171</v>
      </c>
      <c r="B384" s="35" t="s">
        <v>671</v>
      </c>
      <c r="C384" s="56">
        <v>44133</v>
      </c>
      <c r="D384" s="35" t="str">
        <f t="shared" si="15"/>
        <v>PR</v>
      </c>
      <c r="E384" s="35">
        <v>609</v>
      </c>
      <c r="G384" s="110">
        <f t="shared" si="16"/>
        <v>-0.83013698630136989</v>
      </c>
      <c r="H384" s="110">
        <f t="shared" si="17"/>
        <v>0.17260273972602741</v>
      </c>
    </row>
    <row r="385" spans="1:8" x14ac:dyDescent="0.25">
      <c r="A385" s="35" t="s">
        <v>1172</v>
      </c>
      <c r="B385" s="35" t="s">
        <v>672</v>
      </c>
      <c r="C385" s="56">
        <v>44134</v>
      </c>
      <c r="D385" s="35" t="str">
        <f t="shared" si="15"/>
        <v>RS</v>
      </c>
      <c r="E385" s="35">
        <v>607</v>
      </c>
      <c r="G385" s="110">
        <f t="shared" si="16"/>
        <v>-0.83287671232876714</v>
      </c>
      <c r="H385" s="110">
        <f t="shared" si="17"/>
        <v>0.16986301369863013</v>
      </c>
    </row>
    <row r="386" spans="1:8" x14ac:dyDescent="0.25">
      <c r="A386" s="35" t="s">
        <v>1173</v>
      </c>
      <c r="B386" s="35" t="s">
        <v>673</v>
      </c>
      <c r="C386" s="56">
        <v>44134</v>
      </c>
      <c r="D386" s="35" t="str">
        <f t="shared" si="15"/>
        <v>PR</v>
      </c>
      <c r="E386" s="35">
        <v>704</v>
      </c>
      <c r="G386" s="110">
        <f t="shared" si="16"/>
        <v>-0.83287671232876714</v>
      </c>
      <c r="H386" s="110">
        <f t="shared" si="17"/>
        <v>0.16986301369863013</v>
      </c>
    </row>
    <row r="387" spans="1:8" x14ac:dyDescent="0.25">
      <c r="A387" s="35" t="s">
        <v>1174</v>
      </c>
      <c r="B387" s="35" t="s">
        <v>674</v>
      </c>
      <c r="C387" s="56">
        <v>44147</v>
      </c>
      <c r="D387" s="35" t="str">
        <f t="shared" si="15"/>
        <v>SC</v>
      </c>
      <c r="E387" s="35">
        <v>565</v>
      </c>
      <c r="G387" s="110">
        <f t="shared" si="16"/>
        <v>-0.86849315068493149</v>
      </c>
      <c r="H387" s="110">
        <f t="shared" si="17"/>
        <v>0.13424657534246576</v>
      </c>
    </row>
    <row r="388" spans="1:8" x14ac:dyDescent="0.25">
      <c r="A388" s="35" t="s">
        <v>1175</v>
      </c>
      <c r="B388" s="35" t="s">
        <v>453</v>
      </c>
      <c r="C388" s="56">
        <v>44147</v>
      </c>
      <c r="D388" s="35" t="str">
        <f t="shared" ref="D388:D451" si="18">MID(RIGHT($B388,4),2,2)</f>
        <v>RS</v>
      </c>
      <c r="E388" s="35">
        <v>570</v>
      </c>
      <c r="G388" s="110">
        <f t="shared" si="16"/>
        <v>-0.86849315068493149</v>
      </c>
      <c r="H388" s="110">
        <f t="shared" si="17"/>
        <v>0.13424657534246576</v>
      </c>
    </row>
    <row r="389" spans="1:8" x14ac:dyDescent="0.25">
      <c r="A389" s="35" t="s">
        <v>1176</v>
      </c>
      <c r="B389" s="35" t="s">
        <v>675</v>
      </c>
      <c r="C389" s="56">
        <v>44154</v>
      </c>
      <c r="D389" s="35" t="str">
        <f t="shared" si="18"/>
        <v>SC</v>
      </c>
      <c r="E389" s="35">
        <v>529</v>
      </c>
      <c r="G389" s="110">
        <f t="shared" ref="G389:G394" si="19">(G$3-$C389)/365</f>
        <v>-0.88767123287671235</v>
      </c>
      <c r="H389" s="110">
        <f t="shared" ref="H389:H398" si="20">(H$3-$C389)/365</f>
        <v>0.11506849315068493</v>
      </c>
    </row>
    <row r="390" spans="1:8" x14ac:dyDescent="0.25">
      <c r="A390" s="35" t="s">
        <v>1177</v>
      </c>
      <c r="B390" s="35" t="s">
        <v>676</v>
      </c>
      <c r="C390" s="56">
        <v>44161</v>
      </c>
      <c r="D390" s="35" t="str">
        <f t="shared" si="18"/>
        <v>SC</v>
      </c>
      <c r="E390" s="35">
        <v>455</v>
      </c>
      <c r="G390" s="110">
        <f t="shared" si="19"/>
        <v>-0.9068493150684932</v>
      </c>
      <c r="H390" s="110">
        <f t="shared" si="20"/>
        <v>9.5890410958904104E-2</v>
      </c>
    </row>
    <row r="391" spans="1:8" x14ac:dyDescent="0.25">
      <c r="A391" s="35" t="s">
        <v>1178</v>
      </c>
      <c r="B391" s="35" t="s">
        <v>677</v>
      </c>
      <c r="C391" s="56">
        <v>44162</v>
      </c>
      <c r="D391" s="35" t="str">
        <f t="shared" si="18"/>
        <v>PR</v>
      </c>
      <c r="E391" s="35">
        <v>543</v>
      </c>
      <c r="G391" s="110">
        <f t="shared" si="19"/>
        <v>-0.90958904109589045</v>
      </c>
      <c r="H391" s="110">
        <f t="shared" si="20"/>
        <v>9.3150684931506855E-2</v>
      </c>
    </row>
    <row r="392" spans="1:8" x14ac:dyDescent="0.25">
      <c r="A392" s="35" t="s">
        <v>1179</v>
      </c>
      <c r="B392" s="35" t="s">
        <v>413</v>
      </c>
      <c r="C392" s="56">
        <v>44165</v>
      </c>
      <c r="D392" s="35" t="str">
        <f t="shared" si="18"/>
        <v>RS</v>
      </c>
      <c r="E392" s="35">
        <v>852</v>
      </c>
      <c r="G392" s="110">
        <f t="shared" si="19"/>
        <v>-0.9178082191780822</v>
      </c>
      <c r="H392" s="110">
        <f t="shared" si="20"/>
        <v>8.4931506849315067E-2</v>
      </c>
    </row>
    <row r="393" spans="1:8" x14ac:dyDescent="0.25">
      <c r="A393" s="35" t="s">
        <v>1180</v>
      </c>
      <c r="B393" s="35" t="s">
        <v>678</v>
      </c>
      <c r="C393" s="56">
        <v>44165</v>
      </c>
      <c r="D393" s="35" t="str">
        <f t="shared" si="18"/>
        <v>SC</v>
      </c>
      <c r="E393" s="35">
        <v>747</v>
      </c>
      <c r="G393" s="110">
        <f t="shared" si="19"/>
        <v>-0.9178082191780822</v>
      </c>
      <c r="H393" s="110">
        <f t="shared" si="20"/>
        <v>8.4931506849315067E-2</v>
      </c>
    </row>
    <row r="394" spans="1:8" x14ac:dyDescent="0.25">
      <c r="A394" s="35" t="s">
        <v>1181</v>
      </c>
      <c r="B394" s="35" t="s">
        <v>679</v>
      </c>
      <c r="C394" s="56">
        <v>44165</v>
      </c>
      <c r="D394" s="35" t="str">
        <f t="shared" si="18"/>
        <v>PR</v>
      </c>
      <c r="E394" s="35">
        <v>541</v>
      </c>
      <c r="G394" s="110">
        <f t="shared" si="19"/>
        <v>-0.9178082191780822</v>
      </c>
      <c r="H394" s="110">
        <f t="shared" si="20"/>
        <v>8.4931506849315067E-2</v>
      </c>
    </row>
    <row r="395" spans="1:8" x14ac:dyDescent="0.25">
      <c r="A395" s="35" t="s">
        <v>1182</v>
      </c>
      <c r="B395" s="35" t="s">
        <v>680</v>
      </c>
      <c r="C395" s="56">
        <v>44175</v>
      </c>
      <c r="D395" s="35" t="str">
        <f t="shared" si="18"/>
        <v>PR</v>
      </c>
      <c r="E395" s="35">
        <v>524</v>
      </c>
      <c r="H395" s="110">
        <f t="shared" si="20"/>
        <v>5.7534246575342465E-2</v>
      </c>
    </row>
    <row r="396" spans="1:8" x14ac:dyDescent="0.25">
      <c r="A396" s="35" t="s">
        <v>1183</v>
      </c>
      <c r="B396" s="35" t="s">
        <v>681</v>
      </c>
      <c r="C396" s="56">
        <v>44175</v>
      </c>
      <c r="D396" s="35" t="str">
        <f t="shared" si="18"/>
        <v>SC</v>
      </c>
      <c r="E396" s="35">
        <v>546</v>
      </c>
      <c r="H396" s="110">
        <f t="shared" si="20"/>
        <v>5.7534246575342465E-2</v>
      </c>
    </row>
    <row r="397" spans="1:8" x14ac:dyDescent="0.25">
      <c r="A397" s="35" t="s">
        <v>1184</v>
      </c>
      <c r="B397" s="35" t="s">
        <v>682</v>
      </c>
      <c r="C397" s="56">
        <v>44183</v>
      </c>
      <c r="D397" s="35" t="str">
        <f t="shared" si="18"/>
        <v>PR</v>
      </c>
      <c r="E397" s="35">
        <v>593</v>
      </c>
      <c r="H397" s="110">
        <f t="shared" si="20"/>
        <v>3.5616438356164383E-2</v>
      </c>
    </row>
    <row r="398" spans="1:8" x14ac:dyDescent="0.25">
      <c r="A398" s="35" t="s">
        <v>1185</v>
      </c>
      <c r="B398" s="35" t="s">
        <v>683</v>
      </c>
      <c r="C398" s="56">
        <v>44187</v>
      </c>
      <c r="D398" s="35" t="str">
        <f t="shared" si="18"/>
        <v>PR</v>
      </c>
      <c r="E398" s="35">
        <v>844</v>
      </c>
      <c r="H398" s="110">
        <f t="shared" si="20"/>
        <v>2.4657534246575342E-2</v>
      </c>
    </row>
    <row r="399" spans="1:8" x14ac:dyDescent="0.25">
      <c r="A399" s="35" t="s">
        <v>1186</v>
      </c>
      <c r="B399" s="35" t="s">
        <v>684</v>
      </c>
      <c r="C399" s="56">
        <v>44210</v>
      </c>
      <c r="D399" s="35" t="str">
        <f t="shared" si="18"/>
        <v>PR</v>
      </c>
      <c r="E399" s="35">
        <v>595</v>
      </c>
    </row>
    <row r="400" spans="1:8" x14ac:dyDescent="0.25">
      <c r="A400" s="35" t="s">
        <v>1187</v>
      </c>
      <c r="B400" s="35" t="s">
        <v>685</v>
      </c>
      <c r="C400" s="56">
        <v>44217</v>
      </c>
      <c r="D400" s="35" t="str">
        <f t="shared" si="18"/>
        <v>SC</v>
      </c>
      <c r="E400" s="35">
        <v>549</v>
      </c>
    </row>
    <row r="401" spans="1:5" x14ac:dyDescent="0.25">
      <c r="A401" s="35" t="s">
        <v>1188</v>
      </c>
      <c r="B401" s="35" t="s">
        <v>534</v>
      </c>
      <c r="C401" s="56">
        <v>44252</v>
      </c>
      <c r="D401" s="35" t="str">
        <f t="shared" si="18"/>
        <v>PR</v>
      </c>
      <c r="E401" s="35">
        <v>854</v>
      </c>
    </row>
    <row r="402" spans="1:5" x14ac:dyDescent="0.25">
      <c r="A402" s="35" t="s">
        <v>1189</v>
      </c>
      <c r="B402" s="35" t="s">
        <v>686</v>
      </c>
      <c r="C402" s="56">
        <v>44253</v>
      </c>
      <c r="D402" s="35" t="str">
        <f t="shared" si="18"/>
        <v>SC</v>
      </c>
      <c r="E402" s="35">
        <v>611</v>
      </c>
    </row>
    <row r="403" spans="1:5" x14ac:dyDescent="0.25">
      <c r="A403" s="35" t="s">
        <v>1190</v>
      </c>
      <c r="B403" s="35" t="s">
        <v>687</v>
      </c>
      <c r="C403" s="56">
        <v>44270</v>
      </c>
      <c r="D403" s="35" t="str">
        <f t="shared" si="18"/>
        <v>SC</v>
      </c>
      <c r="E403" s="35">
        <v>473</v>
      </c>
    </row>
    <row r="404" spans="1:5" x14ac:dyDescent="0.25">
      <c r="A404" s="35" t="s">
        <v>1191</v>
      </c>
      <c r="B404" s="35" t="s">
        <v>688</v>
      </c>
      <c r="C404" s="56">
        <v>44278</v>
      </c>
      <c r="D404" s="35" t="str">
        <f t="shared" si="18"/>
        <v>SC</v>
      </c>
      <c r="E404" s="35">
        <v>567</v>
      </c>
    </row>
    <row r="405" spans="1:5" x14ac:dyDescent="0.25">
      <c r="A405" s="35" t="s">
        <v>1192</v>
      </c>
      <c r="B405" s="35" t="s">
        <v>689</v>
      </c>
      <c r="C405" s="56">
        <v>44280</v>
      </c>
      <c r="D405" s="35" t="str">
        <f t="shared" si="18"/>
        <v>RS</v>
      </c>
      <c r="E405" s="35">
        <v>560</v>
      </c>
    </row>
    <row r="406" spans="1:5" x14ac:dyDescent="0.25">
      <c r="A406" s="35" t="s">
        <v>1193</v>
      </c>
      <c r="B406" s="35" t="s">
        <v>690</v>
      </c>
      <c r="C406" s="56">
        <v>44281</v>
      </c>
      <c r="D406" s="35" t="str">
        <f t="shared" si="18"/>
        <v>PR</v>
      </c>
      <c r="E406" s="35">
        <v>591</v>
      </c>
    </row>
    <row r="407" spans="1:5" x14ac:dyDescent="0.25">
      <c r="A407" s="35" t="s">
        <v>1194</v>
      </c>
      <c r="B407" s="35" t="s">
        <v>691</v>
      </c>
      <c r="C407" s="56">
        <v>44285</v>
      </c>
      <c r="D407" s="35" t="str">
        <f t="shared" si="18"/>
        <v>PR</v>
      </c>
      <c r="E407" s="35">
        <v>490</v>
      </c>
    </row>
    <row r="408" spans="1:5" x14ac:dyDescent="0.25">
      <c r="A408" s="35" t="s">
        <v>1195</v>
      </c>
      <c r="B408" s="35" t="s">
        <v>692</v>
      </c>
      <c r="C408" s="56">
        <v>44295</v>
      </c>
      <c r="D408" s="35" t="str">
        <f t="shared" si="18"/>
        <v>SC</v>
      </c>
      <c r="E408" s="35">
        <v>523</v>
      </c>
    </row>
    <row r="409" spans="1:5" x14ac:dyDescent="0.25">
      <c r="A409" s="35" t="s">
        <v>1196</v>
      </c>
      <c r="B409" s="35" t="s">
        <v>693</v>
      </c>
      <c r="C409" s="56">
        <v>44301</v>
      </c>
      <c r="D409" s="35" t="str">
        <f t="shared" si="18"/>
        <v>PR</v>
      </c>
      <c r="E409" s="35">
        <v>637</v>
      </c>
    </row>
    <row r="410" spans="1:5" x14ac:dyDescent="0.25">
      <c r="A410" s="35" t="s">
        <v>1197</v>
      </c>
      <c r="B410" s="35" t="s">
        <v>694</v>
      </c>
      <c r="C410" s="56">
        <v>44308</v>
      </c>
      <c r="D410" s="35" t="str">
        <f t="shared" si="18"/>
        <v>PR</v>
      </c>
      <c r="E410" s="35">
        <v>537</v>
      </c>
    </row>
    <row r="411" spans="1:5" x14ac:dyDescent="0.25">
      <c r="A411" s="35" t="s">
        <v>1198</v>
      </c>
      <c r="B411" s="35" t="s">
        <v>474</v>
      </c>
      <c r="C411" s="56">
        <v>44308</v>
      </c>
      <c r="D411" s="35" t="str">
        <f t="shared" si="18"/>
        <v>RS</v>
      </c>
      <c r="E411" s="35">
        <v>461</v>
      </c>
    </row>
    <row r="412" spans="1:5" x14ac:dyDescent="0.25">
      <c r="A412" s="35" t="s">
        <v>1199</v>
      </c>
      <c r="B412" s="35" t="s">
        <v>695</v>
      </c>
      <c r="C412" s="56">
        <v>44315</v>
      </c>
      <c r="D412" s="35" t="str">
        <f t="shared" si="18"/>
        <v>PR</v>
      </c>
      <c r="E412" s="35">
        <v>615</v>
      </c>
    </row>
    <row r="413" spans="1:5" x14ac:dyDescent="0.25">
      <c r="A413" s="35" t="s">
        <v>1200</v>
      </c>
      <c r="B413" s="35" t="s">
        <v>696</v>
      </c>
      <c r="C413" s="56">
        <v>44329</v>
      </c>
      <c r="D413" s="35" t="str">
        <f t="shared" si="18"/>
        <v>SC</v>
      </c>
      <c r="E413" s="35">
        <v>646</v>
      </c>
    </row>
    <row r="414" spans="1:5" x14ac:dyDescent="0.25">
      <c r="A414" s="35" t="s">
        <v>1201</v>
      </c>
      <c r="B414" s="35" t="s">
        <v>442</v>
      </c>
      <c r="C414" s="56">
        <v>44336</v>
      </c>
      <c r="D414" s="35" t="str">
        <f t="shared" si="18"/>
        <v>RS</v>
      </c>
      <c r="E414" s="35">
        <v>690</v>
      </c>
    </row>
    <row r="415" spans="1:5" x14ac:dyDescent="0.25">
      <c r="A415" s="35" t="s">
        <v>1202</v>
      </c>
      <c r="B415" s="35" t="s">
        <v>697</v>
      </c>
      <c r="C415" s="56">
        <v>44341</v>
      </c>
      <c r="D415" s="35" t="str">
        <f t="shared" si="18"/>
        <v>PR</v>
      </c>
      <c r="E415" s="35">
        <v>826</v>
      </c>
    </row>
    <row r="416" spans="1:5" x14ac:dyDescent="0.25">
      <c r="A416" s="35" t="s">
        <v>1203</v>
      </c>
      <c r="B416" s="35" t="s">
        <v>698</v>
      </c>
      <c r="C416" s="56">
        <v>44343</v>
      </c>
      <c r="D416" s="35" t="str">
        <f t="shared" si="18"/>
        <v>SC</v>
      </c>
      <c r="E416" s="35">
        <v>525</v>
      </c>
    </row>
    <row r="417" spans="1:5" x14ac:dyDescent="0.25">
      <c r="A417" s="35" t="s">
        <v>1204</v>
      </c>
      <c r="B417" s="35" t="s">
        <v>699</v>
      </c>
      <c r="C417" s="56">
        <v>44343</v>
      </c>
      <c r="D417" s="35" t="str">
        <f t="shared" si="18"/>
        <v>SC</v>
      </c>
      <c r="E417" s="35">
        <v>527</v>
      </c>
    </row>
    <row r="418" spans="1:5" x14ac:dyDescent="0.25">
      <c r="A418" s="35" t="s">
        <v>1205</v>
      </c>
      <c r="B418" s="35" t="s">
        <v>700</v>
      </c>
      <c r="C418" s="56">
        <v>44347</v>
      </c>
      <c r="D418" s="35" t="str">
        <f t="shared" si="18"/>
        <v>PR</v>
      </c>
      <c r="E418" s="35">
        <v>605</v>
      </c>
    </row>
    <row r="419" spans="1:5" x14ac:dyDescent="0.25">
      <c r="A419" s="35" t="s">
        <v>1206</v>
      </c>
      <c r="B419" s="35" t="s">
        <v>701</v>
      </c>
      <c r="C419" s="56">
        <v>44347</v>
      </c>
      <c r="D419" s="35" t="str">
        <f t="shared" si="18"/>
        <v>PR</v>
      </c>
      <c r="E419" s="35">
        <v>677</v>
      </c>
    </row>
    <row r="420" spans="1:5" x14ac:dyDescent="0.25">
      <c r="A420" s="35" t="s">
        <v>1207</v>
      </c>
      <c r="B420" s="35" t="s">
        <v>589</v>
      </c>
      <c r="C420" s="56">
        <v>44363</v>
      </c>
      <c r="D420" s="35" t="str">
        <f t="shared" si="18"/>
        <v>PR</v>
      </c>
      <c r="E420" s="35">
        <v>727</v>
      </c>
    </row>
    <row r="421" spans="1:5" x14ac:dyDescent="0.25">
      <c r="A421" s="35" t="s">
        <v>1208</v>
      </c>
      <c r="B421" s="35" t="s">
        <v>702</v>
      </c>
      <c r="C421" s="56">
        <v>44364</v>
      </c>
      <c r="D421" s="35" t="str">
        <f t="shared" si="18"/>
        <v>PR</v>
      </c>
      <c r="E421" s="35">
        <v>767</v>
      </c>
    </row>
    <row r="422" spans="1:5" x14ac:dyDescent="0.25">
      <c r="A422" s="35" t="s">
        <v>1209</v>
      </c>
      <c r="B422" s="35" t="s">
        <v>703</v>
      </c>
      <c r="C422" s="56">
        <v>44371</v>
      </c>
      <c r="D422" s="35" t="str">
        <f t="shared" si="18"/>
        <v>SC</v>
      </c>
      <c r="E422" s="35">
        <v>660</v>
      </c>
    </row>
    <row r="423" spans="1:5" x14ac:dyDescent="0.25">
      <c r="A423" s="35" t="s">
        <v>1210</v>
      </c>
      <c r="B423" s="35" t="s">
        <v>704</v>
      </c>
      <c r="C423" s="56">
        <v>44377</v>
      </c>
      <c r="D423" s="35" t="str">
        <f t="shared" si="18"/>
        <v>SC</v>
      </c>
      <c r="E423" s="35">
        <v>955</v>
      </c>
    </row>
    <row r="424" spans="1:5" x14ac:dyDescent="0.25">
      <c r="A424" s="35" t="s">
        <v>1211</v>
      </c>
      <c r="B424" s="35" t="s">
        <v>446</v>
      </c>
      <c r="C424" s="56">
        <v>44377</v>
      </c>
      <c r="D424" s="35" t="str">
        <f t="shared" si="18"/>
        <v>RS</v>
      </c>
      <c r="E424" s="35">
        <v>657</v>
      </c>
    </row>
    <row r="425" spans="1:5" x14ac:dyDescent="0.25">
      <c r="A425" s="35" t="s">
        <v>1212</v>
      </c>
      <c r="B425" s="35" t="s">
        <v>705</v>
      </c>
      <c r="C425" s="56">
        <v>44382</v>
      </c>
      <c r="D425" s="35" t="str">
        <f t="shared" si="18"/>
        <v>RS</v>
      </c>
      <c r="E425" s="35">
        <v>574</v>
      </c>
    </row>
    <row r="426" spans="1:5" x14ac:dyDescent="0.25">
      <c r="A426" s="35" t="s">
        <v>1213</v>
      </c>
      <c r="B426" s="35" t="s">
        <v>706</v>
      </c>
      <c r="C426" s="56">
        <v>44397</v>
      </c>
      <c r="D426" s="35" t="str">
        <f t="shared" si="18"/>
        <v>PR</v>
      </c>
      <c r="E426" s="35">
        <v>637</v>
      </c>
    </row>
    <row r="427" spans="1:5" x14ac:dyDescent="0.25">
      <c r="A427" s="35" t="s">
        <v>1214</v>
      </c>
      <c r="B427" s="35" t="s">
        <v>707</v>
      </c>
      <c r="C427" s="56">
        <v>44403</v>
      </c>
      <c r="D427" s="35" t="str">
        <f t="shared" si="18"/>
        <v>PR</v>
      </c>
      <c r="E427" s="35">
        <v>765</v>
      </c>
    </row>
    <row r="428" spans="1:5" x14ac:dyDescent="0.25">
      <c r="A428" s="35" t="s">
        <v>1215</v>
      </c>
      <c r="B428" s="35" t="s">
        <v>708</v>
      </c>
      <c r="C428" s="56">
        <v>44403</v>
      </c>
      <c r="D428" s="35" t="str">
        <f t="shared" si="18"/>
        <v>PR</v>
      </c>
      <c r="E428" s="35">
        <v>580</v>
      </c>
    </row>
    <row r="429" spans="1:5" x14ac:dyDescent="0.25">
      <c r="A429" s="35" t="s">
        <v>1216</v>
      </c>
      <c r="B429" s="35" t="s">
        <v>709</v>
      </c>
      <c r="C429" s="56">
        <v>44405</v>
      </c>
      <c r="D429" s="35" t="str">
        <f t="shared" si="18"/>
        <v>PR</v>
      </c>
      <c r="E429" s="35">
        <v>553</v>
      </c>
    </row>
    <row r="430" spans="1:5" x14ac:dyDescent="0.25">
      <c r="A430" s="35" t="s">
        <v>1217</v>
      </c>
      <c r="B430" s="35" t="s">
        <v>710</v>
      </c>
      <c r="C430" s="56">
        <v>44406</v>
      </c>
      <c r="D430" s="35" t="str">
        <f t="shared" si="18"/>
        <v>SC</v>
      </c>
      <c r="E430" s="35">
        <v>594</v>
      </c>
    </row>
    <row r="431" spans="1:5" x14ac:dyDescent="0.25">
      <c r="A431" s="35" t="s">
        <v>1218</v>
      </c>
      <c r="B431" s="35" t="s">
        <v>711</v>
      </c>
      <c r="C431" s="56">
        <v>44413</v>
      </c>
      <c r="D431" s="35" t="str">
        <f t="shared" si="18"/>
        <v>PR</v>
      </c>
      <c r="E431" s="35">
        <v>664</v>
      </c>
    </row>
    <row r="432" spans="1:5" x14ac:dyDescent="0.25">
      <c r="A432" s="35" t="s">
        <v>1219</v>
      </c>
      <c r="B432" s="35" t="s">
        <v>712</v>
      </c>
      <c r="C432" s="56">
        <v>44420</v>
      </c>
      <c r="D432" s="35" t="str">
        <f t="shared" si="18"/>
        <v>MS</v>
      </c>
      <c r="E432" s="35">
        <v>565</v>
      </c>
    </row>
    <row r="433" spans="1:5" x14ac:dyDescent="0.25">
      <c r="A433" s="35" t="s">
        <v>1220</v>
      </c>
      <c r="B433" s="35" t="s">
        <v>713</v>
      </c>
      <c r="C433" s="56">
        <v>44427</v>
      </c>
      <c r="D433" s="35" t="str">
        <f t="shared" si="18"/>
        <v>PR</v>
      </c>
      <c r="E433" s="35">
        <v>595</v>
      </c>
    </row>
    <row r="434" spans="1:5" x14ac:dyDescent="0.25">
      <c r="A434" s="35" t="s">
        <v>1221</v>
      </c>
      <c r="B434" s="35" t="s">
        <v>714</v>
      </c>
      <c r="C434" s="56">
        <v>44434</v>
      </c>
      <c r="D434" s="35" t="str">
        <f t="shared" si="18"/>
        <v>PR</v>
      </c>
      <c r="E434" s="35">
        <v>505</v>
      </c>
    </row>
    <row r="435" spans="1:5" x14ac:dyDescent="0.25">
      <c r="A435" s="35" t="s">
        <v>1222</v>
      </c>
      <c r="B435" s="35" t="s">
        <v>715</v>
      </c>
      <c r="C435" s="56">
        <v>44439</v>
      </c>
      <c r="D435" s="35" t="str">
        <f t="shared" si="18"/>
        <v>PR</v>
      </c>
      <c r="E435" s="35">
        <v>570</v>
      </c>
    </row>
    <row r="436" spans="1:5" x14ac:dyDescent="0.25">
      <c r="A436" s="35" t="s">
        <v>1223</v>
      </c>
      <c r="B436" s="35" t="s">
        <v>716</v>
      </c>
      <c r="C436" s="56">
        <v>44439</v>
      </c>
      <c r="D436" s="35" t="str">
        <f t="shared" si="18"/>
        <v>SC</v>
      </c>
      <c r="E436" s="35">
        <v>653</v>
      </c>
    </row>
    <row r="437" spans="1:5" x14ac:dyDescent="0.25">
      <c r="A437" s="35" t="s">
        <v>1224</v>
      </c>
      <c r="B437" s="35" t="s">
        <v>534</v>
      </c>
      <c r="C437" s="56">
        <v>44448</v>
      </c>
      <c r="D437" s="35" t="str">
        <f t="shared" si="18"/>
        <v>PR</v>
      </c>
      <c r="E437" s="35">
        <v>665</v>
      </c>
    </row>
    <row r="438" spans="1:5" x14ac:dyDescent="0.25">
      <c r="A438" s="35" t="s">
        <v>1225</v>
      </c>
      <c r="B438" s="35" t="s">
        <v>717</v>
      </c>
      <c r="C438" s="56">
        <v>44455</v>
      </c>
      <c r="D438" s="35" t="str">
        <f t="shared" si="18"/>
        <v>PR</v>
      </c>
      <c r="E438" s="35">
        <v>542</v>
      </c>
    </row>
    <row r="439" spans="1:5" x14ac:dyDescent="0.25">
      <c r="A439" s="35" t="s">
        <v>1226</v>
      </c>
      <c r="B439" s="35" t="s">
        <v>718</v>
      </c>
      <c r="C439" s="56">
        <v>44463</v>
      </c>
      <c r="D439" s="35" t="str">
        <f t="shared" si="18"/>
        <v>SC</v>
      </c>
      <c r="E439" s="35">
        <v>638</v>
      </c>
    </row>
    <row r="440" spans="1:5" x14ac:dyDescent="0.25">
      <c r="A440" s="35" t="s">
        <v>1227</v>
      </c>
      <c r="B440" s="35" t="s">
        <v>719</v>
      </c>
      <c r="C440" s="56">
        <v>44463</v>
      </c>
      <c r="D440" s="35" t="str">
        <f t="shared" si="18"/>
        <v>PR</v>
      </c>
      <c r="E440" s="35">
        <v>679</v>
      </c>
    </row>
    <row r="441" spans="1:5" x14ac:dyDescent="0.25">
      <c r="A441" s="35" t="s">
        <v>1228</v>
      </c>
      <c r="B441" s="35" t="s">
        <v>497</v>
      </c>
      <c r="C441" s="56">
        <v>44469</v>
      </c>
      <c r="D441" s="35" t="str">
        <f t="shared" si="18"/>
        <v>RS</v>
      </c>
      <c r="E441" s="35">
        <v>1032</v>
      </c>
    </row>
    <row r="442" spans="1:5" x14ac:dyDescent="0.25">
      <c r="A442" s="35" t="s">
        <v>1229</v>
      </c>
      <c r="B442" s="35" t="s">
        <v>720</v>
      </c>
      <c r="C442" s="56">
        <v>44469</v>
      </c>
      <c r="D442" s="35" t="str">
        <f t="shared" si="18"/>
        <v>PR</v>
      </c>
      <c r="E442" s="35">
        <v>596</v>
      </c>
    </row>
    <row r="443" spans="1:5" x14ac:dyDescent="0.25">
      <c r="A443" s="35" t="s">
        <v>1230</v>
      </c>
      <c r="B443" s="35" t="s">
        <v>721</v>
      </c>
      <c r="C443" s="56">
        <v>44469</v>
      </c>
      <c r="D443" s="35" t="str">
        <f t="shared" si="18"/>
        <v>PR</v>
      </c>
      <c r="E443" s="35">
        <v>803</v>
      </c>
    </row>
    <row r="444" spans="1:5" x14ac:dyDescent="0.25">
      <c r="A444" s="35" t="s">
        <v>1231</v>
      </c>
      <c r="B444" s="35" t="s">
        <v>722</v>
      </c>
      <c r="C444" s="56">
        <v>44476</v>
      </c>
      <c r="D444" s="35" t="str">
        <f t="shared" si="18"/>
        <v>PR</v>
      </c>
      <c r="E444" s="35">
        <v>523</v>
      </c>
    </row>
    <row r="445" spans="1:5" x14ac:dyDescent="0.25">
      <c r="A445" s="35" t="s">
        <v>1232</v>
      </c>
      <c r="B445" s="35" t="s">
        <v>723</v>
      </c>
      <c r="C445" s="56">
        <v>44476</v>
      </c>
      <c r="D445" s="35" t="str">
        <f t="shared" si="18"/>
        <v>PR</v>
      </c>
      <c r="E445" s="35">
        <v>695</v>
      </c>
    </row>
    <row r="446" spans="1:5" x14ac:dyDescent="0.25">
      <c r="A446" s="35" t="s">
        <v>1233</v>
      </c>
      <c r="B446" s="35" t="s">
        <v>724</v>
      </c>
      <c r="C446" s="56">
        <v>44483</v>
      </c>
      <c r="D446" s="35" t="str">
        <f t="shared" si="18"/>
        <v>PR</v>
      </c>
      <c r="E446" s="35">
        <v>877</v>
      </c>
    </row>
    <row r="447" spans="1:5" x14ac:dyDescent="0.25">
      <c r="A447" s="35" t="s">
        <v>1234</v>
      </c>
      <c r="B447" s="35" t="s">
        <v>725</v>
      </c>
      <c r="C447" s="56">
        <v>44490</v>
      </c>
      <c r="D447" s="35" t="str">
        <f t="shared" si="18"/>
        <v>RS</v>
      </c>
      <c r="E447" s="35">
        <v>584</v>
      </c>
    </row>
    <row r="448" spans="1:5" x14ac:dyDescent="0.25">
      <c r="A448" s="35" t="s">
        <v>1235</v>
      </c>
      <c r="B448" s="35" t="s">
        <v>726</v>
      </c>
      <c r="C448" s="56">
        <v>44497</v>
      </c>
      <c r="D448" s="35" t="str">
        <f t="shared" si="18"/>
        <v>RS</v>
      </c>
      <c r="E448" s="35">
        <v>578</v>
      </c>
    </row>
    <row r="449" spans="1:5" x14ac:dyDescent="0.25">
      <c r="A449" s="35" t="s">
        <v>1236</v>
      </c>
      <c r="B449" s="35" t="s">
        <v>727</v>
      </c>
      <c r="C449" s="56">
        <v>44497</v>
      </c>
      <c r="D449" s="35" t="str">
        <f t="shared" si="18"/>
        <v>PR</v>
      </c>
      <c r="E449" s="35">
        <v>712</v>
      </c>
    </row>
    <row r="450" spans="1:5" x14ac:dyDescent="0.25">
      <c r="A450" s="35" t="s">
        <v>1237</v>
      </c>
      <c r="B450" s="35" t="s">
        <v>728</v>
      </c>
      <c r="C450" s="56">
        <v>44497</v>
      </c>
      <c r="D450" s="35" t="str">
        <f t="shared" si="18"/>
        <v>PR</v>
      </c>
      <c r="E450" s="35">
        <v>864</v>
      </c>
    </row>
    <row r="451" spans="1:5" x14ac:dyDescent="0.25">
      <c r="A451" s="35" t="s">
        <v>1238</v>
      </c>
      <c r="B451" s="35" t="s">
        <v>729</v>
      </c>
      <c r="C451" s="56">
        <v>44498</v>
      </c>
      <c r="D451" s="35" t="str">
        <f t="shared" si="18"/>
        <v>SC</v>
      </c>
      <c r="E451" s="35">
        <v>613</v>
      </c>
    </row>
    <row r="452" spans="1:5" x14ac:dyDescent="0.25">
      <c r="A452" s="35" t="s">
        <v>1239</v>
      </c>
      <c r="B452" s="35" t="s">
        <v>730</v>
      </c>
      <c r="C452" s="56">
        <v>44504</v>
      </c>
      <c r="D452" s="35" t="str">
        <f t="shared" ref="D452:D512" si="21">MID(RIGHT($B452,4),2,2)</f>
        <v>MS</v>
      </c>
      <c r="E452" s="35">
        <v>667</v>
      </c>
    </row>
    <row r="453" spans="1:5" x14ac:dyDescent="0.25">
      <c r="A453" s="35" t="s">
        <v>1240</v>
      </c>
      <c r="B453" s="35" t="s">
        <v>731</v>
      </c>
      <c r="C453" s="56">
        <v>44516</v>
      </c>
      <c r="D453" s="35" t="str">
        <f t="shared" si="21"/>
        <v>PR</v>
      </c>
      <c r="E453" s="35">
        <v>636</v>
      </c>
    </row>
    <row r="454" spans="1:5" x14ac:dyDescent="0.25">
      <c r="A454" s="35" t="s">
        <v>1241</v>
      </c>
      <c r="B454" s="35" t="s">
        <v>732</v>
      </c>
      <c r="C454" s="56">
        <v>44519</v>
      </c>
      <c r="D454" s="35" t="str">
        <f t="shared" si="21"/>
        <v>PR</v>
      </c>
      <c r="E454" s="35">
        <v>652</v>
      </c>
    </row>
    <row r="455" spans="1:5" x14ac:dyDescent="0.25">
      <c r="A455" s="35" t="s">
        <v>1242</v>
      </c>
      <c r="B455" s="35" t="s">
        <v>733</v>
      </c>
      <c r="C455" s="56">
        <v>44519</v>
      </c>
      <c r="D455" s="35" t="str">
        <f t="shared" si="21"/>
        <v>PR</v>
      </c>
      <c r="E455" s="35">
        <v>809</v>
      </c>
    </row>
    <row r="456" spans="1:5" x14ac:dyDescent="0.25">
      <c r="A456" s="35" t="s">
        <v>1243</v>
      </c>
      <c r="B456" s="35" t="s">
        <v>416</v>
      </c>
      <c r="C456" s="56">
        <v>44523</v>
      </c>
      <c r="D456" s="35" t="str">
        <f t="shared" si="21"/>
        <v>RS</v>
      </c>
      <c r="E456" s="35">
        <v>616</v>
      </c>
    </row>
    <row r="457" spans="1:5" x14ac:dyDescent="0.25">
      <c r="A457" s="35" t="s">
        <v>1244</v>
      </c>
      <c r="B457" s="35" t="s">
        <v>734</v>
      </c>
      <c r="C457" s="56">
        <v>44526</v>
      </c>
      <c r="D457" s="35" t="str">
        <f t="shared" si="21"/>
        <v>PR</v>
      </c>
      <c r="E457" s="35">
        <v>710</v>
      </c>
    </row>
    <row r="458" spans="1:5" x14ac:dyDescent="0.25">
      <c r="A458" s="35" t="s">
        <v>1245</v>
      </c>
      <c r="B458" s="35" t="s">
        <v>735</v>
      </c>
      <c r="C458" s="56">
        <v>44526</v>
      </c>
      <c r="D458" s="35" t="str">
        <f t="shared" si="21"/>
        <v>PR</v>
      </c>
      <c r="E458" s="35">
        <v>625</v>
      </c>
    </row>
    <row r="459" spans="1:5" x14ac:dyDescent="0.25">
      <c r="A459" s="35" t="s">
        <v>1246</v>
      </c>
      <c r="B459" s="35" t="s">
        <v>736</v>
      </c>
      <c r="C459" s="56">
        <v>44530</v>
      </c>
      <c r="D459" s="35" t="str">
        <f t="shared" si="21"/>
        <v>RS</v>
      </c>
      <c r="E459" s="35">
        <v>712</v>
      </c>
    </row>
    <row r="460" spans="1:5" x14ac:dyDescent="0.25">
      <c r="A460" s="35" t="s">
        <v>1247</v>
      </c>
      <c r="B460" s="35" t="s">
        <v>737</v>
      </c>
      <c r="C460" s="56">
        <v>44530</v>
      </c>
      <c r="D460" s="35" t="str">
        <f t="shared" si="21"/>
        <v>SP</v>
      </c>
      <c r="E460" s="35">
        <v>615</v>
      </c>
    </row>
    <row r="461" spans="1:5" x14ac:dyDescent="0.25">
      <c r="A461" s="35" t="s">
        <v>1248</v>
      </c>
      <c r="B461" s="35" t="s">
        <v>738</v>
      </c>
      <c r="C461" s="56">
        <v>44539</v>
      </c>
      <c r="D461" s="35" t="str">
        <f t="shared" si="21"/>
        <v>SP</v>
      </c>
      <c r="E461" s="35">
        <v>435</v>
      </c>
    </row>
    <row r="462" spans="1:5" x14ac:dyDescent="0.25">
      <c r="A462" s="35" t="s">
        <v>1249</v>
      </c>
      <c r="B462" s="35" t="s">
        <v>739</v>
      </c>
      <c r="C462" s="56">
        <v>44544</v>
      </c>
      <c r="D462" s="35" t="str">
        <f t="shared" si="21"/>
        <v>PR</v>
      </c>
      <c r="E462" s="35">
        <v>604</v>
      </c>
    </row>
    <row r="463" spans="1:5" x14ac:dyDescent="0.25">
      <c r="A463" s="35" t="s">
        <v>1250</v>
      </c>
      <c r="B463" s="35" t="s">
        <v>740</v>
      </c>
      <c r="C463" s="56">
        <v>44546</v>
      </c>
      <c r="D463" s="35" t="str">
        <f t="shared" si="21"/>
        <v>SP</v>
      </c>
      <c r="E463" s="35">
        <v>982</v>
      </c>
    </row>
    <row r="464" spans="1:5" x14ac:dyDescent="0.25">
      <c r="A464" s="35" t="s">
        <v>1251</v>
      </c>
      <c r="B464" s="35" t="s">
        <v>741</v>
      </c>
      <c r="C464" s="56">
        <v>44547</v>
      </c>
      <c r="D464" s="35" t="str">
        <f t="shared" si="21"/>
        <v>PR</v>
      </c>
      <c r="E464" s="35">
        <v>604</v>
      </c>
    </row>
    <row r="465" spans="1:5" x14ac:dyDescent="0.25">
      <c r="A465" s="35" t="s">
        <v>1252</v>
      </c>
      <c r="B465" s="35" t="s">
        <v>742</v>
      </c>
      <c r="C465" s="56">
        <v>44551</v>
      </c>
      <c r="D465" s="35" t="str">
        <f t="shared" si="21"/>
        <v>SC</v>
      </c>
      <c r="E465" s="35">
        <v>556</v>
      </c>
    </row>
    <row r="466" spans="1:5" x14ac:dyDescent="0.25">
      <c r="A466" s="35" t="s">
        <v>1253</v>
      </c>
      <c r="B466" s="35" t="s">
        <v>743</v>
      </c>
      <c r="C466" s="56">
        <v>44552</v>
      </c>
      <c r="D466" s="35" t="str">
        <f t="shared" si="21"/>
        <v>PR</v>
      </c>
      <c r="E466" s="35">
        <v>707</v>
      </c>
    </row>
    <row r="467" spans="1:5" x14ac:dyDescent="0.25">
      <c r="A467" s="35" t="s">
        <v>1254</v>
      </c>
      <c r="B467" s="35" t="s">
        <v>744</v>
      </c>
      <c r="C467" s="56">
        <v>44558</v>
      </c>
      <c r="D467" s="35" t="str">
        <f t="shared" si="21"/>
        <v>SC</v>
      </c>
      <c r="E467" s="35">
        <v>588</v>
      </c>
    </row>
    <row r="468" spans="1:5" x14ac:dyDescent="0.25">
      <c r="A468" s="35" t="s">
        <v>1255</v>
      </c>
      <c r="B468" s="35" t="s">
        <v>745</v>
      </c>
      <c r="C468" s="56">
        <v>44558</v>
      </c>
      <c r="D468" s="35" t="str">
        <f t="shared" si="21"/>
        <v>SP</v>
      </c>
      <c r="E468" s="35">
        <v>532</v>
      </c>
    </row>
    <row r="469" spans="1:5" x14ac:dyDescent="0.25">
      <c r="A469" s="35" t="s">
        <v>1256</v>
      </c>
      <c r="B469" s="35" t="s">
        <v>746</v>
      </c>
      <c r="C469" s="56">
        <v>44579</v>
      </c>
      <c r="D469" s="35" t="str">
        <f t="shared" si="21"/>
        <v>SC</v>
      </c>
      <c r="E469" s="35">
        <v>600</v>
      </c>
    </row>
    <row r="470" spans="1:5" x14ac:dyDescent="0.25">
      <c r="A470" s="35" t="s">
        <v>1257</v>
      </c>
      <c r="B470" s="35" t="s">
        <v>747</v>
      </c>
      <c r="C470" s="56">
        <v>44581</v>
      </c>
      <c r="D470" s="35" t="str">
        <f t="shared" si="21"/>
        <v>SP</v>
      </c>
      <c r="E470" s="35">
        <v>694</v>
      </c>
    </row>
    <row r="471" spans="1:5" x14ac:dyDescent="0.25">
      <c r="A471" s="35" t="s">
        <v>1258</v>
      </c>
      <c r="B471" s="35" t="s">
        <v>748</v>
      </c>
      <c r="C471" s="56">
        <v>44588</v>
      </c>
      <c r="D471" s="35" t="str">
        <f t="shared" si="21"/>
        <v>MS</v>
      </c>
      <c r="E471" s="35">
        <v>700</v>
      </c>
    </row>
    <row r="472" spans="1:5" x14ac:dyDescent="0.25">
      <c r="A472" s="35" t="s">
        <v>1259</v>
      </c>
      <c r="B472" s="35" t="s">
        <v>749</v>
      </c>
      <c r="C472" s="56">
        <v>44602</v>
      </c>
      <c r="D472" s="35" t="str">
        <f t="shared" si="21"/>
        <v>SC</v>
      </c>
      <c r="E472" s="35">
        <v>705</v>
      </c>
    </row>
    <row r="473" spans="1:5" x14ac:dyDescent="0.25">
      <c r="A473" s="35" t="s">
        <v>1260</v>
      </c>
      <c r="B473" s="35" t="s">
        <v>750</v>
      </c>
      <c r="C473" s="56">
        <v>44607</v>
      </c>
      <c r="D473" s="35" t="str">
        <f t="shared" si="21"/>
        <v>PR</v>
      </c>
      <c r="E473" s="35">
        <v>737</v>
      </c>
    </row>
    <row r="474" spans="1:5" x14ac:dyDescent="0.25">
      <c r="A474" s="35" t="s">
        <v>1261</v>
      </c>
      <c r="B474" s="35" t="s">
        <v>751</v>
      </c>
      <c r="C474" s="56">
        <v>44614</v>
      </c>
      <c r="D474" s="35" t="str">
        <f t="shared" si="21"/>
        <v>PR</v>
      </c>
      <c r="E474" s="35">
        <v>618</v>
      </c>
    </row>
    <row r="475" spans="1:5" x14ac:dyDescent="0.25">
      <c r="A475" s="35" t="s">
        <v>1262</v>
      </c>
      <c r="B475" s="35" t="s">
        <v>752</v>
      </c>
      <c r="C475" s="56">
        <v>44615</v>
      </c>
      <c r="D475" s="35" t="str">
        <f t="shared" si="21"/>
        <v>PR</v>
      </c>
      <c r="E475" s="35">
        <v>721</v>
      </c>
    </row>
    <row r="476" spans="1:5" x14ac:dyDescent="0.25">
      <c r="A476" s="35" t="s">
        <v>1263</v>
      </c>
      <c r="B476" s="35" t="s">
        <v>753</v>
      </c>
      <c r="C476" s="56">
        <v>44617</v>
      </c>
      <c r="D476" s="35" t="str">
        <f t="shared" si="21"/>
        <v>PR</v>
      </c>
      <c r="E476" s="35">
        <v>675</v>
      </c>
    </row>
    <row r="477" spans="1:5" x14ac:dyDescent="0.25">
      <c r="A477" s="35" t="s">
        <v>1264</v>
      </c>
      <c r="B477" s="35" t="s">
        <v>754</v>
      </c>
      <c r="C477" s="56">
        <v>44617</v>
      </c>
      <c r="D477" s="35" t="str">
        <f t="shared" si="21"/>
        <v>SC</v>
      </c>
      <c r="E477" s="35">
        <v>571</v>
      </c>
    </row>
    <row r="478" spans="1:5" x14ac:dyDescent="0.25">
      <c r="A478" s="35" t="s">
        <v>1265</v>
      </c>
      <c r="B478" s="35" t="s">
        <v>755</v>
      </c>
      <c r="C478" s="56">
        <v>44637</v>
      </c>
      <c r="D478" s="35" t="str">
        <f t="shared" si="21"/>
        <v>PR</v>
      </c>
      <c r="E478" s="35">
        <v>583</v>
      </c>
    </row>
    <row r="479" spans="1:5" x14ac:dyDescent="0.25">
      <c r="A479" s="35" t="s">
        <v>1266</v>
      </c>
      <c r="B479" s="35" t="s">
        <v>534</v>
      </c>
      <c r="C479" s="56">
        <v>44645</v>
      </c>
      <c r="D479" s="35" t="str">
        <f t="shared" si="21"/>
        <v>PR</v>
      </c>
      <c r="E479" s="35">
        <v>609</v>
      </c>
    </row>
    <row r="480" spans="1:5" x14ac:dyDescent="0.25">
      <c r="A480" s="35" t="s">
        <v>1267</v>
      </c>
      <c r="B480" s="35" t="s">
        <v>756</v>
      </c>
      <c r="C480" s="56">
        <v>44650</v>
      </c>
      <c r="D480" s="35" t="str">
        <f t="shared" si="21"/>
        <v>SP</v>
      </c>
      <c r="E480" s="35">
        <v>635</v>
      </c>
    </row>
    <row r="481" spans="1:5" x14ac:dyDescent="0.25">
      <c r="A481" s="35" t="s">
        <v>1268</v>
      </c>
      <c r="B481" s="35" t="s">
        <v>757</v>
      </c>
      <c r="C481" s="56">
        <v>44651</v>
      </c>
      <c r="D481" s="35" t="str">
        <f t="shared" si="21"/>
        <v>PR</v>
      </c>
      <c r="E481" s="35">
        <v>616</v>
      </c>
    </row>
    <row r="482" spans="1:5" x14ac:dyDescent="0.25">
      <c r="A482" s="35" t="s">
        <v>1269</v>
      </c>
      <c r="B482" s="35" t="s">
        <v>758</v>
      </c>
      <c r="C482" s="56">
        <v>44651</v>
      </c>
      <c r="D482" s="35" t="str">
        <f t="shared" si="21"/>
        <v>RS</v>
      </c>
      <c r="E482" s="35">
        <v>565</v>
      </c>
    </row>
    <row r="483" spans="1:5" x14ac:dyDescent="0.25">
      <c r="A483" s="35" t="s">
        <v>1270</v>
      </c>
      <c r="B483" s="35" t="s">
        <v>759</v>
      </c>
      <c r="C483" s="56">
        <v>44670</v>
      </c>
      <c r="D483" s="35" t="str">
        <f t="shared" si="21"/>
        <v>SC</v>
      </c>
      <c r="E483" s="35">
        <v>583</v>
      </c>
    </row>
    <row r="484" spans="1:5" x14ac:dyDescent="0.25">
      <c r="A484" s="35" t="s">
        <v>1271</v>
      </c>
      <c r="B484" s="35" t="s">
        <v>760</v>
      </c>
      <c r="C484" s="56">
        <v>44677</v>
      </c>
      <c r="D484" s="35" t="str">
        <f t="shared" si="21"/>
        <v>MS</v>
      </c>
      <c r="E484" s="35">
        <v>568</v>
      </c>
    </row>
    <row r="485" spans="1:5" x14ac:dyDescent="0.25">
      <c r="A485" s="35" t="s">
        <v>1272</v>
      </c>
      <c r="B485" s="35" t="s">
        <v>761</v>
      </c>
      <c r="C485" s="56">
        <v>44679</v>
      </c>
      <c r="D485" s="35" t="str">
        <f t="shared" si="21"/>
        <v>MS</v>
      </c>
      <c r="E485" s="35">
        <v>675</v>
      </c>
    </row>
    <row r="486" spans="1:5" x14ac:dyDescent="0.25">
      <c r="A486" s="35" t="s">
        <v>1273</v>
      </c>
      <c r="B486" s="35" t="s">
        <v>762</v>
      </c>
      <c r="C486" s="56">
        <v>44679</v>
      </c>
      <c r="D486" s="35" t="str">
        <f t="shared" si="21"/>
        <v>PR</v>
      </c>
      <c r="E486" s="35">
        <v>692</v>
      </c>
    </row>
    <row r="487" spans="1:5" x14ac:dyDescent="0.25">
      <c r="A487" s="35" t="s">
        <v>1274</v>
      </c>
      <c r="B487" s="35" t="s">
        <v>763</v>
      </c>
      <c r="C487" s="56">
        <v>44680</v>
      </c>
      <c r="D487" s="35" t="str">
        <f t="shared" si="21"/>
        <v>PR</v>
      </c>
      <c r="E487" s="35">
        <v>521</v>
      </c>
    </row>
    <row r="488" spans="1:5" x14ac:dyDescent="0.25">
      <c r="A488" s="35" t="s">
        <v>1275</v>
      </c>
      <c r="B488" s="35" t="s">
        <v>764</v>
      </c>
      <c r="C488" s="56">
        <v>44691</v>
      </c>
      <c r="D488" s="35" t="str">
        <f t="shared" si="21"/>
        <v>SC</v>
      </c>
      <c r="E488" s="35">
        <v>648</v>
      </c>
    </row>
    <row r="489" spans="1:5" x14ac:dyDescent="0.25">
      <c r="A489" s="35" t="s">
        <v>1276</v>
      </c>
      <c r="B489" s="35" t="s">
        <v>765</v>
      </c>
      <c r="C489" s="56">
        <v>44693</v>
      </c>
      <c r="D489" s="35" t="str">
        <f t="shared" si="21"/>
        <v>PR</v>
      </c>
      <c r="E489" s="35">
        <v>693</v>
      </c>
    </row>
    <row r="490" spans="1:5" x14ac:dyDescent="0.25">
      <c r="A490" s="35" t="s">
        <v>1277</v>
      </c>
      <c r="B490" s="35" t="s">
        <v>766</v>
      </c>
      <c r="C490" s="56">
        <v>44700</v>
      </c>
      <c r="D490" s="35" t="str">
        <f t="shared" si="21"/>
        <v>MS</v>
      </c>
      <c r="E490" s="35">
        <v>500</v>
      </c>
    </row>
    <row r="491" spans="1:5" x14ac:dyDescent="0.25">
      <c r="A491" s="35" t="s">
        <v>1278</v>
      </c>
      <c r="B491" s="35" t="s">
        <v>767</v>
      </c>
      <c r="C491" s="56">
        <v>44707</v>
      </c>
      <c r="D491" s="35" t="str">
        <f t="shared" si="21"/>
        <v>SP</v>
      </c>
      <c r="E491" s="35">
        <v>600</v>
      </c>
    </row>
    <row r="492" spans="1:5" x14ac:dyDescent="0.25">
      <c r="A492" s="35" t="s">
        <v>1279</v>
      </c>
      <c r="B492" s="35" t="s">
        <v>768</v>
      </c>
      <c r="C492" s="56">
        <v>44712</v>
      </c>
      <c r="D492" s="35" t="str">
        <f t="shared" si="21"/>
        <v>PR</v>
      </c>
      <c r="E492" s="35">
        <v>600</v>
      </c>
    </row>
    <row r="493" spans="1:5" x14ac:dyDescent="0.25">
      <c r="A493" s="35" t="s">
        <v>1280</v>
      </c>
      <c r="B493" s="35" t="s">
        <v>769</v>
      </c>
      <c r="C493" s="56">
        <v>44721</v>
      </c>
      <c r="D493" s="35" t="str">
        <f t="shared" si="21"/>
        <v>PR</v>
      </c>
      <c r="E493" s="35">
        <v>615</v>
      </c>
    </row>
    <row r="494" spans="1:5" x14ac:dyDescent="0.25">
      <c r="A494" s="35" t="s">
        <v>1281</v>
      </c>
      <c r="B494" s="35" t="s">
        <v>770</v>
      </c>
      <c r="C494" s="56">
        <v>44735</v>
      </c>
      <c r="D494" s="35" t="str">
        <f t="shared" si="21"/>
        <v>PR</v>
      </c>
      <c r="E494" s="35">
        <v>563</v>
      </c>
    </row>
    <row r="495" spans="1:5" x14ac:dyDescent="0.25">
      <c r="A495" s="35" t="s">
        <v>1282</v>
      </c>
      <c r="B495" s="35" t="s">
        <v>771</v>
      </c>
      <c r="C495" s="56">
        <v>44742</v>
      </c>
      <c r="D495" s="35" t="str">
        <f t="shared" si="21"/>
        <v>PR</v>
      </c>
      <c r="E495" s="35">
        <v>432</v>
      </c>
    </row>
    <row r="496" spans="1:5" x14ac:dyDescent="0.25">
      <c r="A496" s="35" t="s">
        <v>1283</v>
      </c>
      <c r="B496" s="35" t="s">
        <v>772</v>
      </c>
      <c r="C496" s="56">
        <v>44742</v>
      </c>
      <c r="D496" s="35" t="str">
        <f t="shared" si="21"/>
        <v>SC</v>
      </c>
      <c r="E496" s="35">
        <v>513</v>
      </c>
    </row>
    <row r="497" spans="1:5" x14ac:dyDescent="0.25">
      <c r="A497" s="35" t="s">
        <v>1284</v>
      </c>
      <c r="B497" s="35" t="s">
        <v>773</v>
      </c>
      <c r="C497" s="56">
        <v>44749</v>
      </c>
      <c r="D497" s="35" t="str">
        <f t="shared" si="21"/>
        <v>SC</v>
      </c>
      <c r="E497" s="35">
        <v>619</v>
      </c>
    </row>
    <row r="498" spans="1:5" x14ac:dyDescent="0.25">
      <c r="A498" s="35" t="s">
        <v>1285</v>
      </c>
      <c r="B498" s="35" t="s">
        <v>774</v>
      </c>
      <c r="C498" s="56">
        <v>44757</v>
      </c>
      <c r="D498" s="35" t="str">
        <f t="shared" si="21"/>
        <v>PR</v>
      </c>
      <c r="E498" s="35">
        <v>565</v>
      </c>
    </row>
    <row r="499" spans="1:5" x14ac:dyDescent="0.25">
      <c r="A499" s="35" t="s">
        <v>1286</v>
      </c>
      <c r="B499" s="35" t="s">
        <v>775</v>
      </c>
      <c r="C499" s="56">
        <v>44763</v>
      </c>
      <c r="D499" s="35" t="str">
        <f t="shared" si="21"/>
        <v>MS</v>
      </c>
      <c r="E499" s="35">
        <v>544</v>
      </c>
    </row>
    <row r="500" spans="1:5" x14ac:dyDescent="0.25">
      <c r="A500" s="35" t="s">
        <v>1287</v>
      </c>
      <c r="B500" s="35" t="s">
        <v>776</v>
      </c>
      <c r="C500" s="56">
        <v>44771</v>
      </c>
      <c r="D500" s="35" t="str">
        <f t="shared" si="21"/>
        <v>PR</v>
      </c>
      <c r="E500" s="35">
        <v>691</v>
      </c>
    </row>
    <row r="501" spans="1:5" x14ac:dyDescent="0.25">
      <c r="A501" s="35" t="s">
        <v>1288</v>
      </c>
      <c r="B501" s="35" t="s">
        <v>777</v>
      </c>
      <c r="C501" s="56">
        <v>44785</v>
      </c>
      <c r="D501" s="35" t="str">
        <f t="shared" si="21"/>
        <v>PR</v>
      </c>
      <c r="E501" s="35">
        <v>635</v>
      </c>
    </row>
    <row r="502" spans="1:5" x14ac:dyDescent="0.25">
      <c r="A502" s="35" t="s">
        <v>1289</v>
      </c>
      <c r="B502" s="35" t="s">
        <v>778</v>
      </c>
      <c r="C502" s="56">
        <v>44785</v>
      </c>
      <c r="D502" s="35" t="str">
        <f t="shared" si="21"/>
        <v>PR</v>
      </c>
      <c r="E502" s="35">
        <v>543</v>
      </c>
    </row>
    <row r="503" spans="1:5" x14ac:dyDescent="0.25">
      <c r="A503" s="35" t="s">
        <v>1290</v>
      </c>
      <c r="B503" s="35" t="s">
        <v>779</v>
      </c>
      <c r="C503" s="56">
        <v>44788</v>
      </c>
      <c r="D503" s="35" t="str">
        <f t="shared" si="21"/>
        <v>MS</v>
      </c>
      <c r="E503" s="35">
        <v>613</v>
      </c>
    </row>
    <row r="504" spans="1:5" x14ac:dyDescent="0.25">
      <c r="A504" s="35" t="s">
        <v>1291</v>
      </c>
      <c r="B504" s="35" t="s">
        <v>780</v>
      </c>
      <c r="C504" s="56">
        <v>44796</v>
      </c>
      <c r="D504" s="35" t="str">
        <f t="shared" si="21"/>
        <v>PR</v>
      </c>
      <c r="E504" s="35">
        <v>437</v>
      </c>
    </row>
    <row r="505" spans="1:5" x14ac:dyDescent="0.25">
      <c r="A505" s="35" t="s">
        <v>1292</v>
      </c>
      <c r="B505" s="35" t="s">
        <v>781</v>
      </c>
      <c r="C505" s="56">
        <v>44803</v>
      </c>
      <c r="D505" s="35" t="str">
        <f t="shared" si="21"/>
        <v>PR</v>
      </c>
      <c r="E505" s="35">
        <v>510</v>
      </c>
    </row>
    <row r="506" spans="1:5" x14ac:dyDescent="0.25">
      <c r="A506" s="35" t="s">
        <v>1293</v>
      </c>
      <c r="B506" s="35" t="s">
        <v>782</v>
      </c>
      <c r="C506" s="56">
        <v>44804</v>
      </c>
      <c r="D506" s="35" t="str">
        <f t="shared" si="21"/>
        <v>PR</v>
      </c>
      <c r="E506" s="35">
        <v>643</v>
      </c>
    </row>
    <row r="507" spans="1:5" x14ac:dyDescent="0.25">
      <c r="A507" s="35" t="s">
        <v>1294</v>
      </c>
      <c r="B507" s="35" t="s">
        <v>783</v>
      </c>
      <c r="C507" s="56">
        <v>44813</v>
      </c>
      <c r="D507" s="35" t="str">
        <f t="shared" si="21"/>
        <v>SP</v>
      </c>
      <c r="E507" s="35">
        <v>613</v>
      </c>
    </row>
    <row r="508" spans="1:5" x14ac:dyDescent="0.25">
      <c r="A508" s="35" t="s">
        <v>1295</v>
      </c>
      <c r="B508" s="35" t="s">
        <v>784</v>
      </c>
      <c r="C508" s="56">
        <v>44820</v>
      </c>
      <c r="D508" s="35" t="str">
        <f t="shared" si="21"/>
        <v>MS</v>
      </c>
      <c r="E508" s="35">
        <v>733</v>
      </c>
    </row>
    <row r="509" spans="1:5" x14ac:dyDescent="0.25">
      <c r="A509" s="35" t="s">
        <v>1296</v>
      </c>
      <c r="B509" s="35" t="s">
        <v>785</v>
      </c>
      <c r="C509" s="56">
        <v>44820</v>
      </c>
      <c r="D509" s="35" t="str">
        <f t="shared" si="21"/>
        <v>RS</v>
      </c>
      <c r="E509" s="35">
        <v>635</v>
      </c>
    </row>
    <row r="510" spans="1:5" x14ac:dyDescent="0.25">
      <c r="A510" s="35" t="s">
        <v>1297</v>
      </c>
      <c r="B510" s="35" t="s">
        <v>786</v>
      </c>
      <c r="C510" s="56">
        <v>44827</v>
      </c>
      <c r="D510" s="35" t="str">
        <f t="shared" si="21"/>
        <v>PR</v>
      </c>
      <c r="E510" s="35">
        <v>474</v>
      </c>
    </row>
    <row r="511" spans="1:5" x14ac:dyDescent="0.25">
      <c r="A511" s="35" t="s">
        <v>1298</v>
      </c>
      <c r="B511" s="35" t="s">
        <v>787</v>
      </c>
      <c r="C511" s="56">
        <v>44834</v>
      </c>
      <c r="D511" s="35" t="str">
        <f t="shared" si="21"/>
        <v>PR</v>
      </c>
      <c r="E511" s="35">
        <v>600</v>
      </c>
    </row>
    <row r="512" spans="1:5" x14ac:dyDescent="0.25">
      <c r="A512" s="35" t="s">
        <v>1299</v>
      </c>
      <c r="B512" s="35" t="s">
        <v>788</v>
      </c>
      <c r="C512" s="56">
        <v>44834</v>
      </c>
      <c r="D512" s="35" t="str">
        <f t="shared" si="21"/>
        <v>SC</v>
      </c>
      <c r="E512" s="35">
        <v>600</v>
      </c>
    </row>
    <row r="513" spans="1:5" x14ac:dyDescent="0.25">
      <c r="A513" s="35"/>
      <c r="B513" s="35"/>
      <c r="C513" s="56"/>
      <c r="D513" s="35"/>
      <c r="E513" s="35"/>
    </row>
    <row r="514" spans="1:5" x14ac:dyDescent="0.25">
      <c r="A514" s="35"/>
      <c r="B514" s="35"/>
      <c r="C514" s="56"/>
      <c r="D514" s="35"/>
      <c r="E514" s="35"/>
    </row>
    <row r="515" spans="1:5" x14ac:dyDescent="0.25">
      <c r="A515" s="35"/>
      <c r="B515" s="35"/>
      <c r="C515" s="56"/>
      <c r="D515" s="35"/>
      <c r="E515" s="35"/>
    </row>
    <row r="516" spans="1:5" x14ac:dyDescent="0.25">
      <c r="A516" s="35"/>
      <c r="B516" s="35"/>
      <c r="C516" s="56"/>
      <c r="D516" s="35"/>
      <c r="E516" s="35"/>
    </row>
    <row r="517" spans="1:5" x14ac:dyDescent="0.25">
      <c r="A517" s="35"/>
      <c r="B517" s="35"/>
      <c r="C517" s="56"/>
      <c r="D517" s="35"/>
      <c r="E517" s="35"/>
    </row>
    <row r="518" spans="1:5" x14ac:dyDescent="0.25">
      <c r="A518" s="35"/>
      <c r="B518" s="35"/>
      <c r="C518" s="56"/>
      <c r="D518" s="35"/>
      <c r="E518" s="35"/>
    </row>
    <row r="519" spans="1:5" x14ac:dyDescent="0.25">
      <c r="A519" s="35"/>
      <c r="B519" s="35"/>
      <c r="C519" s="56"/>
      <c r="D519" s="35"/>
      <c r="E519" s="35"/>
    </row>
    <row r="520" spans="1:5" x14ac:dyDescent="0.25">
      <c r="A520" s="35"/>
      <c r="B520" s="35"/>
      <c r="C520" s="56"/>
      <c r="D520" s="35"/>
      <c r="E520" s="35"/>
    </row>
    <row r="521" spans="1:5" x14ac:dyDescent="0.25">
      <c r="A521" s="35"/>
      <c r="B521" s="35"/>
      <c r="C521" s="56"/>
      <c r="D521" s="35"/>
      <c r="E521" s="35"/>
    </row>
    <row r="522" spans="1:5" x14ac:dyDescent="0.25">
      <c r="A522" s="35"/>
      <c r="B522" s="35"/>
      <c r="C522" s="56"/>
      <c r="D522" s="35"/>
      <c r="E522" s="35"/>
    </row>
    <row r="523" spans="1:5" x14ac:dyDescent="0.25">
      <c r="A523" s="35"/>
      <c r="B523" s="35"/>
      <c r="C523" s="56"/>
      <c r="D523" s="35"/>
      <c r="E523" s="35"/>
    </row>
    <row r="524" spans="1:5" x14ac:dyDescent="0.25">
      <c r="A524" s="35"/>
      <c r="B524" s="35"/>
      <c r="C524" s="56"/>
      <c r="D524" s="35"/>
      <c r="E524" s="35"/>
    </row>
    <row r="525" spans="1:5" x14ac:dyDescent="0.25">
      <c r="A525" s="35"/>
      <c r="B525" s="35"/>
      <c r="C525" s="56"/>
      <c r="D525" s="35"/>
      <c r="E525" s="35"/>
    </row>
    <row r="526" spans="1:5" x14ac:dyDescent="0.25">
      <c r="A526" s="35"/>
      <c r="B526" s="35"/>
      <c r="C526" s="56"/>
      <c r="D526" s="35"/>
      <c r="E526" s="35"/>
    </row>
    <row r="527" spans="1:5" x14ac:dyDescent="0.25">
      <c r="A527" s="35"/>
      <c r="B527" s="35"/>
      <c r="C527" s="56"/>
      <c r="D527" s="35"/>
      <c r="E527" s="35"/>
    </row>
    <row r="528" spans="1:5" x14ac:dyDescent="0.25">
      <c r="A528" s="35"/>
      <c r="B528" s="35"/>
      <c r="C528" s="56"/>
      <c r="D528" s="35"/>
      <c r="E528" s="35"/>
    </row>
    <row r="529" spans="1:5" x14ac:dyDescent="0.25">
      <c r="A529" s="35"/>
      <c r="B529" s="35"/>
      <c r="C529" s="56"/>
      <c r="D529" s="35"/>
      <c r="E529" s="35"/>
    </row>
    <row r="530" spans="1:5" x14ac:dyDescent="0.25">
      <c r="A530" s="35"/>
      <c r="B530" s="35"/>
      <c r="C530" s="56"/>
      <c r="D530" s="35"/>
      <c r="E530" s="35"/>
    </row>
    <row r="531" spans="1:5" x14ac:dyDescent="0.25">
      <c r="A531" s="35"/>
      <c r="B531" s="35"/>
      <c r="C531" s="56"/>
      <c r="D531" s="35"/>
      <c r="E531" s="35"/>
    </row>
    <row r="532" spans="1:5" x14ac:dyDescent="0.25">
      <c r="A532" s="35"/>
      <c r="B532" s="35"/>
      <c r="C532" s="56"/>
      <c r="D532" s="35"/>
      <c r="E532" s="35"/>
    </row>
    <row r="533" spans="1:5" x14ac:dyDescent="0.25">
      <c r="A533" s="35"/>
      <c r="B533" s="35"/>
      <c r="C533" s="56"/>
      <c r="D533" s="35"/>
      <c r="E533" s="35"/>
    </row>
    <row r="534" spans="1:5" x14ac:dyDescent="0.25">
      <c r="A534" s="35"/>
      <c r="B534" s="35"/>
      <c r="C534" s="56"/>
      <c r="D534" s="35"/>
      <c r="E534" s="35"/>
    </row>
    <row r="535" spans="1:5" x14ac:dyDescent="0.25">
      <c r="A535" s="35"/>
      <c r="B535" s="35"/>
      <c r="C535" s="56"/>
      <c r="D535" s="35"/>
      <c r="E535" s="35"/>
    </row>
    <row r="536" spans="1:5" x14ac:dyDescent="0.25">
      <c r="A536" s="35"/>
      <c r="B536" s="35"/>
      <c r="C536" s="56"/>
      <c r="D536" s="35"/>
      <c r="E536" s="35"/>
    </row>
    <row r="537" spans="1:5" x14ac:dyDescent="0.25">
      <c r="A537" s="35"/>
      <c r="B537" s="35"/>
      <c r="C537" s="56"/>
      <c r="D537" s="35"/>
      <c r="E537" s="35"/>
    </row>
    <row r="538" spans="1:5" x14ac:dyDescent="0.25">
      <c r="A538" s="35"/>
      <c r="B538" s="35"/>
      <c r="C538" s="56"/>
      <c r="D538" s="35"/>
      <c r="E538" s="35"/>
    </row>
    <row r="539" spans="1:5" x14ac:dyDescent="0.25">
      <c r="A539" s="35"/>
      <c r="B539" s="35"/>
      <c r="C539" s="56"/>
      <c r="D539" s="35"/>
      <c r="E539" s="35"/>
    </row>
    <row r="540" spans="1:5" x14ac:dyDescent="0.25">
      <c r="A540" s="35"/>
      <c r="B540" s="35"/>
      <c r="C540" s="56"/>
      <c r="D540" s="35"/>
      <c r="E540" s="35"/>
    </row>
    <row r="541" spans="1:5" x14ac:dyDescent="0.25">
      <c r="A541" s="35"/>
      <c r="B541" s="35"/>
      <c r="C541" s="56"/>
      <c r="D541" s="35"/>
      <c r="E541" s="35"/>
    </row>
    <row r="542" spans="1:5" x14ac:dyDescent="0.25">
      <c r="A542" s="35"/>
      <c r="B542" s="35"/>
      <c r="C542" s="56"/>
      <c r="D542" s="35"/>
      <c r="E542" s="35"/>
    </row>
    <row r="543" spans="1:5" x14ac:dyDescent="0.25">
      <c r="A543" s="35"/>
      <c r="B543" s="35"/>
      <c r="C543" s="56"/>
      <c r="D543" s="35"/>
      <c r="E543" s="35"/>
    </row>
    <row r="544" spans="1:5" x14ac:dyDescent="0.25">
      <c r="A544" s="35"/>
      <c r="B544" s="35"/>
      <c r="C544" s="56"/>
      <c r="D544" s="35"/>
      <c r="E544" s="35"/>
    </row>
    <row r="545" spans="1:5" x14ac:dyDescent="0.25">
      <c r="A545" s="35"/>
      <c r="B545" s="35"/>
      <c r="C545" s="56"/>
      <c r="D545" s="35"/>
      <c r="E545" s="35"/>
    </row>
    <row r="546" spans="1:5" x14ac:dyDescent="0.25">
      <c r="A546" s="35"/>
      <c r="B546" s="35"/>
      <c r="C546" s="56"/>
      <c r="D546" s="35"/>
      <c r="E546" s="35"/>
    </row>
    <row r="547" spans="1:5" x14ac:dyDescent="0.25">
      <c r="A547" s="35"/>
      <c r="B547" s="35"/>
      <c r="C547" s="56"/>
      <c r="D547" s="35"/>
      <c r="E547" s="35"/>
    </row>
    <row r="548" spans="1:5" x14ac:dyDescent="0.25">
      <c r="A548" s="35"/>
      <c r="B548" s="35"/>
      <c r="C548" s="56"/>
      <c r="D548" s="35"/>
      <c r="E548" s="35"/>
    </row>
    <row r="549" spans="1:5" x14ac:dyDescent="0.25">
      <c r="A549" s="35"/>
      <c r="B549" s="35"/>
      <c r="C549" s="56"/>
      <c r="D549" s="35"/>
      <c r="E549" s="35"/>
    </row>
    <row r="550" spans="1:5" x14ac:dyDescent="0.25">
      <c r="A550" s="35"/>
      <c r="B550" s="35"/>
      <c r="C550" s="56"/>
      <c r="D550" s="35"/>
      <c r="E550" s="35"/>
    </row>
    <row r="551" spans="1:5" x14ac:dyDescent="0.25">
      <c r="A551" s="35"/>
      <c r="B551" s="35"/>
      <c r="C551" s="56"/>
      <c r="D551" s="35"/>
      <c r="E551" s="35"/>
    </row>
    <row r="552" spans="1:5" x14ac:dyDescent="0.25">
      <c r="A552" s="35"/>
      <c r="B552" s="35"/>
      <c r="C552" s="56"/>
      <c r="D552" s="35"/>
      <c r="E552" s="35"/>
    </row>
    <row r="553" spans="1:5" x14ac:dyDescent="0.25">
      <c r="A553" s="35"/>
      <c r="B553" s="35"/>
      <c r="C553" s="56"/>
      <c r="D553" s="35"/>
      <c r="E553" s="35"/>
    </row>
    <row r="554" spans="1:5" x14ac:dyDescent="0.25">
      <c r="A554" s="35"/>
      <c r="B554" s="35"/>
      <c r="C554" s="56"/>
      <c r="D554" s="35"/>
      <c r="E554" s="35"/>
    </row>
    <row r="555" spans="1:5" x14ac:dyDescent="0.25">
      <c r="A555" s="35"/>
      <c r="B555" s="35"/>
      <c r="C555" s="56"/>
      <c r="D555" s="35"/>
      <c r="E555" s="35"/>
    </row>
    <row r="556" spans="1:5" x14ac:dyDescent="0.25">
      <c r="A556" s="35"/>
      <c r="B556" s="35"/>
      <c r="C556" s="56"/>
      <c r="D556" s="35"/>
      <c r="E556" s="35"/>
    </row>
    <row r="557" spans="1:5" x14ac:dyDescent="0.25">
      <c r="A557" s="35"/>
      <c r="B557" s="35"/>
      <c r="C557" s="56"/>
      <c r="D557" s="35"/>
      <c r="E557" s="35"/>
    </row>
    <row r="558" spans="1:5" x14ac:dyDescent="0.25">
      <c r="A558" s="35"/>
      <c r="B558" s="35"/>
      <c r="C558" s="56"/>
      <c r="D558" s="35"/>
      <c r="E558" s="35"/>
    </row>
    <row r="559" spans="1:5" x14ac:dyDescent="0.25">
      <c r="A559" s="35"/>
      <c r="B559" s="35"/>
      <c r="C559" s="56"/>
      <c r="D559" s="35"/>
      <c r="E559" s="35"/>
    </row>
    <row r="560" spans="1:5" x14ac:dyDescent="0.25">
      <c r="A560" s="35"/>
      <c r="B560" s="35"/>
      <c r="C560" s="56"/>
      <c r="D560" s="35"/>
      <c r="E560" s="35"/>
    </row>
    <row r="561" spans="1:5" x14ac:dyDescent="0.25">
      <c r="A561" s="35"/>
      <c r="B561" s="35"/>
      <c r="C561" s="56"/>
      <c r="D561" s="35"/>
      <c r="E561" s="35"/>
    </row>
    <row r="562" spans="1:5" x14ac:dyDescent="0.25">
      <c r="A562" s="35"/>
      <c r="B562" s="35"/>
      <c r="C562" s="56"/>
      <c r="D562" s="35"/>
      <c r="E562" s="35"/>
    </row>
    <row r="563" spans="1:5" x14ac:dyDescent="0.25">
      <c r="A563" s="35"/>
      <c r="B563" s="35"/>
      <c r="C563" s="56"/>
      <c r="D563" s="35"/>
      <c r="E563" s="35"/>
    </row>
    <row r="564" spans="1:5" x14ac:dyDescent="0.25">
      <c r="A564" s="35"/>
      <c r="B564" s="35"/>
      <c r="C564" s="56"/>
      <c r="D564" s="35"/>
      <c r="E564" s="35"/>
    </row>
    <row r="565" spans="1:5" x14ac:dyDescent="0.25">
      <c r="A565" s="35"/>
      <c r="B565" s="35"/>
      <c r="C565" s="56"/>
      <c r="D565" s="35"/>
      <c r="E565" s="35"/>
    </row>
    <row r="566" spans="1:5" x14ac:dyDescent="0.25">
      <c r="A566" s="35"/>
      <c r="B566" s="35"/>
      <c r="C566" s="56"/>
      <c r="D566" s="35"/>
      <c r="E566" s="35"/>
    </row>
    <row r="567" spans="1:5" x14ac:dyDescent="0.25">
      <c r="A567" s="35"/>
      <c r="B567" s="35"/>
      <c r="C567" s="56"/>
      <c r="D567" s="35"/>
      <c r="E567" s="35"/>
    </row>
    <row r="568" spans="1:5" x14ac:dyDescent="0.25">
      <c r="A568" s="35"/>
      <c r="B568" s="35"/>
      <c r="C568" s="56"/>
      <c r="D568" s="35"/>
      <c r="E568" s="35"/>
    </row>
    <row r="569" spans="1:5" x14ac:dyDescent="0.25">
      <c r="A569" s="35"/>
      <c r="B569" s="35"/>
      <c r="C569" s="56"/>
      <c r="D569" s="35"/>
      <c r="E569" s="35"/>
    </row>
    <row r="570" spans="1:5" x14ac:dyDescent="0.25">
      <c r="A570" s="35"/>
      <c r="B570" s="35"/>
      <c r="C570" s="56"/>
      <c r="D570" s="35"/>
      <c r="E570" s="35"/>
    </row>
    <row r="571" spans="1:5" x14ac:dyDescent="0.25">
      <c r="A571" s="35"/>
      <c r="B571" s="35"/>
      <c r="C571" s="56"/>
      <c r="D571" s="35"/>
      <c r="E571" s="35"/>
    </row>
    <row r="572" spans="1:5" x14ac:dyDescent="0.25">
      <c r="A572" s="35"/>
      <c r="B572" s="35"/>
      <c r="C572" s="56"/>
      <c r="D572" s="35"/>
      <c r="E572" s="35"/>
    </row>
    <row r="573" spans="1:5" x14ac:dyDescent="0.25">
      <c r="A573" s="35"/>
      <c r="B573" s="35"/>
      <c r="C573" s="56"/>
      <c r="D573" s="35"/>
      <c r="E573" s="35"/>
    </row>
    <row r="574" spans="1:5" x14ac:dyDescent="0.25">
      <c r="A574" s="35"/>
      <c r="B574" s="35"/>
      <c r="C574" s="56"/>
      <c r="D574" s="35"/>
      <c r="E574" s="35"/>
    </row>
    <row r="575" spans="1:5" x14ac:dyDescent="0.25">
      <c r="A575" s="35"/>
      <c r="B575" s="35"/>
      <c r="C575" s="56"/>
      <c r="D575" s="35"/>
      <c r="E575" s="35"/>
    </row>
    <row r="576" spans="1:5" x14ac:dyDescent="0.25">
      <c r="A576" s="35"/>
      <c r="B576" s="35"/>
      <c r="C576" s="56"/>
      <c r="D576" s="35"/>
      <c r="E576" s="35"/>
    </row>
    <row r="577" spans="1:5" x14ac:dyDescent="0.25">
      <c r="A577" s="35"/>
      <c r="B577" s="35"/>
      <c r="C577" s="56"/>
      <c r="D577" s="35"/>
      <c r="E577" s="35"/>
    </row>
    <row r="578" spans="1:5" x14ac:dyDescent="0.25">
      <c r="A578" s="35"/>
      <c r="B578" s="35"/>
      <c r="C578" s="56"/>
      <c r="D578" s="35"/>
      <c r="E578" s="35"/>
    </row>
    <row r="579" spans="1:5" x14ac:dyDescent="0.25">
      <c r="A579" s="35"/>
      <c r="B579" s="35"/>
      <c r="C579" s="56"/>
      <c r="D579" s="35"/>
      <c r="E579" s="35"/>
    </row>
    <row r="580" spans="1:5" x14ac:dyDescent="0.25">
      <c r="A580" s="35"/>
      <c r="B580" s="35"/>
      <c r="C580" s="56"/>
      <c r="D580" s="35"/>
      <c r="E580" s="35"/>
    </row>
    <row r="581" spans="1:5" x14ac:dyDescent="0.25">
      <c r="A581" s="35"/>
      <c r="B581" s="35"/>
      <c r="C581" s="56"/>
      <c r="D581" s="35"/>
      <c r="E581" s="35"/>
    </row>
    <row r="582" spans="1:5" x14ac:dyDescent="0.25">
      <c r="A582" s="35"/>
      <c r="B582" s="35"/>
      <c r="C582" s="56"/>
      <c r="D582" s="35"/>
      <c r="E582" s="35"/>
    </row>
    <row r="583" spans="1:5" x14ac:dyDescent="0.25">
      <c r="A583" s="35"/>
      <c r="B583" s="35"/>
      <c r="C583" s="56"/>
      <c r="D583" s="35"/>
      <c r="E583" s="35"/>
    </row>
    <row r="584" spans="1:5" x14ac:dyDescent="0.25">
      <c r="A584" s="35"/>
      <c r="B584" s="35"/>
      <c r="C584" s="56"/>
      <c r="D584" s="35"/>
      <c r="E584" s="35"/>
    </row>
    <row r="585" spans="1:5" x14ac:dyDescent="0.25">
      <c r="A585" s="35"/>
      <c r="B585" s="35"/>
      <c r="C585" s="56"/>
      <c r="D585" s="35"/>
      <c r="E585" s="35"/>
    </row>
    <row r="586" spans="1:5" x14ac:dyDescent="0.25">
      <c r="A586" s="35"/>
      <c r="B586" s="35"/>
      <c r="C586" s="56"/>
      <c r="D586" s="35"/>
      <c r="E586" s="35"/>
    </row>
    <row r="587" spans="1:5" x14ac:dyDescent="0.25">
      <c r="A587" s="35"/>
      <c r="B587" s="35"/>
      <c r="C587" s="56"/>
      <c r="D587" s="35"/>
      <c r="E587" s="35"/>
    </row>
    <row r="588" spans="1:5" x14ac:dyDescent="0.25">
      <c r="A588" s="35"/>
      <c r="B588" s="35"/>
      <c r="C588" s="56"/>
      <c r="D588" s="35"/>
      <c r="E588" s="35"/>
    </row>
    <row r="589" spans="1:5" x14ac:dyDescent="0.25">
      <c r="A589" s="35"/>
      <c r="B589" s="35"/>
      <c r="C589" s="56"/>
      <c r="D589" s="35"/>
      <c r="E589" s="35"/>
    </row>
    <row r="590" spans="1:5" x14ac:dyDescent="0.25">
      <c r="A590" s="35"/>
      <c r="B590" s="35"/>
      <c r="C590" s="56"/>
      <c r="D590" s="35"/>
      <c r="E590" s="35"/>
    </row>
    <row r="591" spans="1:5" x14ac:dyDescent="0.25">
      <c r="A591" s="35"/>
      <c r="B591" s="35"/>
      <c r="C591" s="56"/>
      <c r="D591" s="35"/>
      <c r="E591" s="35"/>
    </row>
    <row r="592" spans="1:5" x14ac:dyDescent="0.25">
      <c r="A592" s="35"/>
      <c r="B592" s="35"/>
      <c r="C592" s="56"/>
      <c r="D592" s="35"/>
      <c r="E592" s="35"/>
    </row>
    <row r="593" spans="1:5" x14ac:dyDescent="0.25">
      <c r="A593" s="35"/>
      <c r="B593" s="35"/>
      <c r="C593" s="56"/>
      <c r="D593" s="35"/>
      <c r="E593" s="35"/>
    </row>
    <row r="594" spans="1:5" x14ac:dyDescent="0.25">
      <c r="A594" s="35"/>
      <c r="B594" s="35"/>
      <c r="C594" s="56"/>
      <c r="D594" s="35"/>
      <c r="E594" s="35"/>
    </row>
    <row r="595" spans="1:5" x14ac:dyDescent="0.25">
      <c r="A595" s="35"/>
      <c r="B595" s="35"/>
      <c r="C595" s="56"/>
      <c r="D595" s="35"/>
      <c r="E595" s="35"/>
    </row>
    <row r="596" spans="1:5" x14ac:dyDescent="0.25">
      <c r="A596" s="35"/>
      <c r="B596" s="35"/>
      <c r="C596" s="56"/>
      <c r="D596" s="35"/>
      <c r="E596" s="35"/>
    </row>
    <row r="597" spans="1:5" x14ac:dyDescent="0.25">
      <c r="A597" s="35"/>
      <c r="B597" s="35"/>
      <c r="C597" s="56"/>
      <c r="D597" s="35"/>
      <c r="E597" s="35"/>
    </row>
    <row r="598" spans="1:5" x14ac:dyDescent="0.25">
      <c r="A598" s="35"/>
      <c r="B598" s="35"/>
      <c r="C598" s="56"/>
      <c r="D598" s="35"/>
      <c r="E598" s="35"/>
    </row>
    <row r="599" spans="1:5" x14ac:dyDescent="0.25">
      <c r="A599" s="35"/>
      <c r="B599" s="35"/>
      <c r="C599" s="56"/>
      <c r="D599" s="35"/>
      <c r="E599" s="35"/>
    </row>
    <row r="600" spans="1:5" x14ac:dyDescent="0.25">
      <c r="A600" s="35"/>
      <c r="B600" s="35"/>
      <c r="C600" s="56"/>
      <c r="D600" s="35"/>
      <c r="E600" s="35"/>
    </row>
    <row r="601" spans="1:5" x14ac:dyDescent="0.25">
      <c r="A601" s="35"/>
      <c r="B601" s="35"/>
      <c r="C601" s="56"/>
      <c r="D601" s="35"/>
      <c r="E601" s="35"/>
    </row>
    <row r="602" spans="1:5" x14ac:dyDescent="0.25">
      <c r="A602" s="35"/>
      <c r="B602" s="35"/>
      <c r="C602" s="56"/>
      <c r="D602" s="35"/>
      <c r="E602" s="35"/>
    </row>
    <row r="603" spans="1:5" x14ac:dyDescent="0.25">
      <c r="A603" s="35"/>
      <c r="B603" s="35"/>
      <c r="C603" s="56"/>
      <c r="D603" s="35"/>
      <c r="E603" s="35"/>
    </row>
    <row r="604" spans="1:5" x14ac:dyDescent="0.25">
      <c r="A604" s="35"/>
      <c r="B604" s="35"/>
      <c r="C604" s="56"/>
      <c r="D604" s="35"/>
      <c r="E604" s="35"/>
    </row>
    <row r="605" spans="1:5" x14ac:dyDescent="0.25">
      <c r="A605" s="35"/>
      <c r="B605" s="35"/>
      <c r="C605" s="56"/>
      <c r="D605" s="35"/>
      <c r="E605" s="35"/>
    </row>
    <row r="606" spans="1:5" x14ac:dyDescent="0.25">
      <c r="A606" s="35"/>
      <c r="B606" s="35"/>
      <c r="C606" s="56"/>
      <c r="D606" s="35"/>
      <c r="E606" s="35"/>
    </row>
    <row r="607" spans="1:5" x14ac:dyDescent="0.25">
      <c r="A607" s="35"/>
      <c r="B607" s="35"/>
      <c r="C607" s="56"/>
      <c r="D607" s="35"/>
      <c r="E607" s="35"/>
    </row>
    <row r="608" spans="1:5" x14ac:dyDescent="0.25">
      <c r="A608" s="35"/>
      <c r="B608" s="35"/>
      <c r="C608" s="56"/>
      <c r="D608" s="35"/>
      <c r="E608" s="35"/>
    </row>
    <row r="609" spans="1:5" x14ac:dyDescent="0.25">
      <c r="A609" s="35"/>
      <c r="B609" s="35"/>
      <c r="C609" s="56"/>
      <c r="D609" s="35"/>
      <c r="E609" s="35"/>
    </row>
    <row r="610" spans="1:5" x14ac:dyDescent="0.25">
      <c r="A610" s="35"/>
      <c r="B610" s="35"/>
      <c r="C610" s="56"/>
      <c r="D610" s="35"/>
      <c r="E610" s="35"/>
    </row>
    <row r="611" spans="1:5" x14ac:dyDescent="0.25">
      <c r="A611" s="35"/>
      <c r="B611" s="35"/>
      <c r="C611" s="56"/>
      <c r="D611" s="35"/>
      <c r="E611" s="35"/>
    </row>
    <row r="612" spans="1:5" x14ac:dyDescent="0.25">
      <c r="A612" s="35"/>
      <c r="B612" s="35"/>
      <c r="C612" s="56"/>
      <c r="D612" s="35"/>
      <c r="E612" s="35"/>
    </row>
    <row r="613" spans="1:5" x14ac:dyDescent="0.25">
      <c r="A613" s="35"/>
      <c r="B613" s="35"/>
      <c r="C613" s="56"/>
      <c r="D613" s="35"/>
      <c r="E613" s="35"/>
    </row>
    <row r="614" spans="1:5" x14ac:dyDescent="0.25">
      <c r="A614" s="35"/>
      <c r="B614" s="35"/>
      <c r="C614" s="56"/>
      <c r="D614" s="35"/>
      <c r="E614" s="35"/>
    </row>
    <row r="615" spans="1:5" x14ac:dyDescent="0.25">
      <c r="A615" s="35"/>
      <c r="B615" s="35"/>
      <c r="C615" s="56"/>
      <c r="D615" s="35"/>
      <c r="E615" s="35"/>
    </row>
    <row r="616" spans="1:5" x14ac:dyDescent="0.25">
      <c r="A616" s="35"/>
      <c r="B616" s="35"/>
      <c r="C616" s="56"/>
      <c r="D616" s="35"/>
      <c r="E616" s="35"/>
    </row>
    <row r="617" spans="1:5" x14ac:dyDescent="0.25">
      <c r="A617" s="35"/>
      <c r="B617" s="35"/>
      <c r="C617" s="56"/>
      <c r="D617" s="35"/>
      <c r="E617" s="35"/>
    </row>
    <row r="618" spans="1:5" x14ac:dyDescent="0.25">
      <c r="A618" s="35"/>
      <c r="B618" s="35"/>
      <c r="C618" s="56"/>
      <c r="D618" s="35"/>
      <c r="E618" s="35"/>
    </row>
    <row r="619" spans="1:5" x14ac:dyDescent="0.25">
      <c r="A619" s="35"/>
      <c r="B619" s="35"/>
      <c r="C619" s="56"/>
      <c r="D619" s="35"/>
      <c r="E619" s="35"/>
    </row>
    <row r="620" spans="1:5" x14ac:dyDescent="0.25">
      <c r="A620" s="35"/>
      <c r="B620" s="35"/>
      <c r="C620" s="56"/>
      <c r="D620" s="35"/>
      <c r="E620" s="35"/>
    </row>
    <row r="621" spans="1:5" x14ac:dyDescent="0.25">
      <c r="A621" s="35"/>
      <c r="B621" s="35"/>
      <c r="C621" s="56"/>
      <c r="D621" s="35"/>
      <c r="E621" s="35"/>
    </row>
    <row r="622" spans="1:5" x14ac:dyDescent="0.25">
      <c r="A622" s="35"/>
      <c r="B622" s="35"/>
      <c r="C622" s="56"/>
      <c r="D622" s="35"/>
      <c r="E622" s="35"/>
    </row>
    <row r="623" spans="1:5" x14ac:dyDescent="0.25">
      <c r="A623" s="35"/>
      <c r="B623" s="35"/>
      <c r="C623" s="56"/>
      <c r="D623" s="35"/>
      <c r="E623" s="35"/>
    </row>
    <row r="624" spans="1:5" x14ac:dyDescent="0.25">
      <c r="A624" s="35"/>
      <c r="B624" s="35"/>
      <c r="C624" s="56"/>
      <c r="D624" s="35"/>
      <c r="E624" s="35"/>
    </row>
    <row r="625" spans="1:5" x14ac:dyDescent="0.25">
      <c r="A625" s="35"/>
      <c r="B625" s="35"/>
      <c r="C625" s="56"/>
      <c r="D625" s="35"/>
      <c r="E625" s="35"/>
    </row>
    <row r="626" spans="1:5" x14ac:dyDescent="0.25">
      <c r="A626" s="35"/>
      <c r="B626" s="35"/>
      <c r="C626" s="56"/>
      <c r="D626" s="35"/>
      <c r="E626" s="35"/>
    </row>
    <row r="627" spans="1:5" x14ac:dyDescent="0.25">
      <c r="A627" s="35"/>
      <c r="B627" s="35"/>
      <c r="C627" s="56"/>
      <c r="D627" s="35"/>
      <c r="E627" s="35"/>
    </row>
    <row r="628" spans="1:5" x14ac:dyDescent="0.25">
      <c r="A628" s="35"/>
      <c r="B628" s="35"/>
      <c r="C628" s="56"/>
      <c r="D628" s="35"/>
      <c r="E628" s="35"/>
    </row>
    <row r="629" spans="1:5" x14ac:dyDescent="0.25">
      <c r="A629" s="35"/>
      <c r="B629" s="35"/>
      <c r="C629" s="56"/>
      <c r="D629" s="35"/>
      <c r="E629" s="35"/>
    </row>
    <row r="630" spans="1:5" x14ac:dyDescent="0.25">
      <c r="A630" s="35"/>
      <c r="B630" s="35"/>
      <c r="C630" s="56"/>
      <c r="D630" s="35"/>
      <c r="E630" s="35"/>
    </row>
    <row r="631" spans="1:5" x14ac:dyDescent="0.25">
      <c r="A631" s="35"/>
      <c r="B631" s="35"/>
      <c r="C631" s="56"/>
      <c r="D631" s="35"/>
      <c r="E631" s="35"/>
    </row>
    <row r="632" spans="1:5" x14ac:dyDescent="0.25">
      <c r="A632" s="35"/>
      <c r="B632" s="35"/>
      <c r="C632" s="56"/>
      <c r="D632" s="35"/>
      <c r="E632" s="35"/>
    </row>
    <row r="633" spans="1:5" x14ac:dyDescent="0.25">
      <c r="A633" s="35"/>
      <c r="B633" s="35"/>
      <c r="C633" s="56"/>
      <c r="D633" s="35"/>
      <c r="E633" s="35"/>
    </row>
    <row r="634" spans="1:5" x14ac:dyDescent="0.25">
      <c r="A634" s="35"/>
      <c r="B634" s="35"/>
      <c r="C634" s="56"/>
      <c r="D634" s="35"/>
      <c r="E634" s="35"/>
    </row>
    <row r="635" spans="1:5" x14ac:dyDescent="0.25">
      <c r="A635" s="35"/>
      <c r="B635" s="35"/>
      <c r="C635" s="56"/>
      <c r="D635" s="35"/>
      <c r="E635" s="35"/>
    </row>
    <row r="636" spans="1:5" x14ac:dyDescent="0.25">
      <c r="A636" s="35"/>
      <c r="B636" s="35"/>
      <c r="C636" s="56"/>
      <c r="D636" s="35"/>
      <c r="E636" s="35"/>
    </row>
    <row r="637" spans="1:5" x14ac:dyDescent="0.25">
      <c r="A637" s="35"/>
      <c r="B637" s="35"/>
      <c r="C637" s="56"/>
      <c r="D637" s="35"/>
      <c r="E637" s="35"/>
    </row>
    <row r="638" spans="1:5" x14ac:dyDescent="0.25">
      <c r="A638" s="35"/>
      <c r="B638" s="35"/>
      <c r="C638" s="56"/>
      <c r="D638" s="35"/>
      <c r="E638" s="35"/>
    </row>
    <row r="639" spans="1:5" x14ac:dyDescent="0.25">
      <c r="A639" s="35"/>
      <c r="B639" s="35"/>
      <c r="C639" s="56"/>
      <c r="D639" s="35"/>
      <c r="E639" s="35"/>
    </row>
    <row r="640" spans="1:5" x14ac:dyDescent="0.25">
      <c r="A640" s="35"/>
      <c r="B640" s="35"/>
      <c r="C640" s="56"/>
      <c r="D640" s="35"/>
      <c r="E640" s="35"/>
    </row>
    <row r="641" spans="1:5" x14ac:dyDescent="0.25">
      <c r="A641" s="35"/>
      <c r="B641" s="35"/>
      <c r="C641" s="56"/>
      <c r="D641" s="35"/>
      <c r="E641" s="35"/>
    </row>
    <row r="642" spans="1:5" x14ac:dyDescent="0.25">
      <c r="A642" s="35"/>
      <c r="B642" s="35"/>
      <c r="C642" s="56"/>
      <c r="D642" s="35"/>
      <c r="E642" s="35"/>
    </row>
    <row r="643" spans="1:5" x14ac:dyDescent="0.25">
      <c r="A643" s="35"/>
      <c r="B643" s="35"/>
      <c r="C643" s="56"/>
      <c r="D643" s="35"/>
      <c r="E643" s="35"/>
    </row>
    <row r="644" spans="1:5" x14ac:dyDescent="0.25">
      <c r="A644" s="35"/>
      <c r="B644" s="35"/>
      <c r="C644" s="56"/>
      <c r="D644" s="35"/>
      <c r="E644" s="35"/>
    </row>
    <row r="645" spans="1:5" x14ac:dyDescent="0.25">
      <c r="A645" s="35"/>
      <c r="B645" s="35"/>
      <c r="C645" s="56"/>
      <c r="D645" s="35"/>
      <c r="E645" s="35"/>
    </row>
    <row r="646" spans="1:5" x14ac:dyDescent="0.25">
      <c r="A646" s="35"/>
      <c r="B646" s="35"/>
      <c r="C646" s="56"/>
      <c r="D646" s="35"/>
      <c r="E646" s="35"/>
    </row>
    <row r="647" spans="1:5" x14ac:dyDescent="0.25">
      <c r="A647" s="35"/>
      <c r="B647" s="35"/>
      <c r="C647" s="56"/>
      <c r="D647" s="35"/>
      <c r="E647" s="35"/>
    </row>
    <row r="648" spans="1:5" x14ac:dyDescent="0.25">
      <c r="A648" s="35"/>
      <c r="B648" s="35"/>
      <c r="C648" s="56"/>
      <c r="D648" s="35"/>
      <c r="E648" s="35"/>
    </row>
    <row r="649" spans="1:5" x14ac:dyDescent="0.25">
      <c r="A649" s="35"/>
      <c r="B649" s="35"/>
      <c r="C649" s="56"/>
      <c r="D649" s="35"/>
      <c r="E649" s="35"/>
    </row>
    <row r="650" spans="1:5" x14ac:dyDescent="0.25">
      <c r="A650" s="35"/>
      <c r="B650" s="35"/>
      <c r="C650" s="56"/>
      <c r="D650" s="35"/>
      <c r="E650" s="35"/>
    </row>
    <row r="651" spans="1:5" x14ac:dyDescent="0.25">
      <c r="A651" s="35"/>
      <c r="B651" s="35"/>
      <c r="C651" s="56"/>
      <c r="D651" s="35"/>
      <c r="E651" s="35"/>
    </row>
    <row r="652" spans="1:5" x14ac:dyDescent="0.25">
      <c r="A652" s="35"/>
      <c r="B652" s="35"/>
      <c r="C652" s="56"/>
      <c r="D652" s="35"/>
      <c r="E652" s="35"/>
    </row>
    <row r="653" spans="1:5" x14ac:dyDescent="0.25">
      <c r="A653" s="35"/>
      <c r="B653" s="35"/>
      <c r="C653" s="56"/>
      <c r="D653" s="35"/>
      <c r="E653" s="35"/>
    </row>
    <row r="654" spans="1:5" x14ac:dyDescent="0.25">
      <c r="A654" s="35"/>
      <c r="B654" s="35"/>
      <c r="C654" s="56"/>
      <c r="D654" s="35"/>
      <c r="E654" s="35"/>
    </row>
    <row r="655" spans="1:5" x14ac:dyDescent="0.25">
      <c r="A655" s="35"/>
      <c r="B655" s="35"/>
      <c r="C655" s="56"/>
      <c r="D655" s="35"/>
      <c r="E655" s="35"/>
    </row>
    <row r="656" spans="1:5" x14ac:dyDescent="0.25">
      <c r="A656" s="35"/>
      <c r="B656" s="35"/>
      <c r="C656" s="56"/>
      <c r="D656" s="35"/>
      <c r="E656" s="35"/>
    </row>
    <row r="657" spans="1:5" x14ac:dyDescent="0.25">
      <c r="A657" s="35"/>
      <c r="B657" s="35"/>
      <c r="C657" s="56"/>
      <c r="D657" s="35"/>
      <c r="E657" s="35"/>
    </row>
    <row r="658" spans="1:5" x14ac:dyDescent="0.25">
      <c r="A658" s="35"/>
      <c r="B658" s="35"/>
      <c r="C658" s="56"/>
      <c r="D658" s="35"/>
      <c r="E658" s="35"/>
    </row>
    <row r="659" spans="1:5" x14ac:dyDescent="0.25">
      <c r="A659" s="35"/>
      <c r="B659" s="35"/>
      <c r="C659" s="56"/>
      <c r="D659" s="35"/>
      <c r="E659" s="35"/>
    </row>
    <row r="660" spans="1:5" x14ac:dyDescent="0.25">
      <c r="A660" s="35"/>
      <c r="B660" s="35"/>
      <c r="C660" s="56"/>
      <c r="D660" s="35"/>
      <c r="E660" s="35"/>
    </row>
    <row r="661" spans="1:5" x14ac:dyDescent="0.25">
      <c r="A661" s="35"/>
      <c r="B661" s="35"/>
      <c r="C661" s="56"/>
      <c r="D661" s="35"/>
      <c r="E661" s="35"/>
    </row>
    <row r="662" spans="1:5" x14ac:dyDescent="0.25">
      <c r="A662" s="35"/>
      <c r="B662" s="35"/>
      <c r="C662" s="56"/>
      <c r="D662" s="35"/>
      <c r="E662" s="35"/>
    </row>
    <row r="663" spans="1:5" x14ac:dyDescent="0.25">
      <c r="A663" s="35"/>
      <c r="B663" s="35"/>
      <c r="C663" s="56"/>
      <c r="D663" s="35"/>
      <c r="E663" s="35"/>
    </row>
    <row r="664" spans="1:5" x14ac:dyDescent="0.25">
      <c r="A664" s="35"/>
      <c r="B664" s="35"/>
      <c r="C664" s="56"/>
      <c r="D664" s="35"/>
      <c r="E664" s="35"/>
    </row>
    <row r="665" spans="1:5" x14ac:dyDescent="0.25">
      <c r="A665" s="35"/>
      <c r="B665" s="35"/>
      <c r="C665" s="56"/>
      <c r="D665" s="35"/>
      <c r="E665" s="35"/>
    </row>
    <row r="666" spans="1:5" x14ac:dyDescent="0.25">
      <c r="A666" s="35"/>
      <c r="B666" s="35"/>
      <c r="C666" s="56"/>
      <c r="D666" s="35"/>
      <c r="E666" s="35"/>
    </row>
    <row r="667" spans="1:5" x14ac:dyDescent="0.25">
      <c r="A667" s="35"/>
      <c r="B667" s="35"/>
      <c r="C667" s="56"/>
      <c r="D667" s="35"/>
      <c r="E667" s="35"/>
    </row>
    <row r="668" spans="1:5" x14ac:dyDescent="0.25">
      <c r="A668" s="35"/>
      <c r="B668" s="35"/>
      <c r="C668" s="56"/>
      <c r="D668" s="35"/>
      <c r="E668" s="35"/>
    </row>
    <row r="669" spans="1:5" x14ac:dyDescent="0.25">
      <c r="A669" s="35"/>
      <c r="B669" s="35"/>
      <c r="C669" s="56"/>
      <c r="D669" s="35"/>
      <c r="E669" s="35"/>
    </row>
    <row r="670" spans="1:5" x14ac:dyDescent="0.25">
      <c r="A670" s="35"/>
      <c r="B670" s="35"/>
      <c r="C670" s="56"/>
      <c r="D670" s="35"/>
      <c r="E670" s="35"/>
    </row>
    <row r="671" spans="1:5" x14ac:dyDescent="0.25">
      <c r="A671" s="35"/>
      <c r="B671" s="35"/>
      <c r="C671" s="56"/>
      <c r="D671" s="35"/>
      <c r="E671" s="35"/>
    </row>
    <row r="672" spans="1:5" x14ac:dyDescent="0.25">
      <c r="A672" s="35"/>
      <c r="B672" s="35"/>
      <c r="C672" s="56"/>
      <c r="D672" s="35"/>
      <c r="E672" s="35"/>
    </row>
    <row r="673" spans="1:5" x14ac:dyDescent="0.25">
      <c r="A673" s="35"/>
      <c r="B673" s="35"/>
      <c r="C673" s="56"/>
      <c r="D673" s="35"/>
      <c r="E673" s="35"/>
    </row>
    <row r="674" spans="1:5" x14ac:dyDescent="0.25">
      <c r="A674" s="35"/>
      <c r="B674" s="35"/>
      <c r="C674" s="56"/>
      <c r="D674" s="35"/>
      <c r="E674" s="35"/>
    </row>
    <row r="675" spans="1:5" x14ac:dyDescent="0.25">
      <c r="A675" s="35"/>
      <c r="B675" s="35"/>
      <c r="C675" s="56"/>
      <c r="D675" s="35"/>
      <c r="E675" s="35"/>
    </row>
    <row r="676" spans="1:5" x14ac:dyDescent="0.25">
      <c r="A676" s="35"/>
      <c r="B676" s="35"/>
      <c r="C676" s="56"/>
      <c r="D676" s="35"/>
      <c r="E676" s="35"/>
    </row>
    <row r="677" spans="1:5" x14ac:dyDescent="0.25">
      <c r="A677" s="35"/>
      <c r="B677" s="35"/>
      <c r="C677" s="56"/>
      <c r="D677" s="35"/>
      <c r="E677" s="35"/>
    </row>
    <row r="678" spans="1:5" x14ac:dyDescent="0.25">
      <c r="A678" s="35"/>
      <c r="B678" s="35"/>
      <c r="C678" s="56"/>
      <c r="D678" s="35"/>
      <c r="E678" s="35"/>
    </row>
    <row r="679" spans="1:5" x14ac:dyDescent="0.25">
      <c r="A679" s="35"/>
      <c r="B679" s="35"/>
      <c r="C679" s="56"/>
      <c r="D679" s="35"/>
      <c r="E679" s="35"/>
    </row>
    <row r="680" spans="1:5" x14ac:dyDescent="0.25">
      <c r="A680" s="35"/>
      <c r="B680" s="35"/>
      <c r="C680" s="56"/>
      <c r="D680" s="35"/>
      <c r="E680" s="35"/>
    </row>
    <row r="681" spans="1:5" x14ac:dyDescent="0.25">
      <c r="A681" s="35"/>
      <c r="B681" s="35"/>
      <c r="C681" s="56"/>
      <c r="D681" s="35"/>
      <c r="E681" s="35"/>
    </row>
    <row r="682" spans="1:5" x14ac:dyDescent="0.25">
      <c r="A682" s="35"/>
      <c r="B682" s="35"/>
      <c r="C682" s="56"/>
      <c r="D682" s="35"/>
      <c r="E682" s="35"/>
    </row>
    <row r="683" spans="1:5" x14ac:dyDescent="0.25">
      <c r="A683" s="35"/>
      <c r="B683" s="35"/>
      <c r="C683" s="56"/>
      <c r="D683" s="35"/>
      <c r="E683" s="35"/>
    </row>
    <row r="684" spans="1:5" x14ac:dyDescent="0.25">
      <c r="A684" s="35"/>
      <c r="B684" s="35"/>
      <c r="C684" s="56"/>
      <c r="D684" s="35"/>
      <c r="E684" s="35"/>
    </row>
    <row r="685" spans="1:5" x14ac:dyDescent="0.25">
      <c r="A685" s="35"/>
      <c r="B685" s="35"/>
      <c r="C685" s="56"/>
      <c r="D685" s="35"/>
      <c r="E685" s="35"/>
    </row>
    <row r="686" spans="1:5" x14ac:dyDescent="0.25">
      <c r="A686" s="35"/>
      <c r="B686" s="35"/>
      <c r="C686" s="56"/>
      <c r="D686" s="35"/>
      <c r="E686" s="35"/>
    </row>
    <row r="687" spans="1:5" x14ac:dyDescent="0.25">
      <c r="A687" s="35"/>
      <c r="B687" s="35"/>
      <c r="C687" s="56"/>
      <c r="D687" s="35"/>
      <c r="E687" s="35"/>
    </row>
    <row r="688" spans="1:5" x14ac:dyDescent="0.25">
      <c r="A688" s="35"/>
      <c r="B688" s="35"/>
      <c r="C688" s="56"/>
      <c r="D688" s="35"/>
      <c r="E688" s="35"/>
    </row>
    <row r="689" spans="1:5" x14ac:dyDescent="0.25">
      <c r="A689" s="35"/>
      <c r="B689" s="35"/>
      <c r="C689" s="56"/>
      <c r="D689" s="35"/>
      <c r="E689" s="35"/>
    </row>
    <row r="690" spans="1:5" x14ac:dyDescent="0.25">
      <c r="A690" s="35"/>
      <c r="B690" s="35"/>
      <c r="C690" s="56"/>
      <c r="D690" s="35"/>
      <c r="E690" s="35"/>
    </row>
    <row r="691" spans="1:5" x14ac:dyDescent="0.25">
      <c r="A691" s="35"/>
      <c r="B691" s="35"/>
      <c r="C691" s="56"/>
      <c r="D691" s="35"/>
      <c r="E691" s="35"/>
    </row>
    <row r="692" spans="1:5" x14ac:dyDescent="0.25">
      <c r="A692" s="35"/>
      <c r="B692" s="35"/>
      <c r="C692" s="56"/>
      <c r="D692" s="35"/>
      <c r="E692" s="35"/>
    </row>
    <row r="693" spans="1:5" x14ac:dyDescent="0.25">
      <c r="A693" s="35"/>
      <c r="B693" s="35"/>
      <c r="C693" s="56"/>
      <c r="D693" s="35"/>
      <c r="E693" s="35"/>
    </row>
    <row r="694" spans="1:5" x14ac:dyDescent="0.25">
      <c r="A694" s="35"/>
      <c r="B694" s="35"/>
      <c r="C694" s="56"/>
      <c r="D694" s="35"/>
      <c r="E694" s="35"/>
    </row>
    <row r="695" spans="1:5" x14ac:dyDescent="0.25">
      <c r="A695" s="35"/>
      <c r="B695" s="35"/>
      <c r="C695" s="56"/>
      <c r="D695" s="35"/>
      <c r="E695" s="35"/>
    </row>
    <row r="696" spans="1:5" x14ac:dyDescent="0.25">
      <c r="A696" s="35"/>
      <c r="B696" s="35"/>
      <c r="C696" s="56"/>
      <c r="D696" s="35"/>
      <c r="E696" s="35"/>
    </row>
    <row r="697" spans="1:5" x14ac:dyDescent="0.25">
      <c r="A697" s="35"/>
      <c r="B697" s="35"/>
      <c r="C697" s="56"/>
      <c r="D697" s="35"/>
      <c r="E697" s="35"/>
    </row>
    <row r="698" spans="1:5" x14ac:dyDescent="0.25">
      <c r="A698" s="35"/>
      <c r="B698" s="35"/>
      <c r="C698" s="56"/>
      <c r="D698" s="35"/>
      <c r="E698" s="35"/>
    </row>
    <row r="699" spans="1:5" x14ac:dyDescent="0.25">
      <c r="A699" s="35"/>
      <c r="B699" s="35"/>
      <c r="C699" s="56"/>
      <c r="D699" s="35"/>
      <c r="E699" s="35"/>
    </row>
    <row r="700" spans="1:5" x14ac:dyDescent="0.25">
      <c r="A700" s="35"/>
      <c r="B700" s="35"/>
      <c r="C700" s="56"/>
      <c r="D700" s="35"/>
      <c r="E700" s="35"/>
    </row>
    <row r="701" spans="1:5" x14ac:dyDescent="0.25">
      <c r="A701" s="35"/>
      <c r="B701" s="35"/>
      <c r="C701" s="56"/>
      <c r="D701" s="35"/>
      <c r="E701" s="35"/>
    </row>
    <row r="702" spans="1:5" x14ac:dyDescent="0.25">
      <c r="A702" s="35"/>
      <c r="B702" s="35"/>
      <c r="C702" s="56"/>
      <c r="D702" s="35"/>
      <c r="E702" s="35"/>
    </row>
    <row r="703" spans="1:5" x14ac:dyDescent="0.25">
      <c r="A703" s="35"/>
      <c r="B703" s="35"/>
      <c r="C703" s="56"/>
      <c r="D703" s="35"/>
      <c r="E703" s="35"/>
    </row>
    <row r="704" spans="1:5" x14ac:dyDescent="0.25">
      <c r="A704" s="35"/>
      <c r="B704" s="35"/>
      <c r="C704" s="56"/>
      <c r="D704" s="35"/>
      <c r="E704" s="35"/>
    </row>
    <row r="705" spans="1:5" x14ac:dyDescent="0.25">
      <c r="A705" s="35"/>
      <c r="B705" s="35"/>
      <c r="C705" s="56"/>
      <c r="D705" s="35"/>
      <c r="E705" s="35"/>
    </row>
    <row r="706" spans="1:5" x14ac:dyDescent="0.25">
      <c r="A706" s="35"/>
      <c r="B706" s="35"/>
      <c r="C706" s="56"/>
      <c r="D706" s="35"/>
      <c r="E706" s="35"/>
    </row>
    <row r="707" spans="1:5" x14ac:dyDescent="0.25">
      <c r="A707" s="35"/>
      <c r="B707" s="35"/>
      <c r="C707" s="56"/>
      <c r="D707" s="35"/>
      <c r="E707" s="35"/>
    </row>
    <row r="708" spans="1:5" x14ac:dyDescent="0.25">
      <c r="A708" s="35"/>
      <c r="B708" s="35"/>
      <c r="C708" s="56"/>
      <c r="D708" s="35"/>
      <c r="E708" s="35"/>
    </row>
    <row r="709" spans="1:5" x14ac:dyDescent="0.25">
      <c r="A709" s="35"/>
      <c r="B709" s="35"/>
      <c r="C709" s="56"/>
      <c r="D709" s="35"/>
      <c r="E709" s="35"/>
    </row>
    <row r="710" spans="1:5" x14ac:dyDescent="0.25">
      <c r="A710" s="35"/>
      <c r="B710" s="35"/>
      <c r="C710" s="56"/>
      <c r="D710" s="35"/>
      <c r="E710" s="35"/>
    </row>
    <row r="711" spans="1:5" x14ac:dyDescent="0.25">
      <c r="A711" s="35"/>
      <c r="B711" s="35"/>
      <c r="C711" s="56"/>
      <c r="D711" s="35"/>
      <c r="E711" s="35"/>
    </row>
    <row r="712" spans="1:5" x14ac:dyDescent="0.25">
      <c r="A712" s="35"/>
      <c r="B712" s="35"/>
      <c r="C712" s="56"/>
      <c r="D712" s="35"/>
      <c r="E712" s="35"/>
    </row>
    <row r="713" spans="1:5" x14ac:dyDescent="0.25">
      <c r="A713" s="35"/>
      <c r="B713" s="35"/>
      <c r="C713" s="56"/>
      <c r="D713" s="35"/>
      <c r="E713" s="35"/>
    </row>
    <row r="714" spans="1:5" x14ac:dyDescent="0.25">
      <c r="A714" s="35"/>
      <c r="B714" s="35"/>
      <c r="C714" s="56"/>
      <c r="D714" s="35"/>
      <c r="E714" s="35"/>
    </row>
    <row r="715" spans="1:5" x14ac:dyDescent="0.25">
      <c r="A715" s="35"/>
      <c r="B715" s="35"/>
      <c r="C715" s="56"/>
      <c r="D715" s="35"/>
      <c r="E715" s="35"/>
    </row>
    <row r="716" spans="1:5" x14ac:dyDescent="0.25">
      <c r="A716" s="35"/>
      <c r="B716" s="35"/>
      <c r="C716" s="56"/>
      <c r="D716" s="35"/>
      <c r="E716" s="35"/>
    </row>
    <row r="717" spans="1:5" x14ac:dyDescent="0.25">
      <c r="A717" s="35"/>
      <c r="B717" s="35"/>
      <c r="C717" s="56"/>
      <c r="D717" s="35"/>
      <c r="E717" s="35"/>
    </row>
    <row r="718" spans="1:5" x14ac:dyDescent="0.25">
      <c r="A718" s="35"/>
      <c r="B718" s="35"/>
      <c r="C718" s="56"/>
      <c r="D718" s="35"/>
      <c r="E718" s="35"/>
    </row>
    <row r="719" spans="1:5" x14ac:dyDescent="0.25">
      <c r="A719" s="35"/>
      <c r="B719" s="35"/>
      <c r="C719" s="56"/>
      <c r="D719" s="35"/>
      <c r="E719" s="35"/>
    </row>
    <row r="720" spans="1:5" x14ac:dyDescent="0.25">
      <c r="A720" s="35"/>
      <c r="B720" s="35"/>
      <c r="C720" s="56"/>
      <c r="D720" s="35"/>
      <c r="E720" s="35"/>
    </row>
    <row r="721" spans="1:5" x14ac:dyDescent="0.25">
      <c r="A721" s="35"/>
      <c r="B721" s="35"/>
      <c r="C721" s="56"/>
      <c r="D721" s="35"/>
      <c r="E721" s="35"/>
    </row>
    <row r="722" spans="1:5" x14ac:dyDescent="0.25">
      <c r="A722" s="35"/>
      <c r="B722" s="35"/>
      <c r="C722" s="56"/>
      <c r="D722" s="35"/>
      <c r="E722" s="35"/>
    </row>
    <row r="723" spans="1:5" x14ac:dyDescent="0.25">
      <c r="A723" s="35"/>
      <c r="B723" s="35"/>
      <c r="C723" s="56"/>
      <c r="D723" s="35"/>
      <c r="E723" s="35"/>
    </row>
    <row r="724" spans="1:5" x14ac:dyDescent="0.25">
      <c r="A724" s="35"/>
      <c r="B724" s="35"/>
      <c r="C724" s="56"/>
      <c r="D724" s="35"/>
      <c r="E724" s="35"/>
    </row>
    <row r="725" spans="1:5" x14ac:dyDescent="0.25">
      <c r="A725" s="35"/>
      <c r="B725" s="35"/>
      <c r="C725" s="56"/>
      <c r="D725" s="35"/>
      <c r="E725" s="35"/>
    </row>
    <row r="726" spans="1:5" x14ac:dyDescent="0.25">
      <c r="A726" s="35"/>
      <c r="B726" s="35"/>
      <c r="C726" s="56"/>
      <c r="D726" s="35"/>
      <c r="E726" s="35"/>
    </row>
    <row r="727" spans="1:5" x14ac:dyDescent="0.25">
      <c r="A727" s="35"/>
      <c r="B727" s="35"/>
      <c r="C727" s="56"/>
      <c r="D727" s="35"/>
      <c r="E727" s="35"/>
    </row>
    <row r="728" spans="1:5" x14ac:dyDescent="0.25">
      <c r="A728" s="35"/>
      <c r="B728" s="35"/>
      <c r="C728" s="56"/>
      <c r="D728" s="35"/>
      <c r="E728" s="35"/>
    </row>
    <row r="729" spans="1:5" x14ac:dyDescent="0.25">
      <c r="A729" s="35"/>
      <c r="B729" s="35"/>
      <c r="C729" s="56"/>
      <c r="D729" s="35"/>
      <c r="E729" s="35"/>
    </row>
    <row r="730" spans="1:5" x14ac:dyDescent="0.25">
      <c r="A730" s="35"/>
      <c r="B730" s="35"/>
      <c r="C730" s="56"/>
      <c r="D730" s="35"/>
      <c r="E730" s="35"/>
    </row>
    <row r="731" spans="1:5" x14ac:dyDescent="0.25">
      <c r="A731" s="35"/>
      <c r="B731" s="35"/>
      <c r="C731" s="56"/>
      <c r="D731" s="35"/>
      <c r="E731" s="35"/>
    </row>
    <row r="732" spans="1:5" x14ac:dyDescent="0.25">
      <c r="A732" s="35"/>
      <c r="B732" s="35"/>
      <c r="C732" s="56"/>
      <c r="D732" s="35"/>
      <c r="E732" s="35"/>
    </row>
    <row r="733" spans="1:5" x14ac:dyDescent="0.25">
      <c r="A733" s="35"/>
      <c r="B733" s="35"/>
      <c r="C733" s="56"/>
      <c r="D733" s="35"/>
      <c r="E733" s="35"/>
    </row>
    <row r="734" spans="1:5" x14ac:dyDescent="0.25">
      <c r="A734" s="35"/>
      <c r="B734" s="35"/>
      <c r="C734" s="56"/>
      <c r="D734" s="35"/>
      <c r="E734" s="35"/>
    </row>
    <row r="735" spans="1:5" x14ac:dyDescent="0.25">
      <c r="A735" s="35"/>
      <c r="B735" s="35"/>
      <c r="C735" s="56"/>
      <c r="D735" s="35"/>
      <c r="E735" s="35"/>
    </row>
    <row r="736" spans="1:5" x14ac:dyDescent="0.25">
      <c r="A736" s="35"/>
      <c r="B736" s="35"/>
      <c r="C736" s="56"/>
      <c r="D736" s="35"/>
      <c r="E736" s="35"/>
    </row>
    <row r="737" spans="1:5" x14ac:dyDescent="0.25">
      <c r="A737" s="35"/>
      <c r="B737" s="35"/>
      <c r="C737" s="56"/>
      <c r="D737" s="35"/>
      <c r="E737" s="35"/>
    </row>
    <row r="738" spans="1:5" x14ac:dyDescent="0.25">
      <c r="A738" s="35"/>
      <c r="B738" s="35"/>
      <c r="C738" s="56"/>
      <c r="D738" s="35"/>
      <c r="E738" s="35"/>
    </row>
    <row r="739" spans="1:5" x14ac:dyDescent="0.25">
      <c r="A739" s="35"/>
      <c r="B739" s="35"/>
      <c r="C739" s="56"/>
      <c r="D739" s="35"/>
      <c r="E739" s="35"/>
    </row>
    <row r="740" spans="1:5" x14ac:dyDescent="0.25">
      <c r="A740" s="35"/>
      <c r="B740" s="35"/>
      <c r="C740" s="56"/>
      <c r="D740" s="35"/>
      <c r="E740" s="35"/>
    </row>
    <row r="741" spans="1:5" x14ac:dyDescent="0.25">
      <c r="A741" s="35"/>
      <c r="B741" s="35"/>
      <c r="C741" s="56"/>
      <c r="D741" s="35"/>
      <c r="E741" s="35"/>
    </row>
    <row r="742" spans="1:5" x14ac:dyDescent="0.25">
      <c r="A742" s="35"/>
      <c r="B742" s="35"/>
      <c r="C742" s="56"/>
      <c r="D742" s="35"/>
      <c r="E742" s="35"/>
    </row>
    <row r="743" spans="1:5" x14ac:dyDescent="0.25">
      <c r="A743" s="35"/>
      <c r="B743" s="35"/>
      <c r="C743" s="56"/>
      <c r="D743" s="35"/>
      <c r="E743" s="35"/>
    </row>
    <row r="744" spans="1:5" x14ac:dyDescent="0.25">
      <c r="A744" s="35"/>
      <c r="B744" s="35"/>
      <c r="C744" s="56"/>
      <c r="D744" s="35"/>
      <c r="E744" s="35"/>
    </row>
    <row r="745" spans="1:5" x14ac:dyDescent="0.25">
      <c r="A745" s="35"/>
      <c r="B745" s="35"/>
      <c r="C745" s="56"/>
      <c r="D745" s="35"/>
      <c r="E745" s="35"/>
    </row>
    <row r="746" spans="1:5" x14ac:dyDescent="0.25">
      <c r="A746" s="35"/>
      <c r="B746" s="35"/>
      <c r="C746" s="56"/>
      <c r="D746" s="35"/>
      <c r="E746" s="35"/>
    </row>
    <row r="747" spans="1:5" x14ac:dyDescent="0.25">
      <c r="A747" s="35"/>
      <c r="B747" s="35"/>
      <c r="C747" s="56"/>
      <c r="D747" s="35"/>
      <c r="E747" s="35"/>
    </row>
    <row r="748" spans="1:5" x14ac:dyDescent="0.25">
      <c r="A748" s="35"/>
      <c r="B748" s="35"/>
      <c r="C748" s="56"/>
      <c r="D748" s="35"/>
      <c r="E748" s="35"/>
    </row>
    <row r="749" spans="1:5" x14ac:dyDescent="0.25">
      <c r="A749" s="35"/>
      <c r="B749" s="35"/>
      <c r="C749" s="56"/>
      <c r="D749" s="35"/>
      <c r="E749" s="35"/>
    </row>
    <row r="750" spans="1:5" x14ac:dyDescent="0.25">
      <c r="A750" s="35"/>
      <c r="B750" s="35"/>
      <c r="C750" s="56"/>
      <c r="D750" s="35"/>
      <c r="E750" s="35"/>
    </row>
    <row r="751" spans="1:5" x14ac:dyDescent="0.25">
      <c r="A751" s="35"/>
      <c r="B751" s="35"/>
      <c r="C751" s="56"/>
      <c r="D751" s="35"/>
      <c r="E751" s="35"/>
    </row>
    <row r="752" spans="1:5" x14ac:dyDescent="0.25">
      <c r="A752" s="35"/>
      <c r="B752" s="35"/>
      <c r="C752" s="56"/>
      <c r="D752" s="35"/>
      <c r="E752" s="35"/>
    </row>
    <row r="753" spans="1:5" x14ac:dyDescent="0.25">
      <c r="A753" s="35"/>
      <c r="B753" s="35"/>
      <c r="C753" s="56"/>
      <c r="D753" s="35"/>
      <c r="E753" s="35"/>
    </row>
    <row r="754" spans="1:5" x14ac:dyDescent="0.25">
      <c r="A754" s="35"/>
      <c r="B754" s="35"/>
      <c r="C754" s="56"/>
      <c r="D754" s="35"/>
      <c r="E754" s="35"/>
    </row>
    <row r="755" spans="1:5" x14ac:dyDescent="0.25">
      <c r="A755" s="35"/>
      <c r="B755" s="35"/>
      <c r="C755" s="56"/>
      <c r="D755" s="35"/>
      <c r="E755" s="35"/>
    </row>
    <row r="756" spans="1:5" x14ac:dyDescent="0.25">
      <c r="A756" s="35"/>
      <c r="B756" s="35"/>
      <c r="C756" s="56"/>
      <c r="D756" s="35"/>
      <c r="E756" s="35"/>
    </row>
    <row r="757" spans="1:5" x14ac:dyDescent="0.25">
      <c r="A757" s="35"/>
      <c r="B757" s="35"/>
      <c r="C757" s="56"/>
      <c r="D757" s="35"/>
      <c r="E757" s="35"/>
    </row>
    <row r="758" spans="1:5" x14ac:dyDescent="0.25">
      <c r="A758" s="35"/>
      <c r="B758" s="35"/>
      <c r="C758" s="56"/>
      <c r="D758" s="35"/>
      <c r="E758" s="35"/>
    </row>
    <row r="759" spans="1:5" x14ac:dyDescent="0.25">
      <c r="A759" s="35"/>
      <c r="B759" s="35"/>
      <c r="C759" s="56"/>
      <c r="D759" s="35"/>
      <c r="E759" s="35"/>
    </row>
    <row r="760" spans="1:5" x14ac:dyDescent="0.25">
      <c r="A760" s="35"/>
      <c r="B760" s="35"/>
      <c r="C760" s="56"/>
      <c r="D760" s="35"/>
      <c r="E760" s="35"/>
    </row>
    <row r="761" spans="1:5" x14ac:dyDescent="0.25">
      <c r="A761" s="35"/>
      <c r="B761" s="35"/>
      <c r="C761" s="56"/>
      <c r="D761" s="35"/>
      <c r="E761" s="35"/>
    </row>
    <row r="762" spans="1:5" x14ac:dyDescent="0.25">
      <c r="A762" s="35"/>
      <c r="B762" s="35"/>
      <c r="C762" s="56"/>
      <c r="D762" s="35"/>
      <c r="E762" s="35"/>
    </row>
    <row r="763" spans="1:5" x14ac:dyDescent="0.25">
      <c r="A763" s="35"/>
      <c r="B763" s="35"/>
      <c r="C763" s="56"/>
      <c r="D763" s="35"/>
      <c r="E763" s="35"/>
    </row>
    <row r="764" spans="1:5" x14ac:dyDescent="0.25">
      <c r="A764" s="35"/>
      <c r="B764" s="35"/>
      <c r="C764" s="56"/>
      <c r="D764" s="35"/>
      <c r="E764" s="35"/>
    </row>
    <row r="765" spans="1:5" x14ac:dyDescent="0.25">
      <c r="A765" s="35"/>
      <c r="B765" s="35"/>
      <c r="C765" s="56"/>
      <c r="D765" s="35"/>
      <c r="E765" s="35"/>
    </row>
    <row r="766" spans="1:5" x14ac:dyDescent="0.25">
      <c r="A766" s="35"/>
      <c r="B766" s="35"/>
      <c r="C766" s="56"/>
      <c r="D766" s="35"/>
      <c r="E766" s="35"/>
    </row>
    <row r="767" spans="1:5" x14ac:dyDescent="0.25">
      <c r="A767" s="35"/>
      <c r="B767" s="35"/>
      <c r="C767" s="56"/>
      <c r="D767" s="35"/>
      <c r="E767" s="35"/>
    </row>
    <row r="768" spans="1:5" x14ac:dyDescent="0.25">
      <c r="A768" s="35"/>
      <c r="B768" s="35"/>
      <c r="C768" s="56"/>
      <c r="D768" s="35"/>
      <c r="E768" s="35"/>
    </row>
    <row r="769" spans="1:5" x14ac:dyDescent="0.25">
      <c r="A769" s="35"/>
      <c r="B769" s="35"/>
      <c r="C769" s="56"/>
      <c r="D769" s="35"/>
      <c r="E769" s="35"/>
    </row>
    <row r="770" spans="1:5" x14ac:dyDescent="0.25">
      <c r="A770" s="35"/>
      <c r="B770" s="35"/>
      <c r="C770" s="56"/>
      <c r="D770" s="35"/>
      <c r="E770" s="35"/>
    </row>
    <row r="771" spans="1:5" x14ac:dyDescent="0.25">
      <c r="A771" s="35"/>
      <c r="B771" s="35"/>
      <c r="C771" s="56"/>
      <c r="D771" s="35"/>
      <c r="E771" s="35"/>
    </row>
    <row r="772" spans="1:5" x14ac:dyDescent="0.25">
      <c r="A772" s="35"/>
      <c r="B772" s="35"/>
      <c r="C772" s="56"/>
      <c r="D772" s="35"/>
      <c r="E772" s="35"/>
    </row>
    <row r="773" spans="1:5" x14ac:dyDescent="0.25">
      <c r="A773" s="35"/>
      <c r="B773" s="35"/>
      <c r="C773" s="56"/>
      <c r="D773" s="35"/>
      <c r="E773" s="35"/>
    </row>
    <row r="774" spans="1:5" x14ac:dyDescent="0.25">
      <c r="A774" s="35"/>
      <c r="B774" s="35"/>
      <c r="C774" s="56"/>
      <c r="D774" s="35"/>
      <c r="E774" s="35"/>
    </row>
    <row r="775" spans="1:5" x14ac:dyDescent="0.25">
      <c r="A775" s="35"/>
      <c r="B775" s="35"/>
      <c r="C775" s="56"/>
      <c r="D775" s="35"/>
      <c r="E775" s="35"/>
    </row>
    <row r="776" spans="1:5" x14ac:dyDescent="0.25">
      <c r="A776" s="35"/>
      <c r="B776" s="35"/>
      <c r="C776" s="56"/>
      <c r="D776" s="35"/>
      <c r="E776" s="35"/>
    </row>
    <row r="777" spans="1:5" x14ac:dyDescent="0.25">
      <c r="A777" s="35"/>
      <c r="B777" s="35"/>
      <c r="C777" s="56"/>
      <c r="D777" s="35"/>
      <c r="E777" s="35"/>
    </row>
    <row r="778" spans="1:5" x14ac:dyDescent="0.25">
      <c r="A778" s="35"/>
      <c r="B778" s="35"/>
      <c r="C778" s="56"/>
      <c r="D778" s="35"/>
      <c r="E778" s="35"/>
    </row>
    <row r="779" spans="1:5" x14ac:dyDescent="0.25">
      <c r="A779" s="35"/>
      <c r="B779" s="35"/>
      <c r="C779" s="56"/>
      <c r="D779" s="35"/>
      <c r="E779" s="35"/>
    </row>
    <row r="780" spans="1:5" x14ac:dyDescent="0.25">
      <c r="A780" s="35"/>
      <c r="B780" s="35"/>
      <c r="C780" s="56"/>
      <c r="D780" s="35"/>
      <c r="E780" s="35"/>
    </row>
    <row r="781" spans="1:5" x14ac:dyDescent="0.25">
      <c r="A781" s="35"/>
      <c r="B781" s="35"/>
      <c r="C781" s="56"/>
      <c r="D781" s="35"/>
      <c r="E781" s="35"/>
    </row>
    <row r="782" spans="1:5" x14ac:dyDescent="0.25">
      <c r="A782" s="35"/>
      <c r="B782" s="35"/>
      <c r="C782" s="56"/>
      <c r="D782" s="35"/>
      <c r="E782" s="35"/>
    </row>
    <row r="783" spans="1:5" x14ac:dyDescent="0.25">
      <c r="A783" s="35"/>
      <c r="B783" s="35"/>
      <c r="C783" s="56"/>
      <c r="D783" s="35"/>
      <c r="E783" s="35"/>
    </row>
    <row r="784" spans="1:5" x14ac:dyDescent="0.25">
      <c r="A784" s="35"/>
      <c r="B784" s="35"/>
      <c r="C784" s="56"/>
      <c r="D784" s="35"/>
      <c r="E784" s="35"/>
    </row>
    <row r="785" spans="1:5" x14ac:dyDescent="0.25">
      <c r="A785" s="35"/>
      <c r="B785" s="35"/>
      <c r="C785" s="56"/>
      <c r="D785" s="35"/>
      <c r="E785" s="35"/>
    </row>
    <row r="786" spans="1:5" x14ac:dyDescent="0.25">
      <c r="A786" s="35"/>
      <c r="B786" s="35"/>
      <c r="C786" s="56"/>
      <c r="D786" s="35"/>
      <c r="E786" s="35"/>
    </row>
    <row r="787" spans="1:5" x14ac:dyDescent="0.25">
      <c r="A787" s="35"/>
      <c r="B787" s="35"/>
      <c r="C787" s="56"/>
      <c r="D787" s="35"/>
      <c r="E787" s="35"/>
    </row>
    <row r="788" spans="1:5" x14ac:dyDescent="0.25">
      <c r="A788" s="35"/>
      <c r="B788" s="35"/>
      <c r="C788" s="56"/>
      <c r="D788" s="35"/>
      <c r="E788" s="35"/>
    </row>
    <row r="789" spans="1:5" x14ac:dyDescent="0.25">
      <c r="A789" s="35"/>
      <c r="B789" s="35"/>
      <c r="C789" s="56"/>
      <c r="D789" s="35"/>
      <c r="E789" s="35"/>
    </row>
    <row r="790" spans="1:5" x14ac:dyDescent="0.25">
      <c r="A790" s="35"/>
      <c r="B790" s="35"/>
      <c r="C790" s="56"/>
      <c r="D790" s="35"/>
      <c r="E790" s="35"/>
    </row>
    <row r="791" spans="1:5" x14ac:dyDescent="0.25">
      <c r="A791" s="35"/>
      <c r="B791" s="35"/>
      <c r="C791" s="56"/>
      <c r="D791" s="35"/>
      <c r="E791" s="35"/>
    </row>
    <row r="792" spans="1:5" x14ac:dyDescent="0.25">
      <c r="A792" s="35"/>
      <c r="B792" s="35"/>
      <c r="C792" s="56"/>
      <c r="D792" s="35"/>
      <c r="E792" s="35"/>
    </row>
    <row r="793" spans="1:5" x14ac:dyDescent="0.25">
      <c r="A793" s="35"/>
      <c r="B793" s="35"/>
      <c r="C793" s="56"/>
      <c r="D793" s="35"/>
      <c r="E793" s="35"/>
    </row>
    <row r="794" spans="1:5" x14ac:dyDescent="0.25">
      <c r="A794" s="35"/>
      <c r="B794" s="35"/>
      <c r="C794" s="56"/>
      <c r="D794" s="35"/>
      <c r="E794" s="35"/>
    </row>
    <row r="795" spans="1:5" x14ac:dyDescent="0.25">
      <c r="A795" s="35"/>
      <c r="B795" s="35"/>
      <c r="C795" s="56"/>
      <c r="D795" s="35"/>
      <c r="E795" s="35"/>
    </row>
    <row r="796" spans="1:5" x14ac:dyDescent="0.25">
      <c r="A796" s="35"/>
      <c r="B796" s="35"/>
      <c r="C796" s="56"/>
      <c r="D796" s="35"/>
      <c r="E796" s="35"/>
    </row>
    <row r="797" spans="1:5" x14ac:dyDescent="0.25">
      <c r="A797" s="35"/>
      <c r="B797" s="35"/>
      <c r="C797" s="56"/>
      <c r="D797" s="35"/>
      <c r="E797" s="35"/>
    </row>
    <row r="798" spans="1:5" x14ac:dyDescent="0.25">
      <c r="A798" s="35"/>
      <c r="B798" s="35"/>
      <c r="C798" s="56"/>
      <c r="D798" s="35"/>
      <c r="E798" s="35"/>
    </row>
    <row r="799" spans="1:5" x14ac:dyDescent="0.25">
      <c r="A799" s="35"/>
      <c r="B799" s="35"/>
      <c r="C799" s="56"/>
      <c r="D799" s="35"/>
      <c r="E799" s="35"/>
    </row>
    <row r="800" spans="1:5" x14ac:dyDescent="0.25">
      <c r="A800" s="35"/>
      <c r="B800" s="35"/>
      <c r="C800" s="56"/>
      <c r="D800" s="35"/>
      <c r="E800" s="35"/>
    </row>
    <row r="801" spans="1:5" x14ac:dyDescent="0.25">
      <c r="A801" s="35"/>
      <c r="B801" s="35"/>
      <c r="C801" s="56"/>
      <c r="D801" s="35"/>
      <c r="E801" s="35"/>
    </row>
    <row r="802" spans="1:5" x14ac:dyDescent="0.25">
      <c r="A802" s="35"/>
      <c r="B802" s="35"/>
      <c r="C802" s="56"/>
      <c r="D802" s="35"/>
      <c r="E802" s="35"/>
    </row>
    <row r="803" spans="1:5" x14ac:dyDescent="0.25">
      <c r="A803" s="35"/>
      <c r="B803" s="35"/>
      <c r="C803" s="56"/>
      <c r="D803" s="35"/>
      <c r="E803" s="35"/>
    </row>
    <row r="804" spans="1:5" x14ac:dyDescent="0.25">
      <c r="A804" s="35"/>
      <c r="B804" s="35"/>
      <c r="C804" s="56"/>
      <c r="D804" s="35"/>
      <c r="E804" s="35"/>
    </row>
    <row r="805" spans="1:5" x14ac:dyDescent="0.25">
      <c r="A805" s="35"/>
      <c r="B805" s="35"/>
      <c r="C805" s="56"/>
      <c r="D805" s="35"/>
      <c r="E805" s="35"/>
    </row>
    <row r="806" spans="1:5" x14ac:dyDescent="0.25">
      <c r="A806" s="35"/>
      <c r="B806" s="35"/>
      <c r="C806" s="56"/>
      <c r="D806" s="35"/>
      <c r="E806" s="35"/>
    </row>
    <row r="807" spans="1:5" x14ac:dyDescent="0.25">
      <c r="A807" s="35"/>
      <c r="B807" s="35"/>
      <c r="C807" s="56"/>
      <c r="D807" s="35"/>
      <c r="E807" s="35"/>
    </row>
    <row r="808" spans="1:5" x14ac:dyDescent="0.25">
      <c r="A808" s="35"/>
      <c r="B808" s="35"/>
      <c r="C808" s="56"/>
      <c r="D808" s="35"/>
      <c r="E808" s="35"/>
    </row>
    <row r="809" spans="1:5" x14ac:dyDescent="0.25">
      <c r="A809" s="35"/>
      <c r="B809" s="35"/>
      <c r="C809" s="56"/>
      <c r="D809" s="35"/>
      <c r="E809" s="35"/>
    </row>
    <row r="810" spans="1:5" x14ac:dyDescent="0.25">
      <c r="A810" s="35"/>
      <c r="B810" s="35"/>
      <c r="C810" s="56"/>
      <c r="D810" s="35"/>
      <c r="E810" s="35"/>
    </row>
    <row r="811" spans="1:5" x14ac:dyDescent="0.25">
      <c r="A811" s="35"/>
      <c r="B811" s="35"/>
      <c r="C811" s="56"/>
      <c r="D811" s="35"/>
      <c r="E811" s="35"/>
    </row>
    <row r="812" spans="1:5" x14ac:dyDescent="0.25">
      <c r="A812" s="35"/>
      <c r="B812" s="35"/>
      <c r="C812" s="56"/>
      <c r="D812" s="35"/>
      <c r="E812" s="35"/>
    </row>
    <row r="813" spans="1:5" x14ac:dyDescent="0.25">
      <c r="A813" s="35"/>
      <c r="B813" s="35"/>
      <c r="C813" s="56"/>
      <c r="D813" s="35"/>
      <c r="E813" s="35"/>
    </row>
    <row r="814" spans="1:5" x14ac:dyDescent="0.25">
      <c r="A814" s="35"/>
      <c r="B814" s="35"/>
      <c r="C814" s="56"/>
      <c r="D814" s="35"/>
      <c r="E814" s="35"/>
    </row>
    <row r="815" spans="1:5" x14ac:dyDescent="0.25">
      <c r="A815" s="35"/>
      <c r="B815" s="35"/>
      <c r="C815" s="56"/>
      <c r="D815" s="35"/>
      <c r="E815" s="35"/>
    </row>
    <row r="816" spans="1:5" x14ac:dyDescent="0.25">
      <c r="A816" s="35"/>
      <c r="B816" s="35"/>
      <c r="C816" s="56"/>
      <c r="D816" s="35"/>
      <c r="E816" s="35"/>
    </row>
    <row r="817" spans="1:5" x14ac:dyDescent="0.25">
      <c r="A817" s="35"/>
      <c r="B817" s="35"/>
      <c r="C817" s="56"/>
      <c r="D817" s="35"/>
      <c r="E817" s="35"/>
    </row>
    <row r="818" spans="1:5" x14ac:dyDescent="0.25">
      <c r="A818" s="35"/>
      <c r="B818" s="35"/>
      <c r="C818" s="56"/>
      <c r="D818" s="35"/>
      <c r="E818" s="35"/>
    </row>
    <row r="819" spans="1:5" x14ac:dyDescent="0.25">
      <c r="A819" s="35"/>
      <c r="B819" s="35"/>
      <c r="C819" s="56"/>
      <c r="D819" s="35"/>
      <c r="E819" s="35"/>
    </row>
    <row r="820" spans="1:5" x14ac:dyDescent="0.25">
      <c r="A820" s="35"/>
      <c r="B820" s="35"/>
      <c r="C820" s="56"/>
      <c r="D820" s="35"/>
      <c r="E820" s="35"/>
    </row>
    <row r="821" spans="1:5" x14ac:dyDescent="0.25">
      <c r="A821" s="35"/>
      <c r="B821" s="35"/>
      <c r="C821" s="56"/>
      <c r="D821" s="35"/>
      <c r="E821" s="35"/>
    </row>
    <row r="822" spans="1:5" x14ac:dyDescent="0.25">
      <c r="A822" s="35"/>
      <c r="B822" s="35"/>
      <c r="C822" s="56"/>
      <c r="D822" s="35"/>
      <c r="E822" s="35"/>
    </row>
    <row r="823" spans="1:5" x14ac:dyDescent="0.25">
      <c r="A823" s="35"/>
      <c r="B823" s="35"/>
      <c r="C823" s="56"/>
      <c r="D823" s="35"/>
      <c r="E823" s="35"/>
    </row>
    <row r="824" spans="1:5" x14ac:dyDescent="0.25">
      <c r="A824" s="35"/>
      <c r="B824" s="35"/>
      <c r="C824" s="56"/>
      <c r="D824" s="35"/>
      <c r="E824" s="35"/>
    </row>
    <row r="825" spans="1:5" x14ac:dyDescent="0.25">
      <c r="A825" s="35"/>
      <c r="B825" s="35"/>
      <c r="C825" s="56"/>
      <c r="D825" s="35"/>
      <c r="E825" s="35"/>
    </row>
    <row r="826" spans="1:5" x14ac:dyDescent="0.25">
      <c r="A826" s="35"/>
      <c r="B826" s="35"/>
      <c r="C826" s="56"/>
      <c r="D826" s="35"/>
      <c r="E826" s="35"/>
    </row>
    <row r="827" spans="1:5" x14ac:dyDescent="0.25">
      <c r="A827" s="35"/>
      <c r="B827" s="35"/>
      <c r="C827" s="56"/>
      <c r="D827" s="35"/>
      <c r="E827" s="35"/>
    </row>
    <row r="828" spans="1:5" x14ac:dyDescent="0.25">
      <c r="A828" s="35"/>
      <c r="B828" s="35"/>
      <c r="C828" s="56"/>
      <c r="D828" s="35"/>
      <c r="E828" s="35"/>
    </row>
    <row r="829" spans="1:5" x14ac:dyDescent="0.25">
      <c r="A829" s="35"/>
      <c r="B829" s="35"/>
      <c r="C829" s="56"/>
      <c r="D829" s="35"/>
      <c r="E829" s="35"/>
    </row>
    <row r="830" spans="1:5" x14ac:dyDescent="0.25">
      <c r="A830" s="35"/>
      <c r="B830" s="35"/>
      <c r="C830" s="56"/>
      <c r="D830" s="35"/>
      <c r="E830" s="35"/>
    </row>
    <row r="831" spans="1:5" x14ac:dyDescent="0.25">
      <c r="A831" s="35"/>
      <c r="B831" s="35"/>
      <c r="C831" s="56"/>
      <c r="D831" s="35"/>
      <c r="E831" s="35"/>
    </row>
    <row r="832" spans="1:5" x14ac:dyDescent="0.25">
      <c r="A832" s="35"/>
      <c r="B832" s="35"/>
      <c r="C832" s="56"/>
      <c r="D832" s="35"/>
      <c r="E832" s="35"/>
    </row>
    <row r="833" spans="1:5" x14ac:dyDescent="0.25">
      <c r="A833" s="35"/>
      <c r="B833" s="35"/>
      <c r="C833" s="56"/>
      <c r="D833" s="35"/>
      <c r="E833" s="35"/>
    </row>
    <row r="834" spans="1:5" x14ac:dyDescent="0.25">
      <c r="A834" s="35"/>
      <c r="B834" s="35"/>
      <c r="C834" s="56"/>
      <c r="D834" s="35"/>
      <c r="E834" s="35"/>
    </row>
    <row r="835" spans="1:5" x14ac:dyDescent="0.25">
      <c r="A835" s="35"/>
      <c r="B835" s="35"/>
      <c r="C835" s="56"/>
      <c r="D835" s="35"/>
      <c r="E835" s="35"/>
    </row>
    <row r="836" spans="1:5" x14ac:dyDescent="0.25">
      <c r="A836" s="35"/>
      <c r="B836" s="35"/>
      <c r="C836" s="56"/>
      <c r="D836" s="35"/>
      <c r="E836" s="35"/>
    </row>
    <row r="837" spans="1:5" x14ac:dyDescent="0.25">
      <c r="A837" s="35"/>
      <c r="B837" s="35"/>
      <c r="C837" s="56"/>
      <c r="D837" s="35"/>
      <c r="E837" s="35"/>
    </row>
    <row r="838" spans="1:5" x14ac:dyDescent="0.25">
      <c r="A838" s="35"/>
      <c r="B838" s="35"/>
      <c r="C838" s="56"/>
      <c r="D838" s="35"/>
      <c r="E838" s="35"/>
    </row>
    <row r="839" spans="1:5" x14ac:dyDescent="0.25">
      <c r="A839" s="35"/>
      <c r="B839" s="35"/>
      <c r="C839" s="56"/>
      <c r="D839" s="35"/>
      <c r="E839" s="35"/>
    </row>
    <row r="840" spans="1:5" x14ac:dyDescent="0.25">
      <c r="A840" s="35"/>
      <c r="B840" s="35"/>
      <c r="C840" s="56"/>
      <c r="D840" s="35"/>
      <c r="E840" s="35"/>
    </row>
    <row r="841" spans="1:5" x14ac:dyDescent="0.25">
      <c r="A841" s="35"/>
      <c r="B841" s="35"/>
      <c r="C841" s="56"/>
      <c r="D841" s="35"/>
      <c r="E841" s="35"/>
    </row>
    <row r="842" spans="1:5" x14ac:dyDescent="0.25">
      <c r="A842" s="35"/>
      <c r="B842" s="35"/>
      <c r="C842" s="56"/>
      <c r="D842" s="35"/>
      <c r="E842" s="35"/>
    </row>
    <row r="843" spans="1:5" x14ac:dyDescent="0.25">
      <c r="A843" s="35"/>
      <c r="B843" s="35"/>
      <c r="C843" s="56"/>
      <c r="D843" s="35"/>
      <c r="E843" s="35"/>
    </row>
    <row r="844" spans="1:5" x14ac:dyDescent="0.25">
      <c r="A844" s="35"/>
      <c r="B844" s="35"/>
      <c r="C844" s="56"/>
      <c r="D844" s="35"/>
      <c r="E844" s="35"/>
    </row>
    <row r="845" spans="1:5" x14ac:dyDescent="0.25">
      <c r="A845" s="35"/>
      <c r="B845" s="35"/>
      <c r="C845" s="56"/>
      <c r="D845" s="35"/>
      <c r="E845" s="35"/>
    </row>
    <row r="846" spans="1:5" x14ac:dyDescent="0.25">
      <c r="A846" s="35"/>
      <c r="B846" s="35"/>
      <c r="C846" s="56"/>
      <c r="D846" s="35"/>
      <c r="E846" s="35"/>
    </row>
    <row r="847" spans="1:5" x14ac:dyDescent="0.25">
      <c r="A847" s="35"/>
      <c r="B847" s="35"/>
      <c r="C847" s="56"/>
      <c r="D847" s="35"/>
      <c r="E847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Capa</vt:lpstr>
      <vt:lpstr>Destaques</vt:lpstr>
      <vt:lpstr>DRE</vt:lpstr>
      <vt:lpstr>Balanço</vt:lpstr>
      <vt:lpstr>DFC</vt:lpstr>
      <vt:lpstr>Margens</vt:lpstr>
      <vt:lpstr>FIDC</vt:lpstr>
      <vt:lpstr>KPIs</vt:lpstr>
      <vt:lpstr>Lojas</vt:lpstr>
      <vt:lpstr>Recebíveis</vt:lpstr>
      <vt:lpstr>DRE Pro-forma (ex-IFRS16)</vt:lpstr>
      <vt:lpstr>Impacto IFRS16</vt:lpstr>
      <vt:lpstr>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Pretto de Souza</dc:creator>
  <cp:lastModifiedBy>Gabriela da Silva Drebes Machado</cp:lastModifiedBy>
  <dcterms:created xsi:type="dcterms:W3CDTF">2020-06-27T18:12:12Z</dcterms:created>
  <dcterms:modified xsi:type="dcterms:W3CDTF">2022-10-30T21:10:54Z</dcterms:modified>
</cp:coreProperties>
</file>