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4055964\Downloads\"/>
    </mc:Choice>
  </mc:AlternateContent>
  <bookViews>
    <workbookView xWindow="0" yWindow="0" windowWidth="19200" windowHeight="7050" tabRatio="880"/>
  </bookViews>
  <sheets>
    <sheet name="MENU" sheetId="17" r:id="rId1"/>
    <sheet name="Mercadorias_Dados Operacionais" sheetId="6" r:id="rId2"/>
    <sheet name="DRE Midway Financeira" sheetId="4" r:id="rId3"/>
    <sheet name="DRE Consolidado" sheetId="3" r:id="rId4"/>
    <sheet name="Balanço" sheetId="5" r:id="rId5"/>
    <sheet name="Fluxo de Caixa" sheetId="2" r:id="rId6"/>
    <sheet name="Endividamento" sheetId="7" r:id="rId7"/>
    <sheet name="CAPEX" sheetId="8" r:id="rId8"/>
    <sheet name="Lojas" sheetId="18" r:id="rId9"/>
    <sheet name="JSCP" sheetId="10" r:id="rId10"/>
  </sheets>
  <externalReferences>
    <externalReference r:id="rId11"/>
  </externalReferences>
  <definedNames>
    <definedName name="_xlnm._FilterDatabase" localSheetId="8" hidden="1">Lojas!$A$5:$I$393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1" i="3" l="1"/>
  <c r="AC51" i="3"/>
  <c r="AB51" i="3"/>
  <c r="AA51" i="3"/>
  <c r="Z51" i="3"/>
  <c r="J26" i="4" l="1"/>
  <c r="J29" i="4"/>
  <c r="J31" i="4" s="1"/>
  <c r="T6" i="3" l="1"/>
  <c r="X22" i="3" l="1"/>
  <c r="X21" i="3"/>
  <c r="X20" i="3"/>
  <c r="C20" i="4" l="1"/>
  <c r="C13" i="4"/>
  <c r="C6" i="4"/>
  <c r="W38" i="6" l="1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X38" i="6"/>
  <c r="Z38" i="6" l="1"/>
  <c r="AB38" i="6"/>
  <c r="AC38" i="6"/>
  <c r="AA38" i="6"/>
  <c r="AD38" i="6"/>
  <c r="T39" i="6" l="1"/>
  <c r="W37" i="6" l="1"/>
  <c r="V37" i="6"/>
  <c r="U37" i="6"/>
  <c r="T37" i="6"/>
  <c r="T40" i="6" s="1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Z37" i="6" l="1"/>
  <c r="AA37" i="6"/>
  <c r="AC37" i="6"/>
  <c r="AD37" i="6"/>
  <c r="AB37" i="6"/>
  <c r="Z57" i="3"/>
  <c r="Z56" i="3"/>
  <c r="AA56" i="3"/>
  <c r="AA57" i="3" l="1"/>
  <c r="AD57" i="3" l="1"/>
  <c r="AC57" i="3"/>
  <c r="AB57" i="3"/>
  <c r="AD22" i="6" l="1"/>
  <c r="AC39" i="2" l="1"/>
  <c r="T25" i="3" l="1"/>
  <c r="T24" i="3"/>
  <c r="T16" i="3"/>
  <c r="T12" i="3"/>
  <c r="T34" i="6"/>
  <c r="T32" i="6"/>
  <c r="T25" i="6"/>
  <c r="T23" i="6"/>
  <c r="T19" i="3" l="1"/>
  <c r="T7" i="7"/>
  <c r="T10" i="7" s="1"/>
  <c r="T67" i="2"/>
  <c r="T50" i="2"/>
  <c r="T38" i="2"/>
  <c r="T46" i="5"/>
  <c r="T37" i="5"/>
  <c r="T24" i="5"/>
  <c r="T13" i="5"/>
  <c r="T6" i="5"/>
  <c r="L13" i="4"/>
  <c r="L20" i="4"/>
  <c r="L6" i="4"/>
  <c r="T6" i="6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31" i="3" l="1"/>
  <c r="T23" i="3"/>
  <c r="T21" i="5"/>
  <c r="T42" i="2"/>
  <c r="T68" i="2" s="1"/>
  <c r="T53" i="5"/>
  <c r="L23" i="4"/>
  <c r="L26" i="4" s="1"/>
  <c r="T33" i="3" l="1"/>
  <c r="T35" i="3" s="1"/>
  <c r="T42" i="3" s="1"/>
  <c r="T45" i="3"/>
  <c r="T47" i="3" s="1"/>
  <c r="T52" i="3" s="1"/>
  <c r="T53" i="3" s="1"/>
  <c r="L29" i="4"/>
  <c r="L31" i="4" s="1"/>
  <c r="L33" i="4" s="1"/>
  <c r="T36" i="3" l="1"/>
  <c r="T48" i="3"/>
  <c r="T49" i="3"/>
  <c r="T37" i="3"/>
  <c r="T39" i="3"/>
  <c r="X46" i="5"/>
  <c r="X13" i="5"/>
  <c r="X37" i="5"/>
  <c r="X24" i="5"/>
  <c r="T41" i="6" l="1"/>
  <c r="T42" i="6" s="1"/>
  <c r="T55" i="3"/>
  <c r="X53" i="5"/>
  <c r="X6" i="5" l="1"/>
  <c r="X21" i="5" l="1"/>
  <c r="X55" i="5" l="1"/>
  <c r="P20" i="4" l="1"/>
  <c r="P6" i="4" l="1"/>
  <c r="P13" i="4"/>
  <c r="P23" i="4" l="1"/>
  <c r="P26" i="4" l="1"/>
  <c r="P29" i="4" l="1"/>
  <c r="U34" i="6"/>
  <c r="S34" i="6"/>
  <c r="W34" i="6"/>
  <c r="V34" i="6"/>
  <c r="R34" i="6"/>
  <c r="Q34" i="6"/>
  <c r="P34" i="6"/>
  <c r="AD30" i="6"/>
  <c r="AC30" i="6"/>
  <c r="AD29" i="6"/>
  <c r="AC29" i="6"/>
  <c r="AD28" i="6"/>
  <c r="AC28" i="6"/>
  <c r="V32" i="6"/>
  <c r="U32" i="6"/>
  <c r="S32" i="6"/>
  <c r="R32" i="6"/>
  <c r="Q32" i="6"/>
  <c r="P32" i="6"/>
  <c r="P31" i="4" l="1"/>
  <c r="AD33" i="6"/>
  <c r="AD31" i="6"/>
  <c r="AD32" i="6" s="1"/>
  <c r="AC34" i="6"/>
  <c r="AC32" i="6"/>
  <c r="P33" i="4" l="1"/>
  <c r="AD34" i="6"/>
  <c r="AD20" i="6" l="1"/>
  <c r="AD21" i="6"/>
  <c r="AD24" i="6" l="1"/>
  <c r="AD19" i="6"/>
  <c r="W23" i="6"/>
  <c r="V23" i="6"/>
  <c r="U23" i="6"/>
  <c r="S23" i="6"/>
  <c r="R23" i="6"/>
  <c r="Q23" i="6"/>
  <c r="P23" i="6"/>
  <c r="W25" i="6"/>
  <c r="V25" i="6"/>
  <c r="U25" i="6"/>
  <c r="S25" i="6"/>
  <c r="R25" i="6"/>
  <c r="Q25" i="6"/>
  <c r="P25" i="6"/>
  <c r="AC22" i="6"/>
  <c r="AC25" i="6" s="1"/>
  <c r="AD25" i="6" l="1"/>
  <c r="AB20" i="6" l="1"/>
  <c r="AB19" i="6"/>
  <c r="AC21" i="6"/>
  <c r="AC20" i="6"/>
  <c r="AC19" i="6"/>
  <c r="AC23" i="6" l="1"/>
  <c r="AD23" i="6"/>
  <c r="AD16" i="6"/>
  <c r="AC16" i="6"/>
  <c r="AB16" i="6"/>
  <c r="AA16" i="6"/>
  <c r="Z16" i="6"/>
  <c r="AD9" i="6"/>
  <c r="AC9" i="6"/>
  <c r="AB9" i="6"/>
  <c r="AA9" i="6"/>
  <c r="Z9" i="6"/>
  <c r="AD8" i="6"/>
  <c r="AC8" i="6"/>
  <c r="AB8" i="6"/>
  <c r="AA8" i="6"/>
  <c r="Z8" i="6"/>
  <c r="W6" i="6"/>
  <c r="V6" i="6"/>
  <c r="U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N14" i="8" l="1"/>
  <c r="Z13" i="8" l="1"/>
  <c r="Z12" i="8"/>
  <c r="Z11" i="8"/>
  <c r="Z9" i="8"/>
  <c r="Z10" i="8"/>
  <c r="Z8" i="8"/>
  <c r="Z7" i="8"/>
  <c r="Z6" i="8" l="1"/>
  <c r="W38" i="2" l="1"/>
  <c r="B6" i="3" l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U6" i="3"/>
  <c r="V6" i="3"/>
  <c r="W6" i="3"/>
  <c r="Z7" i="3"/>
  <c r="AA7" i="3"/>
  <c r="AB7" i="3"/>
  <c r="AC7" i="3"/>
  <c r="AD7" i="3"/>
  <c r="Z8" i="3"/>
  <c r="AA8" i="3"/>
  <c r="AB8" i="3"/>
  <c r="AC8" i="3"/>
  <c r="AD8" i="3"/>
  <c r="Z9" i="3"/>
  <c r="AA9" i="3"/>
  <c r="AB9" i="3"/>
  <c r="AC9" i="3"/>
  <c r="AD9" i="3"/>
  <c r="Z10" i="3"/>
  <c r="AA10" i="3"/>
  <c r="AB10" i="3"/>
  <c r="AC10" i="3"/>
  <c r="AD10" i="3"/>
  <c r="Z11" i="3"/>
  <c r="AA11" i="3"/>
  <c r="AB11" i="3"/>
  <c r="AC11" i="3"/>
  <c r="AD11" i="3"/>
  <c r="B12" i="3"/>
  <c r="B19" i="3" s="1"/>
  <c r="B31" i="3" s="1"/>
  <c r="C12" i="3"/>
  <c r="D12" i="3"/>
  <c r="E12" i="3"/>
  <c r="F12" i="3"/>
  <c r="G12" i="3"/>
  <c r="H12" i="3"/>
  <c r="H19" i="3" s="1"/>
  <c r="I12" i="3"/>
  <c r="J12" i="3"/>
  <c r="K12" i="3"/>
  <c r="L12" i="3"/>
  <c r="M12" i="3"/>
  <c r="N12" i="3"/>
  <c r="O12" i="3"/>
  <c r="P12" i="3"/>
  <c r="P19" i="3" s="1"/>
  <c r="Q12" i="3"/>
  <c r="R12" i="3"/>
  <c r="S12" i="3"/>
  <c r="U12" i="3"/>
  <c r="V12" i="3"/>
  <c r="W12" i="3"/>
  <c r="Z13" i="3"/>
  <c r="Z6" i="6" s="1"/>
  <c r="AA13" i="3"/>
  <c r="AA6" i="6" s="1"/>
  <c r="AB13" i="3"/>
  <c r="AB6" i="6" s="1"/>
  <c r="AC13" i="3"/>
  <c r="AC6" i="6" s="1"/>
  <c r="AD13" i="3"/>
  <c r="AD6" i="6" s="1"/>
  <c r="Z14" i="3"/>
  <c r="AA14" i="3"/>
  <c r="AB14" i="3"/>
  <c r="AC14" i="3"/>
  <c r="AD14" i="3"/>
  <c r="Z15" i="3"/>
  <c r="AA15" i="3"/>
  <c r="AB15" i="3"/>
  <c r="AC15" i="3"/>
  <c r="AD15" i="3"/>
  <c r="U16" i="3"/>
  <c r="V16" i="3"/>
  <c r="W16" i="3"/>
  <c r="Z17" i="3"/>
  <c r="AA17" i="3"/>
  <c r="AB17" i="3"/>
  <c r="AC17" i="3"/>
  <c r="AD17" i="3"/>
  <c r="Z18" i="3"/>
  <c r="AA18" i="3"/>
  <c r="AB18" i="3"/>
  <c r="AC18" i="3"/>
  <c r="AD18" i="3"/>
  <c r="B20" i="3"/>
  <c r="B39" i="6" s="1"/>
  <c r="C20" i="3"/>
  <c r="D20" i="3"/>
  <c r="E20" i="3"/>
  <c r="F20" i="3"/>
  <c r="G20" i="3"/>
  <c r="G39" i="6" s="1"/>
  <c r="G40" i="6" s="1"/>
  <c r="H20" i="3"/>
  <c r="I20" i="3"/>
  <c r="J20" i="3"/>
  <c r="K20" i="3"/>
  <c r="K39" i="6" s="1"/>
  <c r="K40" i="6" s="1"/>
  <c r="L20" i="3"/>
  <c r="M20" i="3"/>
  <c r="N20" i="3"/>
  <c r="O20" i="3"/>
  <c r="P20" i="3"/>
  <c r="Q20" i="3"/>
  <c r="R20" i="3"/>
  <c r="R39" i="6" s="1"/>
  <c r="S20" i="3"/>
  <c r="U20" i="3"/>
  <c r="V20" i="3"/>
  <c r="W20" i="3"/>
  <c r="B21" i="3"/>
  <c r="B25" i="3" s="1"/>
  <c r="C21" i="3"/>
  <c r="C25" i="3" s="1"/>
  <c r="D21" i="3"/>
  <c r="D25" i="3" s="1"/>
  <c r="E21" i="3"/>
  <c r="E25" i="3" s="1"/>
  <c r="F21" i="3"/>
  <c r="G21" i="3"/>
  <c r="G25" i="3" s="1"/>
  <c r="H21" i="3"/>
  <c r="H25" i="3" s="1"/>
  <c r="I21" i="3"/>
  <c r="I25" i="3" s="1"/>
  <c r="J21" i="3"/>
  <c r="J25" i="3" s="1"/>
  <c r="K21" i="3"/>
  <c r="K25" i="3" s="1"/>
  <c r="L21" i="3"/>
  <c r="L25" i="3" s="1"/>
  <c r="M21" i="3"/>
  <c r="M25" i="3" s="1"/>
  <c r="N21" i="3"/>
  <c r="N25" i="3" s="1"/>
  <c r="O21" i="3"/>
  <c r="O25" i="3" s="1"/>
  <c r="P21" i="3"/>
  <c r="P25" i="3" s="1"/>
  <c r="Q21" i="3"/>
  <c r="Q25" i="3" s="1"/>
  <c r="R21" i="3"/>
  <c r="S21" i="3"/>
  <c r="S25" i="3" s="1"/>
  <c r="U21" i="3"/>
  <c r="U25" i="3" s="1"/>
  <c r="V21" i="3"/>
  <c r="W21" i="3"/>
  <c r="W25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U22" i="3"/>
  <c r="V22" i="3"/>
  <c r="W22" i="3"/>
  <c r="Z26" i="3"/>
  <c r="AA26" i="3"/>
  <c r="AB26" i="3"/>
  <c r="AC26" i="3"/>
  <c r="AD26" i="3"/>
  <c r="Z27" i="3"/>
  <c r="AA27" i="3"/>
  <c r="AB27" i="3"/>
  <c r="AC27" i="3"/>
  <c r="AD27" i="3"/>
  <c r="Z28" i="3"/>
  <c r="AA28" i="3"/>
  <c r="AB28" i="3"/>
  <c r="AC28" i="3"/>
  <c r="AD28" i="3"/>
  <c r="Z29" i="3"/>
  <c r="AA29" i="3"/>
  <c r="AB29" i="3"/>
  <c r="AC29" i="3"/>
  <c r="AD29" i="3"/>
  <c r="Z30" i="3"/>
  <c r="AA30" i="3"/>
  <c r="AB30" i="3"/>
  <c r="AC30" i="3"/>
  <c r="AD30" i="3"/>
  <c r="Z32" i="3"/>
  <c r="AA32" i="3"/>
  <c r="AB32" i="3"/>
  <c r="AC32" i="3"/>
  <c r="AD32" i="3"/>
  <c r="Z34" i="3"/>
  <c r="AA34" i="3"/>
  <c r="AB34" i="3"/>
  <c r="AC34" i="3"/>
  <c r="AD34" i="3"/>
  <c r="Z44" i="3"/>
  <c r="AA44" i="3"/>
  <c r="AB44" i="3"/>
  <c r="AC44" i="3"/>
  <c r="AD44" i="3"/>
  <c r="V46" i="5"/>
  <c r="U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V37" i="5"/>
  <c r="U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V24" i="5"/>
  <c r="U24" i="5"/>
  <c r="S24" i="5"/>
  <c r="S53" i="5" s="1"/>
  <c r="R24" i="5"/>
  <c r="Q24" i="5"/>
  <c r="P24" i="5"/>
  <c r="O24" i="5"/>
  <c r="O53" i="5" s="1"/>
  <c r="N24" i="5"/>
  <c r="M24" i="5"/>
  <c r="L24" i="5"/>
  <c r="K24" i="5"/>
  <c r="K53" i="5" s="1"/>
  <c r="J24" i="5"/>
  <c r="I24" i="5"/>
  <c r="H24" i="5"/>
  <c r="G24" i="5"/>
  <c r="F24" i="5"/>
  <c r="E24" i="5"/>
  <c r="D24" i="5"/>
  <c r="C24" i="5"/>
  <c r="B24" i="5"/>
  <c r="V13" i="5"/>
  <c r="U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V6" i="5"/>
  <c r="U6" i="5"/>
  <c r="U21" i="5" s="1"/>
  <c r="S6" i="5"/>
  <c r="R6" i="5"/>
  <c r="Q6" i="5"/>
  <c r="P6" i="5"/>
  <c r="O6" i="5"/>
  <c r="N6" i="5"/>
  <c r="M6" i="5"/>
  <c r="M21" i="5" s="1"/>
  <c r="L6" i="5"/>
  <c r="K6" i="5"/>
  <c r="J6" i="5"/>
  <c r="I6" i="5"/>
  <c r="H6" i="5"/>
  <c r="G6" i="5"/>
  <c r="F6" i="5"/>
  <c r="E6" i="5"/>
  <c r="E21" i="5" s="1"/>
  <c r="D6" i="5"/>
  <c r="C6" i="5"/>
  <c r="B6" i="5"/>
  <c r="W13" i="5"/>
  <c r="W6" i="5"/>
  <c r="W46" i="5"/>
  <c r="W37" i="5"/>
  <c r="W24" i="5"/>
  <c r="V39" i="6" l="1"/>
  <c r="V40" i="6" s="1"/>
  <c r="Q24" i="3"/>
  <c r="Q39" i="6"/>
  <c r="Q40" i="6" s="1"/>
  <c r="I24" i="3"/>
  <c r="I39" i="6"/>
  <c r="I40" i="6" s="1"/>
  <c r="E24" i="3"/>
  <c r="E39" i="6"/>
  <c r="E40" i="6" s="1"/>
  <c r="P24" i="3"/>
  <c r="P39" i="6"/>
  <c r="P40" i="6" s="1"/>
  <c r="H24" i="3"/>
  <c r="H39" i="6"/>
  <c r="H40" i="6" s="1"/>
  <c r="M24" i="3"/>
  <c r="M39" i="6"/>
  <c r="M40" i="6" s="1"/>
  <c r="U24" i="3"/>
  <c r="U39" i="6"/>
  <c r="U40" i="6" s="1"/>
  <c r="L24" i="3"/>
  <c r="L39" i="6"/>
  <c r="L40" i="6" s="1"/>
  <c r="D24" i="3"/>
  <c r="D39" i="6"/>
  <c r="D40" i="6" s="1"/>
  <c r="S24" i="3"/>
  <c r="S39" i="6"/>
  <c r="S40" i="6" s="1"/>
  <c r="O24" i="3"/>
  <c r="O39" i="6"/>
  <c r="O40" i="6" s="1"/>
  <c r="C24" i="3"/>
  <c r="C39" i="6"/>
  <c r="C40" i="6" s="1"/>
  <c r="W24" i="3"/>
  <c r="W39" i="6"/>
  <c r="W40" i="6" s="1"/>
  <c r="R40" i="6"/>
  <c r="N24" i="3"/>
  <c r="N39" i="6"/>
  <c r="J24" i="3"/>
  <c r="J39" i="6"/>
  <c r="F24" i="3"/>
  <c r="F39" i="6"/>
  <c r="B40" i="6"/>
  <c r="R25" i="3"/>
  <c r="V25" i="3"/>
  <c r="V24" i="3"/>
  <c r="D21" i="5"/>
  <c r="H21" i="5"/>
  <c r="L21" i="5"/>
  <c r="P21" i="5"/>
  <c r="AB16" i="3"/>
  <c r="P53" i="5"/>
  <c r="L53" i="5"/>
  <c r="L55" i="5" s="1"/>
  <c r="C21" i="5"/>
  <c r="K21" i="5"/>
  <c r="O21" i="5"/>
  <c r="S21" i="5"/>
  <c r="S55" i="5" s="1"/>
  <c r="J53" i="5"/>
  <c r="M53" i="5"/>
  <c r="Q53" i="5"/>
  <c r="V19" i="3"/>
  <c r="R19" i="3"/>
  <c r="N19" i="3"/>
  <c r="N31" i="3" s="1"/>
  <c r="N45" i="3" s="1"/>
  <c r="N47" i="3" s="1"/>
  <c r="N52" i="3" s="1"/>
  <c r="F19" i="3"/>
  <c r="F31" i="3" s="1"/>
  <c r="F33" i="3" s="1"/>
  <c r="F35" i="3" s="1"/>
  <c r="F42" i="3" s="1"/>
  <c r="U53" i="5"/>
  <c r="U55" i="5" s="1"/>
  <c r="I53" i="5"/>
  <c r="C53" i="5"/>
  <c r="W53" i="5"/>
  <c r="I21" i="5"/>
  <c r="H53" i="5"/>
  <c r="H55" i="5" s="1"/>
  <c r="G53" i="5"/>
  <c r="G21" i="5"/>
  <c r="E53" i="5"/>
  <c r="E55" i="5" s="1"/>
  <c r="D53" i="5"/>
  <c r="D55" i="5" s="1"/>
  <c r="M55" i="5"/>
  <c r="Q21" i="5"/>
  <c r="Q55" i="5" s="1"/>
  <c r="J19" i="3"/>
  <c r="J31" i="3" s="1"/>
  <c r="J45" i="3" s="1"/>
  <c r="J47" i="3" s="1"/>
  <c r="J52" i="3" s="1"/>
  <c r="AB22" i="3"/>
  <c r="H23" i="3"/>
  <c r="H31" i="3"/>
  <c r="U19" i="3"/>
  <c r="U31" i="3" s="1"/>
  <c r="Q19" i="3"/>
  <c r="Q31" i="3" s="1"/>
  <c r="M19" i="3"/>
  <c r="M31" i="3" s="1"/>
  <c r="I19" i="3"/>
  <c r="I31" i="3" s="1"/>
  <c r="E19" i="3"/>
  <c r="E31" i="3" s="1"/>
  <c r="AA12" i="3"/>
  <c r="W19" i="3"/>
  <c r="W31" i="3" s="1"/>
  <c r="S19" i="3"/>
  <c r="S31" i="3" s="1"/>
  <c r="O19" i="3"/>
  <c r="O31" i="3" s="1"/>
  <c r="K19" i="3"/>
  <c r="K23" i="3" s="1"/>
  <c r="G19" i="3"/>
  <c r="G31" i="3" s="1"/>
  <c r="C19" i="3"/>
  <c r="C23" i="3" s="1"/>
  <c r="AA6" i="3"/>
  <c r="F21" i="5"/>
  <c r="B21" i="5"/>
  <c r="K55" i="5"/>
  <c r="O55" i="5"/>
  <c r="J21" i="5"/>
  <c r="N21" i="5"/>
  <c r="R21" i="5"/>
  <c r="V21" i="5"/>
  <c r="B53" i="5"/>
  <c r="B55" i="5" s="1"/>
  <c r="F53" i="5"/>
  <c r="N53" i="5"/>
  <c r="R53" i="5"/>
  <c r="V53" i="5"/>
  <c r="P31" i="3"/>
  <c r="P33" i="3" s="1"/>
  <c r="P35" i="3" s="1"/>
  <c r="P42" i="3" s="1"/>
  <c r="P23" i="3"/>
  <c r="AA21" i="3"/>
  <c r="AA25" i="3" s="1"/>
  <c r="AB20" i="3"/>
  <c r="AB24" i="3" s="1"/>
  <c r="AA20" i="3"/>
  <c r="AA24" i="3" s="1"/>
  <c r="AD6" i="3"/>
  <c r="Z6" i="3"/>
  <c r="AD20" i="3"/>
  <c r="AD24" i="3" s="1"/>
  <c r="Z20" i="3"/>
  <c r="Z24" i="3" s="1"/>
  <c r="AC16" i="3"/>
  <c r="L19" i="3"/>
  <c r="L31" i="3" s="1"/>
  <c r="D19" i="3"/>
  <c r="D31" i="3" s="1"/>
  <c r="G24" i="3"/>
  <c r="AA16" i="3"/>
  <c r="AC6" i="3"/>
  <c r="W21" i="5"/>
  <c r="F25" i="3"/>
  <c r="R24" i="3"/>
  <c r="B24" i="3"/>
  <c r="AD22" i="3"/>
  <c r="AC22" i="3"/>
  <c r="AA22" i="3"/>
  <c r="Z22" i="3"/>
  <c r="AD21" i="3"/>
  <c r="AD25" i="3" s="1"/>
  <c r="Z21" i="3"/>
  <c r="Z25" i="3" s="1"/>
  <c r="AD16" i="3"/>
  <c r="Z16" i="3"/>
  <c r="AB6" i="3"/>
  <c r="K24" i="3"/>
  <c r="AB12" i="3"/>
  <c r="AC21" i="3"/>
  <c r="AC25" i="3" s="1"/>
  <c r="AB21" i="3"/>
  <c r="AB25" i="3" s="1"/>
  <c r="AC20" i="3"/>
  <c r="AC24" i="3" s="1"/>
  <c r="B33" i="3"/>
  <c r="B35" i="3" s="1"/>
  <c r="B42" i="3" s="1"/>
  <c r="B45" i="3"/>
  <c r="B47" i="3" s="1"/>
  <c r="B52" i="3" s="1"/>
  <c r="Q23" i="3"/>
  <c r="B23" i="3"/>
  <c r="AD12" i="3"/>
  <c r="Z12" i="3"/>
  <c r="AC12" i="3"/>
  <c r="V31" i="3" l="1"/>
  <c r="N53" i="3"/>
  <c r="B53" i="3"/>
  <c r="J53" i="3"/>
  <c r="P55" i="5"/>
  <c r="Z39" i="6"/>
  <c r="Z40" i="6" s="1"/>
  <c r="AD39" i="6"/>
  <c r="AD40" i="6" s="1"/>
  <c r="AA39" i="6"/>
  <c r="AA40" i="6" s="1"/>
  <c r="F40" i="6"/>
  <c r="AC39" i="6"/>
  <c r="AC40" i="6" s="1"/>
  <c r="N40" i="6"/>
  <c r="AB39" i="6"/>
  <c r="AB40" i="6" s="1"/>
  <c r="J40" i="6"/>
  <c r="N33" i="3"/>
  <c r="N35" i="3" s="1"/>
  <c r="B41" i="6"/>
  <c r="B55" i="3"/>
  <c r="M23" i="3"/>
  <c r="R31" i="3"/>
  <c r="F23" i="3"/>
  <c r="S23" i="3"/>
  <c r="I23" i="3"/>
  <c r="N55" i="5"/>
  <c r="V23" i="3"/>
  <c r="J33" i="3"/>
  <c r="J35" i="3" s="1"/>
  <c r="AD19" i="3"/>
  <c r="AD31" i="3" s="1"/>
  <c r="AD45" i="3" s="1"/>
  <c r="AD47" i="3" s="1"/>
  <c r="AD49" i="3" s="1"/>
  <c r="AB19" i="3"/>
  <c r="AB31" i="3" s="1"/>
  <c r="AB33" i="3" s="1"/>
  <c r="AB35" i="3" s="1"/>
  <c r="AA19" i="3"/>
  <c r="AA31" i="3" s="1"/>
  <c r="AA45" i="3" s="1"/>
  <c r="AA47" i="3" s="1"/>
  <c r="AA49" i="3" s="1"/>
  <c r="AC19" i="3"/>
  <c r="AC31" i="3" s="1"/>
  <c r="AC33" i="3" s="1"/>
  <c r="AC35" i="3" s="1"/>
  <c r="AC42" i="3" s="1"/>
  <c r="Z19" i="3"/>
  <c r="Z31" i="3" s="1"/>
  <c r="Z45" i="3" s="1"/>
  <c r="Z47" i="3" s="1"/>
  <c r="Z49" i="3" s="1"/>
  <c r="E23" i="3"/>
  <c r="V45" i="3"/>
  <c r="V47" i="3" s="1"/>
  <c r="C31" i="3"/>
  <c r="C33" i="3" s="1"/>
  <c r="C35" i="3" s="1"/>
  <c r="C42" i="3" s="1"/>
  <c r="J23" i="3"/>
  <c r="O23" i="3"/>
  <c r="I55" i="5"/>
  <c r="J55" i="5"/>
  <c r="R55" i="5"/>
  <c r="C55" i="5"/>
  <c r="G55" i="5"/>
  <c r="V55" i="5"/>
  <c r="F55" i="5"/>
  <c r="F45" i="3"/>
  <c r="F47" i="3" s="1"/>
  <c r="F52" i="3" s="1"/>
  <c r="N23" i="3"/>
  <c r="U23" i="3"/>
  <c r="K31" i="3"/>
  <c r="K33" i="3" s="1"/>
  <c r="K35" i="3" s="1"/>
  <c r="K42" i="3" s="1"/>
  <c r="R23" i="3"/>
  <c r="AA33" i="3"/>
  <c r="AA35" i="3" s="1"/>
  <c r="AA42" i="3" s="1"/>
  <c r="G23" i="3"/>
  <c r="W23" i="3"/>
  <c r="L23" i="3"/>
  <c r="P45" i="3"/>
  <c r="P47" i="3" s="1"/>
  <c r="P52" i="3" s="1"/>
  <c r="P53" i="3" s="1"/>
  <c r="H33" i="3"/>
  <c r="H35" i="3" s="1"/>
  <c r="H42" i="3" s="1"/>
  <c r="H45" i="3"/>
  <c r="H47" i="3" s="1"/>
  <c r="H52" i="3" s="1"/>
  <c r="H53" i="3" s="1"/>
  <c r="D23" i="3"/>
  <c r="L33" i="3"/>
  <c r="L35" i="3" s="1"/>
  <c r="L42" i="3" s="1"/>
  <c r="L45" i="3"/>
  <c r="L47" i="3" s="1"/>
  <c r="L52" i="3" s="1"/>
  <c r="L53" i="3" s="1"/>
  <c r="P36" i="3"/>
  <c r="P39" i="3"/>
  <c r="P37" i="3"/>
  <c r="D33" i="3"/>
  <c r="D35" i="3" s="1"/>
  <c r="D42" i="3" s="1"/>
  <c r="D45" i="3"/>
  <c r="D47" i="3" s="1"/>
  <c r="D52" i="3" s="1"/>
  <c r="D53" i="3" s="1"/>
  <c r="E45" i="3"/>
  <c r="E47" i="3" s="1"/>
  <c r="E52" i="3" s="1"/>
  <c r="E53" i="3" s="1"/>
  <c r="E33" i="3"/>
  <c r="E35" i="3" s="1"/>
  <c r="E42" i="3" s="1"/>
  <c r="G33" i="3"/>
  <c r="G35" i="3" s="1"/>
  <c r="G42" i="3" s="1"/>
  <c r="G45" i="3"/>
  <c r="G47" i="3" s="1"/>
  <c r="G52" i="3" s="1"/>
  <c r="G53" i="3" s="1"/>
  <c r="W33" i="3"/>
  <c r="W35" i="3" s="1"/>
  <c r="W42" i="3" s="1"/>
  <c r="W45" i="3"/>
  <c r="W47" i="3" s="1"/>
  <c r="W52" i="3" s="1"/>
  <c r="W53" i="3" s="1"/>
  <c r="N39" i="3"/>
  <c r="M33" i="3"/>
  <c r="M35" i="3" s="1"/>
  <c r="M42" i="3" s="1"/>
  <c r="M45" i="3"/>
  <c r="M47" i="3" s="1"/>
  <c r="M52" i="3" s="1"/>
  <c r="M53" i="3" s="1"/>
  <c r="Q45" i="3"/>
  <c r="Q47" i="3" s="1"/>
  <c r="Q52" i="3" s="1"/>
  <c r="Q53" i="3" s="1"/>
  <c r="Q33" i="3"/>
  <c r="Q35" i="3" s="1"/>
  <c r="Q42" i="3" s="1"/>
  <c r="J48" i="3"/>
  <c r="J49" i="3"/>
  <c r="S33" i="3"/>
  <c r="S35" i="3" s="1"/>
  <c r="S42" i="3" s="1"/>
  <c r="S45" i="3"/>
  <c r="S47" i="3" s="1"/>
  <c r="S52" i="3" s="1"/>
  <c r="S53" i="3" s="1"/>
  <c r="O33" i="3"/>
  <c r="O35" i="3" s="1"/>
  <c r="O42" i="3" s="1"/>
  <c r="O45" i="3"/>
  <c r="O47" i="3" s="1"/>
  <c r="O52" i="3" s="1"/>
  <c r="O53" i="3" s="1"/>
  <c r="J39" i="3"/>
  <c r="F37" i="3"/>
  <c r="F39" i="3"/>
  <c r="F36" i="3"/>
  <c r="I33" i="3"/>
  <c r="I35" i="3" s="1"/>
  <c r="I42" i="3" s="1"/>
  <c r="I45" i="3"/>
  <c r="I47" i="3" s="1"/>
  <c r="I52" i="3" s="1"/>
  <c r="I53" i="3" s="1"/>
  <c r="B48" i="3"/>
  <c r="B49" i="3"/>
  <c r="N48" i="3"/>
  <c r="N49" i="3"/>
  <c r="U45" i="3"/>
  <c r="U47" i="3" s="1"/>
  <c r="U52" i="3" s="1"/>
  <c r="U53" i="3" s="1"/>
  <c r="U33" i="3"/>
  <c r="U35" i="3" s="1"/>
  <c r="U42" i="3" s="1"/>
  <c r="B37" i="3"/>
  <c r="B39" i="3"/>
  <c r="B36" i="3"/>
  <c r="AB37" i="3" l="1"/>
  <c r="AB42" i="3"/>
  <c r="C45" i="3"/>
  <c r="C47" i="3" s="1"/>
  <c r="C52" i="3" s="1"/>
  <c r="C53" i="3" s="1"/>
  <c r="J36" i="3"/>
  <c r="J42" i="3"/>
  <c r="N36" i="3"/>
  <c r="N42" i="3"/>
  <c r="V33" i="3"/>
  <c r="AC45" i="3"/>
  <c r="AC47" i="3" s="1"/>
  <c r="N37" i="3"/>
  <c r="AC52" i="3"/>
  <c r="AC53" i="3" s="1"/>
  <c r="F53" i="3"/>
  <c r="AA52" i="3"/>
  <c r="AA53" i="3" s="1"/>
  <c r="V49" i="3"/>
  <c r="V52" i="3"/>
  <c r="V53" i="3" s="1"/>
  <c r="AB39" i="3"/>
  <c r="C41" i="6"/>
  <c r="C42" i="6" s="1"/>
  <c r="C55" i="3"/>
  <c r="G41" i="6"/>
  <c r="G42" i="6" s="1"/>
  <c r="G55" i="3"/>
  <c r="D41" i="6"/>
  <c r="D42" i="6" s="1"/>
  <c r="D55" i="3"/>
  <c r="F49" i="3"/>
  <c r="Z54" i="3"/>
  <c r="Z55" i="3" s="1"/>
  <c r="H41" i="6"/>
  <c r="H42" i="6" s="1"/>
  <c r="H55" i="3"/>
  <c r="B42" i="6"/>
  <c r="E41" i="6"/>
  <c r="E42" i="6" s="1"/>
  <c r="E55" i="3"/>
  <c r="I41" i="6"/>
  <c r="I42" i="6" s="1"/>
  <c r="I55" i="3"/>
  <c r="V48" i="3"/>
  <c r="R33" i="3"/>
  <c r="R45" i="3"/>
  <c r="AB36" i="3"/>
  <c r="Z48" i="3"/>
  <c r="F48" i="3"/>
  <c r="AA48" i="3"/>
  <c r="AB23" i="3"/>
  <c r="J37" i="3"/>
  <c r="AD48" i="3"/>
  <c r="AD33" i="3"/>
  <c r="AD35" i="3" s="1"/>
  <c r="K45" i="3"/>
  <c r="K47" i="3" s="1"/>
  <c r="AC23" i="3"/>
  <c r="Z33" i="3"/>
  <c r="Z35" i="3" s="1"/>
  <c r="AB45" i="3"/>
  <c r="AB47" i="3" s="1"/>
  <c r="Z23" i="3"/>
  <c r="AA23" i="3"/>
  <c r="AD23" i="3"/>
  <c r="AA36" i="3"/>
  <c r="AA37" i="3"/>
  <c r="AA39" i="3"/>
  <c r="H48" i="3"/>
  <c r="H49" i="3"/>
  <c r="H39" i="3"/>
  <c r="H36" i="3"/>
  <c r="H37" i="3"/>
  <c r="P49" i="3"/>
  <c r="P48" i="3"/>
  <c r="L49" i="3"/>
  <c r="L48" i="3"/>
  <c r="AC49" i="3"/>
  <c r="AC48" i="3"/>
  <c r="D48" i="3"/>
  <c r="D49" i="3"/>
  <c r="D37" i="3"/>
  <c r="D36" i="3"/>
  <c r="D39" i="3"/>
  <c r="L37" i="3"/>
  <c r="L36" i="3"/>
  <c r="L39" i="3"/>
  <c r="AC37" i="3"/>
  <c r="AC39" i="3"/>
  <c r="AC36" i="3"/>
  <c r="U37" i="3"/>
  <c r="U39" i="3"/>
  <c r="U36" i="3"/>
  <c r="S49" i="3"/>
  <c r="S48" i="3"/>
  <c r="Q37" i="3"/>
  <c r="Q39" i="3"/>
  <c r="Q36" i="3"/>
  <c r="C49" i="3"/>
  <c r="W36" i="3"/>
  <c r="W37" i="3"/>
  <c r="W39" i="3"/>
  <c r="E49" i="3"/>
  <c r="E48" i="3"/>
  <c r="U49" i="3"/>
  <c r="U48" i="3"/>
  <c r="K36" i="3"/>
  <c r="K37" i="3"/>
  <c r="K39" i="3"/>
  <c r="O49" i="3"/>
  <c r="O48" i="3"/>
  <c r="S36" i="3"/>
  <c r="S37" i="3"/>
  <c r="S39" i="3"/>
  <c r="Q49" i="3"/>
  <c r="Q48" i="3"/>
  <c r="C36" i="3"/>
  <c r="C37" i="3"/>
  <c r="C39" i="3"/>
  <c r="G49" i="3"/>
  <c r="G48" i="3"/>
  <c r="I49" i="3"/>
  <c r="I48" i="3"/>
  <c r="O36" i="3"/>
  <c r="O37" i="3"/>
  <c r="O39" i="3"/>
  <c r="M49" i="3"/>
  <c r="M48" i="3"/>
  <c r="G36" i="3"/>
  <c r="G37" i="3"/>
  <c r="G39" i="3"/>
  <c r="I37" i="3"/>
  <c r="I39" i="3"/>
  <c r="I36" i="3"/>
  <c r="M37" i="3"/>
  <c r="M39" i="3"/>
  <c r="M36" i="3"/>
  <c r="W49" i="3"/>
  <c r="W48" i="3"/>
  <c r="E37" i="3"/>
  <c r="E39" i="3"/>
  <c r="E36" i="3"/>
  <c r="Z52" i="3" l="1"/>
  <c r="Z53" i="3" s="1"/>
  <c r="Z39" i="3"/>
  <c r="Z42" i="3"/>
  <c r="AD36" i="3"/>
  <c r="AD42" i="3"/>
  <c r="C48" i="3"/>
  <c r="V35" i="3"/>
  <c r="V42" i="3" s="1"/>
  <c r="K49" i="3"/>
  <c r="K52" i="3"/>
  <c r="F41" i="6"/>
  <c r="AA54" i="3"/>
  <c r="AA55" i="3" s="1"/>
  <c r="F55" i="3"/>
  <c r="Z41" i="6"/>
  <c r="Z42" i="6" s="1"/>
  <c r="R47" i="3"/>
  <c r="R52" i="3" s="1"/>
  <c r="R35" i="3"/>
  <c r="R42" i="3" s="1"/>
  <c r="K48" i="3"/>
  <c r="AD37" i="3"/>
  <c r="AD39" i="3"/>
  <c r="AB49" i="3"/>
  <c r="AB48" i="3"/>
  <c r="Z37" i="3"/>
  <c r="Z36" i="3"/>
  <c r="W55" i="5"/>
  <c r="V37" i="3" l="1"/>
  <c r="V39" i="3"/>
  <c r="V36" i="3"/>
  <c r="K53" i="3"/>
  <c r="AB52" i="3"/>
  <c r="AB53" i="3" s="1"/>
  <c r="R53" i="3"/>
  <c r="AD52" i="3"/>
  <c r="AD53" i="3" s="1"/>
  <c r="F42" i="6"/>
  <c r="AA41" i="6"/>
  <c r="AA42" i="6" s="1"/>
  <c r="R37" i="3"/>
  <c r="R39" i="3"/>
  <c r="R36" i="3"/>
  <c r="R48" i="3"/>
  <c r="R49" i="3"/>
  <c r="U14" i="8"/>
  <c r="AC13" i="8" l="1"/>
  <c r="AC12" i="8"/>
  <c r="AC11" i="8"/>
  <c r="AC9" i="8"/>
  <c r="AC10" i="8"/>
  <c r="AC8" i="8"/>
  <c r="AC7" i="8"/>
  <c r="AC6" i="8"/>
  <c r="AB13" i="8"/>
  <c r="AB12" i="8"/>
  <c r="AB11" i="8"/>
  <c r="AB9" i="8"/>
  <c r="AB10" i="8"/>
  <c r="AB8" i="8"/>
  <c r="AB7" i="8"/>
  <c r="AB6" i="8"/>
  <c r="AA13" i="8"/>
  <c r="AA12" i="8"/>
  <c r="AA11" i="8"/>
  <c r="AA9" i="8"/>
  <c r="AA10" i="8"/>
  <c r="AA8" i="8"/>
  <c r="AA7" i="8"/>
  <c r="AA6" i="8"/>
  <c r="W14" i="8"/>
  <c r="V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B14" i="8"/>
  <c r="W7" i="7"/>
  <c r="W10" i="7" s="1"/>
  <c r="V7" i="7"/>
  <c r="V10" i="7" s="1"/>
  <c r="U7" i="7"/>
  <c r="U10" i="7" s="1"/>
  <c r="S7" i="7"/>
  <c r="S10" i="7" s="1"/>
  <c r="R7" i="7"/>
  <c r="R10" i="7" s="1"/>
  <c r="Q7" i="7"/>
  <c r="Q10" i="7" s="1"/>
  <c r="P7" i="7"/>
  <c r="P10" i="7" s="1"/>
  <c r="O7" i="7"/>
  <c r="O10" i="7" s="1"/>
  <c r="N7" i="7"/>
  <c r="N10" i="7" s="1"/>
  <c r="M7" i="7"/>
  <c r="M10" i="7" s="1"/>
  <c r="L7" i="7"/>
  <c r="L10" i="7" s="1"/>
  <c r="K7" i="7"/>
  <c r="K10" i="7" s="1"/>
  <c r="J7" i="7"/>
  <c r="J10" i="7" s="1"/>
  <c r="I7" i="7"/>
  <c r="I10" i="7" s="1"/>
  <c r="H7" i="7"/>
  <c r="H10" i="7" s="1"/>
  <c r="G7" i="7"/>
  <c r="G10" i="7" s="1"/>
  <c r="F7" i="7"/>
  <c r="F10" i="7" s="1"/>
  <c r="E7" i="7"/>
  <c r="E10" i="7" s="1"/>
  <c r="D7" i="7"/>
  <c r="D10" i="7" s="1"/>
  <c r="C7" i="7"/>
  <c r="C10" i="7" s="1"/>
  <c r="B7" i="7"/>
  <c r="B10" i="7" s="1"/>
  <c r="T32" i="4"/>
  <c r="T30" i="4"/>
  <c r="T28" i="4"/>
  <c r="T27" i="4"/>
  <c r="T25" i="4"/>
  <c r="T24" i="4"/>
  <c r="T22" i="4"/>
  <c r="T19" i="4"/>
  <c r="T18" i="4"/>
  <c r="T17" i="4"/>
  <c r="T16" i="4"/>
  <c r="T15" i="4"/>
  <c r="T12" i="4"/>
  <c r="T11" i="4"/>
  <c r="T10" i="4"/>
  <c r="T9" i="4"/>
  <c r="T8" i="4"/>
  <c r="T7" i="4"/>
  <c r="S32" i="4"/>
  <c r="S30" i="4"/>
  <c r="S28" i="4"/>
  <c r="S27" i="4"/>
  <c r="S25" i="4"/>
  <c r="S24" i="4"/>
  <c r="S22" i="4"/>
  <c r="S19" i="4"/>
  <c r="S18" i="4"/>
  <c r="S17" i="4"/>
  <c r="S16" i="4"/>
  <c r="S15" i="4"/>
  <c r="S12" i="4"/>
  <c r="S11" i="4"/>
  <c r="S10" i="4"/>
  <c r="S9" i="4"/>
  <c r="S8" i="4"/>
  <c r="S7" i="4"/>
  <c r="R32" i="4"/>
  <c r="R30" i="4"/>
  <c r="R28" i="4"/>
  <c r="R27" i="4"/>
  <c r="R25" i="4"/>
  <c r="R24" i="4"/>
  <c r="R22" i="4"/>
  <c r="R19" i="4"/>
  <c r="R18" i="4"/>
  <c r="R17" i="4"/>
  <c r="R16" i="4"/>
  <c r="R15" i="4"/>
  <c r="R12" i="4"/>
  <c r="R11" i="4"/>
  <c r="R10" i="4"/>
  <c r="R9" i="4"/>
  <c r="R8" i="4"/>
  <c r="R7" i="4"/>
  <c r="O20" i="4"/>
  <c r="N20" i="4"/>
  <c r="M20" i="4"/>
  <c r="K20" i="4"/>
  <c r="I20" i="4"/>
  <c r="G20" i="4"/>
  <c r="E20" i="4"/>
  <c r="D20" i="4"/>
  <c r="B20" i="4"/>
  <c r="O13" i="4"/>
  <c r="N13" i="4"/>
  <c r="M13" i="4"/>
  <c r="K13" i="4"/>
  <c r="J13" i="4"/>
  <c r="I13" i="4"/>
  <c r="H13" i="4"/>
  <c r="G13" i="4"/>
  <c r="F13" i="4"/>
  <c r="E13" i="4"/>
  <c r="D13" i="4"/>
  <c r="B13" i="4"/>
  <c r="O6" i="4"/>
  <c r="N6" i="4"/>
  <c r="M6" i="4"/>
  <c r="K6" i="4"/>
  <c r="J6" i="4"/>
  <c r="I6" i="4"/>
  <c r="H6" i="4"/>
  <c r="G6" i="4"/>
  <c r="F6" i="4"/>
  <c r="E6" i="4"/>
  <c r="D6" i="4"/>
  <c r="B6" i="4"/>
  <c r="F20" i="4" l="1"/>
  <c r="E23" i="4"/>
  <c r="I23" i="4"/>
  <c r="I26" i="4" s="1"/>
  <c r="M23" i="4"/>
  <c r="M26" i="4" s="1"/>
  <c r="D23" i="4"/>
  <c r="D26" i="4" s="1"/>
  <c r="T14" i="4"/>
  <c r="T20" i="4" s="1"/>
  <c r="B23" i="4"/>
  <c r="F23" i="4"/>
  <c r="F26" i="4" s="1"/>
  <c r="N23" i="4"/>
  <c r="N26" i="4" s="1"/>
  <c r="S14" i="4"/>
  <c r="S20" i="4" s="1"/>
  <c r="J20" i="4"/>
  <c r="J23" i="4" s="1"/>
  <c r="T6" i="4"/>
  <c r="C23" i="4"/>
  <c r="C26" i="4" s="1"/>
  <c r="G23" i="4"/>
  <c r="G26" i="4" s="1"/>
  <c r="K23" i="4"/>
  <c r="K26" i="4" s="1"/>
  <c r="O23" i="4"/>
  <c r="O26" i="4" s="1"/>
  <c r="R14" i="4"/>
  <c r="R20" i="4" s="1"/>
  <c r="H20" i="4"/>
  <c r="H23" i="4" s="1"/>
  <c r="H26" i="4" s="1"/>
  <c r="AA14" i="8"/>
  <c r="AB14" i="8"/>
  <c r="Z14" i="8"/>
  <c r="AC14" i="8"/>
  <c r="T13" i="4"/>
  <c r="S13" i="4"/>
  <c r="S6" i="4"/>
  <c r="R13" i="4"/>
  <c r="R6" i="4"/>
  <c r="J33" i="4" l="1"/>
  <c r="B26" i="4"/>
  <c r="I29" i="4"/>
  <c r="I31" i="4" s="1"/>
  <c r="I33" i="4" s="1"/>
  <c r="F29" i="4"/>
  <c r="F31" i="4" s="1"/>
  <c r="F33" i="4" s="1"/>
  <c r="K29" i="4"/>
  <c r="K31" i="4" s="1"/>
  <c r="K33" i="4" s="1"/>
  <c r="H29" i="4"/>
  <c r="H31" i="4" s="1"/>
  <c r="H33" i="4" s="1"/>
  <c r="G29" i="4"/>
  <c r="G31" i="4" s="1"/>
  <c r="G33" i="4" s="1"/>
  <c r="E26" i="4"/>
  <c r="O29" i="4"/>
  <c r="O31" i="4" s="1"/>
  <c r="O33" i="4" s="1"/>
  <c r="M29" i="4"/>
  <c r="M31" i="4" s="1"/>
  <c r="M33" i="4" s="1"/>
  <c r="N29" i="4"/>
  <c r="N31" i="4" s="1"/>
  <c r="N33" i="4" s="1"/>
  <c r="D29" i="4"/>
  <c r="D31" i="4" s="1"/>
  <c r="D33" i="4" s="1"/>
  <c r="C29" i="4"/>
  <c r="C31" i="4" s="1"/>
  <c r="C33" i="4" s="1"/>
  <c r="S23" i="4"/>
  <c r="S26" i="4" s="1"/>
  <c r="S29" i="4" s="1"/>
  <c r="S31" i="4" s="1"/>
  <c r="S33" i="4" s="1"/>
  <c r="T23" i="4"/>
  <c r="T26" i="4" s="1"/>
  <c r="T29" i="4" s="1"/>
  <c r="T31" i="4" s="1"/>
  <c r="T33" i="4" s="1"/>
  <c r="R23" i="4"/>
  <c r="R26" i="4" s="1"/>
  <c r="R29" i="4" s="1"/>
  <c r="R31" i="4" s="1"/>
  <c r="R33" i="4" s="1"/>
  <c r="Z69" i="2"/>
  <c r="W67" i="2"/>
  <c r="V67" i="2"/>
  <c r="U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D66" i="2"/>
  <c r="AC66" i="2"/>
  <c r="AB66" i="2"/>
  <c r="AA66" i="2"/>
  <c r="Z66" i="2"/>
  <c r="AD65" i="2"/>
  <c r="AC65" i="2"/>
  <c r="AB65" i="2"/>
  <c r="AA65" i="2"/>
  <c r="Z65" i="2"/>
  <c r="AD64" i="2"/>
  <c r="AC64" i="2"/>
  <c r="AB64" i="2"/>
  <c r="AA64" i="2"/>
  <c r="Z64" i="2"/>
  <c r="AD63" i="2"/>
  <c r="AC63" i="2"/>
  <c r="AB63" i="2"/>
  <c r="AA63" i="2"/>
  <c r="Z63" i="2"/>
  <c r="AD62" i="2"/>
  <c r="AC62" i="2"/>
  <c r="AB62" i="2"/>
  <c r="AA62" i="2"/>
  <c r="Z62" i="2"/>
  <c r="AD61" i="2"/>
  <c r="AC61" i="2"/>
  <c r="AB61" i="2"/>
  <c r="AA61" i="2"/>
  <c r="Z61" i="2"/>
  <c r="AD60" i="2"/>
  <c r="AC60" i="2"/>
  <c r="AB60" i="2"/>
  <c r="AA60" i="2"/>
  <c r="Z60" i="2"/>
  <c r="AD59" i="2"/>
  <c r="AC59" i="2"/>
  <c r="AB59" i="2"/>
  <c r="AA59" i="2"/>
  <c r="Z59" i="2"/>
  <c r="AD58" i="2"/>
  <c r="AC58" i="2"/>
  <c r="AB58" i="2"/>
  <c r="AA58" i="2"/>
  <c r="Z58" i="2"/>
  <c r="AD57" i="2"/>
  <c r="AC57" i="2"/>
  <c r="AB57" i="2"/>
  <c r="AA57" i="2"/>
  <c r="Z57" i="2"/>
  <c r="AD56" i="2"/>
  <c r="AC56" i="2"/>
  <c r="AB56" i="2"/>
  <c r="AA56" i="2"/>
  <c r="Z56" i="2"/>
  <c r="AD55" i="2"/>
  <c r="AC55" i="2"/>
  <c r="AB55" i="2"/>
  <c r="AA55" i="2"/>
  <c r="Z55" i="2"/>
  <c r="AD54" i="2"/>
  <c r="AC54" i="2"/>
  <c r="AB54" i="2"/>
  <c r="AA54" i="2"/>
  <c r="Z54" i="2"/>
  <c r="AD53" i="2"/>
  <c r="AC53" i="2"/>
  <c r="AB53" i="2"/>
  <c r="AA53" i="2"/>
  <c r="Z53" i="2"/>
  <c r="AD52" i="2"/>
  <c r="AC52" i="2"/>
  <c r="AB52" i="2"/>
  <c r="AA52" i="2"/>
  <c r="Z52" i="2"/>
  <c r="W50" i="2"/>
  <c r="V50" i="2"/>
  <c r="U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D49" i="2"/>
  <c r="AC49" i="2"/>
  <c r="AB49" i="2"/>
  <c r="AA49" i="2"/>
  <c r="Z49" i="2"/>
  <c r="AD48" i="2"/>
  <c r="AC48" i="2"/>
  <c r="AB48" i="2"/>
  <c r="AA48" i="2"/>
  <c r="Z48" i="2"/>
  <c r="AD47" i="2"/>
  <c r="AC47" i="2"/>
  <c r="AB47" i="2"/>
  <c r="AA47" i="2"/>
  <c r="Z47" i="2"/>
  <c r="AD46" i="2"/>
  <c r="AC46" i="2"/>
  <c r="AB46" i="2"/>
  <c r="AA46" i="2"/>
  <c r="Z46" i="2"/>
  <c r="AD45" i="2"/>
  <c r="AC45" i="2"/>
  <c r="AB45" i="2"/>
  <c r="AA45" i="2"/>
  <c r="Z45" i="2"/>
  <c r="AD44" i="2"/>
  <c r="AC44" i="2"/>
  <c r="AB44" i="2"/>
  <c r="AA44" i="2"/>
  <c r="Z44" i="2"/>
  <c r="W42" i="2"/>
  <c r="W68" i="2" s="1"/>
  <c r="AD41" i="2"/>
  <c r="AC41" i="2"/>
  <c r="AB41" i="2"/>
  <c r="AA41" i="2"/>
  <c r="Z41" i="2"/>
  <c r="AD40" i="2"/>
  <c r="AC40" i="2"/>
  <c r="AB40" i="2"/>
  <c r="AA40" i="2"/>
  <c r="Z40" i="2"/>
  <c r="AD39" i="2"/>
  <c r="AB39" i="2"/>
  <c r="AA39" i="2"/>
  <c r="Z39" i="2"/>
  <c r="V38" i="2"/>
  <c r="V42" i="2" s="1"/>
  <c r="U38" i="2"/>
  <c r="U42" i="2" s="1"/>
  <c r="S38" i="2"/>
  <c r="S42" i="2" s="1"/>
  <c r="R38" i="2"/>
  <c r="R42" i="2" s="1"/>
  <c r="Q38" i="2"/>
  <c r="Q42" i="2" s="1"/>
  <c r="P38" i="2"/>
  <c r="P42" i="2" s="1"/>
  <c r="O38" i="2"/>
  <c r="O42" i="2" s="1"/>
  <c r="N38" i="2"/>
  <c r="N42" i="2" s="1"/>
  <c r="M38" i="2"/>
  <c r="M42" i="2" s="1"/>
  <c r="L38" i="2"/>
  <c r="L42" i="2" s="1"/>
  <c r="K38" i="2"/>
  <c r="K42" i="2" s="1"/>
  <c r="J38" i="2"/>
  <c r="J42" i="2" s="1"/>
  <c r="I38" i="2"/>
  <c r="I42" i="2" s="1"/>
  <c r="H38" i="2"/>
  <c r="H42" i="2" s="1"/>
  <c r="G38" i="2"/>
  <c r="G42" i="2" s="1"/>
  <c r="F38" i="2"/>
  <c r="F42" i="2" s="1"/>
  <c r="E38" i="2"/>
  <c r="E42" i="2" s="1"/>
  <c r="D38" i="2"/>
  <c r="D42" i="2" s="1"/>
  <c r="C38" i="2"/>
  <c r="C42" i="2" s="1"/>
  <c r="B38" i="2"/>
  <c r="B42" i="2" s="1"/>
  <c r="AD37" i="2"/>
  <c r="AC37" i="2"/>
  <c r="AB37" i="2"/>
  <c r="AA37" i="2"/>
  <c r="Z37" i="2"/>
  <c r="AD36" i="2"/>
  <c r="AC36" i="2"/>
  <c r="AB36" i="2"/>
  <c r="AA36" i="2"/>
  <c r="Z36" i="2"/>
  <c r="AD35" i="2"/>
  <c r="AC35" i="2"/>
  <c r="AB35" i="2"/>
  <c r="AA35" i="2"/>
  <c r="Z35" i="2"/>
  <c r="AD34" i="2"/>
  <c r="AC34" i="2"/>
  <c r="AB34" i="2"/>
  <c r="AA34" i="2"/>
  <c r="Z34" i="2"/>
  <c r="AD33" i="2"/>
  <c r="AC33" i="2"/>
  <c r="AB33" i="2"/>
  <c r="AA33" i="2"/>
  <c r="Z33" i="2"/>
  <c r="AD32" i="2"/>
  <c r="AC32" i="2"/>
  <c r="AB32" i="2"/>
  <c r="AA32" i="2"/>
  <c r="Z32" i="2"/>
  <c r="AD31" i="2"/>
  <c r="AC31" i="2"/>
  <c r="AB31" i="2"/>
  <c r="AA31" i="2"/>
  <c r="Z31" i="2"/>
  <c r="AD30" i="2"/>
  <c r="AC30" i="2"/>
  <c r="AB30" i="2"/>
  <c r="AA30" i="2"/>
  <c r="Z30" i="2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C56" i="3" l="1"/>
  <c r="E29" i="4"/>
  <c r="E31" i="4" s="1"/>
  <c r="E33" i="4" s="1"/>
  <c r="B29" i="4"/>
  <c r="B31" i="4" s="1"/>
  <c r="B33" i="4" s="1"/>
  <c r="AD56" i="3"/>
  <c r="AB56" i="3"/>
  <c r="AD50" i="2"/>
  <c r="D68" i="2"/>
  <c r="H68" i="2"/>
  <c r="L68" i="2"/>
  <c r="P68" i="2"/>
  <c r="F68" i="2"/>
  <c r="J68" i="2"/>
  <c r="N68" i="2"/>
  <c r="R68" i="2"/>
  <c r="V68" i="2"/>
  <c r="B68" i="2"/>
  <c r="B70" i="2" s="1"/>
  <c r="C69" i="2" s="1"/>
  <c r="C68" i="2"/>
  <c r="G68" i="2"/>
  <c r="K68" i="2"/>
  <c r="O68" i="2"/>
  <c r="S68" i="2"/>
  <c r="AB50" i="2"/>
  <c r="AB67" i="2"/>
  <c r="AA38" i="2"/>
  <c r="AA42" i="2" s="1"/>
  <c r="AD38" i="2"/>
  <c r="AD42" i="2" s="1"/>
  <c r="AB38" i="2"/>
  <c r="AB42" i="2" s="1"/>
  <c r="E68" i="2"/>
  <c r="M68" i="2"/>
  <c r="Q68" i="2"/>
  <c r="AC38" i="2"/>
  <c r="AC42" i="2" s="1"/>
  <c r="Z50" i="2"/>
  <c r="Z67" i="2"/>
  <c r="AD67" i="2"/>
  <c r="AC67" i="2"/>
  <c r="Z38" i="2"/>
  <c r="Z42" i="2" s="1"/>
  <c r="I68" i="2"/>
  <c r="U68" i="2"/>
  <c r="AC50" i="2"/>
  <c r="AA50" i="2"/>
  <c r="AA67" i="2"/>
  <c r="AB68" i="2" l="1"/>
  <c r="C70" i="2"/>
  <c r="D69" i="2" s="1"/>
  <c r="D70" i="2" s="1"/>
  <c r="E69" i="2" s="1"/>
  <c r="E70" i="2" s="1"/>
  <c r="F69" i="2" s="1"/>
  <c r="F70" i="2" s="1"/>
  <c r="G69" i="2" s="1"/>
  <c r="G70" i="2" s="1"/>
  <c r="H69" i="2" s="1"/>
  <c r="H70" i="2" s="1"/>
  <c r="I69" i="2" s="1"/>
  <c r="I70" i="2" s="1"/>
  <c r="V41" i="6"/>
  <c r="V42" i="6" s="1"/>
  <c r="V55" i="3"/>
  <c r="U41" i="6"/>
  <c r="U42" i="6" s="1"/>
  <c r="U55" i="3"/>
  <c r="Q41" i="6"/>
  <c r="Q42" i="6" s="1"/>
  <c r="Q55" i="3"/>
  <c r="O41" i="6"/>
  <c r="O42" i="6" s="1"/>
  <c r="O55" i="3"/>
  <c r="N41" i="6"/>
  <c r="N55" i="3"/>
  <c r="AC54" i="3"/>
  <c r="AC55" i="3" s="1"/>
  <c r="S41" i="6"/>
  <c r="S42" i="6" s="1"/>
  <c r="S55" i="3"/>
  <c r="P41" i="6"/>
  <c r="P42" i="6" s="1"/>
  <c r="P55" i="3"/>
  <c r="J41" i="6"/>
  <c r="J42" i="6" s="1"/>
  <c r="J55" i="3"/>
  <c r="M41" i="6"/>
  <c r="M42" i="6" s="1"/>
  <c r="M55" i="3"/>
  <c r="R55" i="3"/>
  <c r="R41" i="6"/>
  <c r="AD54" i="3"/>
  <c r="AD55" i="3" s="1"/>
  <c r="W41" i="6"/>
  <c r="W42" i="6" s="1"/>
  <c r="W55" i="3"/>
  <c r="L41" i="6"/>
  <c r="L42" i="6" s="1"/>
  <c r="L55" i="3"/>
  <c r="K41" i="6"/>
  <c r="K55" i="3"/>
  <c r="AB54" i="3"/>
  <c r="AB55" i="3" s="1"/>
  <c r="AD68" i="2"/>
  <c r="Z68" i="2"/>
  <c r="Z70" i="2" s="1"/>
  <c r="AA69" i="2" s="1"/>
  <c r="AC68" i="2"/>
  <c r="AA68" i="2"/>
  <c r="AD41" i="6" l="1"/>
  <c r="AD42" i="6" s="1"/>
  <c r="R42" i="6"/>
  <c r="N42" i="6"/>
  <c r="AC41" i="6"/>
  <c r="AC42" i="6" s="1"/>
  <c r="K42" i="6"/>
  <c r="AB41" i="6"/>
  <c r="AB42" i="6" s="1"/>
  <c r="J69" i="2"/>
  <c r="J70" i="2" s="1"/>
  <c r="AA70" i="2"/>
  <c r="AB69" i="2" s="1"/>
  <c r="AB70" i="2" s="1"/>
  <c r="AC69" i="2" s="1"/>
  <c r="AC70" i="2" s="1"/>
  <c r="AD69" i="2" s="1"/>
  <c r="AD70" i="2" s="1"/>
  <c r="K69" i="2" l="1"/>
  <c r="K70" i="2" s="1"/>
  <c r="L69" i="2" l="1"/>
  <c r="L70" i="2" s="1"/>
  <c r="M69" i="2" l="1"/>
  <c r="M70" i="2" s="1"/>
  <c r="N69" i="2" s="1"/>
  <c r="N70" i="2" s="1"/>
  <c r="O69" i="2" s="1"/>
  <c r="O70" i="2" s="1"/>
  <c r="P69" i="2" l="1"/>
  <c r="P70" i="2" s="1"/>
  <c r="Q69" i="2" l="1"/>
  <c r="Q70" i="2" s="1"/>
  <c r="R69" i="2" l="1"/>
  <c r="R70" i="2" s="1"/>
  <c r="S69" i="2" l="1"/>
  <c r="S70" i="2" s="1"/>
  <c r="T69" i="2" s="1"/>
  <c r="T70" i="2" s="1"/>
  <c r="U69" i="2" l="1"/>
  <c r="U70" i="2" s="1"/>
  <c r="V69" i="2" s="1"/>
  <c r="V70" i="2" s="1"/>
  <c r="W69" i="2" s="1"/>
  <c r="W70" i="2" s="1"/>
  <c r="X69" i="2" s="1"/>
  <c r="X23" i="6"/>
  <c r="X14" i="8" l="1"/>
  <c r="X7" i="7" l="1"/>
  <c r="X10" i="7" s="1"/>
  <c r="X12" i="3" l="1"/>
  <c r="X6" i="3"/>
  <c r="X16" i="3"/>
  <c r="X39" i="6"/>
  <c r="X24" i="3"/>
  <c r="X25" i="3"/>
  <c r="X37" i="6"/>
  <c r="X6" i="6"/>
  <c r="X19" i="3" l="1"/>
  <c r="X40" i="6"/>
  <c r="X23" i="3" l="1"/>
  <c r="X31" i="3"/>
  <c r="X45" i="3" l="1"/>
  <c r="X33" i="3"/>
  <c r="X35" i="3" l="1"/>
  <c r="X47" i="3"/>
  <c r="X42" i="3" l="1"/>
  <c r="X52" i="3"/>
  <c r="X48" i="3"/>
  <c r="X49" i="3"/>
  <c r="X37" i="3"/>
  <c r="X39" i="3"/>
  <c r="X36" i="3"/>
  <c r="X53" i="3" l="1"/>
  <c r="X55" i="3"/>
  <c r="X41" i="6"/>
  <c r="X42" i="6" s="1"/>
  <c r="AD9" i="8" l="1"/>
  <c r="AD11" i="8" l="1"/>
  <c r="AD8" i="8"/>
  <c r="AD6" i="8" l="1"/>
  <c r="AD7" i="8"/>
  <c r="AD12" i="8"/>
  <c r="AD10" i="8"/>
  <c r="AD13" i="8"/>
  <c r="T14" i="8" l="1"/>
  <c r="AD14" i="8"/>
  <c r="X38" i="2" l="1"/>
  <c r="X67" i="2"/>
  <c r="X50" i="2"/>
  <c r="X42" i="2" l="1"/>
  <c r="X68" i="2" l="1"/>
  <c r="X70" i="2" l="1"/>
</calcChain>
</file>

<file path=xl/sharedStrings.xml><?xml version="1.0" encoding="utf-8"?>
<sst xmlns="http://schemas.openxmlformats.org/spreadsheetml/2006/main" count="3847" uniqueCount="1466">
  <si>
    <t>Fluxo de Caixa - Método Indireto (R$ Mil)</t>
  </si>
  <si>
    <t>1T17</t>
  </si>
  <si>
    <t>2T17</t>
  </si>
  <si>
    <t>3T17</t>
  </si>
  <si>
    <t>4T17</t>
  </si>
  <si>
    <t>1T18</t>
  </si>
  <si>
    <t>2T18</t>
  </si>
  <si>
    <t>3T18</t>
  </si>
  <si>
    <t>4T18</t>
  </si>
  <si>
    <t>1T19</t>
  </si>
  <si>
    <t>2T19</t>
  </si>
  <si>
    <t>3T19</t>
  </si>
  <si>
    <t>4T19</t>
  </si>
  <si>
    <t>1T20</t>
  </si>
  <si>
    <t>2T20</t>
  </si>
  <si>
    <t>3T20</t>
  </si>
  <si>
    <t>4T20</t>
  </si>
  <si>
    <t>1T21</t>
  </si>
  <si>
    <t>2T21</t>
  </si>
  <si>
    <t>3T21</t>
  </si>
  <si>
    <t>4T21</t>
  </si>
  <si>
    <t>1T22</t>
  </si>
  <si>
    <t>2T22</t>
  </si>
  <si>
    <t>Fluxos de Caixa das Atividades Operacionais</t>
  </si>
  <si>
    <t>Lucro Líquido do Período</t>
  </si>
  <si>
    <t>Instrumentos Patrimoniais Outrogados</t>
  </si>
  <si>
    <t>Recuperação de tributos</t>
  </si>
  <si>
    <t>Depreciação e Amortização</t>
  </si>
  <si>
    <t>Depreciação Sobre o Direito de Uso</t>
  </si>
  <si>
    <t>Lucro (prejuizo) na alienação do imobilizado</t>
  </si>
  <si>
    <t>Tributos diferidos</t>
  </si>
  <si>
    <t>Perda em investimentos - Outros</t>
  </si>
  <si>
    <t>Dividendos prescritos</t>
  </si>
  <si>
    <t>Juros e variações monetárias e cambiais</t>
  </si>
  <si>
    <t>Ajustes de conversão de balanço de controlada no exterior</t>
  </si>
  <si>
    <t>Ajuste IFRS16 de controlada "efeito COVID-19"</t>
  </si>
  <si>
    <t>Juros de Títulos e Valores Mobiliários</t>
  </si>
  <si>
    <t>Recuperação de IRPJ e CSLL</t>
  </si>
  <si>
    <t>Outros</t>
  </si>
  <si>
    <t>Variações nos Ativos e Passivos</t>
  </si>
  <si>
    <t>Contas a receber de clientes</t>
  </si>
  <si>
    <t>Estoques</t>
  </si>
  <si>
    <t>Tributos a recuperar</t>
  </si>
  <si>
    <t>Outros ativos</t>
  </si>
  <si>
    <t>Depósitos judiciais e outros</t>
  </si>
  <si>
    <t>Fornecedores</t>
  </si>
  <si>
    <t>Salários, provisões e contribuições sociais</t>
  </si>
  <si>
    <t>Imposto de renda e contribuição social</t>
  </si>
  <si>
    <t>Outros Impostos e Contribuições</t>
  </si>
  <si>
    <t>Obrigações com administradoras de cartões</t>
  </si>
  <si>
    <t>Outros passivos</t>
  </si>
  <si>
    <t>Caixa Gerado pelas Atividades Operacionais</t>
  </si>
  <si>
    <t>Juros Pagos</t>
  </si>
  <si>
    <t>Caixa líquido gerado pelas atividades operacionais</t>
  </si>
  <si>
    <t>Fluxos de caixa das atividades de investimentos</t>
  </si>
  <si>
    <t>Aquisição de Títulos e Valores Mobiliários</t>
  </si>
  <si>
    <t>Resgate de Títulos e Valores Mobiliários</t>
  </si>
  <si>
    <t>Adição a Propriedade para Investimento</t>
  </si>
  <si>
    <t>Adição ao Imobilizado</t>
  </si>
  <si>
    <t>Adição ao Intangível</t>
  </si>
  <si>
    <t>Recebimento pela Venda de Imobilizado</t>
  </si>
  <si>
    <t>Caixa Líquido Aplicado nas Atividades de Investimento</t>
  </si>
  <si>
    <t>Fluxos de Caixa das Atividades de Financiamento</t>
  </si>
  <si>
    <t>Dividendos Pagos</t>
  </si>
  <si>
    <t>Juros sobre Capital Próprio Pagos</t>
  </si>
  <si>
    <t>Custo a apropriar - Empréstimos</t>
  </si>
  <si>
    <t>Captação de Empréstimos e Financiamento</t>
  </si>
  <si>
    <t>Captação de Debêntures</t>
  </si>
  <si>
    <t>Custo a apropriar - Debêntures</t>
  </si>
  <si>
    <t>-</t>
  </si>
  <si>
    <t>Amortização de Empréstimos e Financiamento</t>
  </si>
  <si>
    <t>Amortização do CRI - Certificado de Recebíveis Imobiliários</t>
  </si>
  <si>
    <t>Amortização do Passivo de Arrendamento</t>
  </si>
  <si>
    <t>Amortização de Debêntures</t>
  </si>
  <si>
    <t>Captação de Empréstimos com Partes Relacionadas</t>
  </si>
  <si>
    <t>Pagamento de Empréstimos com Partes Relacionadas</t>
  </si>
  <si>
    <t>Aquisição de Ações de Própria Emissão</t>
  </si>
  <si>
    <t>Caixa Líquido Aplicado nas Atividades de Financiamento</t>
  </si>
  <si>
    <t>Aumento (redução) de Caixa e Equivalentes de Caixa, líquidos</t>
  </si>
  <si>
    <t>Caixa e Equivalentes de Caixa no Início do Período</t>
  </si>
  <si>
    <t>Caixa e Equivalentes de Caixa no Final do Período</t>
  </si>
  <si>
    <t>Demonstração de Resultados (R$ Mil)</t>
  </si>
  <si>
    <t>Receita Bruta</t>
  </si>
  <si>
    <t>Receita Bruta - Mercadorias</t>
  </si>
  <si>
    <t>Receita Bruta - Midway Financeira</t>
  </si>
  <si>
    <t>Receita Bruta - Midway Mall</t>
  </si>
  <si>
    <t>Deduções</t>
  </si>
  <si>
    <t>Incentivos Fiscais de ICMS</t>
  </si>
  <si>
    <t>Receita Líquida</t>
  </si>
  <si>
    <t>Receita Líquida - Mercadorias</t>
  </si>
  <si>
    <t>Receita Líquida - Midway Financeira</t>
  </si>
  <si>
    <t>Receita Líquida - Midway Mall</t>
  </si>
  <si>
    <t>Custo de Bens e/ou Serviços Vendidos</t>
  </si>
  <si>
    <t>CPV - Mercadorias</t>
  </si>
  <si>
    <t>Custos - Midway Financeira</t>
  </si>
  <si>
    <t>Lucro Bruto</t>
  </si>
  <si>
    <t>Lucro Bruto  - Mercadorias</t>
  </si>
  <si>
    <t>Lucro Bruto  - Midway Financeira</t>
  </si>
  <si>
    <t>Lucro Bruto  - Midway Mall</t>
  </si>
  <si>
    <t>Margem Bruta</t>
  </si>
  <si>
    <t>Margem Bruta - Mercadorias</t>
  </si>
  <si>
    <t>Margem Bruta - Midway Financeira</t>
  </si>
  <si>
    <t>Despesas com Vendas</t>
  </si>
  <si>
    <t>Despesas Gerais e Administrativas</t>
  </si>
  <si>
    <t>Provisão Créditos de Liquidação Duvidosa</t>
  </si>
  <si>
    <t>Despesas de Depreciação e Amortização</t>
  </si>
  <si>
    <t>Outras receitas (despesas) operacionais</t>
  </si>
  <si>
    <t>Incentivos Fiscais de IR</t>
  </si>
  <si>
    <t>EBIT</t>
  </si>
  <si>
    <t>Receitas (Despesas) Financeiras</t>
  </si>
  <si>
    <t>Resultado Antes de Tributação</t>
  </si>
  <si>
    <t>Provisão para IR e CSLL</t>
  </si>
  <si>
    <t>Lucro/Prejuízo Líquido</t>
  </si>
  <si>
    <t>Margem Líquida sobre Receita Líquida</t>
  </si>
  <si>
    <t>Margem Líquida  sobre Receita Líq. Mercadorias</t>
  </si>
  <si>
    <t>Depreciação e Amortização (Despesa + Custo)</t>
  </si>
  <si>
    <t>EBITDA</t>
  </si>
  <si>
    <t xml:space="preserve">              -  </t>
  </si>
  <si>
    <t>EBITDA Ajustado</t>
  </si>
  <si>
    <t>Margem EBITDA Ajustada sobre Receita Líq.</t>
  </si>
  <si>
    <t>Margem EBITDA Ajustada sobre Receita de Merc.</t>
  </si>
  <si>
    <t>Total Ações ON</t>
  </si>
  <si>
    <t>LPA (R$)</t>
  </si>
  <si>
    <t>Midway Financeira - Demonstração de Resultados  (R$ Mil)</t>
  </si>
  <si>
    <t>Receita da operação financeira</t>
  </si>
  <si>
    <t xml:space="preserve">    Receita financeira de vdas c/ juros, multa e juros s/ atrasos</t>
  </si>
  <si>
    <t xml:space="preserve">    Receita de empréstimo pessoal e saque fácil</t>
  </si>
  <si>
    <t xml:space="preserve">    Receitas de comissões sobre prod. financeiros</t>
  </si>
  <si>
    <t xml:space="preserve">    Receitas de comissões sobre cartão bandeira</t>
  </si>
  <si>
    <t>Despesas com tarifas das bandeiras</t>
  </si>
  <si>
    <t>Despesas tributárias</t>
  </si>
  <si>
    <t>Margem financeira</t>
  </si>
  <si>
    <t>Provisão para perdas de créditos esperadas</t>
  </si>
  <si>
    <t>PPCE empréstimo pessoal e saque fácil</t>
  </si>
  <si>
    <t>PPCE vdas com juros e sem juros</t>
  </si>
  <si>
    <t>Recuperação de créditos baixados como prejuízo</t>
  </si>
  <si>
    <t>Descontos em operações de crédito</t>
  </si>
  <si>
    <t>Despesas de cobrança</t>
  </si>
  <si>
    <t>PDC total</t>
  </si>
  <si>
    <t>% PDC sobre carteira (até 360 dias)</t>
  </si>
  <si>
    <t>Resultado com variações cambiais</t>
  </si>
  <si>
    <t>Resultado bruto da operação financeira</t>
  </si>
  <si>
    <t>Outras receitas operacionais</t>
  </si>
  <si>
    <t>Despesas operacionais</t>
  </si>
  <si>
    <t>Resultado da operação financeira</t>
  </si>
  <si>
    <t>Receitas prestação de serviço para riachuelo</t>
  </si>
  <si>
    <t>Depreciação e amortização</t>
  </si>
  <si>
    <t>Resultado operacional</t>
  </si>
  <si>
    <t>Despesas financeiras</t>
  </si>
  <si>
    <t>Resultado antes do IR</t>
  </si>
  <si>
    <t>Lucro (prejuizo) líquido</t>
  </si>
  <si>
    <t>Ativo (R$ Mil)</t>
  </si>
  <si>
    <t>Ativo Circulante</t>
  </si>
  <si>
    <t xml:space="preserve">  Disponibilidades</t>
  </si>
  <si>
    <t xml:space="preserve">  Contas a Receber de Clientes</t>
  </si>
  <si>
    <t xml:space="preserve">  Estoques</t>
  </si>
  <si>
    <t>Ativo não Circulante</t>
  </si>
  <si>
    <t xml:space="preserve">  Depósitos Judiciais  e Outros</t>
  </si>
  <si>
    <t xml:space="preserve">  Ativos não circulantes mantidos para venda</t>
  </si>
  <si>
    <t xml:space="preserve">  Imobilizado</t>
  </si>
  <si>
    <t xml:space="preserve">  Direito de Uso</t>
  </si>
  <si>
    <t xml:space="preserve">  Intangível</t>
  </si>
  <si>
    <t>Ativo Total</t>
  </si>
  <si>
    <t>Passivo (R$ Milhões)</t>
  </si>
  <si>
    <t>Passivo Circulante</t>
  </si>
  <si>
    <t xml:space="preserve">  Fornecedores</t>
  </si>
  <si>
    <t xml:space="preserve">  Empréstimos e Financiamentos</t>
  </si>
  <si>
    <t xml:space="preserve">  Debêntures</t>
  </si>
  <si>
    <t xml:space="preserve">  Notas Promissórias</t>
  </si>
  <si>
    <t xml:space="preserve">  Empréstimos CRI - Certif Receb Imobiliários</t>
  </si>
  <si>
    <t xml:space="preserve">  Passivo de arrendamento </t>
  </si>
  <si>
    <t xml:space="preserve">  Instrumentos Financeiros Derivativos</t>
  </si>
  <si>
    <t xml:space="preserve">  Dividendos e Juros sobre o Capital Próprio a Pagar</t>
  </si>
  <si>
    <t xml:space="preserve">  Salários, Provisões e Contribuições Sociais </t>
  </si>
  <si>
    <t xml:space="preserve">  Impostos, Taxas e Contribuições</t>
  </si>
  <si>
    <t xml:space="preserve">  Obrigações com Administradoras de Cartões</t>
  </si>
  <si>
    <t>Passivo não Circulante</t>
  </si>
  <si>
    <t xml:space="preserve">  Empréstimos com Partes Relacionadas</t>
  </si>
  <si>
    <t xml:space="preserve">  Impostos e Contribuições</t>
  </si>
  <si>
    <t xml:space="preserve">  Ações em tesouraria</t>
  </si>
  <si>
    <t xml:space="preserve">  Ajustes conversão de balanço de controlada no Exterior</t>
  </si>
  <si>
    <t>Passivo Total</t>
  </si>
  <si>
    <t xml:space="preserve"> Patrimônio Líquido</t>
  </si>
  <si>
    <t>Dados Operacionais - Mercadorias</t>
  </si>
  <si>
    <t>Receita Líquida Consolidada de Mercadorias (R$ MM)</t>
  </si>
  <si>
    <t>Quantidade Total de Lojas ao Final do Período</t>
  </si>
  <si>
    <t>Área de Vendas em mil m² ao Final do Período</t>
  </si>
  <si>
    <t>Receita Líquida por m² (R$ por m²)</t>
  </si>
  <si>
    <t>Receita Líquida pela Área média de Vendas do Período</t>
  </si>
  <si>
    <t>Ticket Médio Total (R$)</t>
  </si>
  <si>
    <t>Ticket Médio do Cartão Riachuelo (R$)</t>
  </si>
  <si>
    <t>Número de Colaboradores (Grupo)</t>
  </si>
  <si>
    <t>CASA RIACHUELO</t>
  </si>
  <si>
    <t># lojas stand alone</t>
  </si>
  <si>
    <t># lojas store in store</t>
  </si>
  <si>
    <t>Área de vendas final do período (m²)</t>
  </si>
  <si>
    <t>Receita líquida (R$000)</t>
  </si>
  <si>
    <t>Lucro bruto (R$000)</t>
  </si>
  <si>
    <t>Margem Bruta Casa Riachuelo (%)</t>
  </si>
  <si>
    <t>CARTER'S</t>
  </si>
  <si>
    <t>Margem Bruta Carter's (%)</t>
  </si>
  <si>
    <r>
      <t>Receita líq. por m</t>
    </r>
    <r>
      <rPr>
        <vertAlign val="superscript"/>
        <sz val="10.5"/>
        <rFont val="Larsseit Light"/>
      </rPr>
      <t>2</t>
    </r>
  </si>
  <si>
    <t>Endividamento Líquido (R$ Mil)</t>
  </si>
  <si>
    <t>Disponibilidades</t>
  </si>
  <si>
    <t>Empréstimos e Financiamentos</t>
  </si>
  <si>
    <t>Circulante</t>
  </si>
  <si>
    <t>Não Circulante</t>
  </si>
  <si>
    <t>Endividamento Líquido</t>
  </si>
  <si>
    <t>Dívida Líquida / EBITDA (últimos 12 meses)</t>
  </si>
  <si>
    <t>Tecnologia &amp; Transformação Digital</t>
  </si>
  <si>
    <t>Remodelações</t>
  </si>
  <si>
    <t>Lojas Novas</t>
  </si>
  <si>
    <t>Fábrica</t>
  </si>
  <si>
    <t>Manutenção</t>
  </si>
  <si>
    <t>Centros de Distribuição</t>
  </si>
  <si>
    <t>Total</t>
  </si>
  <si>
    <t>AC RIO BRANCO VIA VERDE SH</t>
  </si>
  <si>
    <t>Acre</t>
  </si>
  <si>
    <t>Rio Branco</t>
  </si>
  <si>
    <t>Via Verde Shopping</t>
  </si>
  <si>
    <t>AL MACEIÓ CT</t>
  </si>
  <si>
    <t>Alagoas</t>
  </si>
  <si>
    <t>Maceió</t>
  </si>
  <si>
    <t>Loja Maceió</t>
  </si>
  <si>
    <t>AL MACEIÓ SH</t>
  </si>
  <si>
    <t>Maceió Shopping</t>
  </si>
  <si>
    <t>AL MACEIO PATIO SH</t>
  </si>
  <si>
    <t>Shopping Pátio Maceio</t>
  </si>
  <si>
    <t>AL MACEIO PARQUE SH</t>
  </si>
  <si>
    <t>Parque Shopping Maceió</t>
  </si>
  <si>
    <t>AL ARAPIRACA PATIO SH</t>
  </si>
  <si>
    <t>Arapiraca</t>
  </si>
  <si>
    <t>Arapiraca Garden Shopping</t>
  </si>
  <si>
    <t>AM MANAUS AMAZONAS SH</t>
  </si>
  <si>
    <t>Amazonas</t>
  </si>
  <si>
    <t>Manaus</t>
  </si>
  <si>
    <t>Amazonas Shopping</t>
  </si>
  <si>
    <t>AM MANAUS ER CT</t>
  </si>
  <si>
    <t>Loja Manaus</t>
  </si>
  <si>
    <t xml:space="preserve">AM MANAUS GRANDE CIRCULAR SH </t>
  </si>
  <si>
    <t>Shopping Grande Circular</t>
  </si>
  <si>
    <t>AM MANAUS MANAUARA SH</t>
  </si>
  <si>
    <t>Manauara Shopping</t>
  </si>
  <si>
    <t>AM MANAUS PONTA NEGRA SH</t>
  </si>
  <si>
    <t>Shopping Ponta Negra</t>
  </si>
  <si>
    <t xml:space="preserve">AM MANAUS SUMAUMA PARK SH </t>
  </si>
  <si>
    <t>Sumaúma Park Shopping</t>
  </si>
  <si>
    <t>AM MANAUS VIA NORTE</t>
  </si>
  <si>
    <t>Shopping Manaus ViaNorte</t>
  </si>
  <si>
    <t>AP AMAPÁ GARDEN SH</t>
  </si>
  <si>
    <t>Amapá</t>
  </si>
  <si>
    <t>Macapá</t>
  </si>
  <si>
    <t>Amapá Garden Shopping</t>
  </si>
  <si>
    <t>AP MACAPÁ SH</t>
  </si>
  <si>
    <t>Macapá Shopping</t>
  </si>
  <si>
    <t>BA CAMAÇARI BOULEVARD SH</t>
  </si>
  <si>
    <t>Bahia</t>
  </si>
  <si>
    <t>Camaçari</t>
  </si>
  <si>
    <t>Boulevard Shopping Camaçari</t>
  </si>
  <si>
    <t>BA FEIRA DE SANTANA BOULEVARD SH</t>
  </si>
  <si>
    <t>Feira de Santana</t>
  </si>
  <si>
    <t>Boulevard Shopping Feira de Santana</t>
  </si>
  <si>
    <t>BA FEIRA DE SANTANA CT</t>
  </si>
  <si>
    <t>Loja Feira Santana</t>
  </si>
  <si>
    <t>BA ITABUNA JEQUITIBÁ PLAZA SH</t>
  </si>
  <si>
    <t>Itabuna</t>
  </si>
  <si>
    <t>Shopping Jequitibá - Itabuna</t>
  </si>
  <si>
    <t>BA SALVADOR BARRA SH</t>
  </si>
  <si>
    <t>Salvador</t>
  </si>
  <si>
    <t>Shopping Barra Mall</t>
  </si>
  <si>
    <t>BA SALVADOR BELA VISTA</t>
  </si>
  <si>
    <t>Shopping Bela Vista</t>
  </si>
  <si>
    <t>BA SALVADOR IGUATEMI SH</t>
  </si>
  <si>
    <t>Salvador Shopping</t>
  </si>
  <si>
    <t>BA SALVADOR LAPA SH</t>
  </si>
  <si>
    <t>Shopping Center Lapa</t>
  </si>
  <si>
    <t>BA SALVADOR NORTE SH</t>
  </si>
  <si>
    <t>Salvador Norte Shopping</t>
  </si>
  <si>
    <t>BA SALVADOR PARALELA SH</t>
  </si>
  <si>
    <t>Salvador Paralela</t>
  </si>
  <si>
    <t>BA SALVADOR SHOPPING</t>
  </si>
  <si>
    <t>BA TEIXEIRA DE FREITAS SH</t>
  </si>
  <si>
    <t>Teixeira de Freitas</t>
  </si>
  <si>
    <t>Shopping Pátio Mix Teixeira De Freitas</t>
  </si>
  <si>
    <t>BA VITÓRIA CONQUISTA SH</t>
  </si>
  <si>
    <t>Vitória da Conquista</t>
  </si>
  <si>
    <t>Shopping Conquista Sul</t>
  </si>
  <si>
    <t>CE FORTALEZA CT</t>
  </si>
  <si>
    <t>Ceará</t>
  </si>
  <si>
    <t>Fortaleza</t>
  </si>
  <si>
    <t>Loja Fortaleza</t>
  </si>
  <si>
    <t>CE FORTALEZA BENFICA SH</t>
  </si>
  <si>
    <t>Shopping Benfica</t>
  </si>
  <si>
    <t>CE FORTALEZA IGUATEMI SH</t>
  </si>
  <si>
    <t>Shopping Iguatemi</t>
  </si>
  <si>
    <t>CE FORTALEZA NORTH SH</t>
  </si>
  <si>
    <t>North Shopping Fortaleza</t>
  </si>
  <si>
    <t>CE FORTALEZA VIA SUL</t>
  </si>
  <si>
    <t>Via Sul Shopping</t>
  </si>
  <si>
    <t>CE FORTALEZA JOQUEI SH</t>
  </si>
  <si>
    <t>North Shopping Jóquei</t>
  </si>
  <si>
    <t>CE FORTALEZA PARANGABA SH</t>
  </si>
  <si>
    <t>Shopping Parangaba</t>
  </si>
  <si>
    <t xml:space="preserve">CE FORTALEZA PRESIDENTE KENNEDY SH </t>
  </si>
  <si>
    <t>Rio Mar Kennedy</t>
  </si>
  <si>
    <t>CE FORTALEZA RIO MAR</t>
  </si>
  <si>
    <t>Rio Mar Shopping</t>
  </si>
  <si>
    <t>CE JUAZEIRO DO NORTE CARIRI SH</t>
  </si>
  <si>
    <t>Juazeiro do Norte</t>
  </si>
  <si>
    <t>Cariri Garden Shopping</t>
  </si>
  <si>
    <t>CE MARACANAU NORTH SH</t>
  </si>
  <si>
    <t>Maracanau</t>
  </si>
  <si>
    <t>North Shopping Maracanaú</t>
  </si>
  <si>
    <t>CE SOBRAL SH</t>
  </si>
  <si>
    <t>Sobral</t>
  </si>
  <si>
    <t>North Shopping Sobral</t>
  </si>
  <si>
    <t>DF BRASÍLIA BOULEVARD SH</t>
  </si>
  <si>
    <t>Distrito Federal</t>
  </si>
  <si>
    <t>Brasília</t>
  </si>
  <si>
    <t>Boulevard Shopping Brasília</t>
  </si>
  <si>
    <t>DF BR CONJUNTO NACIONAL SH</t>
  </si>
  <si>
    <t>Shopping Conjunto Nacional</t>
  </si>
  <si>
    <t>DF BR PARK SH</t>
  </si>
  <si>
    <t>Park Shopping</t>
  </si>
  <si>
    <t>DF BR PATIO BRASIL SH</t>
  </si>
  <si>
    <t>Pátio Brasil Shopping</t>
  </si>
  <si>
    <t>DF BR W3 CT</t>
  </si>
  <si>
    <t>Loja W3</t>
  </si>
  <si>
    <t>DF TAGUATINGA CT</t>
  </si>
  <si>
    <t>Loja Taguatinga</t>
  </si>
  <si>
    <t>DF TAGUATINGA SH</t>
  </si>
  <si>
    <t>Taguatinga Shopping</t>
  </si>
  <si>
    <t>DF CEILANDIA JK SH</t>
  </si>
  <si>
    <t>JK Shopping</t>
  </si>
  <si>
    <t>ES CARIACICA MOXUARA SH</t>
  </si>
  <si>
    <t>Espiríto Santo</t>
  </si>
  <si>
    <t>Cariacica</t>
  </si>
  <si>
    <t>Shopping Moxuara</t>
  </si>
  <si>
    <t>ES LINHARES PÁTIO MIX</t>
  </si>
  <si>
    <t>Linhares</t>
  </si>
  <si>
    <t>Shopping PátioMix Linhares</t>
  </si>
  <si>
    <t>ES SERRA MESTRE ÁLVARO SH</t>
  </si>
  <si>
    <t>Serra</t>
  </si>
  <si>
    <t>Mestre Álvaro Mall</t>
  </si>
  <si>
    <t xml:space="preserve">ES SERRA MONTSERRAT SH </t>
  </si>
  <si>
    <t>Shopping Montserrat</t>
  </si>
  <si>
    <t>ES VILA VELHA BOULEVARD SH</t>
  </si>
  <si>
    <t>Vila Velha</t>
  </si>
  <si>
    <t>Boulevard Shopping Vila Velha</t>
  </si>
  <si>
    <t>ES VILA VELHA PRAIA DA COSTA SH</t>
  </si>
  <si>
    <t>Praia da Costa Shopping</t>
  </si>
  <si>
    <t>ES VILA VELHA SH</t>
  </si>
  <si>
    <t>Shopping Vila Velha</t>
  </si>
  <si>
    <t>ES VITORIA SH</t>
  </si>
  <si>
    <t>Vitória</t>
  </si>
  <si>
    <t>Shopping Vitória</t>
  </si>
  <si>
    <t>GO APARECIDA DE GOIANIA SH</t>
  </si>
  <si>
    <t>Goiás</t>
  </si>
  <si>
    <t>Aparecida de Goiânia</t>
  </si>
  <si>
    <t>Aparecida Shopping</t>
  </si>
  <si>
    <t>GO GOIANIA BURITI SH</t>
  </si>
  <si>
    <t>Buriti Shopping</t>
  </si>
  <si>
    <t>GO GOIANIA CAMPINAS CT</t>
  </si>
  <si>
    <t>Goiânia</t>
  </si>
  <si>
    <t>Loja Goiânia Campinas</t>
  </si>
  <si>
    <t>GO GOIANIA CERRADO SH</t>
  </si>
  <si>
    <t>Shopping Cerrado</t>
  </si>
  <si>
    <t>GO GOIÂNIA FLAMBOYANT SH</t>
  </si>
  <si>
    <t>Flamboyant Shopping Center</t>
  </si>
  <si>
    <t>GO GOIANIA SH</t>
  </si>
  <si>
    <t>Goiânia Shopping</t>
  </si>
  <si>
    <t>GO GOIANIA PORTAL SH</t>
  </si>
  <si>
    <t>Portal Shopping</t>
  </si>
  <si>
    <t>GO GOIANIA PASSEIO DAS AGUAS SH</t>
  </si>
  <si>
    <t>Passeio das Águas Shopping</t>
  </si>
  <si>
    <t>GO GOIANIA RIO VERDE SH</t>
  </si>
  <si>
    <t>Rio Verde</t>
  </si>
  <si>
    <t>Buriti Shopping Rio Verde</t>
  </si>
  <si>
    <t>GO ÁGUAS LINDAS SH</t>
  </si>
  <si>
    <t>Águas Lindas de Goia</t>
  </si>
  <si>
    <t>Águas Lindas Shopping</t>
  </si>
  <si>
    <t>GO ANÁPOLIS CT</t>
  </si>
  <si>
    <t>Anápolis</t>
  </si>
  <si>
    <t>Loja Anápolis</t>
  </si>
  <si>
    <t>GO VALPARAISO SH</t>
  </si>
  <si>
    <t>Valparaiso de Goias</t>
  </si>
  <si>
    <t>Shopping Sul</t>
  </si>
  <si>
    <t>MA CAXIAS CENTER SH</t>
  </si>
  <si>
    <t>Maranhão</t>
  </si>
  <si>
    <t>Caxias</t>
  </si>
  <si>
    <t>Caxias Shopping Center</t>
  </si>
  <si>
    <t>MA IMPERATRIZ IMPERIAL SH</t>
  </si>
  <si>
    <t>Imperatriz</t>
  </si>
  <si>
    <t>Imperial Shopping</t>
  </si>
  <si>
    <t>MA SÃO LUIS CT</t>
  </si>
  <si>
    <t>São Luís</t>
  </si>
  <si>
    <t>Loja São Luís</t>
  </si>
  <si>
    <t xml:space="preserve">MA SÃO LUIS SH </t>
  </si>
  <si>
    <t>São Luís Shopping</t>
  </si>
  <si>
    <t>MA SÃO LUIS ILHA SH</t>
  </si>
  <si>
    <t>Shopping da Ilha</t>
  </si>
  <si>
    <t>MA SÃO LUIS RIO ANIL SH</t>
  </si>
  <si>
    <t>Rio Anil Shopping</t>
  </si>
  <si>
    <t xml:space="preserve">MA SÃO JOSÉ DO RIBAMAR PATIO NORTE SH </t>
  </si>
  <si>
    <t>São José de Ribamar</t>
  </si>
  <si>
    <t>Pátio Norte Shopping</t>
  </si>
  <si>
    <t>MG BETIM METROPOLITAM SH</t>
  </si>
  <si>
    <t>Minas Gerais</t>
  </si>
  <si>
    <t>Partage Shopping Betim</t>
  </si>
  <si>
    <t>Betim</t>
  </si>
  <si>
    <t>MG BETIM MONTECARMO SH</t>
  </si>
  <si>
    <t>Monte Carmo Shopping</t>
  </si>
  <si>
    <t>MG BH ESTAÇÃO SH</t>
  </si>
  <si>
    <t>Belo Horizonte</t>
  </si>
  <si>
    <t>Shopping Estação BH</t>
  </si>
  <si>
    <t>MG BH BOULEVARD SH</t>
  </si>
  <si>
    <t>Boulevard Shopping</t>
  </si>
  <si>
    <t>MG BH CIDADE SH</t>
  </si>
  <si>
    <t>Shopping Cidade</t>
  </si>
  <si>
    <t>MG BH DEL REY SH</t>
  </si>
  <si>
    <t>Shopping Del Rey</t>
  </si>
  <si>
    <t>MG BH MINAS SH</t>
  </si>
  <si>
    <t>Minas Shopping</t>
  </si>
  <si>
    <t>MG BH SH</t>
  </si>
  <si>
    <t>BH Shopping</t>
  </si>
  <si>
    <t>MG CONTAGEM SH</t>
  </si>
  <si>
    <t>Contagem</t>
  </si>
  <si>
    <t>Shopping Contagem</t>
  </si>
  <si>
    <t>MG CONTAGEM SH BR MALLS</t>
  </si>
  <si>
    <t>MG JUIZ DE FORA HALFELD CT</t>
  </si>
  <si>
    <t>Juiz de Fora</t>
  </si>
  <si>
    <t>Loja Juiz de Fora Halfeld</t>
  </si>
  <si>
    <t>MG JUIZ DE FORA JARDIM NORTE SH</t>
  </si>
  <si>
    <t>Shopping Jardim Norte</t>
  </si>
  <si>
    <t>MG VALE DO IPATINGA SH</t>
  </si>
  <si>
    <t>Ipatinga</t>
  </si>
  <si>
    <t>Shopping Vale Do Aço</t>
  </si>
  <si>
    <t>MG MONTES CLAROS SH</t>
  </si>
  <si>
    <t>Montes Claros</t>
  </si>
  <si>
    <t>Montes Claros Shopping</t>
  </si>
  <si>
    <t>MG POUSO ALEGRE SERRA SH</t>
  </si>
  <si>
    <t>Pouso Alegre</t>
  </si>
  <si>
    <t>Serra Sul Shopping</t>
  </si>
  <si>
    <t>MG UBERABA SH</t>
  </si>
  <si>
    <t>Uberaba</t>
  </si>
  <si>
    <t>Shopping Center Uberaba</t>
  </si>
  <si>
    <t>MG UBERLANDIA CT</t>
  </si>
  <si>
    <t>Uberlândia</t>
  </si>
  <si>
    <t>Loja Uberlândia</t>
  </si>
  <si>
    <t>MG UBERLANDIA CENTER SH</t>
  </si>
  <si>
    <t>Center Shopping Uberlândia</t>
  </si>
  <si>
    <t xml:space="preserve">MG UBERLANDIA SONAE SH </t>
  </si>
  <si>
    <t>Uberlândia Shopping</t>
  </si>
  <si>
    <t>MS CAMPO GRANDE SH</t>
  </si>
  <si>
    <t>Mato Grosso do Sul</t>
  </si>
  <si>
    <t>Campo Grande</t>
  </si>
  <si>
    <t>Park Shopping Campo Grande</t>
  </si>
  <si>
    <t>MS CAMPO GRANDE CT</t>
  </si>
  <si>
    <t>Loja Campo Grande</t>
  </si>
  <si>
    <t>MS CAMPO GRANDE NORTE SUL SH</t>
  </si>
  <si>
    <t>Campo Grande Norte Sul Shopping</t>
  </si>
  <si>
    <t>MS DOURADOS CT</t>
  </si>
  <si>
    <t>Dourados</t>
  </si>
  <si>
    <t>Loja Dourados</t>
  </si>
  <si>
    <t>MS CAMPO GRANDE BOSQUE DOS IPES SH</t>
  </si>
  <si>
    <t>Shopping Bosque dos Ipês</t>
  </si>
  <si>
    <t>MT CUIABÁ 3 AMÉRICAS SH</t>
  </si>
  <si>
    <t xml:space="preserve">Mato Grosso  </t>
  </si>
  <si>
    <t>Cuiabá</t>
  </si>
  <si>
    <t>Shopping 3 Américas</t>
  </si>
  <si>
    <t>MT CUIABA PANTANAL SH</t>
  </si>
  <si>
    <t>Pantanal Shopping</t>
  </si>
  <si>
    <t>MT CUIABÁ CT</t>
  </si>
  <si>
    <t>Loja Cuiabá</t>
  </si>
  <si>
    <t>MT VARZEA GRANDE SH</t>
  </si>
  <si>
    <t>Várzea Grande</t>
  </si>
  <si>
    <t>Várzea Grande Shopping</t>
  </si>
  <si>
    <t xml:space="preserve">PA ANANINDEUA METROPOLE SH </t>
  </si>
  <si>
    <t>Pará</t>
  </si>
  <si>
    <t>Ananindeua</t>
  </si>
  <si>
    <t>Metrópole Ananindeua</t>
  </si>
  <si>
    <t>PA BELEM BOULEVARD</t>
  </si>
  <si>
    <t>Belém</t>
  </si>
  <si>
    <t>Boulevard Shopping Belém</t>
  </si>
  <si>
    <t>PA BELÉM CASTANHEIRA SH</t>
  </si>
  <si>
    <t>Castanheira Shopping</t>
  </si>
  <si>
    <t xml:space="preserve">PA BELÉM BOSQUE GRÃO PARA SH </t>
  </si>
  <si>
    <t>Shopping Bosque Grão-Pará</t>
  </si>
  <si>
    <t>PA BELÉM CT</t>
  </si>
  <si>
    <t>Loja Belém</t>
  </si>
  <si>
    <t>PA BELÉM PARQUE SH</t>
  </si>
  <si>
    <t>Parque Shopping Belém</t>
  </si>
  <si>
    <t xml:space="preserve">PA PÁTIO BELÉM SH </t>
  </si>
  <si>
    <t>Shopping Pátio Belém</t>
  </si>
  <si>
    <t>PA PÁTIO MARABÁ SH</t>
  </si>
  <si>
    <t>Marabá</t>
  </si>
  <si>
    <t>Shopping Pátio Marabá</t>
  </si>
  <si>
    <t>PA SANTARÉM RIO TAPAJÓS SH</t>
  </si>
  <si>
    <t>Santarém</t>
  </si>
  <si>
    <t>Rio Tapajós Shopping</t>
  </si>
  <si>
    <t>PB CAMPINA GRANDE SH</t>
  </si>
  <si>
    <t>Paraíba</t>
  </si>
  <si>
    <t>Campina Grande</t>
  </si>
  <si>
    <t>Partage Shopping Campina Grande</t>
  </si>
  <si>
    <t>PB JOÃO PESSOA MANAIRA SH</t>
  </si>
  <si>
    <t>João Pessoa</t>
  </si>
  <si>
    <t>Manaíra Shopping</t>
  </si>
  <si>
    <t>PB JOÃO PESSOA MANGABEIRA SH</t>
  </si>
  <si>
    <t>Mangabeira Shopping</t>
  </si>
  <si>
    <t>PB JOÃO PESSOA TAMBIÁ SH</t>
  </si>
  <si>
    <t>Shopping Tambiá</t>
  </si>
  <si>
    <t xml:space="preserve">PE CAMARAGIBE CAMARA SH </t>
  </si>
  <si>
    <t>Pernambuco</t>
  </si>
  <si>
    <t>Camaragibe</t>
  </si>
  <si>
    <t>Camará Shopping</t>
  </si>
  <si>
    <t>PE CARUARU NORTH SH</t>
  </si>
  <si>
    <t>Caruaru</t>
  </si>
  <si>
    <t>Caruaru Shopping</t>
  </si>
  <si>
    <t>PE CARUARU DIFUSORA SH</t>
  </si>
  <si>
    <t>Shopping Difusora</t>
  </si>
  <si>
    <t>PE PATTEO OLINDA SH</t>
  </si>
  <si>
    <t>Olinda</t>
  </si>
  <si>
    <t>Patteo Olinda Shopping</t>
  </si>
  <si>
    <t>PE RECIFE CT</t>
  </si>
  <si>
    <t>Recife</t>
  </si>
  <si>
    <t>Loja Recife</t>
  </si>
  <si>
    <t>PE RECIFE SH</t>
  </si>
  <si>
    <t>Shopping Center Recife</t>
  </si>
  <si>
    <t>PE RECIFE RIOMAR SH</t>
  </si>
  <si>
    <t>Shopping RioMar</t>
  </si>
  <si>
    <t>PE RECIFE TACARUNA SH</t>
  </si>
  <si>
    <t>Shopping Tacaruna</t>
  </si>
  <si>
    <t>PE RECIFE RUA NOVA CT</t>
  </si>
  <si>
    <t>Loja Recife Rua Nova</t>
  </si>
  <si>
    <t xml:space="preserve">PE PAULISTA NORTH WAY SH </t>
  </si>
  <si>
    <t>Paulista</t>
  </si>
  <si>
    <t>Paulista North Way Shopping</t>
  </si>
  <si>
    <t>PE PETROLINA RIVER SH</t>
  </si>
  <si>
    <t>Petrolina</t>
  </si>
  <si>
    <t>River Shopping</t>
  </si>
  <si>
    <t>PE VITORIA DE SANTO ANTAO PARK SH</t>
  </si>
  <si>
    <t>Vitória de Santo Antão</t>
  </si>
  <si>
    <t>Vitoria Park Shopping</t>
  </si>
  <si>
    <t>PE CABO SANTO AGOSTINHO COSTA DOURADA SH</t>
  </si>
  <si>
    <t>Cabo de Santo Agostinho</t>
  </si>
  <si>
    <t>Shopping Costa Dourada</t>
  </si>
  <si>
    <t>PE JABOATÃO GUARARAPES SH</t>
  </si>
  <si>
    <t>Jaboatão dos Guararapes</t>
  </si>
  <si>
    <t>Shopping Guararapes</t>
  </si>
  <si>
    <t>PI PARNAIBA SH</t>
  </si>
  <si>
    <t>Piauí</t>
  </si>
  <si>
    <t>Parnaíba</t>
  </si>
  <si>
    <t>Parnaíba Shopping</t>
  </si>
  <si>
    <t>PI TERESINA CT (GRD)</t>
  </si>
  <si>
    <t>Teresina</t>
  </si>
  <si>
    <t>Loja Teresina Lado Par</t>
  </si>
  <si>
    <t>PI TERESINA CT (PEQ)</t>
  </si>
  <si>
    <t>Loja Teresina Lado Ímpar</t>
  </si>
  <si>
    <t>PI TERESINA SH</t>
  </si>
  <si>
    <t>Teresina Shopping</t>
  </si>
  <si>
    <t>PI TERESINA RIO POTY SH</t>
  </si>
  <si>
    <t>Shopping Rio Poty</t>
  </si>
  <si>
    <t>PR CASCAVEL CT</t>
  </si>
  <si>
    <t>Paraná</t>
  </si>
  <si>
    <t>Cascavel</t>
  </si>
  <si>
    <t>Loja Cascavel</t>
  </si>
  <si>
    <t>PR CURITIBA CT</t>
  </si>
  <si>
    <t>Curitiba</t>
  </si>
  <si>
    <t>Loja Curitiba</t>
  </si>
  <si>
    <t>PR CURITIBA ESTAÇÃO SH</t>
  </si>
  <si>
    <t>Shopping Estação</t>
  </si>
  <si>
    <t>PR CURITIBA PALLADIUM SH</t>
  </si>
  <si>
    <t>Shopping Palladium Curitiba</t>
  </si>
  <si>
    <t>PR CURITIBA SH</t>
  </si>
  <si>
    <t>Shopping Curitiba</t>
  </si>
  <si>
    <t>PR FOZ DO IGUAÇÚ CT</t>
  </si>
  <si>
    <t>Foz do Iguaçú</t>
  </si>
  <si>
    <t>Loja Foz do Iguaçú</t>
  </si>
  <si>
    <t xml:space="preserve">PR FOZ DO IGUAÇU PALLADIUM SH </t>
  </si>
  <si>
    <t>Shopping Foz Do Iguaçu Palladium</t>
  </si>
  <si>
    <t>PR LONDRINA BOULEVARD SH</t>
  </si>
  <si>
    <t>Londrina</t>
  </si>
  <si>
    <t>Boulevard Londrina Shopping</t>
  </si>
  <si>
    <t>PR LONDRINA CATUAÍ SH</t>
  </si>
  <si>
    <t>Catuaí Shopping Londrina</t>
  </si>
  <si>
    <t>PR LONDRINA CT</t>
  </si>
  <si>
    <t>Loja Londrina</t>
  </si>
  <si>
    <t>PR LONDRINA NORTE SH</t>
  </si>
  <si>
    <t>Londrina Norte Shopping</t>
  </si>
  <si>
    <t>PR MARINGÁ CATUAÍ SH</t>
  </si>
  <si>
    <t>Maringá</t>
  </si>
  <si>
    <t>Catuai Shopping Maringá</t>
  </si>
  <si>
    <t>PR MARINGÁ PARK SH</t>
  </si>
  <si>
    <t>Maringá Park</t>
  </si>
  <si>
    <t>PR MARINGÁ CT</t>
  </si>
  <si>
    <t>Loja Maringá</t>
  </si>
  <si>
    <t>PR PONTA GROSSA PALLADIUM SH</t>
  </si>
  <si>
    <t>Ponta Grossa</t>
  </si>
  <si>
    <t>Shopping Palladium Ponta Grossa</t>
  </si>
  <si>
    <t>PR SÃO JOSE DOS PINHAIS SH</t>
  </si>
  <si>
    <t>São José dos Pinhais</t>
  </si>
  <si>
    <t>Shopping São José</t>
  </si>
  <si>
    <t>RIO AMERICAS SH</t>
  </si>
  <si>
    <t>Rio de Janeiro</t>
  </si>
  <si>
    <t>Américas Shopping</t>
  </si>
  <si>
    <t xml:space="preserve">RIO BARRA SH </t>
  </si>
  <si>
    <t>Barra Shopping</t>
  </si>
  <si>
    <t>RIO BANGU SH</t>
  </si>
  <si>
    <t>Bangu Shopping</t>
  </si>
  <si>
    <t xml:space="preserve">RIO BOULEVARD SH </t>
  </si>
  <si>
    <t>Shopping Boulevard</t>
  </si>
  <si>
    <t>RIO CAMPO GRANDE SH</t>
  </si>
  <si>
    <t>RIO CARIOCA SH</t>
  </si>
  <si>
    <t>Carioca Shopping</t>
  </si>
  <si>
    <t>RIO IPANEMA CT</t>
  </si>
  <si>
    <t>Loja Ipanema</t>
  </si>
  <si>
    <t>RIO MADUREIRA SH</t>
  </si>
  <si>
    <t>Madureira Shopping</t>
  </si>
  <si>
    <t>RIO NORTE SH</t>
  </si>
  <si>
    <t>Norte Shopping</t>
  </si>
  <si>
    <t>RIO NOVA AMÉRICA SH</t>
  </si>
  <si>
    <t>Shopping Nova América</t>
  </si>
  <si>
    <t>RIO OUVIDOR CT</t>
  </si>
  <si>
    <t>Loja Ouvidor</t>
  </si>
  <si>
    <t>RIO WEST SH</t>
  </si>
  <si>
    <t>West Shopping</t>
  </si>
  <si>
    <t>RIO METROPOLITANO</t>
  </si>
  <si>
    <t>Shopping Metropolitano Barra</t>
  </si>
  <si>
    <t>RJ CAMPOS BOULEVARD SH</t>
  </si>
  <si>
    <t>Campos dos Goytacazes</t>
  </si>
  <si>
    <t>Boulevard Shopping Campos</t>
  </si>
  <si>
    <t>RJ DUQUE DE CAXIAS CT</t>
  </si>
  <si>
    <t>Duque de Caxias</t>
  </si>
  <si>
    <t>Loja Duque de Caxias</t>
  </si>
  <si>
    <t>RJ DUQUE DE CAXIAS SH</t>
  </si>
  <si>
    <t>Caxias Shopping</t>
  </si>
  <si>
    <t>RJ ITABORAI SH</t>
  </si>
  <si>
    <t>Itaboraí</t>
  </si>
  <si>
    <t>Itaboraí Plaza </t>
  </si>
  <si>
    <t>RJ ITAGUAI COSTA VERDE SH</t>
  </si>
  <si>
    <t>Itaguaí</t>
  </si>
  <si>
    <t>PátioMix Costa Verde</t>
  </si>
  <si>
    <t>RJ NITERÓI PLAZA SH</t>
  </si>
  <si>
    <t>Niterói</t>
  </si>
  <si>
    <t>Plaza Niterói Shopping</t>
  </si>
  <si>
    <t xml:space="preserve">RJ SÃO GONÇALO PATIO ALCANTARA SH </t>
  </si>
  <si>
    <t>São Gonçalo</t>
  </si>
  <si>
    <t>Pátio Alcântara</t>
  </si>
  <si>
    <t>RJ NOVA IGUAÇU TOP SH</t>
  </si>
  <si>
    <t>Nova Iguaçu</t>
  </si>
  <si>
    <t>Top Shopping Nova Iguaçu</t>
  </si>
  <si>
    <t>RJ NOVA IGUAÇU SH</t>
  </si>
  <si>
    <t>Shopping Nova Iguaçu</t>
  </si>
  <si>
    <t>RJ RESENDE PATIO MIX</t>
  </si>
  <si>
    <t>Resende</t>
  </si>
  <si>
    <t>Shopping Pátio Mix Resende</t>
  </si>
  <si>
    <t>RJ RIO SULACAP</t>
  </si>
  <si>
    <t>Parque Shopping Sulacap</t>
  </si>
  <si>
    <t>RJ CABO FRIO LAGOS SH</t>
  </si>
  <si>
    <t>Cabo Frio</t>
  </si>
  <si>
    <t>Shopping Park Lagos</t>
  </si>
  <si>
    <t>RJ SÃO GONÇALO BOULEVARD SH</t>
  </si>
  <si>
    <t>Boulervard Shopping São Gonçalo</t>
  </si>
  <si>
    <t>RN MOSSORÓ CT</t>
  </si>
  <si>
    <t>Rio Grande do Norte</t>
  </si>
  <si>
    <t>Mossoró</t>
  </si>
  <si>
    <t>Loja Mossoró</t>
  </si>
  <si>
    <t>RN MOSSORÓ WEST SH</t>
  </si>
  <si>
    <t>Partage Shopping Mossoró</t>
  </si>
  <si>
    <t>RN NATAL CT</t>
  </si>
  <si>
    <t>Natal</t>
  </si>
  <si>
    <t>Loja Natal</t>
  </si>
  <si>
    <t>RN NATAL MIDWAY SH</t>
  </si>
  <si>
    <t>Midway Mall</t>
  </si>
  <si>
    <t>RN NATAL PARTAGE SH</t>
  </si>
  <si>
    <t>Partage Norte Shopping Natal</t>
  </si>
  <si>
    <t>RO PORTO VELHO SH</t>
  </si>
  <si>
    <t>Rondônia</t>
  </si>
  <si>
    <t>Porto Velho</t>
  </si>
  <si>
    <t>Porto Velho Shopping</t>
  </si>
  <si>
    <t>RR BOA VISTA GARDEN</t>
  </si>
  <si>
    <t>Roraima</t>
  </si>
  <si>
    <t>Boa Vista</t>
  </si>
  <si>
    <t>Roraima Garden Shopping</t>
  </si>
  <si>
    <t xml:space="preserve">RR BOA VISTA PATIO SH </t>
  </si>
  <si>
    <t>Pátio Roraima Shopping</t>
  </si>
  <si>
    <t>RS CANOAS SH</t>
  </si>
  <si>
    <t>Rio Grande do Sul</t>
  </si>
  <si>
    <t>Canoas</t>
  </si>
  <si>
    <t>Canoas Shopping</t>
  </si>
  <si>
    <t xml:space="preserve">RS CANOAS PARK SH </t>
  </si>
  <si>
    <t>Park Shopping Canoas</t>
  </si>
  <si>
    <t>RS CAXIAS DO SUL IGUATEMI SH</t>
  </si>
  <si>
    <t>Caxias do Sul</t>
  </si>
  <si>
    <t>Shopping Iguatemi Caxias do Sul</t>
  </si>
  <si>
    <t>RS PELOTAS SH</t>
  </si>
  <si>
    <t>Pelotas</t>
  </si>
  <si>
    <t>Shopping Pelotas</t>
  </si>
  <si>
    <t xml:space="preserve">RS POA ANDRADAS CT </t>
  </si>
  <si>
    <t>Porto Alegre</t>
  </si>
  <si>
    <t>Loja Poa Andradas</t>
  </si>
  <si>
    <t>RS POA BARRA SUL SH</t>
  </si>
  <si>
    <t>Barra Shopping Sul</t>
  </si>
  <si>
    <t>RS POÁ COUNTRY SH</t>
  </si>
  <si>
    <t>Bourbon Shopping Country</t>
  </si>
  <si>
    <t>RS POA BOURBON WALLIG SH</t>
  </si>
  <si>
    <t>Bourbon Shopping Wallig</t>
  </si>
  <si>
    <t>RS POA IGUATEMI SH</t>
  </si>
  <si>
    <t>Shopping Iguatemi Porto Alegre</t>
  </si>
  <si>
    <t>RS POA OTAVIO ROCHA CT</t>
  </si>
  <si>
    <t>Loja Poa Otavio Rocha</t>
  </si>
  <si>
    <t>RS POA PRAIA DE BELAS SH</t>
  </si>
  <si>
    <t>Praia de Belas Shopping</t>
  </si>
  <si>
    <t>RS SANTA MARIA PRAÇA NOVA SH</t>
  </si>
  <si>
    <t>Santa Maria</t>
  </si>
  <si>
    <t>Shopping Praça Nova Santa Maria</t>
  </si>
  <si>
    <t>RS RIO GRANDE PARQUE SH</t>
  </si>
  <si>
    <t>Rio Grande</t>
  </si>
  <si>
    <t>Partage Shopping Rio Grande</t>
  </si>
  <si>
    <t>RS SANTA MARIA CT</t>
  </si>
  <si>
    <t>Loja Santa Maria</t>
  </si>
  <si>
    <t>RS GRAVATAI SH</t>
  </si>
  <si>
    <t>Gravataí</t>
  </si>
  <si>
    <t>Gravataí Shopping Center</t>
  </si>
  <si>
    <t>SC FLORIPA SH</t>
  </si>
  <si>
    <t>Santa Catarina</t>
  </si>
  <si>
    <t>Florianópolis</t>
  </si>
  <si>
    <t>Floripa Shopping</t>
  </si>
  <si>
    <t>SC BALNEÁRIO CAMBORIÚ</t>
  </si>
  <si>
    <t>Balneário Camboriú</t>
  </si>
  <si>
    <t>Balneario Shopping</t>
  </si>
  <si>
    <t>SC BLUMENAU NORTE SHOPPING SH</t>
  </si>
  <si>
    <t>Blumenau Norte Shopping</t>
  </si>
  <si>
    <t>Blumenau</t>
  </si>
  <si>
    <t>SC BLUMENAU NEUMARKET SH</t>
  </si>
  <si>
    <t>Neumarkt Shopping</t>
  </si>
  <si>
    <t>SC CHAPECÓ PATIO SH</t>
  </si>
  <si>
    <t>Chapecó</t>
  </si>
  <si>
    <t>Shopping Pátio Chapecó</t>
  </si>
  <si>
    <t>SC CRICIUMA NAÇÕES SH</t>
  </si>
  <si>
    <t>Criciúma</t>
  </si>
  <si>
    <t>Nações Shopping</t>
  </si>
  <si>
    <t>SC ITAJAÍ</t>
  </si>
  <si>
    <t>Itajaí</t>
  </si>
  <si>
    <t>Itajaí Shopping</t>
  </si>
  <si>
    <t>SC JARAGUA DO SUL SH</t>
  </si>
  <si>
    <t>Jaraguá do Sul</t>
  </si>
  <si>
    <t>Jaraguá do Sul Park Shopping</t>
  </si>
  <si>
    <t>SC JOINVILLE GARTEN SH</t>
  </si>
  <si>
    <t>Joinville</t>
  </si>
  <si>
    <t>Garten Shopping</t>
  </si>
  <si>
    <t>SC LAGES SH</t>
  </si>
  <si>
    <t>Lages</t>
  </si>
  <si>
    <t>Lages Garden Shopping</t>
  </si>
  <si>
    <t>SC SÃO JOSÉ CONTINENTE SH</t>
  </si>
  <si>
    <t>São Jose</t>
  </si>
  <si>
    <t>Continente Shopping</t>
  </si>
  <si>
    <t>SC TUBARÃO FAROL SH</t>
  </si>
  <si>
    <t>Tubarão</t>
  </si>
  <si>
    <t>Farol Shopping</t>
  </si>
  <si>
    <t>SE ARACAJÚ CT</t>
  </si>
  <si>
    <t>Sergipe</t>
  </si>
  <si>
    <t>Aracajú</t>
  </si>
  <si>
    <t>Loja Aracajú</t>
  </si>
  <si>
    <t>SE ARACAJÚ JARDINS SH</t>
  </si>
  <si>
    <t>Shopping Jardins</t>
  </si>
  <si>
    <t>SE ARACAJU RIOMAR SH</t>
  </si>
  <si>
    <t>RioMar Shopping Aracaju</t>
  </si>
  <si>
    <t xml:space="preserve">SE NOSSA SENHORA S. SOCORRO PREMIO SH </t>
  </si>
  <si>
    <t>Nossa Senhora do Socorro</t>
  </si>
  <si>
    <t>Shopping Prêmio</t>
  </si>
  <si>
    <t>SPA ADOLFO PINHEIRO CT</t>
  </si>
  <si>
    <t>São Paulo</t>
  </si>
  <si>
    <t>Loja Adolfo Pinheiro</t>
  </si>
  <si>
    <t>SPA ANÁLIA FRANCO SH</t>
  </si>
  <si>
    <t>Shopping Anália Franco</t>
  </si>
  <si>
    <t>SPA ARICANDUVA SH</t>
  </si>
  <si>
    <t>Shopping Aricanduva</t>
  </si>
  <si>
    <t>SPA AVENIDA PAULISTA CT</t>
  </si>
  <si>
    <t>Loja Avenida Paulista</t>
  </si>
  <si>
    <t>SPA BOURBON SH</t>
  </si>
  <si>
    <t>Bourbon Shopping</t>
  </si>
  <si>
    <t>SPA CENTER NORTE SH</t>
  </si>
  <si>
    <t>Shopping Center Norte</t>
  </si>
  <si>
    <t>SPA CENTRAL PLAZA SH</t>
  </si>
  <si>
    <t>Central Plaza Shopping Center</t>
  </si>
  <si>
    <t>SPA FREI CANECA SH</t>
  </si>
  <si>
    <t>Shopping Frei Caneca</t>
  </si>
  <si>
    <t>SPA ELDORADO SH</t>
  </si>
  <si>
    <t>Shopping Eldorado</t>
  </si>
  <si>
    <t>SPA IBIRAPUERA SH</t>
  </si>
  <si>
    <t>Shopping Ibirapuera</t>
  </si>
  <si>
    <t>SPA INTERLAGOS SH</t>
  </si>
  <si>
    <t>Shopping Interlagos</t>
  </si>
  <si>
    <t xml:space="preserve">SPA ITAQUERA SH </t>
  </si>
  <si>
    <t>Shopping Metrô Itaquera</t>
  </si>
  <si>
    <t>SPA MARKET SH</t>
  </si>
  <si>
    <t>Shopping SP Market</t>
  </si>
  <si>
    <t>SPA MOOCA PLAZA SH</t>
  </si>
  <si>
    <t>Mooca Plaza Shopping</t>
  </si>
  <si>
    <t>SPA SANTANA PARQUE SH</t>
  </si>
  <si>
    <t>Santana Parque Shopping</t>
  </si>
  <si>
    <t>SPA TUCURUVI SH</t>
  </si>
  <si>
    <t>Shopping Metrô Tucuruvi</t>
  </si>
  <si>
    <t>SPA VILA OLÍMPIA SH</t>
  </si>
  <si>
    <t>Shopping Vila Olímpia</t>
  </si>
  <si>
    <t>SPA OSCAR FREIRE CT</t>
  </si>
  <si>
    <t>Loja Oscar Freire</t>
  </si>
  <si>
    <t>SPA TIETE SH</t>
  </si>
  <si>
    <t>Tietê Plaza Shopping</t>
  </si>
  <si>
    <t>SP ARAÇATUBA CT</t>
  </si>
  <si>
    <t>Araçatuba</t>
  </si>
  <si>
    <t>Loja Araçatuba</t>
  </si>
  <si>
    <t>SP ARAÇATUBA SH</t>
  </si>
  <si>
    <t>Shopping Praça Nova Araçatuba</t>
  </si>
  <si>
    <t>SP ARARAQUARA JARAGUÁ SH</t>
  </si>
  <si>
    <t>Araraquara</t>
  </si>
  <si>
    <t>Shopping Jaraguá Araraquara</t>
  </si>
  <si>
    <t>SP BARUERI PARQUE SH</t>
  </si>
  <si>
    <t>Barueri</t>
  </si>
  <si>
    <t>Shopping Barueri Parque</t>
  </si>
  <si>
    <t>SP BAURU CT</t>
  </si>
  <si>
    <t>Bauru</t>
  </si>
  <si>
    <t>Loja Bauru</t>
  </si>
  <si>
    <t>SP BAURU NAÇÕES SH</t>
  </si>
  <si>
    <t>Boulevard Shopping Bauru</t>
  </si>
  <si>
    <t xml:space="preserve">SP BARRETOS NORTH SH </t>
  </si>
  <si>
    <t>Barretos</t>
  </si>
  <si>
    <t>North Shopping Barretos</t>
  </si>
  <si>
    <t xml:space="preserve">SP BOTUCATU SH </t>
  </si>
  <si>
    <t>Botucatu</t>
  </si>
  <si>
    <t>Shopping Botucatu</t>
  </si>
  <si>
    <t>SP CARAGUÁ SERRAMAR PQ SH</t>
  </si>
  <si>
    <t>Caraguatatuba</t>
  </si>
  <si>
    <t>Serramar Shopping</t>
  </si>
  <si>
    <t>SP CAMPINAS BANDEIRAS SH</t>
  </si>
  <si>
    <t>Campinas</t>
  </si>
  <si>
    <t>Parque das Bandeiras Shopping</t>
  </si>
  <si>
    <t>SP CAMPINAS DOM PEDRO SH</t>
  </si>
  <si>
    <t>Shopping Parque Dom Pedro</t>
  </si>
  <si>
    <t>SP CAMPINAS IGUATEMI SH</t>
  </si>
  <si>
    <t>Iguatemi Campinas</t>
  </si>
  <si>
    <t>SP COTIA GRANJA VIANNA SH</t>
  </si>
  <si>
    <t>Cotia</t>
  </si>
  <si>
    <t>Shopping Granja Vianna</t>
  </si>
  <si>
    <t>SP DIADEMA PRAÇA DA MOÇA SH</t>
  </si>
  <si>
    <t>Diadema</t>
  </si>
  <si>
    <t>Shopping Praça da Moça</t>
  </si>
  <si>
    <t xml:space="preserve">SP FRANCA SH </t>
  </si>
  <si>
    <t>Franca</t>
  </si>
  <si>
    <t>Franca Shopping</t>
  </si>
  <si>
    <t>SP GUARATINGUETÁ CT</t>
  </si>
  <si>
    <t>Guaratingueta</t>
  </si>
  <si>
    <t>Loja Guaratinguetá</t>
  </si>
  <si>
    <t>SP GUARULHOS CT</t>
  </si>
  <si>
    <t>Guarulhos</t>
  </si>
  <si>
    <t>Loja Guarulhos</t>
  </si>
  <si>
    <t>SP GUARULHOS BOSQUE MAIA SH</t>
  </si>
  <si>
    <t>Parque Shopping Maia</t>
  </si>
  <si>
    <t>SP GUARULHOS INTERNACIONAL  SH</t>
  </si>
  <si>
    <t>Internacional Shopping Guarulhos</t>
  </si>
  <si>
    <t xml:space="preserve">SP ITU PLAZA SH </t>
  </si>
  <si>
    <t>Itu</t>
  </si>
  <si>
    <t>Plaza Shopping Itu</t>
  </si>
  <si>
    <t>SP JACAREI CT</t>
  </si>
  <si>
    <t>Jacareí</t>
  </si>
  <si>
    <t>Loja Jacareí</t>
  </si>
  <si>
    <t>SP JUNDIAÍ CT</t>
  </si>
  <si>
    <t>Jundiaí</t>
  </si>
  <si>
    <t>Loja Jundiaí</t>
  </si>
  <si>
    <t>SP JUNDIAÍ SH</t>
  </si>
  <si>
    <t>Jundiaí Shopping</t>
  </si>
  <si>
    <t>SP MAUÁ PLAZA SH</t>
  </si>
  <si>
    <t>Mauá</t>
  </si>
  <si>
    <t>Mauá Plaza Shopping</t>
  </si>
  <si>
    <t>SP MARÍLIA CT</t>
  </si>
  <si>
    <t>Marília</t>
  </si>
  <si>
    <t>Loja Marília</t>
  </si>
  <si>
    <t>SP MOGI DAS CRUZES CT</t>
  </si>
  <si>
    <t>Mogi das Cruzes</t>
  </si>
  <si>
    <t>Loja Mogi Das Cruzes</t>
  </si>
  <si>
    <t>SP MOGI GUAÇU BURITI SH</t>
  </si>
  <si>
    <t>Mogi Guaçu</t>
  </si>
  <si>
    <t>Buriti Shopping Mogi Guaçu</t>
  </si>
  <si>
    <t>SP MOGI DAS CRUZES SH</t>
  </si>
  <si>
    <t>Mogi Shopping</t>
  </si>
  <si>
    <t>SP OSASCO PLAZA SH</t>
  </si>
  <si>
    <t>Osasco</t>
  </si>
  <si>
    <t>Osasco Plaza Shopping</t>
  </si>
  <si>
    <t>SP OSASCO UNIÃO SH</t>
  </si>
  <si>
    <t>Shopping União de Osasco</t>
  </si>
  <si>
    <t>SP PINDAMONHANGABA PATIO SH</t>
  </si>
  <si>
    <t>Pindamonhangaba</t>
  </si>
  <si>
    <t>Shopping Pátio Pinda</t>
  </si>
  <si>
    <t xml:space="preserve">SP PIRACICABA SH </t>
  </si>
  <si>
    <t>Piracicaba</t>
  </si>
  <si>
    <t>Shopping Piracicaba</t>
  </si>
  <si>
    <t>SP PRESIDENTE PRUDENTE SH</t>
  </si>
  <si>
    <t>Presidente Prudente</t>
  </si>
  <si>
    <t>Prudente Shopping</t>
  </si>
  <si>
    <t>SP RIBEIRÃO PRETO CT</t>
  </si>
  <si>
    <t>Ribeirão Preto</t>
  </si>
  <si>
    <t>Loja Ribeirão Preto</t>
  </si>
  <si>
    <t>SP RIBEIRÃO PRETO NOVO SH</t>
  </si>
  <si>
    <t>Novo Shopping Center Ribeirão Preto</t>
  </si>
  <si>
    <t>SP RIBEIRÃO PRETO STA URSULA SH</t>
  </si>
  <si>
    <t>Shopping Santa Úrsula</t>
  </si>
  <si>
    <t>SP RIBEIRÃO PRETO IGUATEMI SH</t>
  </si>
  <si>
    <t>Iguatemi Ribeirão Preto</t>
  </si>
  <si>
    <t>SP RIBEIRÃO PRETO SH</t>
  </si>
  <si>
    <t>Ribeirão Shopping</t>
  </si>
  <si>
    <t>SP SÃO BERNARDO CT</t>
  </si>
  <si>
    <t>São Bernardo do Campo</t>
  </si>
  <si>
    <t>Loja São Bernardo do Campo</t>
  </si>
  <si>
    <t>SP SÃO BERNARDO DO CAMPO PLAZA SH</t>
  </si>
  <si>
    <t>São Bernardo Plaza Shopping</t>
  </si>
  <si>
    <t>SP SÃO BERNARDO CAMPO GOLDEN SH</t>
  </si>
  <si>
    <t>Golden Square Shopping</t>
  </si>
  <si>
    <t>SP SÃO CARLOS IGUATEMI SHOPPING</t>
  </si>
  <si>
    <t>São Carlos</t>
  </si>
  <si>
    <t>Iguatemi São Carlos</t>
  </si>
  <si>
    <t>SP SÃO CAETANO PARK SH</t>
  </si>
  <si>
    <t>São Caetano do Sul</t>
  </si>
  <si>
    <t>Park Shopping São Caetano</t>
  </si>
  <si>
    <t>SP SÃO JOSE CAMPOS VALE SUL</t>
  </si>
  <si>
    <t>São José dos Campos</t>
  </si>
  <si>
    <t>Vale Sul Shopping</t>
  </si>
  <si>
    <t>SP SÃO JOSE DO RIO PRETO AVENIDA SH</t>
  </si>
  <si>
    <t>São José do Rio Preto</t>
  </si>
  <si>
    <t>Plaza Avenida Shopping</t>
  </si>
  <si>
    <t xml:space="preserve">SP SANTA BARBARA D'OESTE TIVOLLI SH </t>
  </si>
  <si>
    <t>Santa Bárbara D'Oeste</t>
  </si>
  <si>
    <t>Tivoli Shopping</t>
  </si>
  <si>
    <t>SP SANTO ANDRÉ ABC SH</t>
  </si>
  <si>
    <t>Santo André</t>
  </si>
  <si>
    <t>Shopping ABC</t>
  </si>
  <si>
    <t>SP SANTO ANDRÉ GRAND PLAZA SH</t>
  </si>
  <si>
    <t>Grand Plaza Shopping</t>
  </si>
  <si>
    <t>SP SANTO ANDRÉ ATRIUM SH</t>
  </si>
  <si>
    <t>Atrium Shopping Santo André</t>
  </si>
  <si>
    <t>SP SANTOS CT</t>
  </si>
  <si>
    <t>Santos</t>
  </si>
  <si>
    <t>Loja Santos</t>
  </si>
  <si>
    <t>SP SANTOS PRAIAMAR SH</t>
  </si>
  <si>
    <t>Praiamar Shopping</t>
  </si>
  <si>
    <t>SP SÃO VICENTE BRISAMAR SH</t>
  </si>
  <si>
    <t>São Vicente</t>
  </si>
  <si>
    <t>Shopping Brisamar</t>
  </si>
  <si>
    <t>SP SÃO JOSÉ CAMPOS CENTER VALE SH</t>
  </si>
  <si>
    <t>CenterVale Shopping</t>
  </si>
  <si>
    <t>SP SÃO JOSÉ CAMPOS CT</t>
  </si>
  <si>
    <t>Loja São José Campos</t>
  </si>
  <si>
    <t>SP SÃO JOSÉ DO RIO PRETO CT</t>
  </si>
  <si>
    <t>Loja São José Rio Preto</t>
  </si>
  <si>
    <t>SP SÃO JOSÉ DO PRETO IGUATEMI SH</t>
  </si>
  <si>
    <t>Shopping Iguatemi São José do Rio Preto</t>
  </si>
  <si>
    <t>SP SOROCABA ESPLANADA SH</t>
  </si>
  <si>
    <t>Sorocaba</t>
  </si>
  <si>
    <t>Iguatemi Esplanada</t>
  </si>
  <si>
    <t>SP SOROCABA CIDADE SH</t>
  </si>
  <si>
    <t>Shopping Cidade Sorocaba</t>
  </si>
  <si>
    <t>SP SOROCABA CIANÊ SH</t>
  </si>
  <si>
    <t>Pátio Cianê Shopping</t>
  </si>
  <si>
    <t>SP TABOÃO SH</t>
  </si>
  <si>
    <t>Taboão da Serra</t>
  </si>
  <si>
    <t>Shopping Taboão</t>
  </si>
  <si>
    <t>SP TAMBORÉ SH</t>
  </si>
  <si>
    <t>Shopping Tamboré</t>
  </si>
  <si>
    <t>SP TAUBATÉ VIA VALE SH</t>
  </si>
  <si>
    <t>Taubaté</t>
  </si>
  <si>
    <t>Via Vale Garden Shopping</t>
  </si>
  <si>
    <t>TO PALMAS CAPIM DOURADO SH</t>
  </si>
  <si>
    <t>Tocantins</t>
  </si>
  <si>
    <t>Palmas</t>
  </si>
  <si>
    <t>Capim Dourado Shopping</t>
  </si>
  <si>
    <t xml:space="preserve">SP CAMPINAS GALLERIA SH </t>
  </si>
  <si>
    <t>Galleria Shopping</t>
  </si>
  <si>
    <t>MT CUIABÁ ESTAÇÃO SH</t>
  </si>
  <si>
    <t xml:space="preserve">RJ VOLTA REDONDA PARK SUL SH </t>
  </si>
  <si>
    <t>Volta Redonda</t>
  </si>
  <si>
    <t>Shopping Park Sul</t>
  </si>
  <si>
    <t>BA VITÓRIA DA CONQUISTA BOULEVARD SH</t>
  </si>
  <si>
    <t>PR GUARAPUAVA DOS LAGOS SH</t>
  </si>
  <si>
    <t>Guarapuava</t>
  </si>
  <si>
    <t xml:space="preserve">Shopping Cidade dos Lagos </t>
  </si>
  <si>
    <t xml:space="preserve">RS PASSO FUNDO SH </t>
  </si>
  <si>
    <t>Passo Fundo</t>
  </si>
  <si>
    <t>Passo Fundo Shopping</t>
  </si>
  <si>
    <t>SC SÃO JOSÉ ITAGUAÇU SH</t>
  </si>
  <si>
    <t>São José</t>
  </si>
  <si>
    <t xml:space="preserve"> Shopping Itaguaçu </t>
  </si>
  <si>
    <t>SP LIMEIRA PATIO SH</t>
  </si>
  <si>
    <t>Limeira</t>
  </si>
  <si>
    <t>Pátio Limeira Shopping</t>
  </si>
  <si>
    <t>SP PRAIA GRANDE LITORAL PLAZA SH</t>
  </si>
  <si>
    <t>Praia Grande</t>
  </si>
  <si>
    <t>Litoral Plaza Shopping</t>
  </si>
  <si>
    <t>MA SÃO LUIS GOLDEN CALHAU SH</t>
  </si>
  <si>
    <t>Golden Shopping Calhau</t>
  </si>
  <si>
    <t>PA PARAUAPEBAS PARTAGE SH</t>
  </si>
  <si>
    <t>Parauapebas</t>
  </si>
  <si>
    <t>Partage Shopping Parauapebas</t>
  </si>
  <si>
    <t>PR CURITIBA JOCKEY PLAZA SH</t>
  </si>
  <si>
    <t>Jockey Plaza Shopping</t>
  </si>
  <si>
    <t>RJ SÃO JOÃO DO MERITI GRANDE RIO SH</t>
  </si>
  <si>
    <t>Shopping Grande Rio</t>
  </si>
  <si>
    <t>SE ARACAJU PARQUE SH</t>
  </si>
  <si>
    <t>Aracaju Parque Shopping</t>
  </si>
  <si>
    <t>SPA MORUMBI SH</t>
  </si>
  <si>
    <t>Shopping Morumbi</t>
  </si>
  <si>
    <t>MG VARGINHA VIA CAFÉ GARDEN SH</t>
  </si>
  <si>
    <t>Via Café Garden Shopping</t>
  </si>
  <si>
    <t>SP SUMARÉ PARK CITY SH</t>
  </si>
  <si>
    <t xml:space="preserve"> Shopping Park City Sumaré </t>
  </si>
  <si>
    <t>SPA RUA SÃO BENTO CT</t>
  </si>
  <si>
    <t>Loja São Bento</t>
  </si>
  <si>
    <t>MS TRÊS LAGOAS NORTH NAÇÕES SH</t>
  </si>
  <si>
    <t>Três Lagoas</t>
  </si>
  <si>
    <t>Shopping Três Lagoas North Nações</t>
  </si>
  <si>
    <t>BA LAURO DE FREITAS PARQUE BAHIA SH</t>
  </si>
  <si>
    <t>Lauro de Freitas</t>
  </si>
  <si>
    <t>Parque Shopping Bahia</t>
  </si>
  <si>
    <t>Botafogo Praia Shopping</t>
  </si>
  <si>
    <t>Shopping Patio Paulista</t>
  </si>
  <si>
    <t>SP OURINHOS PLAZA SH</t>
  </si>
  <si>
    <t>Ourinhos</t>
  </si>
  <si>
    <t>Ourinhos Plaza Shopping</t>
  </si>
  <si>
    <t>PB PATOS SH</t>
  </si>
  <si>
    <t>Patos</t>
  </si>
  <si>
    <t>Patos Shopping</t>
  </si>
  <si>
    <t>SPA WEST PLAZA SH</t>
  </si>
  <si>
    <t>Shopping West Plaza</t>
  </si>
  <si>
    <t>SP CAMPINAS SH</t>
  </si>
  <si>
    <t>Campinas Shopping</t>
  </si>
  <si>
    <t>SP CARAPICUÍBA PLAZA SH</t>
  </si>
  <si>
    <t>Carapicuíba</t>
  </si>
  <si>
    <t>Carapicuíba Plaza Shopping</t>
  </si>
  <si>
    <t>PR CURITIBA PARK BARIGUI SH</t>
  </si>
  <si>
    <t>Park Shopping Barigui</t>
  </si>
  <si>
    <t>PR UMUARAMA PALLADIUM SH</t>
  </si>
  <si>
    <t>Umuarama</t>
  </si>
  <si>
    <t>Shopping Palladium Umuarama</t>
  </si>
  <si>
    <t>Shopping Pátio Paulista</t>
  </si>
  <si>
    <t>Plaza Shopping Niterói</t>
  </si>
  <si>
    <t xml:space="preserve">RIO BOTAFOGO PRAIA SH </t>
  </si>
  <si>
    <t>Parque Dom Pedro Shopping</t>
  </si>
  <si>
    <t>Esplanada Shopping</t>
  </si>
  <si>
    <t>Morumbi Shopping</t>
  </si>
  <si>
    <t>MG BH SAVASSI SH</t>
  </si>
  <si>
    <t>Novembro-21</t>
  </si>
  <si>
    <t>Sudeste</t>
  </si>
  <si>
    <t>Shopping Pátio Savassi</t>
  </si>
  <si>
    <t>Shopping</t>
  </si>
  <si>
    <t>RIO JACAREPAGUÁ PARK SH</t>
  </si>
  <si>
    <t>Park Jacarepaguá Shopping</t>
  </si>
  <si>
    <t>Norte</t>
  </si>
  <si>
    <t>Dezembro-21</t>
  </si>
  <si>
    <t>Oscar Freire</t>
  </si>
  <si>
    <t xml:space="preserve">Rua </t>
  </si>
  <si>
    <t>Shopping Itaguaçu</t>
  </si>
  <si>
    <t>Outubro-21</t>
  </si>
  <si>
    <t>Savassi Shopping</t>
  </si>
  <si>
    <t>Ribeirão Preto Shopping</t>
  </si>
  <si>
    <t>Sul</t>
  </si>
  <si>
    <t>Park Barigui Shopping</t>
  </si>
  <si>
    <t>Villa Lobos Shopping</t>
  </si>
  <si>
    <t>Centro-Oeste</t>
  </si>
  <si>
    <t>Nordeste</t>
  </si>
  <si>
    <t>São Luis Ilha Shopping</t>
  </si>
  <si>
    <t>Iguatemi Shopping</t>
  </si>
  <si>
    <t>Recife Shopping</t>
  </si>
  <si>
    <t>ParkShopping São Caetano</t>
  </si>
  <si>
    <t>Shopping Iguatemi Brasília</t>
  </si>
  <si>
    <t xml:space="preserve">São Paulo </t>
  </si>
  <si>
    <t>Cantareira Norte Shopping</t>
  </si>
  <si>
    <t xml:space="preserve">Indaiatuba </t>
  </si>
  <si>
    <t>Polo Shopping Indaiatuba</t>
  </si>
  <si>
    <t>Sinop</t>
  </si>
  <si>
    <t xml:space="preserve">Sinop </t>
  </si>
  <si>
    <t>Shopping Sinop</t>
  </si>
  <si>
    <t xml:space="preserve">Vitória </t>
  </si>
  <si>
    <t>Shopping Pátio Higienópolis</t>
  </si>
  <si>
    <t>Shopping Rio Sul</t>
  </si>
  <si>
    <t>Shopping Metrópole</t>
  </si>
  <si>
    <t>Bragança Paulista</t>
  </si>
  <si>
    <t>Bragança Garden Shopping</t>
  </si>
  <si>
    <t>Lojas</t>
  </si>
  <si>
    <t>Inauguração</t>
  </si>
  <si>
    <t>Região</t>
  </si>
  <si>
    <t>Estado</t>
  </si>
  <si>
    <t>Cidade</t>
  </si>
  <si>
    <t>Localização</t>
  </si>
  <si>
    <t>Shopping/ Rua</t>
  </si>
  <si>
    <t>Área Total (m²)</t>
  </si>
  <si>
    <t>Novembro-11</t>
  </si>
  <si>
    <t>Outubro-89</t>
  </si>
  <si>
    <t>Novembro-99</t>
  </si>
  <si>
    <t>Novembro-09</t>
  </si>
  <si>
    <t>Novembro-13</t>
  </si>
  <si>
    <t>Setembro-13</t>
  </si>
  <si>
    <t>Novembro-91</t>
  </si>
  <si>
    <t>Outubro-82</t>
  </si>
  <si>
    <t>Novembro-17</t>
  </si>
  <si>
    <t>Abril-09</t>
  </si>
  <si>
    <t>Agosto-13</t>
  </si>
  <si>
    <t>Novembro-14</t>
  </si>
  <si>
    <t>Julho-13</t>
  </si>
  <si>
    <t>Novembro-15</t>
  </si>
  <si>
    <t>Maio-08</t>
  </si>
  <si>
    <t>Agosto-10</t>
  </si>
  <si>
    <t>Outubro-00</t>
  </si>
  <si>
    <t>Julho-12</t>
  </si>
  <si>
    <t>Abril-00</t>
  </si>
  <si>
    <t>Outubro-03</t>
  </si>
  <si>
    <t>Novembro-10</t>
  </si>
  <si>
    <t>Maio-07</t>
  </si>
  <si>
    <t>Outubro-14</t>
  </si>
  <si>
    <t>Novembro-06</t>
  </si>
  <si>
    <t>Junho-06</t>
  </si>
  <si>
    <t>Junho-15</t>
  </si>
  <si>
    <t>Dezembro-99</t>
  </si>
  <si>
    <t>Dezembro-02</t>
  </si>
  <si>
    <t>Novembro-08</t>
  </si>
  <si>
    <t>Outubro-13</t>
  </si>
  <si>
    <t>Outubro-16</t>
  </si>
  <si>
    <t>Agosto-12</t>
  </si>
  <si>
    <t>Dezembro-14</t>
  </si>
  <si>
    <t>Maio-13</t>
  </si>
  <si>
    <t>Agosto-14</t>
  </si>
  <si>
    <t>Novembro-83</t>
  </si>
  <si>
    <t>Outubro-97</t>
  </si>
  <si>
    <t>Julho-73</t>
  </si>
  <si>
    <t>Fevereiro-81</t>
  </si>
  <si>
    <t>Novembro-01</t>
  </si>
  <si>
    <t>Maio-14</t>
  </si>
  <si>
    <t>Abril-13</t>
  </si>
  <si>
    <t>Fevereiro-14</t>
  </si>
  <si>
    <t>Novembro-12</t>
  </si>
  <si>
    <t>Julho-14</t>
  </si>
  <si>
    <t>Junho-93</t>
  </si>
  <si>
    <t>Junho-17</t>
  </si>
  <si>
    <t>Outubro-08</t>
  </si>
  <si>
    <t>Julho-83</t>
  </si>
  <si>
    <t>Abril-16</t>
  </si>
  <si>
    <t>Outubro-96</t>
  </si>
  <si>
    <t>Abril-10</t>
  </si>
  <si>
    <t>Outubro-12</t>
  </si>
  <si>
    <t>Abril-86</t>
  </si>
  <si>
    <t>Junho-11</t>
  </si>
  <si>
    <t>Outubro-17</t>
  </si>
  <si>
    <t>Setembro-12</t>
  </si>
  <si>
    <t>Maio-83</t>
  </si>
  <si>
    <t>Dezembro-11</t>
  </si>
  <si>
    <t>Março-15</t>
  </si>
  <si>
    <t>Abril-14</t>
  </si>
  <si>
    <t>Maio-12</t>
  </si>
  <si>
    <t>Outubro-10</t>
  </si>
  <si>
    <t>Abril-99</t>
  </si>
  <si>
    <t>Setembro-91</t>
  </si>
  <si>
    <t>Novembro-98</t>
  </si>
  <si>
    <t>Outubro-06</t>
  </si>
  <si>
    <t>Novembro-16</t>
  </si>
  <si>
    <t>Agosto-17</t>
  </si>
  <si>
    <t>Novembro-89</t>
  </si>
  <si>
    <t>Outubro-99</t>
  </si>
  <si>
    <t>Dezembro-83</t>
  </si>
  <si>
    <t>Maio-11</t>
  </si>
  <si>
    <t>Dezembro-84</t>
  </si>
  <si>
    <t>Dezembro-06</t>
  </si>
  <si>
    <t>Abril-15</t>
  </si>
  <si>
    <t>Junho-92</t>
  </si>
  <si>
    <t>Abril-04</t>
  </si>
  <si>
    <t>Agosto-15</t>
  </si>
  <si>
    <t>Outubro-87</t>
  </si>
  <si>
    <t>Abril-12</t>
  </si>
  <si>
    <t>Maio-00</t>
  </si>
  <si>
    <t>Dezembro-97</t>
  </si>
  <si>
    <t>Novembro-07</t>
  </si>
  <si>
    <t>Maio-18</t>
  </si>
  <si>
    <t>Agosto-11</t>
  </si>
  <si>
    <t>Abril-18</t>
  </si>
  <si>
    <t>Novembro-00</t>
  </si>
  <si>
    <t>Outubro-15</t>
  </si>
  <si>
    <t>Dezembro-13</t>
  </si>
  <si>
    <t>Novembro-82</t>
  </si>
  <si>
    <t>Dezembro-86</t>
  </si>
  <si>
    <t>Junho-13</t>
  </si>
  <si>
    <t>Setembro-15</t>
  </si>
  <si>
    <t>Junho-83</t>
  </si>
  <si>
    <t>Abril-72</t>
  </si>
  <si>
    <t>Setembro-81</t>
  </si>
  <si>
    <t>Novembro-86</t>
  </si>
  <si>
    <t>Julho-15</t>
  </si>
  <si>
    <t>Dezembro-10</t>
  </si>
  <si>
    <t>Dezembro-15</t>
  </si>
  <si>
    <t>Junho-07</t>
  </si>
  <si>
    <t>Fevereiro-11</t>
  </si>
  <si>
    <t>Dezembro-12</t>
  </si>
  <si>
    <t>Fevereiro-15</t>
  </si>
  <si>
    <t>Setembro-11</t>
  </si>
  <si>
    <t>Abril-83</t>
  </si>
  <si>
    <t>Maio-82</t>
  </si>
  <si>
    <t>Abril-05</t>
  </si>
  <si>
    <t>Abril-11</t>
  </si>
  <si>
    <t>Setembro-17</t>
  </si>
  <si>
    <t>Julho-84</t>
  </si>
  <si>
    <t>Setembro-14</t>
  </si>
  <si>
    <t>Maio-15</t>
  </si>
  <si>
    <t>Agosto-83</t>
  </si>
  <si>
    <t>Abril-06</t>
  </si>
  <si>
    <t>Março-08</t>
  </si>
  <si>
    <t>Abril-84</t>
  </si>
  <si>
    <t>Setembro-99</t>
  </si>
  <si>
    <t>Dezembro-96</t>
  </si>
  <si>
    <t>Abril-98</t>
  </si>
  <si>
    <t>Outubro-84</t>
  </si>
  <si>
    <t>Novembro-88</t>
  </si>
  <si>
    <t>Março-02</t>
  </si>
  <si>
    <t>Abril-90</t>
  </si>
  <si>
    <t>Dezembro-85</t>
  </si>
  <si>
    <t>Setembro-85</t>
  </si>
  <si>
    <t>Outubro-95</t>
  </si>
  <si>
    <t>Maio-88</t>
  </si>
  <si>
    <t>Maio-97</t>
  </si>
  <si>
    <t>Março-14</t>
  </si>
  <si>
    <t>Outubro-91</t>
  </si>
  <si>
    <t>Julho-02</t>
  </si>
  <si>
    <t>Agosto-18</t>
  </si>
  <si>
    <t>Outubro-18</t>
  </si>
  <si>
    <t>Novembro-18</t>
  </si>
  <si>
    <t>Abril-19</t>
  </si>
  <si>
    <t>Junho-19</t>
  </si>
  <si>
    <t>Agosto-19</t>
  </si>
  <si>
    <t>Setembro-19</t>
  </si>
  <si>
    <t>Outubro-19</t>
  </si>
  <si>
    <t>Novembro-19</t>
  </si>
  <si>
    <t>Dezembro-19</t>
  </si>
  <si>
    <t>Março-20</t>
  </si>
  <si>
    <t>Setembro-20</t>
  </si>
  <si>
    <t>Outubro-20</t>
  </si>
  <si>
    <t>Novembro-20</t>
  </si>
  <si>
    <t>Abril-21</t>
  </si>
  <si>
    <t>Maio-21</t>
  </si>
  <si>
    <t>Junho-21</t>
  </si>
  <si>
    <t>Julho-21</t>
  </si>
  <si>
    <t>Agosto-21</t>
  </si>
  <si>
    <t>Setembro-21</t>
  </si>
  <si>
    <t>11/25/2020</t>
  </si>
  <si>
    <t>05/07/2021</t>
  </si>
  <si>
    <t>12/23/2019</t>
  </si>
  <si>
    <t>05/29/2019</t>
  </si>
  <si>
    <t>09/25/2019</t>
  </si>
  <si>
    <t>06/24/2019</t>
  </si>
  <si>
    <t>03/22/2019</t>
  </si>
  <si>
    <t>04/30/2019</t>
  </si>
  <si>
    <t>05/10/2019</t>
  </si>
  <si>
    <t>03/23/2018</t>
  </si>
  <si>
    <t>06/22/2018</t>
  </si>
  <si>
    <t>09/21/2018</t>
  </si>
  <si>
    <t>12/17/2018</t>
  </si>
  <si>
    <t>04/27/2018</t>
  </si>
  <si>
    <t>05/09/2018</t>
  </si>
  <si>
    <t>05/03/2018</t>
  </si>
  <si>
    <t>03/22/2017</t>
  </si>
  <si>
    <t>06/22/2017</t>
  </si>
  <si>
    <t>09/22/2017</t>
  </si>
  <si>
    <t>12/22/2017</t>
  </si>
  <si>
    <t>04/26/2017</t>
  </si>
  <si>
    <t>04/28/2017</t>
  </si>
  <si>
    <t>03/22/2016</t>
  </si>
  <si>
    <t>06/23/2016</t>
  </si>
  <si>
    <t>04/12/2016</t>
  </si>
  <si>
    <t>04/18/2016</t>
  </si>
  <si>
    <t>03/11/2015</t>
  </si>
  <si>
    <t>06/11/2015</t>
  </si>
  <si>
    <t>09/11/2015</t>
  </si>
  <si>
    <t>04/14/2015</t>
  </si>
  <si>
    <t>04/23/2015</t>
  </si>
  <si>
    <t>03/11/2014</t>
  </si>
  <si>
    <t>06/11/2014</t>
  </si>
  <si>
    <t>09/11/2014</t>
  </si>
  <si>
    <t>12/11/2014</t>
  </si>
  <si>
    <t>03/27/2014</t>
  </si>
  <si>
    <t>04/10/2014</t>
  </si>
  <si>
    <t>04/13/2013</t>
  </si>
  <si>
    <t>04/26/2013</t>
  </si>
  <si>
    <t>04/30/2012</t>
  </si>
  <si>
    <t>05/22/2012</t>
  </si>
  <si>
    <t>04/30/2011</t>
  </si>
  <si>
    <t>05/10/2011</t>
  </si>
  <si>
    <t>04/26/2010</t>
  </si>
  <si>
    <t>05/17/2010</t>
  </si>
  <si>
    <t>04/24/2009</t>
  </si>
  <si>
    <t>05/06/2009</t>
  </si>
  <si>
    <t>04/22/2008</t>
  </si>
  <si>
    <t>05/15/2008</t>
  </si>
  <si>
    <t>04/18/2007</t>
  </si>
  <si>
    <t>05/07/2007</t>
  </si>
  <si>
    <t>04/18/2006</t>
  </si>
  <si>
    <t>05/10/2006</t>
  </si>
  <si>
    <t>1T14</t>
  </si>
  <si>
    <t>2T14</t>
  </si>
  <si>
    <t>3T14</t>
  </si>
  <si>
    <t>4T14</t>
  </si>
  <si>
    <t>1T15</t>
  </si>
  <si>
    <t>2T15</t>
  </si>
  <si>
    <t>3T15</t>
  </si>
  <si>
    <t>4T15</t>
  </si>
  <si>
    <t>1T16</t>
  </si>
  <si>
    <t>2T16</t>
  </si>
  <si>
    <t>3T16</t>
  </si>
  <si>
    <t>4T16</t>
  </si>
  <si>
    <t>Exercício Social</t>
  </si>
  <si>
    <t>Data da Aprovação</t>
  </si>
  <si>
    <t>Provento por Ação Ordinária (R$)</t>
  </si>
  <si>
    <t>Provento por Ação Preferencial (R$)</t>
  </si>
  <si>
    <t>Dividendos (R$ Mil)</t>
  </si>
  <si>
    <t>JSCP (R$Mil )</t>
  </si>
  <si>
    <t>Início do Pagamento</t>
  </si>
  <si>
    <t>Investimentos (R$ Mil)</t>
  </si>
  <si>
    <t>Projetos e Sistemas de gestão</t>
  </si>
  <si>
    <t>DRE Consolidado</t>
  </si>
  <si>
    <t>Dados Operacionais</t>
  </si>
  <si>
    <t>DRE Midway Financeira</t>
  </si>
  <si>
    <t>Balanço</t>
  </si>
  <si>
    <t>Fluxo de Caixa</t>
  </si>
  <si>
    <t>Endividamento</t>
  </si>
  <si>
    <t>Capex</t>
  </si>
  <si>
    <t>JSCP</t>
  </si>
  <si>
    <t>INFORMAÇÕES OPERACIONAIS E FINANCEIRAS</t>
  </si>
  <si>
    <t>MENU</t>
  </si>
  <si>
    <t>Rio Design Barra</t>
  </si>
  <si>
    <t>Itupeva</t>
  </si>
  <si>
    <t>BarraShoppingSul</t>
  </si>
  <si>
    <t>Outlet Premium São Paulo</t>
  </si>
  <si>
    <t>Shopping Center Uberlândia</t>
  </si>
  <si>
    <t>Shopping Pátio Batel</t>
  </si>
  <si>
    <t>Marcas</t>
  </si>
  <si>
    <t>Riachuelo</t>
  </si>
  <si>
    <t>Carter's</t>
  </si>
  <si>
    <t xml:space="preserve">SPA IBIRAPUERA SH   </t>
  </si>
  <si>
    <t>Casa Riachuelo</t>
  </si>
  <si>
    <t xml:space="preserve">SPA ELDORADO SH   </t>
  </si>
  <si>
    <t xml:space="preserve">RIO BOTAFOGO PRAIA SH   </t>
  </si>
  <si>
    <t xml:space="preserve">SPA Center Norte Sh   </t>
  </si>
  <si>
    <t xml:space="preserve">SPA Anália Franco Sh   </t>
  </si>
  <si>
    <t>SPA PÁTIO PAULISTA SH</t>
  </si>
  <si>
    <t xml:space="preserve">SP PÁTIO PAULISTA SH   </t>
  </si>
  <si>
    <t xml:space="preserve">MA MANAUS MANAUARA SH   </t>
  </si>
  <si>
    <t xml:space="preserve">RIO JACAREPAGUÁ PARK SH   </t>
  </si>
  <si>
    <t xml:space="preserve">SPA ANÁLIA FRANCO SH   </t>
  </si>
  <si>
    <t xml:space="preserve">SPA OSCAR FREIRE CT   </t>
  </si>
  <si>
    <t xml:space="preserve">SC SÃO JOSÉ ITAGUAÇU SH   </t>
  </si>
  <si>
    <t xml:space="preserve">MG BH SAVASSI SH    </t>
  </si>
  <si>
    <t xml:space="preserve">SP RIBEIRÃO PRETO SH    </t>
  </si>
  <si>
    <t xml:space="preserve">PR CURITIBA PARK BARIGUI SH    </t>
  </si>
  <si>
    <t xml:space="preserve">AM MANAUS MANAUARA SH    </t>
  </si>
  <si>
    <t xml:space="preserve">SPA VILLA LOBOS SH    </t>
  </si>
  <si>
    <t xml:space="preserve">BR PARK SH    </t>
  </si>
  <si>
    <t xml:space="preserve">MA SÃO LUÍS ILHA SH    </t>
  </si>
  <si>
    <t xml:space="preserve">CE FORTALEZA IGUATEMI SH    </t>
  </si>
  <si>
    <t xml:space="preserve">PA BELÉM BOULEVARD SH    </t>
  </si>
  <si>
    <t xml:space="preserve">PE RECIFE SH    </t>
  </si>
  <si>
    <t xml:space="preserve">BA SALVADOR SH     </t>
  </si>
  <si>
    <t xml:space="preserve">SC FLORIANÓPOLIS IGUATEMI SH     </t>
  </si>
  <si>
    <t xml:space="preserve">RS POA IGUATEMI SH    </t>
  </si>
  <si>
    <t xml:space="preserve">SP SÃO CAETANO PARK SH    </t>
  </si>
  <si>
    <t xml:space="preserve">BR IGUATEMI SH    </t>
  </si>
  <si>
    <t xml:space="preserve">SP CANTAREIRA NORTE SHOPPING     </t>
  </si>
  <si>
    <t xml:space="preserve">SP POLO SHOPPING INDAIATUBA     </t>
  </si>
  <si>
    <t xml:space="preserve">MT SHOPPING SINOP     </t>
  </si>
  <si>
    <t xml:space="preserve">ES SHOPPING VITÓRIA    </t>
  </si>
  <si>
    <t xml:space="preserve">SP SHOPPING PÁTIO HIGIENÓPOLIS    </t>
  </si>
  <si>
    <t>FANLAB</t>
  </si>
  <si>
    <t>SP SHOPPING ANÁLIA FRANCO</t>
  </si>
  <si>
    <t>SP SHOPPING MORUMBI</t>
  </si>
  <si>
    <t xml:space="preserve">AL PARQUE SHOPPING MACEIÓ    </t>
  </si>
  <si>
    <t xml:space="preserve">RJ SHOPPING RIO SUL    </t>
  </si>
  <si>
    <t xml:space="preserve">RS SHOPPING IGUATEMI PORTO ALEGRE     </t>
  </si>
  <si>
    <t xml:space="preserve">RJ BARRA SHOPPING     </t>
  </si>
  <si>
    <t xml:space="preserve">SP SHOPPING METRÓPOLE     </t>
  </si>
  <si>
    <t xml:space="preserve">SP BRAGANÇA GARDEN SHOPPING     </t>
  </si>
  <si>
    <t xml:space="preserve">SP SANTOS PRAIAMAR SH    </t>
  </si>
  <si>
    <t xml:space="preserve">RJ RIO DESIGN BARRA    </t>
  </si>
  <si>
    <t xml:space="preserve">SP ITUPEVA OUTLET PREMIUM    </t>
  </si>
  <si>
    <t xml:space="preserve">MG UBERLÂNDIA CENTER SH    </t>
  </si>
  <si>
    <t xml:space="preserve">RS POA BARRA SH SUL    </t>
  </si>
  <si>
    <t xml:space="preserve">SP CAMPINAS IGUATEMI SH    </t>
  </si>
  <si>
    <t xml:space="preserve">PR LONDRINA CATUAÍ SH    </t>
  </si>
  <si>
    <t xml:space="preserve">PR CURITIBA BATEL SH    </t>
  </si>
  <si>
    <t xml:space="preserve">RIO BARRA SH   </t>
  </si>
  <si>
    <t xml:space="preserve">RJ NITERÓI PLAZA SH   </t>
  </si>
  <si>
    <t xml:space="preserve">RN NATAL MIDWAY SH   </t>
  </si>
  <si>
    <t xml:space="preserve">SP CAMPINAS PARQUE DOM PEDRO   </t>
  </si>
  <si>
    <t xml:space="preserve">SP SOROCABA ESPLANADA SH   </t>
  </si>
  <si>
    <t xml:space="preserve">SPA MORUMBI SH   </t>
  </si>
  <si>
    <t xml:space="preserve">SC JOINVILLE GARTEN SH   </t>
  </si>
  <si>
    <t xml:space="preserve">MG BH SH   </t>
  </si>
  <si>
    <t xml:space="preserve">Londrina </t>
  </si>
  <si>
    <t xml:space="preserve">Curitiba </t>
  </si>
  <si>
    <t>Riachuelo e Casa Riachuelo</t>
  </si>
  <si>
    <t>3T22</t>
  </si>
  <si>
    <t>Estimativa para perdas de crédito esperadas</t>
  </si>
  <si>
    <t>Estimativa para perdas (ganho) nos estoques</t>
  </si>
  <si>
    <t>Provisão (reversão) para riscos trabalhistas, fiscais e cíveis</t>
  </si>
  <si>
    <t>Juros provisionados sobre passivo de arrendamento</t>
  </si>
  <si>
    <t>Saldos de provisão para riscos trabalhistas, fiscais e cíveis pagos</t>
  </si>
  <si>
    <t>Imposto de renda e contribuição social pagos</t>
  </si>
  <si>
    <t>Imposto de renda na fonte do juros sobre capital próprio pagos</t>
  </si>
  <si>
    <t xml:space="preserve">  Contas a Receber de Clientes Cartão Bandeira</t>
  </si>
  <si>
    <t xml:space="preserve">  Tributos Diferidos ou a Recuperar</t>
  </si>
  <si>
    <t xml:space="preserve">  Propriedades para Investimento</t>
  </si>
  <si>
    <t xml:space="preserve">  Outros Passivos Circulantes</t>
  </si>
  <si>
    <t xml:space="preserve">  Provisão para riscos trabalhistas, fiscais e cíveis</t>
  </si>
  <si>
    <t xml:space="preserve">  Outros Passivos Não Circulantes</t>
  </si>
  <si>
    <t xml:space="preserve">  Capital Social</t>
  </si>
  <si>
    <t xml:space="preserve">  Opções outorgadas</t>
  </si>
  <si>
    <t xml:space="preserve">  Ajuste de Avaliação Patrimonial e Reserva de Custo Atribuído</t>
  </si>
  <si>
    <t xml:space="preserve">  Reservas de Lucros</t>
  </si>
  <si>
    <t xml:space="preserve">  Tributos a recuperar </t>
  </si>
  <si>
    <t xml:space="preserve">  Outros ativos circulantes</t>
  </si>
  <si>
    <t>3.410,3</t>
  </si>
  <si>
    <t>8692,9</t>
  </si>
  <si>
    <t>EBITDA de Mercadorias</t>
  </si>
  <si>
    <t>Margem EBITDA de Mercadorias</t>
  </si>
  <si>
    <t>Vendas em Mesmas Lojas</t>
  </si>
  <si>
    <t>EBITDA da Midway Financeira</t>
  </si>
  <si>
    <t>EBITDA do Midway Mall</t>
  </si>
  <si>
    <t>Receita líquida - Mercadorias</t>
  </si>
  <si>
    <t>Lucro bruto de mercadorias</t>
  </si>
  <si>
    <t>Custo de mercadorias</t>
  </si>
  <si>
    <t>EBITDA ajustado de mercadorias</t>
  </si>
  <si>
    <t>DESEMPENHO VAREJO (R$ Mil)</t>
  </si>
  <si>
    <t>Elementos excepcionais</t>
  </si>
  <si>
    <t xml:space="preserve">EBITDA consolidado ajustado ex. elementos excepcionais </t>
  </si>
  <si>
    <t>Margem EBITDA ajustada ex-elementos excepcionais</t>
  </si>
  <si>
    <t>Margem bruta de Mercadorias</t>
  </si>
  <si>
    <t>1T17*</t>
  </si>
  <si>
    <t>2T17*</t>
  </si>
  <si>
    <t>3T17*</t>
  </si>
  <si>
    <t>4T17*</t>
  </si>
  <si>
    <t>1T18*</t>
  </si>
  <si>
    <t>2T18*</t>
  </si>
  <si>
    <t>3T18*</t>
  </si>
  <si>
    <t>4T18*</t>
  </si>
  <si>
    <t>* Pré-IFRS 16</t>
  </si>
  <si>
    <t>2017*</t>
  </si>
  <si>
    <t>2018*</t>
  </si>
  <si>
    <t>Efeito não recorrente</t>
  </si>
  <si>
    <t>Lucro Líquido Ex. Efeito não recorrente</t>
  </si>
  <si>
    <t xml:space="preserve">SP TAMBORÉ SH </t>
  </si>
  <si>
    <t xml:space="preserve">Barueri </t>
  </si>
  <si>
    <t xml:space="preserve">SPA JK IGUATEMI SH </t>
  </si>
  <si>
    <t>Shopping JK Iguatemi</t>
  </si>
  <si>
    <t>SP PÁTIO PAULISTA SH</t>
  </si>
  <si>
    <t>458 MS CAMPO GRANDE SH</t>
  </si>
  <si>
    <t xml:space="preserve">Campo Grande </t>
  </si>
  <si>
    <t>Shopping Campo Grande</t>
  </si>
  <si>
    <t xml:space="preserve">SE ARACAJÚ JARDINS SH </t>
  </si>
  <si>
    <t xml:space="preserve">Aracajú </t>
  </si>
  <si>
    <t>470 SPA METRÔ TATUAPÉ SH</t>
  </si>
  <si>
    <t>Shopping Metrô Tatuapé</t>
  </si>
  <si>
    <t>SPA CIDADE JARDIM SH</t>
  </si>
  <si>
    <t>Shopping Cidade Jardim</t>
  </si>
  <si>
    <t xml:space="preserve">RIO LEBLON SH </t>
  </si>
  <si>
    <t>Shopping Leblon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</si>
</sst>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_(* #,##0_);_(* \(#,##0\);_(* &quot;-&quot;??_);_(@_)"/>
    <numFmt numFmtId="165" formatCode="0.0%"/>
    <numFmt numFmtId="166" formatCode="_(* #,##0.00_);_(* \(#,##0.00\);_(* &quot;-&quot;??_);_(@_)"/>
    <numFmt numFmtId="167" formatCode="#,##0;\(#,##0\)"/>
    <numFmt numFmtId="168" formatCode="_-* #,##0_-;\-* #,##0_-;_-* &quot;-&quot;??_-;_-@_-"/>
    <numFmt numFmtId="169" formatCode="#,##0.0"/>
    <numFmt numFmtId="170" formatCode="_(* #,##0_);_(* \(#,##0\);_(* &quot;-&quot;?_);_(@_)"/>
    <numFmt numFmtId="171" formatCode="_(* #,##0.0_);_(* \(#,##0.0\);_(* &quot;-&quot;?_);_(@_)"/>
    <numFmt numFmtId="172" formatCode="[$-416]mmmm\-yy;@"/>
    <numFmt numFmtId="173" formatCode="&quot;R$&quot;#,##0.0000;[Red]\-&quot;R$&quot;#,##0.0000"/>
    <numFmt numFmtId="174" formatCode="&quot;R$&quot;#,##0;[Red]\-&quot;R$&quot;#,##0"/>
    <numFmt numFmtId="175" formatCode="0.0000"/>
    <numFmt numFmtId="176" formatCode="&quot;R$&quot;#,##0.00;[Red]\-&quot;R$&quot;#,##0.00"/>
    <numFmt numFmtId="177" formatCode="[$-409]m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.5"/>
      <color theme="1"/>
      <name val="Segoe UI"/>
      <family val="2"/>
    </font>
    <font>
      <sz val="10.5"/>
      <color theme="1"/>
      <name val="Segoe UI"/>
      <family val="2"/>
    </font>
    <font>
      <sz val="10.5"/>
      <name val="Segoe UI"/>
      <family val="2"/>
    </font>
    <font>
      <b/>
      <sz val="10.5"/>
      <color rgb="FFFF0000"/>
      <name val="Segoe UI"/>
      <family val="2"/>
    </font>
    <font>
      <b/>
      <sz val="10.5"/>
      <color indexed="9"/>
      <name val="Larsseit Light"/>
    </font>
    <font>
      <sz val="10.5"/>
      <color theme="1"/>
      <name val="Larsseit Light"/>
    </font>
    <font>
      <b/>
      <sz val="10.5"/>
      <name val="Larsseit Light"/>
    </font>
    <font>
      <sz val="10.5"/>
      <name val="Larsseit Light"/>
    </font>
    <font>
      <sz val="10"/>
      <name val="Arial"/>
      <family val="2"/>
    </font>
    <font>
      <b/>
      <i/>
      <sz val="10.5"/>
      <name val="Larsseit Light"/>
    </font>
    <font>
      <b/>
      <i/>
      <sz val="10.5"/>
      <color theme="1"/>
      <name val="Larsseit Light"/>
    </font>
    <font>
      <i/>
      <sz val="10.5"/>
      <name val="Larsseit Light"/>
    </font>
    <font>
      <i/>
      <sz val="10.5"/>
      <color theme="1"/>
      <name val="Larsseit Light"/>
    </font>
    <font>
      <vertAlign val="superscript"/>
      <sz val="10.5"/>
      <name val="Larsseit Light"/>
    </font>
    <font>
      <b/>
      <sz val="10"/>
      <color theme="1"/>
      <name val="Segoe UI"/>
      <family val="2"/>
    </font>
    <font>
      <sz val="10"/>
      <name val="Segoe UI"/>
      <family val="2"/>
    </font>
    <font>
      <b/>
      <sz val="10"/>
      <color indexed="9"/>
      <name val="Larsseit Light"/>
    </font>
    <font>
      <sz val="10"/>
      <color theme="1"/>
      <name val="Larsseit Light"/>
    </font>
    <font>
      <b/>
      <sz val="10"/>
      <name val="Larsseit Light"/>
    </font>
    <font>
      <sz val="11"/>
      <color theme="1"/>
      <name val="Segoe UI"/>
      <family val="2"/>
    </font>
    <font>
      <sz val="10"/>
      <name val="Larsseit Light"/>
    </font>
    <font>
      <b/>
      <sz val="11"/>
      <color theme="1"/>
      <name val="Calibri"/>
      <family val="2"/>
      <scheme val="minor"/>
    </font>
    <font>
      <sz val="12"/>
      <color theme="1"/>
      <name val="Larsseit Medium"/>
    </font>
    <font>
      <b/>
      <sz val="11"/>
      <color theme="1"/>
      <name val="Larsseit Light"/>
    </font>
    <font>
      <b/>
      <i/>
      <sz val="10"/>
      <name val="Larsseit Light"/>
    </font>
    <font>
      <b/>
      <sz val="10.5"/>
      <color rgb="FFFF0000"/>
      <name val="Larsseit Light"/>
    </font>
    <font>
      <b/>
      <sz val="10.5"/>
      <color theme="1"/>
      <name val="Larsseit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</cellStyleXfs>
  <cellXfs count="14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0" borderId="0" xfId="0" applyFont="1" applyFill="1"/>
    <xf numFmtId="164" fontId="4" fillId="0" borderId="0" xfId="0" applyNumberFormat="1" applyFont="1"/>
    <xf numFmtId="0" fontId="7" fillId="3" borderId="0" xfId="0" applyFon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4" borderId="0" xfId="0" applyFont="1" applyFill="1" applyBorder="1" applyAlignment="1">
      <alignment horizontal="left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/>
    </xf>
    <xf numFmtId="164" fontId="10" fillId="4" borderId="0" xfId="0" applyNumberFormat="1" applyFont="1" applyFill="1" applyBorder="1"/>
    <xf numFmtId="0" fontId="10" fillId="2" borderId="0" xfId="0" applyFont="1" applyFill="1" applyBorder="1"/>
    <xf numFmtId="0" fontId="10" fillId="0" borderId="0" xfId="0" applyFont="1" applyFill="1" applyBorder="1" applyAlignment="1">
      <alignment horizontal="left" indent="1"/>
    </xf>
    <xf numFmtId="164" fontId="10" fillId="0" borderId="0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9" fillId="5" borderId="0" xfId="0" applyFont="1" applyFill="1" applyBorder="1" applyAlignment="1">
      <alignment horizontal="left"/>
    </xf>
    <xf numFmtId="164" fontId="9" fillId="5" borderId="0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left" indent="2"/>
    </xf>
    <xf numFmtId="0" fontId="10" fillId="0" borderId="0" xfId="0" applyFont="1" applyFill="1" applyBorder="1"/>
    <xf numFmtId="0" fontId="9" fillId="5" borderId="0" xfId="0" applyFont="1" applyFill="1" applyBorder="1"/>
    <xf numFmtId="0" fontId="9" fillId="5" borderId="1" xfId="0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166" fontId="9" fillId="5" borderId="1" xfId="0" applyNumberFormat="1" applyFont="1" applyFill="1" applyBorder="1" applyAlignment="1">
      <alignment horizontal="center"/>
    </xf>
    <xf numFmtId="0" fontId="5" fillId="0" borderId="2" xfId="3" applyFont="1" applyFill="1" applyBorder="1"/>
    <xf numFmtId="0" fontId="4" fillId="0" borderId="0" xfId="0" applyFont="1" applyBorder="1"/>
    <xf numFmtId="9" fontId="4" fillId="0" borderId="0" xfId="2" applyFont="1"/>
    <xf numFmtId="0" fontId="12" fillId="0" borderId="0" xfId="0" applyFont="1" applyFill="1" applyBorder="1"/>
    <xf numFmtId="165" fontId="13" fillId="0" borderId="0" xfId="2" applyNumberFormat="1" applyFont="1" applyFill="1"/>
    <xf numFmtId="164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165" fontId="15" fillId="0" borderId="0" xfId="2" applyNumberFormat="1" applyFont="1" applyFill="1"/>
    <xf numFmtId="0" fontId="14" fillId="0" borderId="1" xfId="0" applyFont="1" applyFill="1" applyBorder="1"/>
    <xf numFmtId="165" fontId="15" fillId="0" borderId="1" xfId="2" applyNumberFormat="1" applyFont="1" applyFill="1" applyBorder="1"/>
    <xf numFmtId="164" fontId="14" fillId="2" borderId="0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indent="2"/>
    </xf>
    <xf numFmtId="0" fontId="7" fillId="3" borderId="0" xfId="0" applyNumberFormat="1" applyFont="1" applyFill="1" applyBorder="1" applyAlignment="1">
      <alignment horizontal="left" vertical="center"/>
    </xf>
    <xf numFmtId="0" fontId="10" fillId="0" borderId="2" xfId="3" applyFont="1" applyFill="1" applyBorder="1"/>
    <xf numFmtId="168" fontId="10" fillId="0" borderId="0" xfId="1" applyNumberFormat="1" applyFont="1" applyFill="1" applyBorder="1" applyAlignment="1">
      <alignment horizontal="center"/>
    </xf>
    <xf numFmtId="0" fontId="8" fillId="0" borderId="0" xfId="0" applyFont="1" applyBorder="1"/>
    <xf numFmtId="167" fontId="10" fillId="0" borderId="0" xfId="4" applyNumberFormat="1" applyFont="1" applyFill="1" applyBorder="1" applyAlignment="1">
      <alignment horizontal="right" vertical="center"/>
    </xf>
    <xf numFmtId="0" fontId="10" fillId="0" borderId="2" xfId="3" applyFont="1" applyFill="1" applyBorder="1" applyAlignment="1">
      <alignment horizontal="left" indent="2"/>
    </xf>
    <xf numFmtId="168" fontId="8" fillId="0" borderId="0" xfId="1" applyNumberFormat="1" applyFont="1"/>
    <xf numFmtId="165" fontId="8" fillId="0" borderId="0" xfId="2" applyNumberFormat="1" applyFont="1"/>
    <xf numFmtId="0" fontId="7" fillId="3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69" fontId="10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14" fillId="0" borderId="3" xfId="3" applyFont="1" applyFill="1" applyBorder="1" applyAlignment="1">
      <alignment horizontal="left" indent="1"/>
    </xf>
    <xf numFmtId="3" fontId="7" fillId="5" borderId="0" xfId="0" applyNumberFormat="1" applyFont="1" applyFill="1" applyBorder="1" applyAlignment="1">
      <alignment horizontal="center" vertical="center" wrapText="1"/>
    </xf>
    <xf numFmtId="0" fontId="8" fillId="5" borderId="0" xfId="0" applyFont="1" applyFill="1" applyBorder="1"/>
    <xf numFmtId="0" fontId="10" fillId="0" borderId="4" xfId="3" applyFont="1" applyFill="1" applyBorder="1"/>
    <xf numFmtId="3" fontId="8" fillId="5" borderId="0" xfId="0" applyNumberFormat="1" applyFont="1" applyFill="1" applyBorder="1"/>
    <xf numFmtId="43" fontId="8" fillId="0" borderId="0" xfId="1" applyFont="1"/>
    <xf numFmtId="0" fontId="10" fillId="2" borderId="4" xfId="3" applyFont="1" applyFill="1" applyBorder="1"/>
    <xf numFmtId="0" fontId="2" fillId="0" borderId="0" xfId="0" applyFont="1"/>
    <xf numFmtId="0" fontId="17" fillId="0" borderId="0" xfId="0" applyFont="1"/>
    <xf numFmtId="0" fontId="19" fillId="3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 indent="1"/>
    </xf>
    <xf numFmtId="0" fontId="21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170" fontId="9" fillId="5" borderId="0" xfId="1" applyNumberFormat="1" applyFont="1" applyFill="1" applyBorder="1" applyAlignment="1">
      <alignment horizontal="right" vertical="center"/>
    </xf>
    <xf numFmtId="170" fontId="9" fillId="5" borderId="0" xfId="0" applyNumberFormat="1" applyFont="1" applyFill="1" applyBorder="1" applyAlignment="1">
      <alignment horizontal="right" vertical="center"/>
    </xf>
    <xf numFmtId="0" fontId="22" fillId="0" borderId="0" xfId="0" applyFont="1"/>
    <xf numFmtId="0" fontId="22" fillId="0" borderId="0" xfId="0" applyFont="1" applyFill="1"/>
    <xf numFmtId="0" fontId="2" fillId="0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7" fillId="3" borderId="5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5" xfId="0" applyFont="1" applyBorder="1"/>
    <xf numFmtId="172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3" fontId="8" fillId="0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5" fontId="2" fillId="0" borderId="0" xfId="0" applyNumberFormat="1" applyFont="1"/>
    <xf numFmtId="176" fontId="18" fillId="0" borderId="0" xfId="0" applyNumberFormat="1" applyFont="1" applyFill="1" applyBorder="1" applyAlignment="1">
      <alignment horizontal="center" vertical="top"/>
    </xf>
    <xf numFmtId="3" fontId="2" fillId="0" borderId="0" xfId="0" applyNumberFormat="1" applyFont="1" applyBorder="1" applyAlignment="1">
      <alignment horizontal="center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center"/>
    </xf>
    <xf numFmtId="3" fontId="20" fillId="0" borderId="0" xfId="0" applyNumberFormat="1" applyFont="1" applyBorder="1" applyAlignment="1">
      <alignment horizontal="center"/>
    </xf>
    <xf numFmtId="175" fontId="23" fillId="0" borderId="0" xfId="0" applyNumberFormat="1" applyFont="1" applyFill="1" applyBorder="1" applyAlignment="1">
      <alignment horizontal="center" vertical="top"/>
    </xf>
    <xf numFmtId="0" fontId="9" fillId="5" borderId="5" xfId="0" applyFont="1" applyFill="1" applyBorder="1" applyAlignment="1">
      <alignment horizontal="center" vertical="top"/>
    </xf>
    <xf numFmtId="14" fontId="9" fillId="5" borderId="5" xfId="0" applyNumberFormat="1" applyFont="1" applyFill="1" applyBorder="1" applyAlignment="1">
      <alignment horizontal="center" vertical="top"/>
    </xf>
    <xf numFmtId="173" fontId="9" fillId="5" borderId="5" xfId="0" applyNumberFormat="1" applyFont="1" applyFill="1" applyBorder="1" applyAlignment="1">
      <alignment horizontal="center" vertical="top"/>
    </xf>
    <xf numFmtId="174" fontId="9" fillId="5" borderId="5" xfId="0" applyNumberFormat="1" applyFont="1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top"/>
    </xf>
    <xf numFmtId="14" fontId="10" fillId="0" borderId="5" xfId="0" applyNumberFormat="1" applyFont="1" applyFill="1" applyBorder="1" applyAlignment="1">
      <alignment horizontal="center" vertical="top"/>
    </xf>
    <xf numFmtId="173" fontId="10" fillId="0" borderId="5" xfId="0" applyNumberFormat="1" applyFont="1" applyFill="1" applyBorder="1" applyAlignment="1">
      <alignment horizontal="center" vertical="top"/>
    </xf>
    <xf numFmtId="174" fontId="10" fillId="0" borderId="5" xfId="0" applyNumberFormat="1" applyFont="1" applyFill="1" applyBorder="1" applyAlignment="1">
      <alignment horizontal="center" vertical="top"/>
    </xf>
    <xf numFmtId="176" fontId="9" fillId="5" borderId="5" xfId="0" applyNumberFormat="1" applyFont="1" applyFill="1" applyBorder="1" applyAlignment="1">
      <alignment horizontal="center" vertical="top"/>
    </xf>
    <xf numFmtId="14" fontId="9" fillId="0" borderId="5" xfId="0" applyNumberFormat="1" applyFont="1" applyFill="1" applyBorder="1" applyAlignment="1">
      <alignment horizontal="center" vertical="top"/>
    </xf>
    <xf numFmtId="176" fontId="10" fillId="0" borderId="5" xfId="0" applyNumberFormat="1" applyFont="1" applyFill="1" applyBorder="1" applyAlignment="1">
      <alignment horizontal="center" vertical="top"/>
    </xf>
    <xf numFmtId="168" fontId="22" fillId="0" borderId="0" xfId="1" applyNumberFormat="1" applyFont="1" applyFill="1"/>
    <xf numFmtId="3" fontId="9" fillId="5" borderId="0" xfId="0" applyNumberFormat="1" applyFont="1" applyFill="1" applyAlignment="1">
      <alignment horizontal="center"/>
    </xf>
    <xf numFmtId="3" fontId="9" fillId="5" borderId="0" xfId="0" applyNumberFormat="1" applyFont="1" applyFill="1" applyAlignment="1">
      <alignment horizontal="right" vertical="center"/>
    </xf>
    <xf numFmtId="168" fontId="22" fillId="0" borderId="0" xfId="1" applyNumberFormat="1" applyFont="1"/>
    <xf numFmtId="165" fontId="8" fillId="0" borderId="0" xfId="2" applyNumberFormat="1" applyFont="1" applyFill="1"/>
    <xf numFmtId="169" fontId="8" fillId="0" borderId="0" xfId="0" applyNumberFormat="1" applyFont="1" applyFill="1" applyAlignment="1">
      <alignment horizontal="right"/>
    </xf>
    <xf numFmtId="169" fontId="8" fillId="0" borderId="0" xfId="0" applyNumberFormat="1" applyFont="1" applyFill="1"/>
    <xf numFmtId="169" fontId="10" fillId="0" borderId="0" xfId="0" applyNumberFormat="1" applyFont="1" applyFill="1" applyBorder="1" applyAlignment="1">
      <alignment horizontal="right"/>
    </xf>
    <xf numFmtId="3" fontId="22" fillId="0" borderId="0" xfId="0" applyNumberFormat="1" applyFont="1" applyFill="1"/>
    <xf numFmtId="0" fontId="25" fillId="0" borderId="0" xfId="0" applyFont="1"/>
    <xf numFmtId="0" fontId="24" fillId="0" borderId="0" xfId="0" applyFont="1"/>
    <xf numFmtId="0" fontId="26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3" fontId="8" fillId="0" borderId="0" xfId="1" applyFont="1" applyFill="1"/>
    <xf numFmtId="168" fontId="8" fillId="0" borderId="0" xfId="1" applyNumberFormat="1" applyFont="1" applyFill="1"/>
    <xf numFmtId="0" fontId="27" fillId="0" borderId="0" xfId="0" applyFont="1" applyFill="1" applyBorder="1" applyAlignment="1">
      <alignment vertical="center"/>
    </xf>
    <xf numFmtId="171" fontId="12" fillId="0" borderId="0" xfId="0" applyNumberFormat="1" applyFont="1" applyFill="1" applyBorder="1" applyAlignment="1">
      <alignment horizontal="right" vertical="center"/>
    </xf>
    <xf numFmtId="177" fontId="8" fillId="0" borderId="5" xfId="0" applyNumberFormat="1" applyFont="1" applyBorder="1" applyAlignment="1">
      <alignment horizontal="center"/>
    </xf>
    <xf numFmtId="9" fontId="22" fillId="0" borderId="0" xfId="2" applyFont="1" applyFill="1"/>
    <xf numFmtId="0" fontId="28" fillId="2" borderId="0" xfId="0" applyFont="1" applyFill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right"/>
    </xf>
    <xf numFmtId="0" fontId="8" fillId="2" borderId="0" xfId="0" applyFont="1" applyFill="1"/>
    <xf numFmtId="169" fontId="8" fillId="0" borderId="0" xfId="0" applyNumberFormat="1" applyFont="1"/>
    <xf numFmtId="0" fontId="14" fillId="0" borderId="2" xfId="3" applyFont="1" applyFill="1" applyBorder="1"/>
    <xf numFmtId="0" fontId="8" fillId="0" borderId="0" xfId="0" quotePrefix="1" applyFont="1"/>
    <xf numFmtId="0" fontId="29" fillId="5" borderId="0" xfId="0" applyFont="1" applyFill="1"/>
    <xf numFmtId="165" fontId="14" fillId="0" borderId="0" xfId="2" applyNumberFormat="1" applyFont="1" applyFill="1" applyBorder="1" applyAlignment="1">
      <alignment horizontal="center"/>
    </xf>
    <xf numFmtId="165" fontId="14" fillId="0" borderId="0" xfId="2" applyNumberFormat="1" applyFont="1" applyFill="1" applyBorder="1"/>
    <xf numFmtId="0" fontId="15" fillId="0" borderId="0" xfId="0" applyFont="1" applyFill="1"/>
    <xf numFmtId="164" fontId="8" fillId="0" borderId="0" xfId="0" applyNumberFormat="1" applyFont="1"/>
    <xf numFmtId="0" fontId="28" fillId="2" borderId="0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65" fontId="13" fillId="0" borderId="0" xfId="2" applyNumberFormat="1" applyFont="1" applyFill="1" applyBorder="1"/>
    <xf numFmtId="165" fontId="15" fillId="0" borderId="0" xfId="2" applyNumberFormat="1" applyFont="1" applyFill="1" applyBorder="1"/>
    <xf numFmtId="164" fontId="0" fillId="0" borderId="0" xfId="0" applyNumberFormat="1" applyBorder="1"/>
    <xf numFmtId="0" fontId="4" fillId="2" borderId="0" xfId="0" applyFont="1" applyFill="1" applyBorder="1"/>
    <xf numFmtId="164" fontId="4" fillId="0" borderId="0" xfId="0" applyNumberFormat="1" applyFont="1" applyFill="1"/>
  </cellXfs>
  <cellStyles count="6">
    <cellStyle name="Normal" xfId="0" builtinId="0"/>
    <cellStyle name="Normal 2" xfId="5"/>
    <cellStyle name="Normal 25" xfId="3"/>
    <cellStyle name="Porcentagem" xfId="2" builtinId="5"/>
    <cellStyle name="Separador de milhares 25 2" xfId="4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PEX!A1"/><Relationship Id="rId3" Type="http://schemas.openxmlformats.org/officeDocument/2006/relationships/hyperlink" Target="#'DRE Midway Financeira'!A1"/><Relationship Id="rId7" Type="http://schemas.openxmlformats.org/officeDocument/2006/relationships/hyperlink" Target="#Endividamento!A1"/><Relationship Id="rId2" Type="http://schemas.openxmlformats.org/officeDocument/2006/relationships/image" Target="../media/image1.png"/><Relationship Id="rId1" Type="http://schemas.openxmlformats.org/officeDocument/2006/relationships/hyperlink" Target="#'Mercadorias_Dados Operacionais'!A1"/><Relationship Id="rId6" Type="http://schemas.openxmlformats.org/officeDocument/2006/relationships/hyperlink" Target="#'Fluxo de Caixa'!A1"/><Relationship Id="rId11" Type="http://schemas.openxmlformats.org/officeDocument/2006/relationships/image" Target="../media/image2.jpeg"/><Relationship Id="rId5" Type="http://schemas.openxmlformats.org/officeDocument/2006/relationships/hyperlink" Target="#Balan&#231;o!A1"/><Relationship Id="rId10" Type="http://schemas.openxmlformats.org/officeDocument/2006/relationships/hyperlink" Target="#JSCP!A1"/><Relationship Id="rId4" Type="http://schemas.openxmlformats.org/officeDocument/2006/relationships/hyperlink" Target="#'DRE Consolidado'!A1"/><Relationship Id="rId9" Type="http://schemas.openxmlformats.org/officeDocument/2006/relationships/hyperlink" Target="#Lojas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7</xdr:row>
      <xdr:rowOff>160020</xdr:rowOff>
    </xdr:from>
    <xdr:to>
      <xdr:col>4</xdr:col>
      <xdr:colOff>403860</xdr:colOff>
      <xdr:row>9</xdr:row>
      <xdr:rowOff>45720</xdr:rowOff>
    </xdr:to>
    <xdr:sp macro="" textlink="">
      <xdr:nvSpPr>
        <xdr:cNvPr id="5" name="Retângulo Arredondado 4">
          <a:hlinkClick xmlns:r="http://schemas.openxmlformats.org/officeDocument/2006/relationships" r:id="rId1"/>
        </xdr:cNvPr>
        <xdr:cNvSpPr/>
      </xdr:nvSpPr>
      <xdr:spPr>
        <a:xfrm>
          <a:off x="624840" y="1455420"/>
          <a:ext cx="2217420" cy="25146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60960</xdr:colOff>
      <xdr:row>1</xdr:row>
      <xdr:rowOff>160022</xdr:rowOff>
    </xdr:from>
    <xdr:to>
      <xdr:col>15</xdr:col>
      <xdr:colOff>563880</xdr:colOff>
      <xdr:row>4</xdr:row>
      <xdr:rowOff>12026</xdr:rowOff>
    </xdr:to>
    <xdr:pic>
      <xdr:nvPicPr>
        <xdr:cNvPr id="3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670560" y="342902"/>
          <a:ext cx="9037320" cy="400644"/>
        </a:xfrm>
        <a:prstGeom prst="rect">
          <a:avLst/>
        </a:prstGeom>
        <a:ln w="12700">
          <a:miter lim="400000"/>
        </a:ln>
      </xdr:spPr>
    </xdr:pic>
    <xdr:clientData/>
  </xdr:twoCellAnchor>
  <xdr:twoCellAnchor>
    <xdr:from>
      <xdr:col>1</xdr:col>
      <xdr:colOff>15240</xdr:colOff>
      <xdr:row>9</xdr:row>
      <xdr:rowOff>167640</xdr:rowOff>
    </xdr:from>
    <xdr:to>
      <xdr:col>4</xdr:col>
      <xdr:colOff>403860</xdr:colOff>
      <xdr:row>11</xdr:row>
      <xdr:rowOff>53340</xdr:rowOff>
    </xdr:to>
    <xdr:sp macro="" textlink="">
      <xdr:nvSpPr>
        <xdr:cNvPr id="7" name="Retângulo Arredondado 6">
          <a:hlinkClick xmlns:r="http://schemas.openxmlformats.org/officeDocument/2006/relationships" r:id="rId3"/>
        </xdr:cNvPr>
        <xdr:cNvSpPr/>
      </xdr:nvSpPr>
      <xdr:spPr>
        <a:xfrm>
          <a:off x="624840" y="1828800"/>
          <a:ext cx="2217420" cy="25146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</xdr:colOff>
      <xdr:row>11</xdr:row>
      <xdr:rowOff>160020</xdr:rowOff>
    </xdr:from>
    <xdr:to>
      <xdr:col>4</xdr:col>
      <xdr:colOff>396240</xdr:colOff>
      <xdr:row>13</xdr:row>
      <xdr:rowOff>45720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617220" y="2186940"/>
          <a:ext cx="2217420" cy="25146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</xdr:colOff>
      <xdr:row>13</xdr:row>
      <xdr:rowOff>152400</xdr:rowOff>
    </xdr:from>
    <xdr:to>
      <xdr:col>4</xdr:col>
      <xdr:colOff>396240</xdr:colOff>
      <xdr:row>15</xdr:row>
      <xdr:rowOff>38100</xdr:rowOff>
    </xdr:to>
    <xdr:sp macro="" textlink="">
      <xdr:nvSpPr>
        <xdr:cNvPr id="9" name="Retângulo Arredondado 8">
          <a:hlinkClick xmlns:r="http://schemas.openxmlformats.org/officeDocument/2006/relationships" r:id="rId5"/>
        </xdr:cNvPr>
        <xdr:cNvSpPr/>
      </xdr:nvSpPr>
      <xdr:spPr>
        <a:xfrm>
          <a:off x="617220" y="2545080"/>
          <a:ext cx="2217420" cy="25146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</xdr:colOff>
      <xdr:row>15</xdr:row>
      <xdr:rowOff>160020</xdr:rowOff>
    </xdr:from>
    <xdr:to>
      <xdr:col>4</xdr:col>
      <xdr:colOff>396240</xdr:colOff>
      <xdr:row>17</xdr:row>
      <xdr:rowOff>45720</xdr:rowOff>
    </xdr:to>
    <xdr:sp macro="" textlink="">
      <xdr:nvSpPr>
        <xdr:cNvPr id="10" name="Retângulo Arredondado 9">
          <a:hlinkClick xmlns:r="http://schemas.openxmlformats.org/officeDocument/2006/relationships" r:id="rId6"/>
        </xdr:cNvPr>
        <xdr:cNvSpPr/>
      </xdr:nvSpPr>
      <xdr:spPr>
        <a:xfrm>
          <a:off x="617220" y="2918460"/>
          <a:ext cx="2217420" cy="25146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607906</xdr:colOff>
      <xdr:row>7</xdr:row>
      <xdr:rowOff>157056</xdr:rowOff>
    </xdr:from>
    <xdr:to>
      <xdr:col>8</xdr:col>
      <xdr:colOff>382692</xdr:colOff>
      <xdr:row>9</xdr:row>
      <xdr:rowOff>42756</xdr:rowOff>
    </xdr:to>
    <xdr:sp macro="" textlink="">
      <xdr:nvSpPr>
        <xdr:cNvPr id="11" name="Retângulo Arredondado 10">
          <a:hlinkClick xmlns:r="http://schemas.openxmlformats.org/officeDocument/2006/relationships" r:id="rId7"/>
        </xdr:cNvPr>
        <xdr:cNvSpPr/>
      </xdr:nvSpPr>
      <xdr:spPr>
        <a:xfrm>
          <a:off x="3063239" y="1501139"/>
          <a:ext cx="2230120" cy="26670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597324</xdr:colOff>
      <xdr:row>9</xdr:row>
      <xdr:rowOff>170603</xdr:rowOff>
    </xdr:from>
    <xdr:to>
      <xdr:col>8</xdr:col>
      <xdr:colOff>372110</xdr:colOff>
      <xdr:row>11</xdr:row>
      <xdr:rowOff>56303</xdr:rowOff>
    </xdr:to>
    <xdr:sp macro="" textlink="">
      <xdr:nvSpPr>
        <xdr:cNvPr id="12" name="Retângulo Arredondado 11">
          <a:hlinkClick xmlns:r="http://schemas.openxmlformats.org/officeDocument/2006/relationships" r:id="rId8"/>
        </xdr:cNvPr>
        <xdr:cNvSpPr/>
      </xdr:nvSpPr>
      <xdr:spPr>
        <a:xfrm>
          <a:off x="3052657" y="1895686"/>
          <a:ext cx="2230120" cy="26670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597323</xdr:colOff>
      <xdr:row>11</xdr:row>
      <xdr:rowOff>160020</xdr:rowOff>
    </xdr:from>
    <xdr:to>
      <xdr:col>8</xdr:col>
      <xdr:colOff>372109</xdr:colOff>
      <xdr:row>13</xdr:row>
      <xdr:rowOff>45720</xdr:rowOff>
    </xdr:to>
    <xdr:sp macro="" textlink="">
      <xdr:nvSpPr>
        <xdr:cNvPr id="13" name="Retângulo Arredondado 12">
          <a:hlinkClick xmlns:r="http://schemas.openxmlformats.org/officeDocument/2006/relationships" r:id="rId9"/>
        </xdr:cNvPr>
        <xdr:cNvSpPr/>
      </xdr:nvSpPr>
      <xdr:spPr>
        <a:xfrm>
          <a:off x="3052656" y="2266103"/>
          <a:ext cx="2230120" cy="26670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610871</xdr:colOff>
      <xdr:row>13</xdr:row>
      <xdr:rowOff>170603</xdr:rowOff>
    </xdr:from>
    <xdr:to>
      <xdr:col>8</xdr:col>
      <xdr:colOff>385657</xdr:colOff>
      <xdr:row>15</xdr:row>
      <xdr:rowOff>56303</xdr:rowOff>
    </xdr:to>
    <xdr:sp macro="" textlink="">
      <xdr:nvSpPr>
        <xdr:cNvPr id="14" name="Retângulo Arredondado 13">
          <a:hlinkClick xmlns:r="http://schemas.openxmlformats.org/officeDocument/2006/relationships" r:id="rId10"/>
        </xdr:cNvPr>
        <xdr:cNvSpPr/>
      </xdr:nvSpPr>
      <xdr:spPr>
        <a:xfrm>
          <a:off x="3066204" y="2657686"/>
          <a:ext cx="2230120" cy="26670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465667</xdr:colOff>
      <xdr:row>4</xdr:row>
      <xdr:rowOff>186265</xdr:rowOff>
    </xdr:from>
    <xdr:to>
      <xdr:col>15</xdr:col>
      <xdr:colOff>556466</xdr:colOff>
      <xdr:row>30</xdr:row>
      <xdr:rowOff>42122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1667" y="931332"/>
          <a:ext cx="3138799" cy="47072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8467</xdr:colOff>
      <xdr:row>1</xdr:row>
      <xdr:rowOff>186265</xdr:rowOff>
    </xdr:from>
    <xdr:to>
      <xdr:col>7</xdr:col>
      <xdr:colOff>0</xdr:colOff>
      <xdr:row>3</xdr:row>
      <xdr:rowOff>8965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11278447" y="399625"/>
          <a:ext cx="1728893" cy="24942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5</xdr:col>
      <xdr:colOff>49107</xdr:colOff>
      <xdr:row>2</xdr:row>
      <xdr:rowOff>188978</xdr:rowOff>
    </xdr:to>
    <xdr:pic>
      <xdr:nvPicPr>
        <xdr:cNvPr id="4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0" y="211667"/>
          <a:ext cx="9040707" cy="400644"/>
        </a:xfrm>
        <a:prstGeom prst="rect">
          <a:avLst/>
        </a:prstGeom>
        <a:ln w="12700">
          <a:miter lim="400000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316654</xdr:colOff>
      <xdr:row>3</xdr:row>
      <xdr:rowOff>51395</xdr:rowOff>
    </xdr:to>
    <xdr:pic>
      <xdr:nvPicPr>
        <xdr:cNvPr id="5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211667"/>
          <a:ext cx="9037320" cy="400644"/>
        </a:xfrm>
        <a:prstGeom prst="rect">
          <a:avLst/>
        </a:prstGeom>
        <a:ln w="12700">
          <a:miter lim="400000"/>
        </a:ln>
      </xdr:spPr>
    </xdr:pic>
    <xdr:clientData/>
  </xdr:twoCellAnchor>
  <xdr:twoCellAnchor>
    <xdr:from>
      <xdr:col>25</xdr:col>
      <xdr:colOff>8467</xdr:colOff>
      <xdr:row>1</xdr:row>
      <xdr:rowOff>186265</xdr:rowOff>
    </xdr:from>
    <xdr:to>
      <xdr:col>26</xdr:col>
      <xdr:colOff>262466</xdr:colOff>
      <xdr:row>3</xdr:row>
      <xdr:rowOff>33867</xdr:rowOff>
    </xdr:to>
    <xdr:sp macro="" textlink="">
      <xdr:nvSpPr>
        <xdr:cNvPr id="7" name="Retângulo Arredondado 6">
          <a:hlinkClick xmlns:r="http://schemas.openxmlformats.org/officeDocument/2006/relationships" r:id="rId2"/>
        </xdr:cNvPr>
        <xdr:cNvSpPr/>
      </xdr:nvSpPr>
      <xdr:spPr>
        <a:xfrm>
          <a:off x="22724534" y="186265"/>
          <a:ext cx="965199" cy="270935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16087</xdr:colOff>
      <xdr:row>2</xdr:row>
      <xdr:rowOff>196598</xdr:rowOff>
    </xdr:to>
    <xdr:pic>
      <xdr:nvPicPr>
        <xdr:cNvPr id="5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213360"/>
          <a:ext cx="9045787" cy="402338"/>
        </a:xfrm>
        <a:prstGeom prst="rect">
          <a:avLst/>
        </a:prstGeom>
        <a:ln w="12700">
          <a:miter lim="400000"/>
        </a:ln>
      </xdr:spPr>
    </xdr:pic>
    <xdr:clientData/>
  </xdr:twoCellAnchor>
  <xdr:twoCellAnchor>
    <xdr:from>
      <xdr:col>17</xdr:col>
      <xdr:colOff>8467</xdr:colOff>
      <xdr:row>1</xdr:row>
      <xdr:rowOff>186265</xdr:rowOff>
    </xdr:from>
    <xdr:to>
      <xdr:col>18</xdr:col>
      <xdr:colOff>262466</xdr:colOff>
      <xdr:row>3</xdr:row>
      <xdr:rowOff>33867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22135042" y="386290"/>
          <a:ext cx="996949" cy="247652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612564</xdr:colOff>
      <xdr:row>2</xdr:row>
      <xdr:rowOff>188978</xdr:rowOff>
    </xdr:to>
    <xdr:pic>
      <xdr:nvPicPr>
        <xdr:cNvPr id="2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201083"/>
          <a:ext cx="8825231" cy="390062"/>
        </a:xfrm>
        <a:prstGeom prst="rect">
          <a:avLst/>
        </a:prstGeom>
        <a:ln w="12700">
          <a:miter lim="400000"/>
        </a:ln>
      </xdr:spPr>
    </xdr:pic>
    <xdr:clientData/>
  </xdr:twoCellAnchor>
  <xdr:twoCellAnchor>
    <xdr:from>
      <xdr:col>25</xdr:col>
      <xdr:colOff>8467</xdr:colOff>
      <xdr:row>1</xdr:row>
      <xdr:rowOff>186265</xdr:rowOff>
    </xdr:from>
    <xdr:to>
      <xdr:col>26</xdr:col>
      <xdr:colOff>262466</xdr:colOff>
      <xdr:row>3</xdr:row>
      <xdr:rowOff>33867</xdr:rowOff>
    </xdr:to>
    <xdr:sp macro="" textlink=""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22761787" y="399625"/>
          <a:ext cx="1015999" cy="274322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286173</xdr:colOff>
      <xdr:row>2</xdr:row>
      <xdr:rowOff>188978</xdr:rowOff>
    </xdr:to>
    <xdr:pic>
      <xdr:nvPicPr>
        <xdr:cNvPr id="4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213360"/>
          <a:ext cx="9045787" cy="402338"/>
        </a:xfrm>
        <a:prstGeom prst="rect">
          <a:avLst/>
        </a:prstGeom>
        <a:ln w="12700">
          <a:miter lim="400000"/>
        </a:ln>
      </xdr:spPr>
    </xdr:pic>
    <xdr:clientData/>
  </xdr:twoCellAnchor>
  <xdr:twoCellAnchor>
    <xdr:from>
      <xdr:col>20</xdr:col>
      <xdr:colOff>8467</xdr:colOff>
      <xdr:row>1</xdr:row>
      <xdr:rowOff>186265</xdr:rowOff>
    </xdr:from>
    <xdr:to>
      <xdr:col>21</xdr:col>
      <xdr:colOff>262466</xdr:colOff>
      <xdr:row>3</xdr:row>
      <xdr:rowOff>33867</xdr:rowOff>
    </xdr:to>
    <xdr:sp macro="" textlink="">
      <xdr:nvSpPr>
        <xdr:cNvPr id="5" name="Retângulo Arredondado 4">
          <a:hlinkClick xmlns:r="http://schemas.openxmlformats.org/officeDocument/2006/relationships" r:id="rId2"/>
        </xdr:cNvPr>
        <xdr:cNvSpPr/>
      </xdr:nvSpPr>
      <xdr:spPr>
        <a:xfrm>
          <a:off x="23630467" y="399625"/>
          <a:ext cx="1168399" cy="274322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633307</xdr:colOff>
      <xdr:row>2</xdr:row>
      <xdr:rowOff>188978</xdr:rowOff>
    </xdr:to>
    <xdr:pic>
      <xdr:nvPicPr>
        <xdr:cNvPr id="2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213360"/>
          <a:ext cx="9045787" cy="402338"/>
        </a:xfrm>
        <a:prstGeom prst="rect">
          <a:avLst/>
        </a:prstGeom>
        <a:ln w="12700">
          <a:miter lim="400000"/>
        </a:ln>
      </xdr:spPr>
    </xdr:pic>
    <xdr:clientData/>
  </xdr:twoCellAnchor>
  <xdr:twoCellAnchor>
    <xdr:from>
      <xdr:col>25</xdr:col>
      <xdr:colOff>8467</xdr:colOff>
      <xdr:row>1</xdr:row>
      <xdr:rowOff>186265</xdr:rowOff>
    </xdr:from>
    <xdr:to>
      <xdr:col>26</xdr:col>
      <xdr:colOff>262466</xdr:colOff>
      <xdr:row>3</xdr:row>
      <xdr:rowOff>33867</xdr:rowOff>
    </xdr:to>
    <xdr:sp macro="" textlink=""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19858567" y="399625"/>
          <a:ext cx="1145539" cy="274322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8467</xdr:colOff>
      <xdr:row>1</xdr:row>
      <xdr:rowOff>186265</xdr:rowOff>
    </xdr:from>
    <xdr:to>
      <xdr:col>20</xdr:col>
      <xdr:colOff>262466</xdr:colOff>
      <xdr:row>3</xdr:row>
      <xdr:rowOff>33867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21207307" y="399625"/>
          <a:ext cx="985519" cy="274322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167640</xdr:colOff>
      <xdr:row>2</xdr:row>
      <xdr:rowOff>188978</xdr:rowOff>
    </xdr:to>
    <xdr:pic>
      <xdr:nvPicPr>
        <xdr:cNvPr id="5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0" y="201083"/>
          <a:ext cx="8793057" cy="390062"/>
        </a:xfrm>
        <a:prstGeom prst="rect">
          <a:avLst/>
        </a:prstGeom>
        <a:ln w="12700">
          <a:miter lim="400000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8467</xdr:colOff>
      <xdr:row>1</xdr:row>
      <xdr:rowOff>186265</xdr:rowOff>
    </xdr:from>
    <xdr:to>
      <xdr:col>26</xdr:col>
      <xdr:colOff>262466</xdr:colOff>
      <xdr:row>3</xdr:row>
      <xdr:rowOff>33867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19850947" y="399625"/>
          <a:ext cx="1168399" cy="274322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260774</xdr:colOff>
      <xdr:row>2</xdr:row>
      <xdr:rowOff>188978</xdr:rowOff>
    </xdr:to>
    <xdr:pic>
      <xdr:nvPicPr>
        <xdr:cNvPr id="4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0" y="211667"/>
          <a:ext cx="9040707" cy="400644"/>
        </a:xfrm>
        <a:prstGeom prst="rect">
          <a:avLst/>
        </a:prstGeom>
        <a:ln w="12700">
          <a:miter lim="400000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1</xdr:row>
      <xdr:rowOff>186265</xdr:rowOff>
    </xdr:from>
    <xdr:to>
      <xdr:col>8</xdr:col>
      <xdr:colOff>0</xdr:colOff>
      <xdr:row>3</xdr:row>
      <xdr:rowOff>8965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12079817" y="402165"/>
          <a:ext cx="1413933" cy="254500"/>
        </a:xfrm>
        <a:prstGeom prst="roundRect">
          <a:avLst/>
        </a:prstGeom>
        <a:solidFill>
          <a:schemeClr val="tx1">
            <a:alpha val="1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6</xdr:col>
      <xdr:colOff>737023</xdr:colOff>
      <xdr:row>2</xdr:row>
      <xdr:rowOff>188978</xdr:rowOff>
    </xdr:to>
    <xdr:pic>
      <xdr:nvPicPr>
        <xdr:cNvPr id="3" name="TOPO 03.png" descr="TOPO 03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117600" y="215900"/>
          <a:ext cx="9176173" cy="404878"/>
        </a:xfrm>
        <a:prstGeom prst="rect">
          <a:avLst/>
        </a:prstGeom>
        <a:ln w="12700">
          <a:miter lim="400000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Rela&#231;&#245;es%20com%20Investidores\Projetos\Site\Nova%20Planilha%20Din&#226;mica\Suporte\Casa%20e%20Carters_Venda%20e%20Margem_2T22%20(Bru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Dinâmica Trim."/>
      <sheetName val="TD por negócio"/>
      <sheetName val="De para"/>
      <sheetName val="Evolução"/>
    </sheetNames>
    <sheetDataSet>
      <sheetData sheetId="0"/>
      <sheetData sheetId="1">
        <row r="36">
          <cell r="M36">
            <v>8598964.9217750002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7:I24"/>
  <sheetViews>
    <sheetView showGridLines="0" tabSelected="1" zoomScale="90" zoomScaleNormal="90" workbookViewId="0"/>
  </sheetViews>
  <sheetFormatPr defaultRowHeight="14.5" x14ac:dyDescent="0.35"/>
  <sheetData>
    <row r="7" spans="1:9" ht="15.5" x14ac:dyDescent="0.35">
      <c r="B7" s="117" t="s">
        <v>1329</v>
      </c>
    </row>
    <row r="8" spans="1:9" x14ac:dyDescent="0.35">
      <c r="A8" s="118"/>
      <c r="B8" s="118"/>
      <c r="C8" s="118"/>
      <c r="D8" s="118"/>
      <c r="E8" s="118"/>
      <c r="F8" s="118"/>
      <c r="G8" s="118"/>
      <c r="H8" s="118"/>
      <c r="I8" s="118"/>
    </row>
    <row r="9" spans="1:9" x14ac:dyDescent="0.35">
      <c r="A9" s="118"/>
      <c r="B9" s="119" t="s">
        <v>1322</v>
      </c>
      <c r="C9" s="119"/>
      <c r="D9" s="119"/>
      <c r="E9" s="119"/>
      <c r="F9" s="119" t="s">
        <v>1326</v>
      </c>
      <c r="G9" s="118"/>
      <c r="H9" s="118"/>
      <c r="I9" s="118"/>
    </row>
    <row r="10" spans="1:9" x14ac:dyDescent="0.35">
      <c r="A10" s="118"/>
      <c r="B10" s="119"/>
      <c r="C10" s="119"/>
      <c r="D10" s="119"/>
      <c r="E10" s="119"/>
      <c r="F10" s="119"/>
      <c r="G10" s="118"/>
      <c r="H10" s="118"/>
      <c r="I10" s="118"/>
    </row>
    <row r="11" spans="1:9" x14ac:dyDescent="0.35">
      <c r="A11" s="118"/>
      <c r="B11" s="119" t="s">
        <v>1323</v>
      </c>
      <c r="C11" s="119"/>
      <c r="D11" s="119"/>
      <c r="E11" s="119"/>
      <c r="F11" s="119" t="s">
        <v>1327</v>
      </c>
      <c r="G11" s="118"/>
      <c r="H11" s="118"/>
      <c r="I11" s="118"/>
    </row>
    <row r="12" spans="1:9" x14ac:dyDescent="0.35">
      <c r="A12" s="118"/>
      <c r="B12" s="119"/>
      <c r="C12" s="119"/>
      <c r="D12" s="119"/>
      <c r="E12" s="119"/>
      <c r="F12" s="119"/>
      <c r="G12" s="118"/>
      <c r="H12" s="118"/>
      <c r="I12" s="118"/>
    </row>
    <row r="13" spans="1:9" x14ac:dyDescent="0.35">
      <c r="A13" s="118"/>
      <c r="B13" s="119" t="s">
        <v>1321</v>
      </c>
      <c r="C13" s="119"/>
      <c r="D13" s="119"/>
      <c r="E13" s="119"/>
      <c r="F13" s="119" t="s">
        <v>1086</v>
      </c>
      <c r="G13" s="118"/>
      <c r="H13" s="118"/>
      <c r="I13" s="118"/>
    </row>
    <row r="14" spans="1:9" x14ac:dyDescent="0.35">
      <c r="A14" s="118"/>
      <c r="B14" s="119"/>
      <c r="C14" s="119"/>
      <c r="D14" s="119"/>
      <c r="E14" s="119"/>
      <c r="F14" s="119"/>
      <c r="G14" s="118"/>
      <c r="H14" s="118"/>
      <c r="I14" s="118"/>
    </row>
    <row r="15" spans="1:9" x14ac:dyDescent="0.35">
      <c r="A15" s="118"/>
      <c r="B15" s="119" t="s">
        <v>1324</v>
      </c>
      <c r="C15" s="119"/>
      <c r="D15" s="119"/>
      <c r="E15" s="119"/>
      <c r="F15" s="119" t="s">
        <v>1328</v>
      </c>
      <c r="G15" s="118"/>
      <c r="H15" s="118"/>
      <c r="I15" s="118"/>
    </row>
    <row r="16" spans="1:9" x14ac:dyDescent="0.35">
      <c r="A16" s="118"/>
      <c r="B16" s="119"/>
      <c r="C16" s="119"/>
      <c r="D16" s="119"/>
      <c r="E16" s="119"/>
      <c r="F16" s="119"/>
      <c r="G16" s="118"/>
      <c r="H16" s="118"/>
      <c r="I16" s="118"/>
    </row>
    <row r="17" spans="1:9" x14ac:dyDescent="0.35">
      <c r="A17" s="118"/>
      <c r="B17" s="119" t="s">
        <v>1325</v>
      </c>
      <c r="C17" s="119"/>
      <c r="D17" s="119"/>
      <c r="E17" s="119"/>
      <c r="F17" s="119"/>
      <c r="G17" s="118"/>
      <c r="H17" s="118"/>
      <c r="I17" s="118"/>
    </row>
    <row r="18" spans="1:9" x14ac:dyDescent="0.35">
      <c r="A18" s="118"/>
      <c r="B18" s="119"/>
      <c r="C18" s="119"/>
      <c r="D18" s="119"/>
      <c r="E18" s="119"/>
      <c r="F18" s="119"/>
      <c r="G18" s="118"/>
      <c r="H18" s="118"/>
      <c r="I18" s="118"/>
    </row>
    <row r="19" spans="1:9" x14ac:dyDescent="0.35">
      <c r="A19" s="118"/>
      <c r="C19" s="119"/>
      <c r="D19" s="119"/>
      <c r="E19" s="119"/>
      <c r="F19" s="119"/>
      <c r="G19" s="118"/>
      <c r="H19" s="118"/>
      <c r="I19" s="118"/>
    </row>
    <row r="20" spans="1:9" x14ac:dyDescent="0.35">
      <c r="A20" s="118"/>
      <c r="B20" s="119"/>
      <c r="C20" s="119"/>
      <c r="D20" s="119"/>
      <c r="E20" s="119"/>
      <c r="F20" s="119"/>
      <c r="G20" s="118"/>
      <c r="H20" s="118"/>
      <c r="I20" s="118"/>
    </row>
    <row r="21" spans="1:9" x14ac:dyDescent="0.35">
      <c r="A21" s="118"/>
      <c r="C21" s="119"/>
      <c r="D21" s="119"/>
      <c r="E21" s="119"/>
      <c r="F21" s="119"/>
      <c r="G21" s="118"/>
      <c r="H21" s="118"/>
      <c r="I21" s="118"/>
    </row>
    <row r="22" spans="1:9" x14ac:dyDescent="0.35">
      <c r="A22" s="118"/>
      <c r="B22" s="119"/>
      <c r="C22" s="119"/>
      <c r="D22" s="119"/>
      <c r="E22" s="119"/>
      <c r="F22" s="119"/>
      <c r="G22" s="118"/>
      <c r="H22" s="118"/>
      <c r="I22" s="118"/>
    </row>
    <row r="23" spans="1:9" x14ac:dyDescent="0.35">
      <c r="A23" s="118"/>
      <c r="C23" s="119"/>
      <c r="D23" s="119"/>
      <c r="E23" s="119"/>
      <c r="F23" s="119"/>
      <c r="G23" s="118"/>
      <c r="H23" s="118"/>
      <c r="I23" s="118"/>
    </row>
    <row r="24" spans="1:9" x14ac:dyDescent="0.35">
      <c r="A24" s="118"/>
      <c r="B24" s="118"/>
      <c r="C24" s="118"/>
      <c r="D24" s="118"/>
      <c r="E24" s="118"/>
      <c r="F24" s="118"/>
      <c r="G24" s="118"/>
      <c r="H24" s="118"/>
      <c r="I24" s="1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>
    <tabColor theme="1"/>
  </sheetPr>
  <dimension ref="A1:M61"/>
  <sheetViews>
    <sheetView showGridLines="0" zoomScale="90" zoomScaleNormal="90" workbookViewId="0">
      <pane xSplit="1" ySplit="6" topLeftCell="B7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9.1796875" defaultRowHeight="16" x14ac:dyDescent="0.45"/>
  <cols>
    <col min="1" max="1" width="15.54296875" style="67" customWidth="1"/>
    <col min="2" max="2" width="25.81640625" style="67" customWidth="1"/>
    <col min="3" max="3" width="31.54296875" style="67" customWidth="1"/>
    <col min="4" max="4" width="35.1796875" style="67" customWidth="1"/>
    <col min="5" max="5" width="23" style="67" bestFit="1" customWidth="1"/>
    <col min="6" max="6" width="17.81640625" style="67" customWidth="1"/>
    <col min="7" max="7" width="21.7265625" style="67" customWidth="1"/>
    <col min="8" max="8" width="9.1796875" style="67"/>
    <col min="9" max="9" width="10.81640625" style="67" bestFit="1" customWidth="1"/>
    <col min="10" max="10" width="9.1796875" style="67"/>
    <col min="11" max="11" width="18.453125" style="67" customWidth="1"/>
    <col min="12" max="16384" width="9.1796875" style="67"/>
  </cols>
  <sheetData>
    <row r="1" spans="1:13" s="2" customFormat="1" ht="17" x14ac:dyDescent="0.5"/>
    <row r="2" spans="1:13" s="2" customFormat="1" ht="17" x14ac:dyDescent="0.5"/>
    <row r="3" spans="1:13" s="2" customFormat="1" ht="17" x14ac:dyDescent="0.5">
      <c r="G3" s="1" t="s">
        <v>1330</v>
      </c>
    </row>
    <row r="4" spans="1:13" s="2" customFormat="1" ht="17" x14ac:dyDescent="0.5"/>
    <row r="5" spans="1:13" x14ac:dyDescent="0.45">
      <c r="C5" s="78"/>
      <c r="D5" s="78"/>
      <c r="E5" s="78"/>
      <c r="F5" s="78"/>
      <c r="G5" s="78"/>
    </row>
    <row r="6" spans="1:13" s="88" customFormat="1" ht="22.5" customHeight="1" x14ac:dyDescent="0.35">
      <c r="A6" s="26" t="s">
        <v>1312</v>
      </c>
      <c r="B6" s="26" t="s">
        <v>1313</v>
      </c>
      <c r="C6" s="26" t="s">
        <v>1314</v>
      </c>
      <c r="D6" s="26" t="s">
        <v>1315</v>
      </c>
      <c r="E6" s="26" t="s">
        <v>1316</v>
      </c>
      <c r="F6" s="26" t="s">
        <v>1317</v>
      </c>
      <c r="G6" s="26" t="s">
        <v>1318</v>
      </c>
      <c r="H6" s="93"/>
      <c r="I6" s="87"/>
      <c r="L6" s="89"/>
      <c r="M6" s="89"/>
    </row>
    <row r="7" spans="1:13" s="88" customFormat="1" x14ac:dyDescent="0.35">
      <c r="A7" s="97">
        <v>2022</v>
      </c>
      <c r="B7" s="98"/>
      <c r="C7" s="99"/>
      <c r="D7" s="99"/>
      <c r="E7" s="97"/>
      <c r="F7" s="100"/>
      <c r="G7" s="98"/>
      <c r="H7" s="93"/>
      <c r="I7" s="87"/>
      <c r="L7" s="89"/>
      <c r="M7" s="89"/>
    </row>
    <row r="8" spans="1:13" s="88" customFormat="1" x14ac:dyDescent="0.35">
      <c r="A8" s="101" t="s">
        <v>1401</v>
      </c>
      <c r="B8" s="102">
        <v>44826</v>
      </c>
      <c r="C8" s="103">
        <v>2.01E-2</v>
      </c>
      <c r="D8" s="102" t="s">
        <v>69</v>
      </c>
      <c r="E8" s="102" t="s">
        <v>69</v>
      </c>
      <c r="F8" s="104">
        <v>10033.868</v>
      </c>
      <c r="G8" s="102" t="s">
        <v>69</v>
      </c>
      <c r="H8" s="93"/>
      <c r="I8" s="87"/>
      <c r="L8" s="89"/>
      <c r="M8" s="89"/>
    </row>
    <row r="9" spans="1:13" s="88" customFormat="1" x14ac:dyDescent="0.35">
      <c r="A9" s="101" t="s">
        <v>22</v>
      </c>
      <c r="B9" s="102">
        <v>44735</v>
      </c>
      <c r="C9" s="103">
        <v>6.0299998733967866E-2</v>
      </c>
      <c r="D9" s="102" t="s">
        <v>69</v>
      </c>
      <c r="E9" s="102" t="s">
        <v>69</v>
      </c>
      <c r="F9" s="104">
        <v>30101.605</v>
      </c>
      <c r="G9" s="102" t="s">
        <v>69</v>
      </c>
      <c r="H9" s="93"/>
      <c r="I9" s="87"/>
      <c r="L9" s="89"/>
      <c r="M9" s="89"/>
    </row>
    <row r="10" spans="1:13" s="88" customFormat="1" x14ac:dyDescent="0.35">
      <c r="A10" s="101" t="s">
        <v>21</v>
      </c>
      <c r="B10" s="102">
        <v>44644</v>
      </c>
      <c r="C10" s="103">
        <v>6.0099999711536983E-2</v>
      </c>
      <c r="D10" s="102" t="s">
        <v>69</v>
      </c>
      <c r="E10" s="102" t="s">
        <v>69</v>
      </c>
      <c r="F10" s="104">
        <v>30001.766</v>
      </c>
      <c r="G10" s="102" t="s">
        <v>69</v>
      </c>
      <c r="H10" s="93"/>
      <c r="I10" s="87"/>
      <c r="L10" s="89"/>
      <c r="M10" s="89"/>
    </row>
    <row r="11" spans="1:13" s="88" customFormat="1" x14ac:dyDescent="0.35">
      <c r="A11" s="97">
        <v>2021</v>
      </c>
      <c r="B11" s="98"/>
      <c r="C11" s="99">
        <v>0.47000040705336948</v>
      </c>
      <c r="D11" s="99"/>
      <c r="E11" s="97"/>
      <c r="F11" s="100">
        <v>234623</v>
      </c>
      <c r="G11" s="98"/>
      <c r="H11" s="93"/>
      <c r="I11" s="87"/>
      <c r="L11" s="89"/>
      <c r="M11" s="89"/>
    </row>
    <row r="12" spans="1:13" s="88" customFormat="1" x14ac:dyDescent="0.35">
      <c r="A12" s="101" t="s">
        <v>20</v>
      </c>
      <c r="B12" s="102">
        <v>44557</v>
      </c>
      <c r="C12" s="103">
        <v>0.40969961704931818</v>
      </c>
      <c r="D12" s="102" t="s">
        <v>69</v>
      </c>
      <c r="E12" s="102" t="s">
        <v>69</v>
      </c>
      <c r="F12" s="104">
        <v>204521</v>
      </c>
      <c r="G12" s="102" t="s">
        <v>69</v>
      </c>
      <c r="H12" s="93"/>
      <c r="I12" s="87"/>
      <c r="L12" s="89"/>
      <c r="M12" s="89"/>
    </row>
    <row r="13" spans="1:13" s="88" customFormat="1" x14ac:dyDescent="0.35">
      <c r="A13" s="101" t="s">
        <v>19</v>
      </c>
      <c r="B13" s="102">
        <v>44463</v>
      </c>
      <c r="C13" s="103">
        <v>3.0200475387053265E-2</v>
      </c>
      <c r="D13" s="102" t="s">
        <v>69</v>
      </c>
      <c r="E13" s="102" t="s">
        <v>69</v>
      </c>
      <c r="F13" s="104">
        <v>15076</v>
      </c>
      <c r="G13" s="102" t="s">
        <v>69</v>
      </c>
      <c r="H13" s="93"/>
      <c r="I13" s="87"/>
      <c r="L13" s="89"/>
      <c r="M13" s="89"/>
    </row>
    <row r="14" spans="1:13" s="88" customFormat="1" x14ac:dyDescent="0.35">
      <c r="A14" s="101" t="s">
        <v>18</v>
      </c>
      <c r="B14" s="102">
        <v>44371</v>
      </c>
      <c r="C14" s="103">
        <v>3.0100314616998036E-2</v>
      </c>
      <c r="D14" s="102" t="s">
        <v>69</v>
      </c>
      <c r="E14" s="102" t="s">
        <v>69</v>
      </c>
      <c r="F14" s="104">
        <v>15026</v>
      </c>
      <c r="G14" s="102" t="s">
        <v>69</v>
      </c>
      <c r="H14" s="93"/>
      <c r="I14" s="87"/>
      <c r="L14" s="89"/>
      <c r="M14" s="89"/>
    </row>
    <row r="15" spans="1:13" s="88" customFormat="1" x14ac:dyDescent="0.35">
      <c r="A15" s="101" t="s">
        <v>17</v>
      </c>
      <c r="B15" s="102" t="s">
        <v>69</v>
      </c>
      <c r="C15" s="102" t="s">
        <v>69</v>
      </c>
      <c r="D15" s="102" t="s">
        <v>69</v>
      </c>
      <c r="E15" s="102" t="s">
        <v>69</v>
      </c>
      <c r="F15" s="102" t="s">
        <v>69</v>
      </c>
      <c r="G15" s="102" t="s">
        <v>69</v>
      </c>
      <c r="H15" s="93"/>
      <c r="I15" s="87"/>
      <c r="L15" s="89"/>
      <c r="M15" s="89"/>
    </row>
    <row r="16" spans="1:13" s="88" customFormat="1" x14ac:dyDescent="0.35">
      <c r="A16" s="97">
        <v>2020</v>
      </c>
      <c r="B16" s="98" t="s">
        <v>1247</v>
      </c>
      <c r="C16" s="99">
        <v>0.40579999999999999</v>
      </c>
      <c r="D16" s="99" t="s">
        <v>69</v>
      </c>
      <c r="E16" s="97" t="s">
        <v>69</v>
      </c>
      <c r="F16" s="100">
        <v>202574.32115</v>
      </c>
      <c r="G16" s="98" t="s">
        <v>1248</v>
      </c>
      <c r="H16" s="93"/>
      <c r="I16" s="87"/>
      <c r="L16" s="89"/>
      <c r="M16" s="89"/>
    </row>
    <row r="17" spans="1:13" s="88" customFormat="1" x14ac:dyDescent="0.35">
      <c r="A17" s="101" t="s">
        <v>16</v>
      </c>
      <c r="B17" s="102" t="s">
        <v>69</v>
      </c>
      <c r="C17" s="102" t="s">
        <v>69</v>
      </c>
      <c r="D17" s="102" t="s">
        <v>69</v>
      </c>
      <c r="E17" s="102" t="s">
        <v>69</v>
      </c>
      <c r="F17" s="102" t="s">
        <v>69</v>
      </c>
      <c r="G17" s="102" t="s">
        <v>69</v>
      </c>
      <c r="H17" s="93"/>
      <c r="I17" s="87"/>
      <c r="L17" s="89"/>
      <c r="M17" s="89"/>
    </row>
    <row r="18" spans="1:13" s="88" customFormat="1" x14ac:dyDescent="0.35">
      <c r="A18" s="101" t="s">
        <v>15</v>
      </c>
      <c r="B18" s="102" t="s">
        <v>69</v>
      </c>
      <c r="C18" s="102" t="s">
        <v>69</v>
      </c>
      <c r="D18" s="102" t="s">
        <v>69</v>
      </c>
      <c r="E18" s="102" t="s">
        <v>69</v>
      </c>
      <c r="F18" s="102" t="s">
        <v>69</v>
      </c>
      <c r="G18" s="102" t="s">
        <v>69</v>
      </c>
      <c r="H18" s="93"/>
      <c r="I18" s="87"/>
      <c r="L18" s="89"/>
      <c r="M18" s="89"/>
    </row>
    <row r="19" spans="1:13" s="88" customFormat="1" x14ac:dyDescent="0.35">
      <c r="A19" s="101" t="s">
        <v>14</v>
      </c>
      <c r="B19" s="102" t="s">
        <v>69</v>
      </c>
      <c r="C19" s="102" t="s">
        <v>69</v>
      </c>
      <c r="D19" s="102" t="s">
        <v>69</v>
      </c>
      <c r="E19" s="102" t="s">
        <v>69</v>
      </c>
      <c r="F19" s="102" t="s">
        <v>69</v>
      </c>
      <c r="G19" s="102" t="s">
        <v>69</v>
      </c>
      <c r="H19" s="93"/>
      <c r="I19" s="87"/>
      <c r="L19" s="89"/>
      <c r="M19" s="89"/>
    </row>
    <row r="20" spans="1:13" s="88" customFormat="1" x14ac:dyDescent="0.35">
      <c r="A20" s="101" t="s">
        <v>13</v>
      </c>
      <c r="B20" s="102" t="s">
        <v>69</v>
      </c>
      <c r="C20" s="102" t="s">
        <v>69</v>
      </c>
      <c r="D20" s="102" t="s">
        <v>69</v>
      </c>
      <c r="E20" s="102" t="s">
        <v>69</v>
      </c>
      <c r="F20" s="102" t="s">
        <v>69</v>
      </c>
      <c r="G20" s="102" t="s">
        <v>69</v>
      </c>
      <c r="H20" s="93"/>
      <c r="I20" s="87"/>
      <c r="L20" s="89"/>
      <c r="M20" s="89"/>
    </row>
    <row r="21" spans="1:13" x14ac:dyDescent="0.45">
      <c r="A21" s="97">
        <v>2019</v>
      </c>
      <c r="B21" s="98" t="s">
        <v>1249</v>
      </c>
      <c r="C21" s="99">
        <v>0.56517499999999998</v>
      </c>
      <c r="D21" s="99" t="s">
        <v>69</v>
      </c>
      <c r="E21" s="97" t="s">
        <v>69</v>
      </c>
      <c r="F21" s="100">
        <v>297160</v>
      </c>
      <c r="G21" s="98" t="s">
        <v>1250</v>
      </c>
      <c r="H21" s="94"/>
      <c r="I21" s="79"/>
      <c r="J21" s="90"/>
      <c r="K21" s="91"/>
    </row>
    <row r="22" spans="1:13" x14ac:dyDescent="0.45">
      <c r="A22" s="101" t="s">
        <v>12</v>
      </c>
      <c r="B22" s="101" t="s">
        <v>1249</v>
      </c>
      <c r="C22" s="103">
        <v>0.44700000000000001</v>
      </c>
      <c r="D22" s="103"/>
      <c r="E22" s="101"/>
      <c r="F22" s="104">
        <v>238167</v>
      </c>
      <c r="G22" s="102"/>
      <c r="H22" s="94"/>
      <c r="I22" s="79"/>
      <c r="J22" s="90"/>
      <c r="K22" s="91"/>
    </row>
    <row r="23" spans="1:13" x14ac:dyDescent="0.45">
      <c r="A23" s="101" t="s">
        <v>11</v>
      </c>
      <c r="B23" s="101" t="s">
        <v>1251</v>
      </c>
      <c r="C23" s="103">
        <v>0.03</v>
      </c>
      <c r="D23" s="103"/>
      <c r="E23" s="101"/>
      <c r="F23" s="104">
        <v>14976</v>
      </c>
      <c r="G23" s="102"/>
      <c r="H23" s="94"/>
      <c r="I23" s="79"/>
      <c r="J23" s="90"/>
      <c r="K23" s="91"/>
    </row>
    <row r="24" spans="1:13" x14ac:dyDescent="0.45">
      <c r="A24" s="101" t="s">
        <v>10</v>
      </c>
      <c r="B24" s="101" t="s">
        <v>1252</v>
      </c>
      <c r="C24" s="103">
        <v>3.2599999999999997E-2</v>
      </c>
      <c r="D24" s="103"/>
      <c r="E24" s="101"/>
      <c r="F24" s="104">
        <v>16274</v>
      </c>
      <c r="G24" s="102"/>
      <c r="H24" s="94"/>
      <c r="I24" s="79"/>
      <c r="J24" s="90"/>
      <c r="K24" s="91"/>
    </row>
    <row r="25" spans="1:13" x14ac:dyDescent="0.45">
      <c r="A25" s="101" t="s">
        <v>9</v>
      </c>
      <c r="B25" s="101" t="s">
        <v>1253</v>
      </c>
      <c r="C25" s="103">
        <v>0.4446</v>
      </c>
      <c r="D25" s="103"/>
      <c r="E25" s="101"/>
      <c r="F25" s="104">
        <v>27743</v>
      </c>
      <c r="G25" s="102"/>
      <c r="H25" s="94"/>
      <c r="I25" s="79"/>
      <c r="J25" s="90"/>
      <c r="K25" s="91"/>
    </row>
    <row r="26" spans="1:13" x14ac:dyDescent="0.45">
      <c r="A26" s="97">
        <v>2018</v>
      </c>
      <c r="B26" s="98" t="s">
        <v>1254</v>
      </c>
      <c r="C26" s="99">
        <v>0.33119999999999999</v>
      </c>
      <c r="D26" s="105" t="s">
        <v>69</v>
      </c>
      <c r="E26" s="100">
        <v>20663.759999999998</v>
      </c>
      <c r="F26" s="97" t="s">
        <v>69</v>
      </c>
      <c r="G26" s="98" t="s">
        <v>1255</v>
      </c>
      <c r="H26" s="94"/>
      <c r="I26" s="79"/>
      <c r="J26" s="90"/>
      <c r="K26" s="91"/>
    </row>
    <row r="27" spans="1:13" x14ac:dyDescent="0.45">
      <c r="A27" s="97">
        <v>2018</v>
      </c>
      <c r="B27" s="98" t="s">
        <v>1254</v>
      </c>
      <c r="C27" s="99">
        <v>3.9218000000000002</v>
      </c>
      <c r="D27" s="99">
        <v>4.3140000000000001</v>
      </c>
      <c r="E27" s="97" t="s">
        <v>69</v>
      </c>
      <c r="F27" s="100">
        <v>256956.79999999999</v>
      </c>
      <c r="G27" s="98" t="s">
        <v>1255</v>
      </c>
      <c r="H27" s="94"/>
      <c r="I27" s="79"/>
      <c r="J27" s="90"/>
      <c r="K27" s="91"/>
    </row>
    <row r="28" spans="1:13" x14ac:dyDescent="0.45">
      <c r="A28" s="101" t="s">
        <v>8</v>
      </c>
      <c r="B28" s="101" t="s">
        <v>1256</v>
      </c>
      <c r="C28" s="103">
        <v>0.42</v>
      </c>
      <c r="D28" s="103">
        <v>0.46200000000000002</v>
      </c>
      <c r="E28" s="101"/>
      <c r="F28" s="104">
        <v>173050.8</v>
      </c>
      <c r="G28" s="101"/>
      <c r="H28" s="94"/>
      <c r="I28" s="79"/>
      <c r="J28" s="90"/>
      <c r="K28" s="91"/>
    </row>
    <row r="29" spans="1:13" x14ac:dyDescent="0.45">
      <c r="A29" s="101" t="s">
        <v>7</v>
      </c>
      <c r="B29" s="101" t="s">
        <v>1257</v>
      </c>
      <c r="C29" s="103">
        <v>0.3911</v>
      </c>
      <c r="D29" s="103">
        <v>0.43020000000000003</v>
      </c>
      <c r="E29" s="101"/>
      <c r="F29" s="104">
        <v>30763</v>
      </c>
      <c r="G29" s="101"/>
      <c r="H29" s="94"/>
      <c r="I29" s="79"/>
      <c r="J29" s="90"/>
      <c r="K29" s="91"/>
    </row>
    <row r="30" spans="1:13" x14ac:dyDescent="0.45">
      <c r="A30" s="101" t="s">
        <v>6</v>
      </c>
      <c r="B30" s="101" t="s">
        <v>1258</v>
      </c>
      <c r="C30" s="103">
        <v>0.46949999999999997</v>
      </c>
      <c r="D30" s="103">
        <v>0.51649999999999996</v>
      </c>
      <c r="E30" s="101"/>
      <c r="F30" s="104">
        <v>25625</v>
      </c>
      <c r="G30" s="101"/>
      <c r="H30" s="94"/>
      <c r="I30" s="79"/>
      <c r="J30" s="90"/>
      <c r="K30" s="91"/>
    </row>
    <row r="31" spans="1:13" x14ac:dyDescent="0.45">
      <c r="A31" s="101" t="s">
        <v>5</v>
      </c>
      <c r="B31" s="101" t="s">
        <v>1259</v>
      </c>
      <c r="C31" s="103">
        <v>2.6412</v>
      </c>
      <c r="D31" s="103">
        <v>2.9053</v>
      </c>
      <c r="E31" s="101"/>
      <c r="F31" s="104">
        <v>27518</v>
      </c>
      <c r="G31" s="101"/>
      <c r="H31" s="94"/>
      <c r="I31" s="79"/>
      <c r="J31" s="90"/>
      <c r="K31" s="91"/>
    </row>
    <row r="32" spans="1:13" x14ac:dyDescent="0.45">
      <c r="A32" s="97">
        <v>2017</v>
      </c>
      <c r="B32" s="98" t="s">
        <v>1260</v>
      </c>
      <c r="C32" s="105">
        <v>0.09</v>
      </c>
      <c r="D32" s="105">
        <v>0.1</v>
      </c>
      <c r="E32" s="100">
        <v>6259</v>
      </c>
      <c r="F32" s="97" t="s">
        <v>69</v>
      </c>
      <c r="G32" s="98" t="s">
        <v>1261</v>
      </c>
      <c r="H32" s="94"/>
      <c r="I32" s="79"/>
      <c r="J32" s="90"/>
      <c r="K32" s="91"/>
    </row>
    <row r="33" spans="1:11" x14ac:dyDescent="0.45">
      <c r="A33" s="97">
        <v>2017</v>
      </c>
      <c r="B33" s="98" t="s">
        <v>1260</v>
      </c>
      <c r="C33" s="99">
        <v>1.7425999999999999</v>
      </c>
      <c r="D33" s="99">
        <v>1.9168000000000001</v>
      </c>
      <c r="E33" s="97" t="s">
        <v>69</v>
      </c>
      <c r="F33" s="100">
        <v>114173.28</v>
      </c>
      <c r="G33" s="98" t="s">
        <v>1262</v>
      </c>
      <c r="H33" s="94"/>
      <c r="I33" s="79"/>
      <c r="J33" s="90"/>
      <c r="K33" s="91"/>
    </row>
    <row r="34" spans="1:11" x14ac:dyDescent="0.45">
      <c r="A34" s="101" t="s">
        <v>4</v>
      </c>
      <c r="B34" s="102" t="s">
        <v>1263</v>
      </c>
      <c r="C34" s="103">
        <v>0.38719999999999999</v>
      </c>
      <c r="D34" s="103">
        <v>0.4259</v>
      </c>
      <c r="E34" s="101"/>
      <c r="F34" s="104">
        <v>25368.720000000001</v>
      </c>
      <c r="G34" s="102"/>
      <c r="H34" s="94"/>
      <c r="I34" s="79"/>
      <c r="J34" s="90"/>
      <c r="K34" s="91"/>
    </row>
    <row r="35" spans="1:11" x14ac:dyDescent="0.45">
      <c r="A35" s="101" t="s">
        <v>3</v>
      </c>
      <c r="B35" s="102" t="s">
        <v>1266</v>
      </c>
      <c r="C35" s="103">
        <v>0.57699999999999996</v>
      </c>
      <c r="D35" s="103">
        <v>0.63470000000000004</v>
      </c>
      <c r="E35" s="101"/>
      <c r="F35" s="104">
        <v>37805.040000000001</v>
      </c>
      <c r="G35" s="102"/>
      <c r="H35" s="96"/>
      <c r="I35" s="92"/>
      <c r="J35" s="90"/>
      <c r="K35" s="91"/>
    </row>
    <row r="36" spans="1:11" x14ac:dyDescent="0.45">
      <c r="A36" s="101" t="s">
        <v>2</v>
      </c>
      <c r="B36" s="102" t="s">
        <v>1265</v>
      </c>
      <c r="C36" s="103">
        <v>0.38919999999999999</v>
      </c>
      <c r="D36" s="103">
        <v>0.42809999999999998</v>
      </c>
      <c r="E36" s="101"/>
      <c r="F36" s="104">
        <v>25499.759999999998</v>
      </c>
      <c r="G36" s="102"/>
      <c r="H36" s="95"/>
      <c r="I36" s="92"/>
      <c r="J36" s="90"/>
      <c r="K36" s="91"/>
    </row>
    <row r="37" spans="1:11" x14ac:dyDescent="0.45">
      <c r="A37" s="101" t="s">
        <v>1</v>
      </c>
      <c r="B37" s="102" t="s">
        <v>1264</v>
      </c>
      <c r="C37" s="103">
        <v>0.38919999999999999</v>
      </c>
      <c r="D37" s="103">
        <v>0.42809999999999998</v>
      </c>
      <c r="E37" s="101"/>
      <c r="F37" s="104">
        <v>25499.759999999998</v>
      </c>
      <c r="G37" s="102"/>
      <c r="H37" s="94"/>
      <c r="I37" s="79"/>
      <c r="J37" s="90"/>
      <c r="K37" s="91"/>
    </row>
    <row r="38" spans="1:11" x14ac:dyDescent="0.45">
      <c r="A38" s="97">
        <v>2016</v>
      </c>
      <c r="B38" s="98" t="s">
        <v>1267</v>
      </c>
      <c r="C38" s="99">
        <v>1.3901999999999999</v>
      </c>
      <c r="D38" s="99">
        <v>1.5292000000000001</v>
      </c>
      <c r="E38" s="100" t="s">
        <v>69</v>
      </c>
      <c r="F38" s="100">
        <v>91085.28</v>
      </c>
      <c r="G38" s="98" t="s">
        <v>1268</v>
      </c>
      <c r="H38" s="96"/>
      <c r="I38" s="92"/>
      <c r="J38" s="90"/>
      <c r="K38" s="91"/>
    </row>
    <row r="39" spans="1:11" x14ac:dyDescent="0.45">
      <c r="A39" s="101" t="s">
        <v>1311</v>
      </c>
      <c r="B39" s="106"/>
      <c r="C39" s="107"/>
      <c r="D39" s="107"/>
      <c r="E39" s="101"/>
      <c r="F39" s="104"/>
      <c r="G39" s="102"/>
      <c r="H39" s="95"/>
      <c r="I39" s="92"/>
      <c r="J39" s="90"/>
      <c r="K39" s="91"/>
    </row>
    <row r="40" spans="1:11" x14ac:dyDescent="0.45">
      <c r="A40" s="101" t="s">
        <v>1310</v>
      </c>
      <c r="B40" s="106"/>
      <c r="C40" s="107"/>
      <c r="D40" s="107"/>
      <c r="E40" s="101"/>
      <c r="F40" s="104"/>
      <c r="G40" s="102"/>
      <c r="H40" s="95"/>
      <c r="I40" s="92"/>
      <c r="J40" s="90"/>
      <c r="K40" s="91"/>
    </row>
    <row r="41" spans="1:11" x14ac:dyDescent="0.45">
      <c r="A41" s="101" t="s">
        <v>1309</v>
      </c>
      <c r="B41" s="102" t="s">
        <v>1270</v>
      </c>
      <c r="C41" s="103">
        <v>0.46339999999999998</v>
      </c>
      <c r="D41" s="103">
        <v>0.50970000000000004</v>
      </c>
      <c r="E41" s="101"/>
      <c r="F41" s="104">
        <v>30360.720000000001</v>
      </c>
      <c r="G41" s="102"/>
      <c r="H41" s="96"/>
      <c r="I41" s="92"/>
      <c r="J41" s="90"/>
      <c r="K41" s="91"/>
    </row>
    <row r="42" spans="1:11" x14ac:dyDescent="0.45">
      <c r="A42" s="101" t="s">
        <v>1308</v>
      </c>
      <c r="B42" s="102" t="s">
        <v>1269</v>
      </c>
      <c r="C42" s="103">
        <v>0.92679999999999996</v>
      </c>
      <c r="D42" s="103">
        <v>1.0195000000000001</v>
      </c>
      <c r="E42" s="101"/>
      <c r="F42" s="104">
        <v>60724.56</v>
      </c>
      <c r="G42" s="102"/>
      <c r="H42" s="96"/>
      <c r="I42" s="92"/>
      <c r="J42" s="90"/>
      <c r="K42" s="91"/>
    </row>
    <row r="43" spans="1:11" x14ac:dyDescent="0.45">
      <c r="A43" s="97">
        <v>2015</v>
      </c>
      <c r="B43" s="98" t="s">
        <v>1271</v>
      </c>
      <c r="C43" s="99">
        <v>2.0741000000000001</v>
      </c>
      <c r="D43" s="99">
        <v>2.2814999999999999</v>
      </c>
      <c r="E43" s="100" t="s">
        <v>69</v>
      </c>
      <c r="F43" s="100">
        <v>135896.454</v>
      </c>
      <c r="G43" s="98" t="s">
        <v>1272</v>
      </c>
      <c r="H43" s="94"/>
      <c r="I43" s="79"/>
      <c r="J43" s="90"/>
      <c r="K43" s="91"/>
    </row>
    <row r="44" spans="1:11" x14ac:dyDescent="0.45">
      <c r="A44" s="101" t="s">
        <v>1307</v>
      </c>
      <c r="B44" s="106"/>
      <c r="C44" s="103"/>
      <c r="D44" s="103"/>
      <c r="E44" s="101"/>
      <c r="F44" s="104"/>
      <c r="G44" s="102"/>
      <c r="H44" s="94"/>
      <c r="I44" s="79"/>
      <c r="J44" s="90"/>
      <c r="K44" s="91"/>
    </row>
    <row r="45" spans="1:11" x14ac:dyDescent="0.45">
      <c r="A45" s="101" t="s">
        <v>1306</v>
      </c>
      <c r="B45" s="102" t="s">
        <v>1275</v>
      </c>
      <c r="C45" s="103">
        <v>0.749</v>
      </c>
      <c r="D45" s="103">
        <v>0.82389999999999997</v>
      </c>
      <c r="E45" s="101"/>
      <c r="F45" s="104">
        <v>49074.48</v>
      </c>
      <c r="G45" s="102"/>
      <c r="H45" s="94"/>
      <c r="I45" s="79"/>
      <c r="J45" s="90"/>
      <c r="K45" s="91"/>
    </row>
    <row r="46" spans="1:11" x14ac:dyDescent="0.45">
      <c r="A46" s="101" t="s">
        <v>1305</v>
      </c>
      <c r="B46" s="102" t="s">
        <v>1274</v>
      </c>
      <c r="C46" s="103">
        <v>0.69140000000000001</v>
      </c>
      <c r="D46" s="103">
        <v>0.76049999999999995</v>
      </c>
      <c r="E46" s="101"/>
      <c r="F46" s="104">
        <v>45299.28</v>
      </c>
      <c r="G46" s="102"/>
      <c r="H46" s="94"/>
      <c r="I46" s="79"/>
      <c r="J46" s="90"/>
      <c r="K46" s="91"/>
    </row>
    <row r="47" spans="1:11" x14ac:dyDescent="0.45">
      <c r="A47" s="101" t="s">
        <v>1304</v>
      </c>
      <c r="B47" s="102" t="s">
        <v>1273</v>
      </c>
      <c r="C47" s="103">
        <v>0.63370000000000004</v>
      </c>
      <c r="D47" s="103">
        <v>0.69710000000000005</v>
      </c>
      <c r="E47" s="101"/>
      <c r="F47" s="104">
        <v>41522.694000000003</v>
      </c>
      <c r="G47" s="102"/>
      <c r="H47" s="94"/>
      <c r="I47" s="79"/>
      <c r="J47" s="90"/>
      <c r="K47" s="91"/>
    </row>
    <row r="48" spans="1:11" x14ac:dyDescent="0.45">
      <c r="A48" s="97">
        <v>2014</v>
      </c>
      <c r="B48" s="98" t="s">
        <v>1276</v>
      </c>
      <c r="C48" s="99">
        <v>2.0364</v>
      </c>
      <c r="D48" s="99">
        <v>2.2400000000000002</v>
      </c>
      <c r="E48" s="100" t="s">
        <v>69</v>
      </c>
      <c r="F48" s="100">
        <v>133423.67999999999</v>
      </c>
      <c r="G48" s="98" t="s">
        <v>1277</v>
      </c>
      <c r="H48" s="94"/>
      <c r="I48" s="79"/>
      <c r="J48" s="90"/>
      <c r="K48" s="91"/>
    </row>
    <row r="49" spans="1:11" x14ac:dyDescent="0.45">
      <c r="A49" s="101" t="s">
        <v>1303</v>
      </c>
      <c r="B49" s="102" t="s">
        <v>1281</v>
      </c>
      <c r="C49" s="103">
        <v>0.5091</v>
      </c>
      <c r="D49" s="103">
        <v>0.56000000000000005</v>
      </c>
      <c r="E49" s="101"/>
      <c r="F49" s="104">
        <v>33355.919999999998</v>
      </c>
      <c r="G49" s="102"/>
      <c r="H49" s="94"/>
      <c r="I49" s="79"/>
      <c r="J49" s="90"/>
      <c r="K49" s="91"/>
    </row>
    <row r="50" spans="1:11" x14ac:dyDescent="0.45">
      <c r="A50" s="101" t="s">
        <v>1302</v>
      </c>
      <c r="B50" s="102" t="s">
        <v>1280</v>
      </c>
      <c r="C50" s="103">
        <v>0.5091</v>
      </c>
      <c r="D50" s="103">
        <v>0.56000000000000005</v>
      </c>
      <c r="E50" s="101"/>
      <c r="F50" s="104">
        <v>33355.919999999998</v>
      </c>
      <c r="G50" s="102"/>
      <c r="H50" s="94"/>
      <c r="I50" s="79"/>
      <c r="J50" s="90"/>
      <c r="K50" s="91"/>
    </row>
    <row r="51" spans="1:11" x14ac:dyDescent="0.45">
      <c r="A51" s="101" t="s">
        <v>1301</v>
      </c>
      <c r="B51" s="102" t="s">
        <v>1279</v>
      </c>
      <c r="C51" s="103">
        <v>0.5091</v>
      </c>
      <c r="D51" s="103">
        <v>0.56000000000000005</v>
      </c>
      <c r="E51" s="101"/>
      <c r="F51" s="104">
        <v>33355.919999999998</v>
      </c>
      <c r="G51" s="102"/>
      <c r="H51" s="94"/>
      <c r="I51" s="79"/>
      <c r="J51" s="90"/>
      <c r="K51" s="91"/>
    </row>
    <row r="52" spans="1:11" x14ac:dyDescent="0.45">
      <c r="A52" s="101" t="s">
        <v>1300</v>
      </c>
      <c r="B52" s="102" t="s">
        <v>1278</v>
      </c>
      <c r="C52" s="103">
        <v>0.5091</v>
      </c>
      <c r="D52" s="103">
        <v>0.56000000000000005</v>
      </c>
      <c r="E52" s="101"/>
      <c r="F52" s="104">
        <v>33355.919999999998</v>
      </c>
      <c r="G52" s="102"/>
      <c r="H52" s="94"/>
      <c r="I52" s="79"/>
      <c r="J52" s="90"/>
      <c r="K52" s="91"/>
    </row>
    <row r="53" spans="1:11" x14ac:dyDescent="0.45">
      <c r="A53" s="97">
        <v>2013</v>
      </c>
      <c r="B53" s="98" t="s">
        <v>1282</v>
      </c>
      <c r="C53" s="99">
        <v>1.8</v>
      </c>
      <c r="D53" s="99">
        <v>1.98</v>
      </c>
      <c r="E53" s="100"/>
      <c r="F53" s="100">
        <v>118086</v>
      </c>
      <c r="G53" s="98" t="s">
        <v>1283</v>
      </c>
      <c r="H53" s="94"/>
      <c r="I53" s="79"/>
      <c r="J53" s="90"/>
      <c r="K53" s="91"/>
    </row>
    <row r="54" spans="1:11" x14ac:dyDescent="0.45">
      <c r="A54" s="97">
        <v>2012</v>
      </c>
      <c r="B54" s="98" t="s">
        <v>1284</v>
      </c>
      <c r="C54" s="99">
        <v>1.1599999999999999</v>
      </c>
      <c r="D54" s="99">
        <v>1.28</v>
      </c>
      <c r="E54" s="100">
        <v>76128</v>
      </c>
      <c r="F54" s="100" t="s">
        <v>69</v>
      </c>
      <c r="G54" s="98" t="s">
        <v>1285</v>
      </c>
      <c r="H54" s="94"/>
      <c r="I54" s="79"/>
      <c r="J54" s="90"/>
      <c r="K54" s="91"/>
    </row>
    <row r="55" spans="1:11" x14ac:dyDescent="0.45">
      <c r="A55" s="97">
        <v>2011</v>
      </c>
      <c r="B55" s="98" t="s">
        <v>1286</v>
      </c>
      <c r="C55" s="99">
        <v>1.1599999999999999</v>
      </c>
      <c r="D55" s="99">
        <v>1.28</v>
      </c>
      <c r="E55" s="100">
        <v>76128</v>
      </c>
      <c r="F55" s="100" t="s">
        <v>69</v>
      </c>
      <c r="G55" s="98" t="s">
        <v>1287</v>
      </c>
      <c r="H55" s="94"/>
      <c r="I55" s="79"/>
      <c r="J55" s="90"/>
      <c r="K55" s="91"/>
    </row>
    <row r="56" spans="1:11" x14ac:dyDescent="0.45">
      <c r="A56" s="97">
        <v>2010</v>
      </c>
      <c r="B56" s="98" t="s">
        <v>1288</v>
      </c>
      <c r="C56" s="99">
        <v>1.0900000000000001</v>
      </c>
      <c r="D56" s="99">
        <v>1.2</v>
      </c>
      <c r="E56" s="100">
        <v>71448</v>
      </c>
      <c r="F56" s="100" t="s">
        <v>69</v>
      </c>
      <c r="G56" s="98" t="s">
        <v>1289</v>
      </c>
      <c r="H56" s="94"/>
      <c r="I56" s="79"/>
      <c r="J56" s="90"/>
      <c r="K56" s="91"/>
    </row>
    <row r="57" spans="1:11" x14ac:dyDescent="0.45">
      <c r="A57" s="97">
        <v>2009</v>
      </c>
      <c r="B57" s="98" t="s">
        <v>1290</v>
      </c>
      <c r="C57" s="99">
        <v>0.63</v>
      </c>
      <c r="D57" s="99">
        <v>0.7</v>
      </c>
      <c r="E57" s="100">
        <v>41496</v>
      </c>
      <c r="F57" s="100" t="s">
        <v>69</v>
      </c>
      <c r="G57" s="98" t="s">
        <v>1291</v>
      </c>
      <c r="H57" s="94"/>
      <c r="I57" s="79"/>
      <c r="J57" s="90"/>
      <c r="K57" s="91"/>
    </row>
    <row r="58" spans="1:11" x14ac:dyDescent="0.45">
      <c r="A58" s="97">
        <v>2008</v>
      </c>
      <c r="B58" s="98" t="s">
        <v>1292</v>
      </c>
      <c r="C58" s="99">
        <v>0.44</v>
      </c>
      <c r="D58" s="99">
        <v>0.49</v>
      </c>
      <c r="E58" s="100">
        <v>29016</v>
      </c>
      <c r="F58" s="100" t="s">
        <v>69</v>
      </c>
      <c r="G58" s="98" t="s">
        <v>1293</v>
      </c>
      <c r="H58" s="94"/>
      <c r="I58" s="79"/>
      <c r="J58" s="90"/>
      <c r="K58" s="91"/>
    </row>
    <row r="59" spans="1:11" x14ac:dyDescent="0.45">
      <c r="A59" s="97">
        <v>2007</v>
      </c>
      <c r="B59" s="98" t="s">
        <v>1294</v>
      </c>
      <c r="C59" s="99">
        <v>0.68</v>
      </c>
      <c r="D59" s="99">
        <v>0.75</v>
      </c>
      <c r="E59" s="100">
        <v>44616</v>
      </c>
      <c r="F59" s="100" t="s">
        <v>69</v>
      </c>
      <c r="G59" s="98" t="s">
        <v>1295</v>
      </c>
      <c r="H59" s="94"/>
      <c r="I59" s="79"/>
      <c r="J59" s="90"/>
      <c r="K59" s="91"/>
    </row>
    <row r="60" spans="1:11" x14ac:dyDescent="0.45">
      <c r="A60" s="97">
        <v>2006</v>
      </c>
      <c r="B60" s="98" t="s">
        <v>1296</v>
      </c>
      <c r="C60" s="99">
        <v>0.73</v>
      </c>
      <c r="D60" s="99">
        <v>0.81</v>
      </c>
      <c r="E60" s="100">
        <v>48048</v>
      </c>
      <c r="F60" s="100" t="s">
        <v>69</v>
      </c>
      <c r="G60" s="98" t="s">
        <v>1297</v>
      </c>
      <c r="H60" s="94"/>
      <c r="I60" s="79"/>
      <c r="J60" s="90"/>
      <c r="K60" s="91"/>
    </row>
    <row r="61" spans="1:11" x14ac:dyDescent="0.45">
      <c r="A61" s="97">
        <v>2005</v>
      </c>
      <c r="B61" s="98" t="s">
        <v>1298</v>
      </c>
      <c r="C61" s="99">
        <v>0.3</v>
      </c>
      <c r="D61" s="99">
        <v>0.33</v>
      </c>
      <c r="E61" s="100">
        <v>19656</v>
      </c>
      <c r="F61" s="100" t="s">
        <v>69</v>
      </c>
      <c r="G61" s="98" t="s">
        <v>1299</v>
      </c>
      <c r="H61" s="94"/>
      <c r="I61" s="79"/>
      <c r="J61" s="90"/>
      <c r="K61" s="9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theme="1"/>
  </sheetPr>
  <dimension ref="A1:AD54"/>
  <sheetViews>
    <sheetView showGridLines="0" zoomScale="90" zoomScaleNormal="90" workbookViewId="0">
      <pane xSplit="1" ySplit="5" topLeftCell="T6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9.1796875" defaultRowHeight="13.5" x14ac:dyDescent="0.3"/>
  <cols>
    <col min="1" max="1" width="61.1796875" style="10" bestFit="1" customWidth="1"/>
    <col min="2" max="24" width="13.26953125" style="10" customWidth="1"/>
    <col min="25" max="25" width="6.7265625" style="131" customWidth="1"/>
    <col min="26" max="28" width="13.26953125" style="10" customWidth="1" collapsed="1"/>
    <col min="29" max="30" width="13.26953125" style="10" customWidth="1"/>
    <col min="31" max="16384" width="9.1796875" style="10"/>
  </cols>
  <sheetData>
    <row r="1" spans="1:30" x14ac:dyDescent="0.3">
      <c r="Y1" s="128"/>
    </row>
    <row r="2" spans="1:30" x14ac:dyDescent="0.3">
      <c r="Y2" s="128"/>
      <c r="AA2" s="129"/>
    </row>
    <row r="3" spans="1:30" x14ac:dyDescent="0.3">
      <c r="Y3" s="128"/>
      <c r="Z3" s="130" t="s">
        <v>1330</v>
      </c>
      <c r="AA3" s="129"/>
    </row>
    <row r="4" spans="1:30" x14ac:dyDescent="0.3">
      <c r="Y4" s="128"/>
      <c r="Z4" s="129"/>
      <c r="AA4" s="129"/>
    </row>
    <row r="5" spans="1:30" x14ac:dyDescent="0.3">
      <c r="A5" s="7" t="s">
        <v>183</v>
      </c>
      <c r="B5" s="8" t="s">
        <v>1437</v>
      </c>
      <c r="C5" s="8" t="s">
        <v>1438</v>
      </c>
      <c r="D5" s="8" t="s">
        <v>1439</v>
      </c>
      <c r="E5" s="8" t="s">
        <v>1440</v>
      </c>
      <c r="F5" s="8" t="s">
        <v>1441</v>
      </c>
      <c r="G5" s="8" t="s">
        <v>1442</v>
      </c>
      <c r="H5" s="8" t="s">
        <v>1443</v>
      </c>
      <c r="I5" s="8" t="s">
        <v>1444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1401</v>
      </c>
      <c r="Y5" s="9"/>
      <c r="Z5" s="8" t="s">
        <v>1446</v>
      </c>
      <c r="AA5" s="8" t="s">
        <v>1447</v>
      </c>
      <c r="AB5" s="8">
        <v>2019</v>
      </c>
      <c r="AC5" s="8">
        <v>2020</v>
      </c>
      <c r="AD5" s="8">
        <v>2021</v>
      </c>
    </row>
    <row r="6" spans="1:30" s="19" customFormat="1" x14ac:dyDescent="0.3">
      <c r="A6" s="48" t="s">
        <v>184</v>
      </c>
      <c r="B6" s="58">
        <f>'DRE Consolidado'!B13/10^3</f>
        <v>872.23998314999994</v>
      </c>
      <c r="C6" s="58">
        <f>'DRE Consolidado'!C13/10^3</f>
        <v>1195.98768879</v>
      </c>
      <c r="D6" s="58">
        <f>'DRE Consolidado'!D13/10^3</f>
        <v>1119.8048848400003</v>
      </c>
      <c r="E6" s="58">
        <f>'DRE Consolidado'!E13/10^3</f>
        <v>1573.4951795400009</v>
      </c>
      <c r="F6" s="58">
        <f>'DRE Consolidado'!F13/10^3</f>
        <v>1018.6227184099997</v>
      </c>
      <c r="G6" s="58">
        <f>'DRE Consolidado'!G13/10^3</f>
        <v>1262.0257629600007</v>
      </c>
      <c r="H6" s="58">
        <f>'DRE Consolidado'!H13/10^3</f>
        <v>1185.7028701599988</v>
      </c>
      <c r="I6" s="58">
        <f>'DRE Consolidado'!I13/10^3</f>
        <v>1627.0242586400013</v>
      </c>
      <c r="J6" s="58">
        <f>'DRE Consolidado'!J13/10^3</f>
        <v>1046.8466312989999</v>
      </c>
      <c r="K6" s="58">
        <f>'DRE Consolidado'!K13/10^3</f>
        <v>1256.9343800500001</v>
      </c>
      <c r="L6" s="58">
        <f>'DRE Consolidado'!L13/10^3</f>
        <v>1265.5670532999989</v>
      </c>
      <c r="M6" s="58">
        <f>'DRE Consolidado'!M13/10^3</f>
        <v>1809.7586656053477</v>
      </c>
      <c r="N6" s="58">
        <f>'DRE Consolidado'!N13/10^3</f>
        <v>1009.3519455627998</v>
      </c>
      <c r="O6" s="58">
        <f>'DRE Consolidado'!O13/10^3</f>
        <v>371.58788240945086</v>
      </c>
      <c r="P6" s="58">
        <f>'DRE Consolidado'!P13/10^3</f>
        <v>1129.044643989824</v>
      </c>
      <c r="Q6" s="58">
        <f>'DRE Consolidado'!Q13/10^3</f>
        <v>1821.8207345409978</v>
      </c>
      <c r="R6" s="58">
        <f>'DRE Consolidado'!R13/10^3</f>
        <v>841.11667842010002</v>
      </c>
      <c r="S6" s="58">
        <f>'DRE Consolidado'!S13/10^3</f>
        <v>1287.3499040767506</v>
      </c>
      <c r="T6" s="58">
        <f>'DRE Consolidado'!T13/10^3</f>
        <v>1377.97</v>
      </c>
      <c r="U6" s="58">
        <f>'DRE Consolidado'!U13/10^3</f>
        <v>1999.8209462972932</v>
      </c>
      <c r="V6" s="58">
        <f>'DRE Consolidado'!V13/10^3</f>
        <v>1217.52306924</v>
      </c>
      <c r="W6" s="58">
        <f>'DRE Consolidado'!W13/10^3</f>
        <v>1597.9209885899998</v>
      </c>
      <c r="X6" s="58">
        <f>'DRE Consolidado'!X13/10^3</f>
        <v>1373.4478820600002</v>
      </c>
      <c r="Y6" s="15"/>
      <c r="Z6" s="58">
        <f>'DRE Consolidado'!Z13/10^3</f>
        <v>4761.5277363200012</v>
      </c>
      <c r="AA6" s="58">
        <f>'DRE Consolidado'!AA13/10^3</f>
        <v>5093.3756101700001</v>
      </c>
      <c r="AB6" s="58">
        <f>'DRE Consolidado'!AB13/10^3</f>
        <v>5379.1067302543461</v>
      </c>
      <c r="AC6" s="58">
        <f>'DRE Consolidado'!AC13/10^3</f>
        <v>4331.8052065030724</v>
      </c>
      <c r="AD6" s="58">
        <f>'DRE Consolidado'!AD13/10^3</f>
        <v>5506.2575287941436</v>
      </c>
    </row>
    <row r="7" spans="1:30" s="19" customFormat="1" x14ac:dyDescent="0.3">
      <c r="A7" s="133" t="s">
        <v>1425</v>
      </c>
      <c r="B7" s="136">
        <v>0.04</v>
      </c>
      <c r="C7" s="136">
        <v>0.12</v>
      </c>
      <c r="D7" s="136">
        <v>0.13908551036794381</v>
      </c>
      <c r="E7" s="136">
        <v>7.6999999999999999E-2</v>
      </c>
      <c r="F7" s="136">
        <v>0.12241906589572715</v>
      </c>
      <c r="G7" s="136">
        <v>1.8743048425424513E-2</v>
      </c>
      <c r="H7" s="136">
        <v>2.7965933714505065E-2</v>
      </c>
      <c r="I7" s="136">
        <v>9.030378009422968E-3</v>
      </c>
      <c r="J7" s="136">
        <v>1.6477115961847533E-2</v>
      </c>
      <c r="K7" s="136">
        <v>-1.6E-2</v>
      </c>
      <c r="L7" s="136">
        <v>5.3999999999999999E-2</v>
      </c>
      <c r="M7" s="136">
        <v>9.8000000000000004E-2</v>
      </c>
      <c r="N7" s="136">
        <v>-5.1999999999999998E-2</v>
      </c>
      <c r="O7" s="136">
        <v>-0.69699999999999995</v>
      </c>
      <c r="P7" s="136">
        <v>-0.10990055059962012</v>
      </c>
      <c r="Q7" s="136">
        <v>3.0000000000000001E-3</v>
      </c>
      <c r="R7" s="136">
        <v>-0.16566556584239334</v>
      </c>
      <c r="S7" s="136">
        <v>2.3105780461056957</v>
      </c>
      <c r="T7" s="136">
        <v>0.19022430861179196</v>
      </c>
      <c r="U7" s="136">
        <v>6.4997631248716714E-2</v>
      </c>
      <c r="V7" s="136">
        <v>0.37799999999999989</v>
      </c>
      <c r="W7" s="136">
        <v>0.19533333333333336</v>
      </c>
      <c r="X7" s="136">
        <v>-3.8800000000000001E-2</v>
      </c>
      <c r="Y7" s="137"/>
      <c r="Z7" s="136">
        <v>9.6000000000000002E-2</v>
      </c>
      <c r="AA7" s="136">
        <v>3.6679461831235383E-2</v>
      </c>
      <c r="AB7" s="136">
        <v>4.2999999999999997E-2</v>
      </c>
      <c r="AC7" s="136">
        <v>-0.19790894889375354</v>
      </c>
      <c r="AD7" s="136">
        <v>0.24100551441853413</v>
      </c>
    </row>
    <row r="8" spans="1:30" s="19" customFormat="1" x14ac:dyDescent="0.3">
      <c r="A8" s="48" t="s">
        <v>185</v>
      </c>
      <c r="B8" s="59">
        <v>291</v>
      </c>
      <c r="C8" s="59">
        <v>292</v>
      </c>
      <c r="D8" s="59">
        <v>295</v>
      </c>
      <c r="E8" s="59">
        <v>302</v>
      </c>
      <c r="F8" s="59">
        <v>302</v>
      </c>
      <c r="G8" s="59">
        <v>303</v>
      </c>
      <c r="H8" s="59">
        <v>304</v>
      </c>
      <c r="I8" s="59">
        <v>312</v>
      </c>
      <c r="J8" s="59">
        <v>312</v>
      </c>
      <c r="K8" s="59">
        <v>315</v>
      </c>
      <c r="L8" s="59">
        <v>318</v>
      </c>
      <c r="M8" s="59">
        <v>321</v>
      </c>
      <c r="N8" s="59">
        <v>323</v>
      </c>
      <c r="O8" s="59">
        <v>323</v>
      </c>
      <c r="P8" s="59">
        <v>325</v>
      </c>
      <c r="Q8" s="59">
        <v>332</v>
      </c>
      <c r="R8" s="59">
        <v>330</v>
      </c>
      <c r="S8" s="59">
        <v>338</v>
      </c>
      <c r="T8" s="59">
        <v>344</v>
      </c>
      <c r="U8" s="59">
        <v>364</v>
      </c>
      <c r="V8" s="59">
        <v>366</v>
      </c>
      <c r="W8" s="59">
        <v>375</v>
      </c>
      <c r="X8" s="59">
        <v>387</v>
      </c>
      <c r="Y8" s="18"/>
      <c r="Z8" s="59">
        <f>E8</f>
        <v>302</v>
      </c>
      <c r="AA8" s="59">
        <f>I8</f>
        <v>312</v>
      </c>
      <c r="AB8" s="59">
        <f>M8</f>
        <v>321</v>
      </c>
      <c r="AC8" s="59">
        <f>Q8</f>
        <v>332</v>
      </c>
      <c r="AD8" s="59">
        <f>U8</f>
        <v>364</v>
      </c>
    </row>
    <row r="9" spans="1:30" s="19" customFormat="1" x14ac:dyDescent="0.3">
      <c r="A9" s="48" t="s">
        <v>186</v>
      </c>
      <c r="B9" s="58">
        <v>614.43934000000013</v>
      </c>
      <c r="C9" s="58">
        <v>615.03534000000013</v>
      </c>
      <c r="D9" s="58">
        <v>621.08912000000009</v>
      </c>
      <c r="E9" s="58">
        <v>636.65332000000012</v>
      </c>
      <c r="F9" s="58">
        <v>636.65332000000012</v>
      </c>
      <c r="G9" s="58">
        <v>636.94932000000017</v>
      </c>
      <c r="H9" s="58">
        <v>638.4964500000001</v>
      </c>
      <c r="I9" s="58">
        <v>649.43799000000013</v>
      </c>
      <c r="J9" s="58">
        <v>649.43799000000013</v>
      </c>
      <c r="K9" s="58">
        <v>651.89999000000012</v>
      </c>
      <c r="L9" s="58">
        <v>657.35499000000004</v>
      </c>
      <c r="M9" s="58">
        <v>663.33729000000005</v>
      </c>
      <c r="N9" s="58">
        <v>667.4</v>
      </c>
      <c r="O9" s="58">
        <v>667.4</v>
      </c>
      <c r="P9" s="58">
        <v>667.91870999999992</v>
      </c>
      <c r="Q9" s="58">
        <v>671.50727000000006</v>
      </c>
      <c r="R9" s="58">
        <v>669.08226999999999</v>
      </c>
      <c r="S9" s="58">
        <v>676.98732999999993</v>
      </c>
      <c r="T9" s="58">
        <v>678.2</v>
      </c>
      <c r="U9" s="58">
        <v>684.89468000000011</v>
      </c>
      <c r="V9" s="58">
        <v>685.11716999999999</v>
      </c>
      <c r="W9" s="58">
        <v>691.65582000000006</v>
      </c>
      <c r="X9" s="58">
        <v>696.50192000000004</v>
      </c>
      <c r="Y9" s="18"/>
      <c r="Z9" s="58">
        <f>E9</f>
        <v>636.65332000000012</v>
      </c>
      <c r="AA9" s="58">
        <f>I9</f>
        <v>649.43799000000013</v>
      </c>
      <c r="AB9" s="58">
        <f>M9</f>
        <v>663.33729000000005</v>
      </c>
      <c r="AC9" s="58">
        <f>Q9</f>
        <v>671.50727000000006</v>
      </c>
      <c r="AD9" s="58">
        <f>U9</f>
        <v>684.89468000000011</v>
      </c>
    </row>
    <row r="10" spans="1:30" s="19" customFormat="1" x14ac:dyDescent="0.3">
      <c r="A10" s="48" t="s">
        <v>187</v>
      </c>
      <c r="B10" s="58"/>
      <c r="C10" s="58"/>
      <c r="D10" s="58"/>
      <c r="E10" s="58"/>
      <c r="F10" s="59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18"/>
      <c r="Z10" s="58"/>
      <c r="AA10" s="58"/>
      <c r="AB10" s="58"/>
      <c r="AC10" s="58"/>
      <c r="AD10" s="58"/>
    </row>
    <row r="11" spans="1:30" s="19" customFormat="1" x14ac:dyDescent="0.3">
      <c r="A11" s="60" t="s">
        <v>188</v>
      </c>
      <c r="B11" s="58">
        <v>1418.1044210363245</v>
      </c>
      <c r="C11" s="58">
        <v>1945.5891533425424</v>
      </c>
      <c r="D11" s="58">
        <v>1811.7995737095926</v>
      </c>
      <c r="E11" s="58">
        <v>2502.0944344376271</v>
      </c>
      <c r="F11" s="58">
        <v>1599.9645119419147</v>
      </c>
      <c r="G11" s="58">
        <v>1981.8202684630121</v>
      </c>
      <c r="H11" s="58">
        <v>1859.2760241934843</v>
      </c>
      <c r="I11" s="58">
        <v>2526.5637878897019</v>
      </c>
      <c r="J11" s="58">
        <v>1612</v>
      </c>
      <c r="K11" s="58">
        <v>1931.7570060469607</v>
      </c>
      <c r="L11" s="58">
        <v>1929.8726518512178</v>
      </c>
      <c r="M11" s="58">
        <v>2740.6212529770332</v>
      </c>
      <c r="N11" s="58">
        <v>1517</v>
      </c>
      <c r="O11" s="58">
        <v>556.79999999999995</v>
      </c>
      <c r="P11" s="58">
        <v>1691.0489391552433</v>
      </c>
      <c r="Q11" s="58">
        <v>2720.300728437413</v>
      </c>
      <c r="R11" s="58">
        <v>1254.8459514611759</v>
      </c>
      <c r="S11" s="58">
        <v>1912.753848800613</v>
      </c>
      <c r="T11" s="58">
        <v>2033.7</v>
      </c>
      <c r="U11" s="58">
        <v>2934.3097726616666</v>
      </c>
      <c r="V11" s="58">
        <v>1777.3905667166309</v>
      </c>
      <c r="W11" s="58">
        <v>2321.2555740071566</v>
      </c>
      <c r="X11" s="58">
        <v>1978.8066478093479</v>
      </c>
      <c r="Y11" s="18"/>
      <c r="Z11" s="58">
        <v>7604.0717092603199</v>
      </c>
      <c r="AA11" s="58">
        <v>7920.7060502881395</v>
      </c>
      <c r="AB11" s="58">
        <v>8195.0152660619024</v>
      </c>
      <c r="AC11" s="58">
        <v>6490.5328340069218</v>
      </c>
      <c r="AD11" s="58">
        <v>8118.9174356109161</v>
      </c>
    </row>
    <row r="12" spans="1:30" s="50" customFormat="1" ht="4.5" customHeight="1" x14ac:dyDescent="0.3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18"/>
      <c r="Z12" s="62"/>
      <c r="AA12" s="62"/>
      <c r="AB12" s="62"/>
      <c r="AC12" s="62"/>
      <c r="AD12" s="62"/>
    </row>
    <row r="13" spans="1:30" s="19" customFormat="1" x14ac:dyDescent="0.3">
      <c r="A13" s="63" t="s">
        <v>189</v>
      </c>
      <c r="B13" s="58">
        <v>116.33882600311672</v>
      </c>
      <c r="C13" s="58">
        <v>129.28291625778442</v>
      </c>
      <c r="D13" s="58">
        <v>117.88830009591048</v>
      </c>
      <c r="E13" s="58">
        <v>124.4644292037072</v>
      </c>
      <c r="F13" s="58">
        <v>118.04043070743883</v>
      </c>
      <c r="G13" s="58">
        <v>131.75450123795713</v>
      </c>
      <c r="H13" s="58">
        <v>126.35988839901347</v>
      </c>
      <c r="I13" s="58">
        <v>135.07028324584434</v>
      </c>
      <c r="J13" s="58">
        <v>123.79117761056251</v>
      </c>
      <c r="K13" s="58">
        <v>134.52951149018412</v>
      </c>
      <c r="L13" s="58">
        <v>129.99965712588579</v>
      </c>
      <c r="M13" s="58">
        <v>137.29811000880147</v>
      </c>
      <c r="N13" s="58">
        <v>131.05564017072038</v>
      </c>
      <c r="O13" s="58">
        <v>167.2</v>
      </c>
      <c r="P13" s="58">
        <v>142.60405424123502</v>
      </c>
      <c r="Q13" s="58">
        <v>155.12766974376513</v>
      </c>
      <c r="R13" s="58">
        <v>144.08979746806392</v>
      </c>
      <c r="S13" s="58">
        <v>156.43159409701656</v>
      </c>
      <c r="T13" s="58">
        <v>146.30000000000001</v>
      </c>
      <c r="U13" s="58">
        <v>159.02908166097222</v>
      </c>
      <c r="V13" s="58">
        <v>158.77954531694772</v>
      </c>
      <c r="W13" s="58">
        <v>186.56539638720301</v>
      </c>
      <c r="X13" s="58">
        <v>177.7103838308511</v>
      </c>
      <c r="Y13" s="18"/>
      <c r="Z13" s="58">
        <v>122.41421178553072</v>
      </c>
      <c r="AA13" s="58">
        <v>128.49227379245224</v>
      </c>
      <c r="AB13" s="58">
        <v>132.1312297384745</v>
      </c>
      <c r="AC13" s="58">
        <v>146.49099361063827</v>
      </c>
      <c r="AD13" s="58">
        <v>152.60032745644804</v>
      </c>
    </row>
    <row r="14" spans="1:30" s="19" customFormat="1" x14ac:dyDescent="0.3">
      <c r="A14" s="48" t="s">
        <v>190</v>
      </c>
      <c r="B14" s="58">
        <v>174.84005901190321</v>
      </c>
      <c r="C14" s="58">
        <v>193.24925973037014</v>
      </c>
      <c r="D14" s="58">
        <v>178.03500350389643</v>
      </c>
      <c r="E14" s="58">
        <v>195.95989687050877</v>
      </c>
      <c r="F14" s="58">
        <v>178.99581582599419</v>
      </c>
      <c r="G14" s="58">
        <v>195.06313936454515</v>
      </c>
      <c r="H14" s="58">
        <v>185.08732662590589</v>
      </c>
      <c r="I14" s="58">
        <v>199.5351207224011</v>
      </c>
      <c r="J14" s="58">
        <v>177.11435223702105</v>
      </c>
      <c r="K14" s="58">
        <v>189.21250552006643</v>
      </c>
      <c r="L14" s="58">
        <v>184.67783287335547</v>
      </c>
      <c r="M14" s="58">
        <v>201.98053377608915</v>
      </c>
      <c r="N14" s="58">
        <v>173.93702511766034</v>
      </c>
      <c r="O14" s="58">
        <v>204.7</v>
      </c>
      <c r="P14" s="58">
        <v>193.92360062818361</v>
      </c>
      <c r="Q14" s="58">
        <v>211.67666613426718</v>
      </c>
      <c r="R14" s="58">
        <v>191.64274360094439</v>
      </c>
      <c r="S14" s="58">
        <v>212.57111207244344</v>
      </c>
      <c r="T14" s="58">
        <v>196.9</v>
      </c>
      <c r="U14" s="58">
        <v>234.20033136728892</v>
      </c>
      <c r="V14" s="58">
        <v>214.51863862520889</v>
      </c>
      <c r="W14" s="58">
        <v>244.76994950426595</v>
      </c>
      <c r="X14" s="58">
        <v>226.15145049130635</v>
      </c>
      <c r="Y14" s="18"/>
      <c r="Z14" s="58">
        <v>186.61122296725188</v>
      </c>
      <c r="AA14" s="58">
        <v>190.57624114722526</v>
      </c>
      <c r="AB14" s="58">
        <v>189.35609820742781</v>
      </c>
      <c r="AC14" s="58">
        <v>196.07537234269986</v>
      </c>
      <c r="AD14" s="58">
        <v>211.56269159606248</v>
      </c>
    </row>
    <row r="15" spans="1:30" s="50" customFormat="1" ht="4.5" customHeight="1" x14ac:dyDescent="0.3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4"/>
      <c r="T15" s="62"/>
      <c r="U15" s="62"/>
      <c r="V15" s="64"/>
      <c r="W15" s="64"/>
      <c r="X15" s="64"/>
      <c r="Y15" s="18"/>
      <c r="Z15" s="62"/>
      <c r="AA15" s="62"/>
      <c r="AB15" s="62"/>
      <c r="AC15" s="62"/>
      <c r="AD15" s="62"/>
    </row>
    <row r="16" spans="1:30" s="19" customFormat="1" x14ac:dyDescent="0.3">
      <c r="A16" s="63" t="s">
        <v>191</v>
      </c>
      <c r="B16" s="59">
        <v>36203</v>
      </c>
      <c r="C16" s="59">
        <v>37465</v>
      </c>
      <c r="D16" s="59">
        <v>38132</v>
      </c>
      <c r="E16" s="59">
        <v>43899</v>
      </c>
      <c r="F16" s="59">
        <v>39495</v>
      </c>
      <c r="G16" s="59">
        <v>39314</v>
      </c>
      <c r="H16" s="59">
        <v>36421</v>
      </c>
      <c r="I16" s="59">
        <v>38650</v>
      </c>
      <c r="J16" s="59">
        <v>36943</v>
      </c>
      <c r="K16" s="59">
        <v>36485</v>
      </c>
      <c r="L16" s="59">
        <v>36814</v>
      </c>
      <c r="M16" s="59">
        <v>38302.370000000003</v>
      </c>
      <c r="N16" s="59">
        <v>36464</v>
      </c>
      <c r="O16" s="59">
        <v>35951</v>
      </c>
      <c r="P16" s="59">
        <v>34142</v>
      </c>
      <c r="Q16" s="59">
        <v>35508</v>
      </c>
      <c r="R16" s="59">
        <v>33086.766335777116</v>
      </c>
      <c r="S16" s="59">
        <v>32409.744327272725</v>
      </c>
      <c r="T16" s="59">
        <v>34283</v>
      </c>
      <c r="U16" s="59">
        <v>35325</v>
      </c>
      <c r="V16" s="59">
        <v>32939</v>
      </c>
      <c r="W16" s="59">
        <v>30488</v>
      </c>
      <c r="X16" s="59">
        <v>29565.544469696968</v>
      </c>
      <c r="Y16" s="18"/>
      <c r="Z16" s="59">
        <f>E16</f>
        <v>43899</v>
      </c>
      <c r="AA16" s="59">
        <f>I16</f>
        <v>38650</v>
      </c>
      <c r="AB16" s="59">
        <f>M16</f>
        <v>38302.370000000003</v>
      </c>
      <c r="AC16" s="59">
        <f>Q16</f>
        <v>35508</v>
      </c>
      <c r="AD16" s="59">
        <f>U16</f>
        <v>35325</v>
      </c>
    </row>
    <row r="17" spans="1:30" x14ac:dyDescent="0.3">
      <c r="Y17" s="22"/>
    </row>
    <row r="18" spans="1:30" x14ac:dyDescent="0.3">
      <c r="A18" s="7" t="s">
        <v>192</v>
      </c>
      <c r="B18" s="8" t="s">
        <v>1437</v>
      </c>
      <c r="C18" s="8" t="s">
        <v>1438</v>
      </c>
      <c r="D18" s="8" t="s">
        <v>1439</v>
      </c>
      <c r="E18" s="8" t="s">
        <v>1440</v>
      </c>
      <c r="F18" s="8" t="s">
        <v>1441</v>
      </c>
      <c r="G18" s="8" t="s">
        <v>1442</v>
      </c>
      <c r="H18" s="8" t="s">
        <v>1443</v>
      </c>
      <c r="I18" s="8" t="s">
        <v>1444</v>
      </c>
      <c r="J18" s="8" t="s">
        <v>9</v>
      </c>
      <c r="K18" s="8" t="s">
        <v>10</v>
      </c>
      <c r="L18" s="8" t="s">
        <v>11</v>
      </c>
      <c r="M18" s="8" t="s">
        <v>12</v>
      </c>
      <c r="N18" s="8" t="s">
        <v>13</v>
      </c>
      <c r="O18" s="8" t="s">
        <v>14</v>
      </c>
      <c r="P18" s="8" t="s">
        <v>15</v>
      </c>
      <c r="Q18" s="8" t="s">
        <v>16</v>
      </c>
      <c r="R18" s="8" t="s">
        <v>17</v>
      </c>
      <c r="S18" s="8" t="s">
        <v>18</v>
      </c>
      <c r="T18" s="8" t="s">
        <v>19</v>
      </c>
      <c r="U18" s="8" t="s">
        <v>20</v>
      </c>
      <c r="V18" s="8" t="s">
        <v>21</v>
      </c>
      <c r="W18" s="8" t="s">
        <v>22</v>
      </c>
      <c r="X18" s="8" t="s">
        <v>1401</v>
      </c>
      <c r="Z18" s="8" t="s">
        <v>1446</v>
      </c>
      <c r="AA18" s="8" t="s">
        <v>1447</v>
      </c>
      <c r="AB18" s="8">
        <v>2019</v>
      </c>
      <c r="AC18" s="8">
        <v>2020</v>
      </c>
      <c r="AD18" s="8">
        <v>2021</v>
      </c>
    </row>
    <row r="19" spans="1:30" x14ac:dyDescent="0.3">
      <c r="A19" s="63" t="s">
        <v>193</v>
      </c>
      <c r="L19" s="65">
        <v>0</v>
      </c>
      <c r="M19" s="65">
        <v>0</v>
      </c>
      <c r="N19" s="122">
        <v>0</v>
      </c>
      <c r="O19" s="122">
        <v>0</v>
      </c>
      <c r="P19" s="19">
        <v>2</v>
      </c>
      <c r="Q19" s="19">
        <v>3</v>
      </c>
      <c r="R19" s="19">
        <v>3</v>
      </c>
      <c r="S19" s="19">
        <v>4</v>
      </c>
      <c r="T19" s="19">
        <v>5</v>
      </c>
      <c r="U19" s="19">
        <v>10</v>
      </c>
      <c r="V19" s="19">
        <v>10</v>
      </c>
      <c r="W19" s="19">
        <v>10</v>
      </c>
      <c r="X19" s="19">
        <v>12</v>
      </c>
      <c r="Y19" s="18"/>
      <c r="AB19" s="122">
        <f>M19</f>
        <v>0</v>
      </c>
      <c r="AC19" s="19">
        <f>Q19</f>
        <v>3</v>
      </c>
      <c r="AD19" s="19">
        <f>U19</f>
        <v>10</v>
      </c>
    </row>
    <row r="20" spans="1:30" x14ac:dyDescent="0.3">
      <c r="A20" s="63" t="s">
        <v>194</v>
      </c>
      <c r="L20" s="10">
        <v>1</v>
      </c>
      <c r="M20" s="10">
        <v>1</v>
      </c>
      <c r="N20" s="19">
        <v>1</v>
      </c>
      <c r="O20" s="19">
        <v>1</v>
      </c>
      <c r="P20" s="19">
        <v>1</v>
      </c>
      <c r="Q20" s="19">
        <v>3</v>
      </c>
      <c r="R20" s="19">
        <v>3</v>
      </c>
      <c r="S20" s="19">
        <v>4</v>
      </c>
      <c r="T20" s="19">
        <v>8</v>
      </c>
      <c r="U20" s="19">
        <v>11</v>
      </c>
      <c r="V20" s="19">
        <v>11</v>
      </c>
      <c r="W20" s="19">
        <v>12</v>
      </c>
      <c r="X20" s="19">
        <v>13</v>
      </c>
      <c r="Y20" s="18"/>
      <c r="AB20" s="123">
        <f>M20</f>
        <v>1</v>
      </c>
      <c r="AC20" s="19">
        <f>Q20</f>
        <v>3</v>
      </c>
      <c r="AD20" s="19">
        <f>U20</f>
        <v>11</v>
      </c>
    </row>
    <row r="21" spans="1:30" x14ac:dyDescent="0.3">
      <c r="A21" s="63" t="s">
        <v>195</v>
      </c>
      <c r="N21" s="19"/>
      <c r="O21" s="19"/>
      <c r="P21" s="114">
        <v>993.69</v>
      </c>
      <c r="Q21" s="114">
        <v>1992.3500000000001</v>
      </c>
      <c r="R21" s="114">
        <v>1992.3500000000001</v>
      </c>
      <c r="S21" s="114">
        <v>2545.3500000000004</v>
      </c>
      <c r="T21" s="114">
        <v>5196.3999999999996</v>
      </c>
      <c r="U21" s="114">
        <v>8816.27</v>
      </c>
      <c r="V21" s="114">
        <v>8816.27</v>
      </c>
      <c r="W21" s="114">
        <v>9316.27</v>
      </c>
      <c r="X21" s="114">
        <v>10782.23</v>
      </c>
      <c r="Y21" s="18"/>
      <c r="AB21" s="19"/>
      <c r="AC21" s="114">
        <f>Q21</f>
        <v>1992.3500000000001</v>
      </c>
      <c r="AD21" s="114">
        <f>U21</f>
        <v>8816.27</v>
      </c>
    </row>
    <row r="22" spans="1:30" x14ac:dyDescent="0.3">
      <c r="A22" s="63" t="s">
        <v>196</v>
      </c>
      <c r="L22" s="113"/>
      <c r="M22" s="113"/>
      <c r="N22" s="113"/>
      <c r="O22" s="113"/>
      <c r="P22" s="113">
        <v>1487.4116442249999</v>
      </c>
      <c r="Q22" s="113">
        <v>5748.0408730250001</v>
      </c>
      <c r="R22" s="113">
        <v>4339.2876774249999</v>
      </c>
      <c r="S22" s="114">
        <v>5654.251555543</v>
      </c>
      <c r="T22" s="114">
        <v>12960.4</v>
      </c>
      <c r="U22" s="113">
        <v>21114.15076</v>
      </c>
      <c r="V22" s="113">
        <v>18355.400000000001</v>
      </c>
      <c r="W22" s="113">
        <v>19481.8</v>
      </c>
      <c r="X22" s="113">
        <v>21629.724440000002</v>
      </c>
      <c r="Y22" s="18"/>
      <c r="AB22" s="19"/>
      <c r="AC22" s="113">
        <f>'[1]Dinâmica Trim.'!$M$36/10^3</f>
        <v>8598.9649217749993</v>
      </c>
      <c r="AD22" s="113">
        <f>SUM(R22:U22)</f>
        <v>44068.089992968002</v>
      </c>
    </row>
    <row r="23" spans="1:30" ht="15" x14ac:dyDescent="0.3">
      <c r="A23" s="63" t="s">
        <v>201</v>
      </c>
      <c r="L23" s="113"/>
      <c r="M23" s="113"/>
      <c r="N23" s="113"/>
      <c r="O23" s="113"/>
      <c r="P23" s="113">
        <f>P22/AVERAGE(P21)*10^3</f>
        <v>1496.8568107005201</v>
      </c>
      <c r="Q23" s="113">
        <f t="shared" ref="Q23:X23" si="0">Q22/AVERAGE(P21:Q21)*10^3</f>
        <v>3849.9423135825377</v>
      </c>
      <c r="R23" s="113">
        <f t="shared" si="0"/>
        <v>2177.9745915250833</v>
      </c>
      <c r="S23" s="114">
        <f t="shared" si="0"/>
        <v>2492.1222449888705</v>
      </c>
      <c r="T23" s="113">
        <f t="shared" si="0"/>
        <v>3348.1835502308909</v>
      </c>
      <c r="U23" s="113">
        <f t="shared" si="0"/>
        <v>3013.5799615633564</v>
      </c>
      <c r="V23" s="113">
        <f t="shared" si="0"/>
        <v>2081.9915905479302</v>
      </c>
      <c r="W23" s="113">
        <f t="shared" si="0"/>
        <v>2148.8219521368765</v>
      </c>
      <c r="X23" s="113">
        <f t="shared" si="0"/>
        <v>2152.37201184168</v>
      </c>
      <c r="Y23" s="18"/>
      <c r="AB23" s="19"/>
      <c r="AC23" s="113">
        <f>AC22/(AVERAGE(AC21,P21))*10^3</f>
        <v>5759.4438934341133</v>
      </c>
      <c r="AD23" s="113">
        <f>AD22/AVERAGE(AC21:AD21)*10^3</f>
        <v>8154.2491072806697</v>
      </c>
    </row>
    <row r="24" spans="1:30" x14ac:dyDescent="0.3">
      <c r="A24" s="63" t="s">
        <v>197</v>
      </c>
      <c r="N24" s="113"/>
      <c r="O24" s="113"/>
      <c r="P24" s="113">
        <v>793.57126286499999</v>
      </c>
      <c r="Q24" s="113">
        <v>2837.9562603849995</v>
      </c>
      <c r="R24" s="113">
        <v>2188.9</v>
      </c>
      <c r="S24" s="114">
        <v>2737.7</v>
      </c>
      <c r="T24" s="114">
        <v>5801.6</v>
      </c>
      <c r="U24" s="113">
        <v>9627.1</v>
      </c>
      <c r="V24" s="113">
        <v>8792</v>
      </c>
      <c r="W24" s="113">
        <v>9667.9</v>
      </c>
      <c r="X24" s="113">
        <v>10391.502180000001</v>
      </c>
      <c r="Y24" s="45"/>
      <c r="AB24" s="19"/>
      <c r="AC24" s="113">
        <v>4261.3988911050001</v>
      </c>
      <c r="AD24" s="113">
        <f>SUM(R24:U24)</f>
        <v>20355.300000000003</v>
      </c>
    </row>
    <row r="25" spans="1:30" x14ac:dyDescent="0.3">
      <c r="A25" s="63" t="s">
        <v>198</v>
      </c>
      <c r="N25" s="19"/>
      <c r="O25" s="19"/>
      <c r="P25" s="112">
        <f t="shared" ref="P25:W25" si="1">P24/P22</f>
        <v>0.53352497672457166</v>
      </c>
      <c r="Q25" s="112">
        <f t="shared" si="1"/>
        <v>0.49372583164870204</v>
      </c>
      <c r="R25" s="112">
        <f t="shared" si="1"/>
        <v>0.50443763186932267</v>
      </c>
      <c r="S25" s="112">
        <f t="shared" si="1"/>
        <v>0.4841843298104001</v>
      </c>
      <c r="T25" s="112">
        <f t="shared" si="1"/>
        <v>0.44764050492268759</v>
      </c>
      <c r="U25" s="112">
        <f t="shared" si="1"/>
        <v>0.45595487639683785</v>
      </c>
      <c r="V25" s="112">
        <f t="shared" si="1"/>
        <v>0.47898711006025468</v>
      </c>
      <c r="W25" s="112">
        <f t="shared" si="1"/>
        <v>0.49625291297518709</v>
      </c>
      <c r="X25" s="112">
        <v>0.48042693326147617</v>
      </c>
      <c r="Y25" s="44"/>
      <c r="AB25" s="19"/>
      <c r="AC25" s="112">
        <f>AC24/AC22</f>
        <v>0.49557114488441961</v>
      </c>
      <c r="AD25" s="112">
        <f>AD24/AD22</f>
        <v>0.46190565561720787</v>
      </c>
    </row>
    <row r="26" spans="1:30" x14ac:dyDescent="0.3">
      <c r="A26" s="63"/>
      <c r="Q26" s="54"/>
      <c r="Y26" s="44"/>
    </row>
    <row r="27" spans="1:30" x14ac:dyDescent="0.3">
      <c r="A27" s="7" t="s">
        <v>199</v>
      </c>
      <c r="B27" s="8" t="s">
        <v>1437</v>
      </c>
      <c r="C27" s="8" t="s">
        <v>1438</v>
      </c>
      <c r="D27" s="8" t="s">
        <v>1439</v>
      </c>
      <c r="E27" s="8" t="s">
        <v>1440</v>
      </c>
      <c r="F27" s="8" t="s">
        <v>1441</v>
      </c>
      <c r="G27" s="8" t="s">
        <v>1442</v>
      </c>
      <c r="H27" s="8" t="s">
        <v>1443</v>
      </c>
      <c r="I27" s="8" t="s">
        <v>1444</v>
      </c>
      <c r="J27" s="8" t="s">
        <v>9</v>
      </c>
      <c r="K27" s="8" t="s">
        <v>10</v>
      </c>
      <c r="L27" s="8" t="s">
        <v>11</v>
      </c>
      <c r="M27" s="8" t="s">
        <v>12</v>
      </c>
      <c r="N27" s="8" t="s">
        <v>13</v>
      </c>
      <c r="O27" s="8" t="s">
        <v>14</v>
      </c>
      <c r="P27" s="8" t="s">
        <v>15</v>
      </c>
      <c r="Q27" s="8" t="s">
        <v>16</v>
      </c>
      <c r="R27" s="8" t="s">
        <v>17</v>
      </c>
      <c r="S27" s="8" t="s">
        <v>18</v>
      </c>
      <c r="T27" s="8" t="s">
        <v>19</v>
      </c>
      <c r="U27" s="8" t="s">
        <v>20</v>
      </c>
      <c r="V27" s="8" t="s">
        <v>21</v>
      </c>
      <c r="W27" s="8" t="s">
        <v>22</v>
      </c>
      <c r="X27" s="8" t="s">
        <v>1401</v>
      </c>
      <c r="Y27" s="15"/>
      <c r="Z27" s="8" t="s">
        <v>1446</v>
      </c>
      <c r="AA27" s="8" t="s">
        <v>1447</v>
      </c>
      <c r="AB27" s="8">
        <v>2019</v>
      </c>
      <c r="AC27" s="8">
        <v>2020</v>
      </c>
      <c r="AD27" s="8">
        <v>2021</v>
      </c>
    </row>
    <row r="28" spans="1:30" x14ac:dyDescent="0.3">
      <c r="A28" s="66" t="s">
        <v>193</v>
      </c>
      <c r="P28" s="19">
        <v>2</v>
      </c>
      <c r="Q28" s="19">
        <v>5</v>
      </c>
      <c r="R28" s="19">
        <v>5</v>
      </c>
      <c r="S28" s="19">
        <v>7</v>
      </c>
      <c r="T28" s="19">
        <v>13</v>
      </c>
      <c r="U28" s="19">
        <v>26</v>
      </c>
      <c r="V28" s="19">
        <v>28</v>
      </c>
      <c r="W28" s="19">
        <v>32</v>
      </c>
      <c r="X28" s="19">
        <v>40</v>
      </c>
      <c r="Y28" s="18"/>
      <c r="AC28" s="19">
        <f>Q28</f>
        <v>5</v>
      </c>
      <c r="AD28" s="19">
        <f>U28</f>
        <v>26</v>
      </c>
    </row>
    <row r="29" spans="1:30" x14ac:dyDescent="0.3">
      <c r="A29" s="66" t="s">
        <v>194</v>
      </c>
      <c r="P29" s="122">
        <v>0</v>
      </c>
      <c r="Q29" s="122">
        <v>0</v>
      </c>
      <c r="R29" s="122">
        <v>0</v>
      </c>
      <c r="S29" s="122">
        <v>0</v>
      </c>
      <c r="T29" s="19">
        <v>1</v>
      </c>
      <c r="U29" s="19">
        <v>1</v>
      </c>
      <c r="V29" s="19">
        <v>1</v>
      </c>
      <c r="W29" s="19">
        <v>1</v>
      </c>
      <c r="X29" s="19">
        <v>2</v>
      </c>
      <c r="Y29" s="18"/>
      <c r="AC29" s="122">
        <f>Q29</f>
        <v>0</v>
      </c>
      <c r="AD29" s="19">
        <f>U29</f>
        <v>1</v>
      </c>
    </row>
    <row r="30" spans="1:30" x14ac:dyDescent="0.3">
      <c r="A30" s="63" t="s">
        <v>195</v>
      </c>
      <c r="P30" s="114">
        <v>162.79000000000002</v>
      </c>
      <c r="Q30" s="114">
        <v>483.63</v>
      </c>
      <c r="R30" s="114">
        <v>483.63</v>
      </c>
      <c r="S30" s="114">
        <v>711.99</v>
      </c>
      <c r="T30" s="114">
        <v>1403.7</v>
      </c>
      <c r="U30" s="114">
        <v>2759.5799999999995</v>
      </c>
      <c r="V30" s="114">
        <v>2982.0699999999993</v>
      </c>
      <c r="W30" s="113" t="s">
        <v>1421</v>
      </c>
      <c r="X30" s="114">
        <v>4350.0299999999988</v>
      </c>
      <c r="Y30" s="18"/>
      <c r="AC30" s="114">
        <f>Q30</f>
        <v>483.63</v>
      </c>
      <c r="AD30" s="114">
        <f>U30</f>
        <v>2759.5799999999995</v>
      </c>
    </row>
    <row r="31" spans="1:30" x14ac:dyDescent="0.3">
      <c r="A31" s="63" t="s">
        <v>196</v>
      </c>
      <c r="N31" s="19"/>
      <c r="O31" s="19"/>
      <c r="P31" s="115">
        <v>864.84851604999994</v>
      </c>
      <c r="Q31" s="115">
        <v>3760.9518738749994</v>
      </c>
      <c r="R31" s="113">
        <v>3620.6331414249998</v>
      </c>
      <c r="S31" s="113">
        <v>6817.077338654999</v>
      </c>
      <c r="T31" s="113">
        <v>10476.1</v>
      </c>
      <c r="U31" s="113">
        <v>23799.490750000001</v>
      </c>
      <c r="V31" s="113">
        <v>19646.099999999999</v>
      </c>
      <c r="W31" s="113">
        <v>27784</v>
      </c>
      <c r="X31" s="113">
        <v>30340.592100000002</v>
      </c>
      <c r="Y31" s="18"/>
      <c r="AC31" s="113">
        <v>4625.8003899249998</v>
      </c>
      <c r="AD31" s="113">
        <f>SUM(R31:U31)</f>
        <v>44713.301230080004</v>
      </c>
    </row>
    <row r="32" spans="1:30" ht="15" x14ac:dyDescent="0.3">
      <c r="A32" s="63" t="s">
        <v>201</v>
      </c>
      <c r="N32" s="19"/>
      <c r="O32" s="19"/>
      <c r="P32" s="113">
        <f>P31/AVERAGE(P30)*10^3</f>
        <v>5312.6636528656545</v>
      </c>
      <c r="Q32" s="113">
        <f t="shared" ref="Q32:V32" si="2">Q31/AVERAGE(P30:Q30)*10^3</f>
        <v>11636.248488211995</v>
      </c>
      <c r="R32" s="113">
        <f t="shared" si="2"/>
        <v>7486.370037890536</v>
      </c>
      <c r="S32" s="114">
        <f t="shared" si="2"/>
        <v>11403.418040271992</v>
      </c>
      <c r="T32" s="113">
        <f t="shared" si="2"/>
        <v>9903.2466949316786</v>
      </c>
      <c r="U32" s="113">
        <f t="shared" si="2"/>
        <v>11433.048341692129</v>
      </c>
      <c r="V32" s="113">
        <f t="shared" si="2"/>
        <v>6843.3638414044754</v>
      </c>
      <c r="W32" s="113" t="s">
        <v>1422</v>
      </c>
      <c r="X32" s="113">
        <v>7787.866181709911</v>
      </c>
      <c r="Y32" s="18"/>
      <c r="AC32" s="113">
        <f>AC31/(AVERAGE(AC30,P30))*10^3</f>
        <v>14312.058382862533</v>
      </c>
      <c r="AD32" s="113">
        <f>AD31/AVERAGE(AC30:AD30)*10^3</f>
        <v>27573.485053437802</v>
      </c>
    </row>
    <row r="33" spans="1:30" x14ac:dyDescent="0.3">
      <c r="A33" s="63" t="s">
        <v>197</v>
      </c>
      <c r="N33" s="19"/>
      <c r="O33" s="19"/>
      <c r="P33" s="115">
        <v>468.11614605000005</v>
      </c>
      <c r="Q33" s="115">
        <v>2005.1048938749998</v>
      </c>
      <c r="R33" s="113">
        <v>1843.6470514249997</v>
      </c>
      <c r="S33" s="113">
        <v>3408.1369286549989</v>
      </c>
      <c r="T33" s="113">
        <v>5347.1</v>
      </c>
      <c r="U33" s="113">
        <v>11712.208789999999</v>
      </c>
      <c r="V33" s="113">
        <v>9750.1</v>
      </c>
      <c r="W33" s="113">
        <v>14620.1</v>
      </c>
      <c r="X33" s="113">
        <v>15087.753779999999</v>
      </c>
      <c r="Y33" s="18"/>
      <c r="AC33" s="113">
        <v>2473.2210399249998</v>
      </c>
      <c r="AD33" s="113">
        <f>SUM(R33:U33)</f>
        <v>22311.092770079995</v>
      </c>
    </row>
    <row r="34" spans="1:30" x14ac:dyDescent="0.3">
      <c r="A34" s="63" t="s">
        <v>200</v>
      </c>
      <c r="P34" s="112">
        <f>P33/P31</f>
        <v>0.5412695256598401</v>
      </c>
      <c r="Q34" s="112">
        <f>Q33/Q31</f>
        <v>0.5331376101362052</v>
      </c>
      <c r="R34" s="112">
        <f>R33/R31</f>
        <v>0.50920570502743112</v>
      </c>
      <c r="S34" s="112">
        <f t="shared" ref="S34:W34" si="3">S33/S31</f>
        <v>0.49994106848836484</v>
      </c>
      <c r="T34" s="112">
        <f t="shared" si="3"/>
        <v>0.51040940808125168</v>
      </c>
      <c r="U34" s="112">
        <f t="shared" si="3"/>
        <v>0.49212014294885692</v>
      </c>
      <c r="V34" s="112">
        <f t="shared" si="3"/>
        <v>0.49628679483459825</v>
      </c>
      <c r="W34" s="112">
        <f t="shared" si="3"/>
        <v>0.52620572991649872</v>
      </c>
      <c r="X34" s="112">
        <v>0.49727947728482197</v>
      </c>
      <c r="Y34" s="18"/>
      <c r="AC34" s="112">
        <f>AC33/AC31</f>
        <v>0.53465796866455351</v>
      </c>
      <c r="AD34" s="112">
        <f>AD33/AD31</f>
        <v>0.49898111202468409</v>
      </c>
    </row>
    <row r="35" spans="1:30" x14ac:dyDescent="0.3">
      <c r="A35" s="63"/>
      <c r="P35" s="132"/>
      <c r="Q35" s="132"/>
      <c r="R35" s="132"/>
      <c r="S35" s="132"/>
      <c r="T35" s="132"/>
      <c r="U35" s="132"/>
      <c r="V35" s="132"/>
      <c r="Y35" s="18"/>
    </row>
    <row r="36" spans="1:30" x14ac:dyDescent="0.3">
      <c r="A36" s="7" t="s">
        <v>1432</v>
      </c>
      <c r="B36" s="8" t="s">
        <v>1437</v>
      </c>
      <c r="C36" s="8" t="s">
        <v>1438</v>
      </c>
      <c r="D36" s="8" t="s">
        <v>1439</v>
      </c>
      <c r="E36" s="8" t="s">
        <v>1440</v>
      </c>
      <c r="F36" s="8" t="s">
        <v>1441</v>
      </c>
      <c r="G36" s="8" t="s">
        <v>1442</v>
      </c>
      <c r="H36" s="8" t="s">
        <v>1443</v>
      </c>
      <c r="I36" s="8" t="s">
        <v>1444</v>
      </c>
      <c r="J36" s="8" t="s">
        <v>9</v>
      </c>
      <c r="K36" s="8" t="s">
        <v>10</v>
      </c>
      <c r="L36" s="8" t="s">
        <v>11</v>
      </c>
      <c r="M36" s="8" t="s">
        <v>12</v>
      </c>
      <c r="N36" s="8" t="s">
        <v>13</v>
      </c>
      <c r="O36" s="8" t="s">
        <v>14</v>
      </c>
      <c r="P36" s="8" t="s">
        <v>15</v>
      </c>
      <c r="Q36" s="8" t="s">
        <v>16</v>
      </c>
      <c r="R36" s="8" t="s">
        <v>17</v>
      </c>
      <c r="S36" s="8" t="s">
        <v>18</v>
      </c>
      <c r="T36" s="8" t="s">
        <v>19</v>
      </c>
      <c r="U36" s="8" t="s">
        <v>20</v>
      </c>
      <c r="V36" s="8" t="s">
        <v>21</v>
      </c>
      <c r="W36" s="8" t="s">
        <v>22</v>
      </c>
      <c r="X36" s="8" t="s">
        <v>1401</v>
      </c>
      <c r="Y36" s="18"/>
      <c r="Z36" s="8" t="s">
        <v>1446</v>
      </c>
      <c r="AA36" s="8" t="s">
        <v>1447</v>
      </c>
      <c r="AB36" s="8">
        <v>2019</v>
      </c>
      <c r="AC36" s="8">
        <v>2020</v>
      </c>
      <c r="AD36" s="8">
        <v>2021</v>
      </c>
    </row>
    <row r="37" spans="1:30" ht="15.75" customHeight="1" x14ac:dyDescent="0.3">
      <c r="A37" s="135" t="s">
        <v>1428</v>
      </c>
      <c r="B37" s="21">
        <f>'DRE Consolidado'!B13</f>
        <v>872239.98314999999</v>
      </c>
      <c r="C37" s="21">
        <f>'DRE Consolidado'!C13</f>
        <v>1195987.68879</v>
      </c>
      <c r="D37" s="21">
        <f>'DRE Consolidado'!D13</f>
        <v>1119804.8848400004</v>
      </c>
      <c r="E37" s="21">
        <f>'DRE Consolidado'!E13</f>
        <v>1573495.1795400009</v>
      </c>
      <c r="F37" s="21">
        <f>'DRE Consolidado'!F13</f>
        <v>1018622.7184099997</v>
      </c>
      <c r="G37" s="21">
        <f>'DRE Consolidado'!G13</f>
        <v>1262025.7629600007</v>
      </c>
      <c r="H37" s="21">
        <f>'DRE Consolidado'!H13</f>
        <v>1185702.8701599988</v>
      </c>
      <c r="I37" s="21">
        <f>'DRE Consolidado'!I13</f>
        <v>1627024.2586400013</v>
      </c>
      <c r="J37" s="21">
        <f>'DRE Consolidado'!J13</f>
        <v>1046846.631299</v>
      </c>
      <c r="K37" s="21">
        <f>'DRE Consolidado'!K13</f>
        <v>1256934.38005</v>
      </c>
      <c r="L37" s="21">
        <f>'DRE Consolidado'!L13</f>
        <v>1265567.0532999989</v>
      </c>
      <c r="M37" s="21">
        <f>'DRE Consolidado'!M13</f>
        <v>1809758.6656053476</v>
      </c>
      <c r="N37" s="21">
        <f>'DRE Consolidado'!N13</f>
        <v>1009351.9455627998</v>
      </c>
      <c r="O37" s="21">
        <f>'DRE Consolidado'!O13</f>
        <v>371587.88240945083</v>
      </c>
      <c r="P37" s="21">
        <f>'DRE Consolidado'!P13</f>
        <v>1129044.643989824</v>
      </c>
      <c r="Q37" s="21">
        <f>'DRE Consolidado'!Q13</f>
        <v>1821820.7345409978</v>
      </c>
      <c r="R37" s="21">
        <f>'DRE Consolidado'!R13</f>
        <v>841116.67842010001</v>
      </c>
      <c r="S37" s="21">
        <f>'DRE Consolidado'!S13</f>
        <v>1287349.9040767506</v>
      </c>
      <c r="T37" s="21">
        <f>'DRE Consolidado'!T13</f>
        <v>1377970</v>
      </c>
      <c r="U37" s="21">
        <f>'DRE Consolidado'!U13</f>
        <v>1999820.9462972931</v>
      </c>
      <c r="V37" s="21">
        <f>'DRE Consolidado'!V13</f>
        <v>1217523.0692400001</v>
      </c>
      <c r="W37" s="21">
        <f>'DRE Consolidado'!W13</f>
        <v>1597920.9885899997</v>
      </c>
      <c r="X37" s="21">
        <f>'DRE Consolidado'!X13</f>
        <v>1373447.8820600002</v>
      </c>
      <c r="Y37" s="18"/>
      <c r="Z37" s="21">
        <f t="shared" ref="Z37:Z41" si="4">SUM(B37:E37)</f>
        <v>4761527.7363200011</v>
      </c>
      <c r="AA37" s="21">
        <f t="shared" ref="AA37:AA41" si="5">SUM(F37:I37)</f>
        <v>5093375.6101700002</v>
      </c>
      <c r="AB37" s="21">
        <f t="shared" ref="AB37:AB41" si="6">SUM(J37:M37)</f>
        <v>5379106.7302543465</v>
      </c>
      <c r="AC37" s="21">
        <f t="shared" ref="AC37:AC41" si="7">SUM(N37:Q37)</f>
        <v>4331805.2065030728</v>
      </c>
      <c r="AD37" s="21">
        <f t="shared" ref="AD37:AD39" si="8">SUM(R37:U37)</f>
        <v>5506257.5287941433</v>
      </c>
    </row>
    <row r="38" spans="1:30" ht="15.75" customHeight="1" x14ac:dyDescent="0.3">
      <c r="A38" s="19" t="s">
        <v>1430</v>
      </c>
      <c r="B38" s="17">
        <f>'DRE Consolidado'!B17</f>
        <v>-408138.16115000006</v>
      </c>
      <c r="C38" s="17">
        <f>'DRE Consolidado'!C17</f>
        <v>-555139.87729999982</v>
      </c>
      <c r="D38" s="17">
        <f>'DRE Consolidado'!D17</f>
        <v>-545673.80824000004</v>
      </c>
      <c r="E38" s="17">
        <f>'DRE Consolidado'!E17</f>
        <v>-712619.19517999981</v>
      </c>
      <c r="F38" s="17">
        <f>'DRE Consolidado'!F17</f>
        <v>-500803.55426</v>
      </c>
      <c r="G38" s="17">
        <f>'DRE Consolidado'!G17</f>
        <v>-587448.65775000001</v>
      </c>
      <c r="H38" s="17">
        <f>'DRE Consolidado'!H17</f>
        <v>-573227.38787999982</v>
      </c>
      <c r="I38" s="17">
        <f>'DRE Consolidado'!I17</f>
        <v>-735246.05171000026</v>
      </c>
      <c r="J38" s="17">
        <f>'DRE Consolidado'!J17</f>
        <v>-552988.09126899997</v>
      </c>
      <c r="K38" s="17">
        <f>'DRE Consolidado'!K17</f>
        <v>-624406.80050999974</v>
      </c>
      <c r="L38" s="17">
        <f>'DRE Consolidado'!L17</f>
        <v>-635056.12011000025</v>
      </c>
      <c r="M38" s="17">
        <f>'DRE Consolidado'!M17</f>
        <v>-850877.44918</v>
      </c>
      <c r="N38" s="17">
        <f>'DRE Consolidado'!N17</f>
        <v>-521280.72722</v>
      </c>
      <c r="O38" s="17">
        <f>'DRE Consolidado'!O17</f>
        <v>-269633.43755999999</v>
      </c>
      <c r="P38" s="17">
        <f>'DRE Consolidado'!P17</f>
        <v>-620735.8198800002</v>
      </c>
      <c r="Q38" s="17">
        <f>'DRE Consolidado'!Q17</f>
        <v>-851193.01634000009</v>
      </c>
      <c r="R38" s="17">
        <f>'DRE Consolidado'!R17</f>
        <v>-422225.96265999984</v>
      </c>
      <c r="S38" s="17">
        <f>'DRE Consolidado'!S17</f>
        <v>-661350.79898000008</v>
      </c>
      <c r="T38" s="17">
        <f>'DRE Consolidado'!T17</f>
        <v>-676322</v>
      </c>
      <c r="U38" s="17">
        <f>'DRE Consolidado'!U17</f>
        <v>-982802.29746999987</v>
      </c>
      <c r="V38" s="17">
        <f>'DRE Consolidado'!V17</f>
        <v>-625452</v>
      </c>
      <c r="W38" s="17">
        <f>'DRE Consolidado'!W17</f>
        <v>-748166</v>
      </c>
      <c r="X38" s="17">
        <f>'DRE Consolidado'!X17</f>
        <v>-671497</v>
      </c>
      <c r="Y38" s="18"/>
      <c r="Z38" s="17">
        <f t="shared" ref="Z38" si="9">SUM(B38:E38)</f>
        <v>-2221571.0418699998</v>
      </c>
      <c r="AA38" s="17">
        <f t="shared" ref="AA38" si="10">SUM(F38:I38)</f>
        <v>-2396725.6516</v>
      </c>
      <c r="AB38" s="17">
        <f t="shared" ref="AB38" si="11">SUM(J38:M38)</f>
        <v>-2663328.461069</v>
      </c>
      <c r="AC38" s="17">
        <f t="shared" ref="AC38" si="12">SUM(N38:Q38)</f>
        <v>-2262843.0010000002</v>
      </c>
      <c r="AD38" s="17">
        <f>SUM(R38:U38)</f>
        <v>-2742701.0591099998</v>
      </c>
    </row>
    <row r="39" spans="1:30" ht="15.75" customHeight="1" x14ac:dyDescent="0.3">
      <c r="A39" s="135" t="s">
        <v>1429</v>
      </c>
      <c r="B39" s="21">
        <f>'DRE Consolidado'!B20</f>
        <v>464101.82199999993</v>
      </c>
      <c r="C39" s="21">
        <f>'DRE Consolidado'!C20</f>
        <v>640847.81149000023</v>
      </c>
      <c r="D39" s="21">
        <f>'DRE Consolidado'!D20</f>
        <v>574131.07660000038</v>
      </c>
      <c r="E39" s="21">
        <f>'DRE Consolidado'!E20</f>
        <v>860875.98436000105</v>
      </c>
      <c r="F39" s="21">
        <f>'DRE Consolidado'!F20</f>
        <v>517819.16414999973</v>
      </c>
      <c r="G39" s="21">
        <f>'DRE Consolidado'!G20</f>
        <v>674577.10521000065</v>
      </c>
      <c r="H39" s="21">
        <f>'DRE Consolidado'!H20</f>
        <v>612475.48227999895</v>
      </c>
      <c r="I39" s="21">
        <f>'DRE Consolidado'!I20</f>
        <v>891778.20693000103</v>
      </c>
      <c r="J39" s="21">
        <f>'DRE Consolidado'!J20</f>
        <v>493858.54003000003</v>
      </c>
      <c r="K39" s="21">
        <f>'DRE Consolidado'!K20</f>
        <v>632527.5795400003</v>
      </c>
      <c r="L39" s="21">
        <f>'DRE Consolidado'!L20</f>
        <v>630510.93318999861</v>
      </c>
      <c r="M39" s="21">
        <f>'DRE Consolidado'!M20</f>
        <v>958881.21642534761</v>
      </c>
      <c r="N39" s="21">
        <f>'DRE Consolidado'!N20</f>
        <v>488071.21834279981</v>
      </c>
      <c r="O39" s="21">
        <f>'DRE Consolidado'!O20</f>
        <v>101954.44484945084</v>
      </c>
      <c r="P39" s="21">
        <f>'DRE Consolidado'!P20</f>
        <v>508308.82410982379</v>
      </c>
      <c r="Q39" s="21">
        <f>'DRE Consolidado'!Q20</f>
        <v>970627.71820099768</v>
      </c>
      <c r="R39" s="21">
        <f>'DRE Consolidado'!R20</f>
        <v>418890.71576010017</v>
      </c>
      <c r="S39" s="21">
        <f>'DRE Consolidado'!S20</f>
        <v>625999.10509675054</v>
      </c>
      <c r="T39" s="21">
        <f>'DRE Consolidado'!T20</f>
        <v>701648</v>
      </c>
      <c r="U39" s="21">
        <f>'DRE Consolidado'!U20</f>
        <v>1017018.6488272932</v>
      </c>
      <c r="V39" s="21">
        <f>'DRE Consolidado'!V20</f>
        <v>592071.0692400001</v>
      </c>
      <c r="W39" s="21">
        <f>'DRE Consolidado'!W20</f>
        <v>849754.98858999973</v>
      </c>
      <c r="X39" s="21">
        <f>'DRE Consolidado'!X20</f>
        <v>701950.88206000021</v>
      </c>
      <c r="Y39" s="18"/>
      <c r="Z39" s="21">
        <f>SUM(B39:E39)</f>
        <v>2539956.6944500017</v>
      </c>
      <c r="AA39" s="21">
        <f t="shared" si="5"/>
        <v>2696649.9585700002</v>
      </c>
      <c r="AB39" s="21">
        <f t="shared" si="6"/>
        <v>2715778.2691853466</v>
      </c>
      <c r="AC39" s="21">
        <f t="shared" si="7"/>
        <v>2068962.2055030721</v>
      </c>
      <c r="AD39" s="21">
        <f t="shared" si="8"/>
        <v>2763556.4696841436</v>
      </c>
    </row>
    <row r="40" spans="1:30" ht="15.75" customHeight="1" x14ac:dyDescent="0.3">
      <c r="A40" s="138" t="s">
        <v>1436</v>
      </c>
      <c r="B40" s="41">
        <f t="shared" ref="B40:X40" si="13">B39/B37</f>
        <v>0.53208042621933771</v>
      </c>
      <c r="C40" s="41">
        <f t="shared" si="13"/>
        <v>0.53583144500287982</v>
      </c>
      <c r="D40" s="41">
        <f t="shared" si="13"/>
        <v>0.51270635123370911</v>
      </c>
      <c r="E40" s="41">
        <f t="shared" si="13"/>
        <v>0.54711065884019516</v>
      </c>
      <c r="F40" s="41">
        <f t="shared" si="13"/>
        <v>0.50835226310118031</v>
      </c>
      <c r="G40" s="41">
        <f t="shared" si="13"/>
        <v>0.53451928241767677</v>
      </c>
      <c r="H40" s="41">
        <f t="shared" si="13"/>
        <v>0.5165505605947901</v>
      </c>
      <c r="I40" s="41">
        <f t="shared" si="13"/>
        <v>0.5481038172568008</v>
      </c>
      <c r="J40" s="41">
        <f t="shared" si="13"/>
        <v>0.47175825499594537</v>
      </c>
      <c r="K40" s="41">
        <f t="shared" si="13"/>
        <v>0.50323039100485001</v>
      </c>
      <c r="L40" s="41">
        <f t="shared" si="13"/>
        <v>0.49820428838276487</v>
      </c>
      <c r="M40" s="41">
        <f t="shared" si="13"/>
        <v>0.52983927340644099</v>
      </c>
      <c r="N40" s="41">
        <f t="shared" si="13"/>
        <v>0.4835490935430441</v>
      </c>
      <c r="O40" s="41">
        <f t="shared" si="13"/>
        <v>0.27437505278255481</v>
      </c>
      <c r="P40" s="41">
        <f t="shared" si="13"/>
        <v>0.45021144807308888</v>
      </c>
      <c r="Q40" s="41">
        <f t="shared" si="13"/>
        <v>0.53277893911200014</v>
      </c>
      <c r="R40" s="41">
        <f t="shared" si="13"/>
        <v>0.49801736965544163</v>
      </c>
      <c r="S40" s="41">
        <f t="shared" si="13"/>
        <v>0.48626958615862764</v>
      </c>
      <c r="T40" s="41">
        <f t="shared" si="13"/>
        <v>0.5091896049986574</v>
      </c>
      <c r="U40" s="41">
        <f t="shared" si="13"/>
        <v>0.50855485372844145</v>
      </c>
      <c r="V40" s="41">
        <f t="shared" si="13"/>
        <v>0.48629145861653494</v>
      </c>
      <c r="W40" s="41">
        <f t="shared" si="13"/>
        <v>0.53178786351621854</v>
      </c>
      <c r="X40" s="41">
        <f t="shared" si="13"/>
        <v>0.51108665369024531</v>
      </c>
      <c r="Y40" s="18"/>
      <c r="Z40" s="41">
        <f>Z39/Z37</f>
        <v>0.53343314060227132</v>
      </c>
      <c r="AA40" s="41">
        <f>AA39/AA37</f>
        <v>0.52944258679559564</v>
      </c>
      <c r="AB40" s="41">
        <f>AB39/AB37</f>
        <v>0.50487532695915349</v>
      </c>
      <c r="AC40" s="41">
        <f>AC39/AC37</f>
        <v>0.47762124723361671</v>
      </c>
      <c r="AD40" s="41">
        <f>AD39/AD37</f>
        <v>0.50189379178735138</v>
      </c>
    </row>
    <row r="41" spans="1:30" ht="15.75" customHeight="1" x14ac:dyDescent="0.3">
      <c r="A41" s="135" t="s">
        <v>1431</v>
      </c>
      <c r="B41" s="21">
        <f>'DRE Consolidado'!B54</f>
        <v>-379.64066999987699</v>
      </c>
      <c r="C41" s="21">
        <f>'DRE Consolidado'!C54</f>
        <v>141528.23607000004</v>
      </c>
      <c r="D41" s="21">
        <f>'DRE Consolidado'!D54</f>
        <v>74855.592289999826</v>
      </c>
      <c r="E41" s="21">
        <f>'DRE Consolidado'!E54</f>
        <v>249721.52219000016</v>
      </c>
      <c r="F41" s="21">
        <f>'DRE Consolidado'!F54</f>
        <v>38184.963639999747</v>
      </c>
      <c r="G41" s="21">
        <f>'DRE Consolidado'!G54</f>
        <v>124648.06544000068</v>
      </c>
      <c r="H41" s="21">
        <f>'DRE Consolidado'!H54</f>
        <v>102303.33453999888</v>
      </c>
      <c r="I41" s="21">
        <f>'DRE Consolidado'!I54</f>
        <v>300225</v>
      </c>
      <c r="J41" s="21">
        <f>'DRE Consolidado'!J54</f>
        <v>48773.553460000199</v>
      </c>
      <c r="K41" s="21">
        <f>'DRE Consolidado'!K54</f>
        <v>129377.1259100008</v>
      </c>
      <c r="L41" s="21">
        <f>'DRE Consolidado'!L54</f>
        <v>159066.56167699693</v>
      </c>
      <c r="M41" s="21">
        <f>'DRE Consolidado'!M54</f>
        <v>371057.30840407306</v>
      </c>
      <c r="N41" s="21">
        <f>'DRE Consolidado'!N54</f>
        <v>20398.934183975252</v>
      </c>
      <c r="O41" s="21">
        <f>'DRE Consolidado'!O54</f>
        <v>-171520.42215112236</v>
      </c>
      <c r="P41" s="21">
        <f>'DRE Consolidado'!P54</f>
        <v>66942.276633215559</v>
      </c>
      <c r="Q41" s="21">
        <f>'DRE Consolidado'!Q54</f>
        <v>414614.53064092988</v>
      </c>
      <c r="R41" s="21">
        <f>'DRE Consolidado'!R54</f>
        <v>-88975.640877821279</v>
      </c>
      <c r="S41" s="21">
        <f>'DRE Consolidado'!S54</f>
        <v>101444.77137912027</v>
      </c>
      <c r="T41" s="21">
        <f>'DRE Consolidado'!T54</f>
        <v>119596.41055167894</v>
      </c>
      <c r="U41" s="21">
        <f>'DRE Consolidado'!U54</f>
        <v>274809.39697946503</v>
      </c>
      <c r="V41" s="21">
        <f>'DRE Consolidado'!V54</f>
        <v>6522.6633485136736</v>
      </c>
      <c r="W41" s="21">
        <f>'DRE Consolidado'!W54</f>
        <v>221809.598678735</v>
      </c>
      <c r="X41" s="21">
        <f>'DRE Consolidado'!X54</f>
        <v>167003.14700264187</v>
      </c>
      <c r="Y41" s="18"/>
      <c r="Z41" s="21">
        <f t="shared" si="4"/>
        <v>465725.70988000015</v>
      </c>
      <c r="AA41" s="21">
        <f t="shared" si="5"/>
        <v>565361.36361999926</v>
      </c>
      <c r="AB41" s="21">
        <f t="shared" si="6"/>
        <v>708274.54945107107</v>
      </c>
      <c r="AC41" s="21">
        <f t="shared" si="7"/>
        <v>330435.31930699834</v>
      </c>
      <c r="AD41" s="21">
        <f>SUM(R41:U41)</f>
        <v>406874.93803244294</v>
      </c>
    </row>
    <row r="42" spans="1:30" ht="15.75" customHeight="1" x14ac:dyDescent="0.3">
      <c r="A42" s="138" t="s">
        <v>1424</v>
      </c>
      <c r="B42" s="41">
        <f t="shared" ref="B42:X42" si="14">B41/B37</f>
        <v>-4.3524795622054143E-4</v>
      </c>
      <c r="C42" s="41">
        <f t="shared" si="14"/>
        <v>0.11833586365189631</v>
      </c>
      <c r="D42" s="41">
        <f t="shared" si="14"/>
        <v>6.6846995671656959E-2</v>
      </c>
      <c r="E42" s="41">
        <f t="shared" si="14"/>
        <v>0.15870498075691869</v>
      </c>
      <c r="F42" s="41">
        <f t="shared" si="14"/>
        <v>3.7486856467921569E-2</v>
      </c>
      <c r="G42" s="41">
        <f t="shared" si="14"/>
        <v>9.8768241582997962E-2</v>
      </c>
      <c r="H42" s="41">
        <f t="shared" si="14"/>
        <v>8.6280751370867534E-2</v>
      </c>
      <c r="I42" s="41">
        <f t="shared" si="14"/>
        <v>0.18452398506396725</v>
      </c>
      <c r="J42" s="41">
        <f t="shared" si="14"/>
        <v>4.6590925548930302E-2</v>
      </c>
      <c r="K42" s="41">
        <f t="shared" si="14"/>
        <v>0.102930692296645</v>
      </c>
      <c r="L42" s="41">
        <f t="shared" si="14"/>
        <v>0.12568797620183519</v>
      </c>
      <c r="M42" s="41">
        <f t="shared" si="14"/>
        <v>0.20503137542925251</v>
      </c>
      <c r="N42" s="41">
        <f t="shared" si="14"/>
        <v>2.0209932000082594E-2</v>
      </c>
      <c r="O42" s="41">
        <f t="shared" si="14"/>
        <v>-0.46158777040561527</v>
      </c>
      <c r="P42" s="41">
        <f t="shared" si="14"/>
        <v>5.9291080285943862E-2</v>
      </c>
      <c r="Q42" s="41">
        <f t="shared" si="14"/>
        <v>0.22758250731260382</v>
      </c>
      <c r="R42" s="41">
        <f t="shared" si="14"/>
        <v>-0.10578275661463217</v>
      </c>
      <c r="S42" s="41">
        <f t="shared" si="14"/>
        <v>7.8801242038289088E-2</v>
      </c>
      <c r="T42" s="41">
        <f t="shared" si="14"/>
        <v>8.6791737520903176E-2</v>
      </c>
      <c r="U42" s="41">
        <f t="shared" si="14"/>
        <v>0.13741700100115459</v>
      </c>
      <c r="V42" s="41">
        <f t="shared" si="14"/>
        <v>5.3573221841170023E-3</v>
      </c>
      <c r="W42" s="41">
        <f t="shared" si="14"/>
        <v>0.13881136818564419</v>
      </c>
      <c r="X42" s="41">
        <f t="shared" si="14"/>
        <v>0.12159409118033515</v>
      </c>
      <c r="Y42" s="18"/>
      <c r="Z42" s="41">
        <f>Z41/Z37</f>
        <v>9.7810143229353816E-2</v>
      </c>
      <c r="AA42" s="41">
        <f>AA41/AA37</f>
        <v>0.11099934638457369</v>
      </c>
      <c r="AB42" s="41">
        <f>AB41/AB37</f>
        <v>0.13167140660501095</v>
      </c>
      <c r="AC42" s="41">
        <f>AC41/AC37</f>
        <v>7.6281204614403283E-2</v>
      </c>
      <c r="AD42" s="41">
        <f>AD41/AD37</f>
        <v>7.3893190775177475E-2</v>
      </c>
    </row>
    <row r="43" spans="1:30" x14ac:dyDescent="0.3">
      <c r="Y43" s="18"/>
    </row>
    <row r="44" spans="1:30" x14ac:dyDescent="0.3">
      <c r="A44" s="134" t="s">
        <v>1445</v>
      </c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Y44" s="18"/>
    </row>
    <row r="45" spans="1:30" x14ac:dyDescent="0.3"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Y45" s="18"/>
    </row>
    <row r="46" spans="1:30" x14ac:dyDescent="0.3"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Y46" s="18"/>
    </row>
    <row r="47" spans="1:30" x14ac:dyDescent="0.3"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Y47" s="18"/>
    </row>
    <row r="48" spans="1:30" x14ac:dyDescent="0.3"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Y48" s="18"/>
    </row>
    <row r="49" spans="2:25" x14ac:dyDescent="0.3"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Y49" s="18"/>
    </row>
    <row r="50" spans="2:25" x14ac:dyDescent="0.3">
      <c r="Y50" s="18"/>
    </row>
    <row r="51" spans="2:25" x14ac:dyDescent="0.3">
      <c r="Y51" s="22"/>
    </row>
    <row r="52" spans="2:25" x14ac:dyDescent="0.3">
      <c r="Y52" s="25"/>
    </row>
    <row r="53" spans="2:25" x14ac:dyDescent="0.3">
      <c r="Y53" s="22"/>
    </row>
    <row r="54" spans="2:25" x14ac:dyDescent="0.3">
      <c r="Y54" s="25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Q23:S23 AD24 Q32:T32 U32:V32 AD31 U23:W23 T23 X23 AD33 AD22" formulaRange="1"/>
    <ignoredError sqref="AD23 AD32" formula="1" formulaRange="1"/>
    <ignoredError sqref="Z40 AA40:AD40" formula="1"/>
    <ignoredError sqref="W30:W32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theme="1"/>
  </sheetPr>
  <dimension ref="A1:Y69"/>
  <sheetViews>
    <sheetView showGridLines="0" zoomScale="90" zoomScaleNormal="90" workbookViewId="0">
      <pane xSplit="1" ySplit="5" topLeftCell="J6" activePane="bottomRight" state="frozen"/>
      <selection activeCell="A6" sqref="A6"/>
      <selection pane="topRight" activeCell="A6" sqref="A6"/>
      <selection pane="bottomLeft" activeCell="A6" sqref="A6"/>
      <selection pane="bottomRight" activeCell="Q14" sqref="Q14"/>
    </sheetView>
  </sheetViews>
  <sheetFormatPr defaultColWidth="9.1796875" defaultRowHeight="16.5" customHeight="1" x14ac:dyDescent="0.5"/>
  <cols>
    <col min="1" max="1" width="58.81640625" style="2" bestFit="1" customWidth="1"/>
    <col min="2" max="2" width="14.54296875" style="2" bestFit="1" customWidth="1"/>
    <col min="3" max="13" width="14.54296875" style="2" customWidth="1"/>
    <col min="14" max="16" width="14.54296875" style="2" bestFit="1" customWidth="1"/>
    <col min="17" max="17" width="6.7265625" style="4" customWidth="1"/>
    <col min="18" max="20" width="13.26953125" style="2" customWidth="1"/>
    <col min="21" max="16384" width="9.1796875" style="2"/>
  </cols>
  <sheetData>
    <row r="1" spans="1:21" ht="17" x14ac:dyDescent="0.5">
      <c r="Q1" s="2"/>
    </row>
    <row r="2" spans="1:21" ht="17" x14ac:dyDescent="0.5">
      <c r="Q2" s="2"/>
    </row>
    <row r="3" spans="1:21" ht="17" x14ac:dyDescent="0.5">
      <c r="Q3" s="2"/>
      <c r="R3" s="121" t="s">
        <v>1330</v>
      </c>
    </row>
    <row r="4" spans="1:21" ht="17" x14ac:dyDescent="0.5">
      <c r="Q4" s="2"/>
    </row>
    <row r="5" spans="1:21" ht="16.5" customHeight="1" x14ac:dyDescent="0.5">
      <c r="A5" s="47" t="s">
        <v>123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  <c r="O5" s="8" t="s">
        <v>22</v>
      </c>
      <c r="P5" s="8" t="s">
        <v>1401</v>
      </c>
      <c r="R5" s="8">
        <v>2019</v>
      </c>
      <c r="S5" s="8">
        <v>2020</v>
      </c>
      <c r="T5" s="8">
        <v>2021</v>
      </c>
      <c r="U5" s="10"/>
    </row>
    <row r="6" spans="1:21" s="5" customFormat="1" ht="16.5" customHeight="1" x14ac:dyDescent="0.5">
      <c r="A6" s="30" t="s">
        <v>124</v>
      </c>
      <c r="B6" s="21">
        <f t="shared" ref="B6:P6" si="0">SUM(B7:B10)</f>
        <v>590795.50243999995</v>
      </c>
      <c r="C6" s="21">
        <f>SUM(C7:C10)</f>
        <v>619941.85036000004</v>
      </c>
      <c r="D6" s="21">
        <f t="shared" si="0"/>
        <v>637068.12323000003</v>
      </c>
      <c r="E6" s="21">
        <f t="shared" si="0"/>
        <v>644472.20042000001</v>
      </c>
      <c r="F6" s="21">
        <f t="shared" si="0"/>
        <v>635392.21536999987</v>
      </c>
      <c r="G6" s="21">
        <f t="shared" si="0"/>
        <v>541430.00478000008</v>
      </c>
      <c r="H6" s="21">
        <f t="shared" si="0"/>
        <v>407752.45142000006</v>
      </c>
      <c r="I6" s="21">
        <f t="shared" si="0"/>
        <v>393632.19877999998</v>
      </c>
      <c r="J6" s="21">
        <f t="shared" si="0"/>
        <v>411792.85808999999</v>
      </c>
      <c r="K6" s="21">
        <f t="shared" si="0"/>
        <v>393237.81494999997</v>
      </c>
      <c r="L6" s="21">
        <f t="shared" si="0"/>
        <v>445568.90074000001</v>
      </c>
      <c r="M6" s="21">
        <f t="shared" si="0"/>
        <v>494755.26053999993</v>
      </c>
      <c r="N6" s="21">
        <f t="shared" si="0"/>
        <v>528445.77839999995</v>
      </c>
      <c r="O6" s="21">
        <f t="shared" si="0"/>
        <v>567116.94117999997</v>
      </c>
      <c r="P6" s="21">
        <f t="shared" si="0"/>
        <v>616717.32811</v>
      </c>
      <c r="R6" s="21">
        <f>SUM(R7:R10)</f>
        <v>2492277.6764500001</v>
      </c>
      <c r="S6" s="21">
        <f>SUM(S7:S10)</f>
        <v>1978206.8703500002</v>
      </c>
      <c r="T6" s="21">
        <f>SUM(T7:T10)</f>
        <v>1745354.8343199999</v>
      </c>
      <c r="U6" s="19"/>
    </row>
    <row r="7" spans="1:21" s="5" customFormat="1" ht="16.5" customHeight="1" x14ac:dyDescent="0.5">
      <c r="A7" s="48" t="s">
        <v>125</v>
      </c>
      <c r="B7" s="49">
        <v>313477.63222000003</v>
      </c>
      <c r="C7" s="49">
        <v>334933.13640000002</v>
      </c>
      <c r="D7" s="49">
        <v>352044.39932000003</v>
      </c>
      <c r="E7" s="49">
        <v>359603.75623</v>
      </c>
      <c r="F7" s="49">
        <v>367418.22899999999</v>
      </c>
      <c r="G7" s="49">
        <v>326563.25175000005</v>
      </c>
      <c r="H7" s="49">
        <v>250518.55876000001</v>
      </c>
      <c r="I7" s="49">
        <v>231860.26387</v>
      </c>
      <c r="J7" s="49">
        <v>239616.71630000003</v>
      </c>
      <c r="K7" s="49">
        <v>210638.09591999996</v>
      </c>
      <c r="L7" s="49">
        <v>229966.38016</v>
      </c>
      <c r="M7" s="49">
        <v>248911.91531999991</v>
      </c>
      <c r="N7" s="49">
        <v>277439.57643000002</v>
      </c>
      <c r="O7" s="49">
        <v>295092.24634000001</v>
      </c>
      <c r="P7" s="49">
        <v>332691.57617999997</v>
      </c>
      <c r="R7" s="49">
        <f t="shared" ref="R7:R12" si="1">SUM(B7:E7)</f>
        <v>1360058.92417</v>
      </c>
      <c r="S7" s="49">
        <f t="shared" ref="S7:S12" si="2">SUM(F7:I7)</f>
        <v>1176360.3033800002</v>
      </c>
      <c r="T7" s="49">
        <f>SUM(J7:M7)</f>
        <v>929133.10769999982</v>
      </c>
      <c r="U7" s="19"/>
    </row>
    <row r="8" spans="1:21" s="35" customFormat="1" ht="16.5" customHeight="1" x14ac:dyDescent="0.5">
      <c r="A8" s="48" t="s">
        <v>126</v>
      </c>
      <c r="B8" s="49">
        <v>190772.67161000002</v>
      </c>
      <c r="C8" s="49">
        <v>192233.85027</v>
      </c>
      <c r="D8" s="49">
        <v>182067.88668</v>
      </c>
      <c r="E8" s="49">
        <v>176777.44665</v>
      </c>
      <c r="F8" s="49">
        <v>164509.20619999999</v>
      </c>
      <c r="G8" s="49">
        <v>125889.13508000001</v>
      </c>
      <c r="H8" s="49">
        <v>63813.235650000002</v>
      </c>
      <c r="I8" s="49">
        <v>58050.762940000001</v>
      </c>
      <c r="J8" s="49">
        <v>68706.100600000005</v>
      </c>
      <c r="K8" s="49">
        <v>71801.687000000005</v>
      </c>
      <c r="L8" s="49">
        <v>97839.585220000008</v>
      </c>
      <c r="M8" s="49">
        <v>118694.73981999999</v>
      </c>
      <c r="N8" s="49">
        <v>129086.89742999998</v>
      </c>
      <c r="O8" s="49">
        <v>143872.27714999998</v>
      </c>
      <c r="P8" s="49">
        <v>156663.97568000003</v>
      </c>
      <c r="R8" s="49">
        <f t="shared" si="1"/>
        <v>741851.85520999995</v>
      </c>
      <c r="S8" s="49">
        <f t="shared" si="2"/>
        <v>412262.33986999997</v>
      </c>
      <c r="T8" s="49">
        <f t="shared" ref="T8:T19" si="3">SUM(J8:M8)</f>
        <v>357042.11264000001</v>
      </c>
      <c r="U8" s="50"/>
    </row>
    <row r="9" spans="1:21" s="5" customFormat="1" ht="16.5" customHeight="1" x14ac:dyDescent="0.5">
      <c r="A9" s="48" t="s">
        <v>127</v>
      </c>
      <c r="B9" s="49">
        <v>37633.967239999998</v>
      </c>
      <c r="C9" s="49">
        <v>37909.8393</v>
      </c>
      <c r="D9" s="49">
        <v>40567.818899999998</v>
      </c>
      <c r="E9" s="49">
        <v>43931.476760000005</v>
      </c>
      <c r="F9" s="49">
        <v>42362.96254</v>
      </c>
      <c r="G9" s="49">
        <v>33260.069730000003</v>
      </c>
      <c r="H9" s="49">
        <v>32378.85686</v>
      </c>
      <c r="I9" s="49">
        <v>36563.442719999999</v>
      </c>
      <c r="J9" s="49">
        <v>37671.527439999998</v>
      </c>
      <c r="K9" s="49">
        <v>38895.464369999994</v>
      </c>
      <c r="L9" s="49">
        <v>40748.683319999996</v>
      </c>
      <c r="M9" s="49">
        <v>41608.221310000001</v>
      </c>
      <c r="N9" s="49">
        <v>40835.079010000001</v>
      </c>
      <c r="O9" s="49">
        <v>38609.377780000003</v>
      </c>
      <c r="P9" s="49">
        <v>38906.869609999994</v>
      </c>
      <c r="R9" s="49">
        <f t="shared" si="1"/>
        <v>160043.10219999999</v>
      </c>
      <c r="S9" s="49">
        <f t="shared" si="2"/>
        <v>144565.33184999999</v>
      </c>
      <c r="T9" s="49">
        <f t="shared" si="3"/>
        <v>158923.89643999998</v>
      </c>
      <c r="U9" s="19"/>
    </row>
    <row r="10" spans="1:21" s="5" customFormat="1" ht="16.5" customHeight="1" x14ac:dyDescent="0.5">
      <c r="A10" s="48" t="s">
        <v>128</v>
      </c>
      <c r="B10" s="49">
        <v>48911.231369999994</v>
      </c>
      <c r="C10" s="49">
        <v>54865.024390000006</v>
      </c>
      <c r="D10" s="49">
        <v>62388.018330000006</v>
      </c>
      <c r="E10" s="49">
        <v>64159.520779999999</v>
      </c>
      <c r="F10" s="49">
        <v>61101.817630000005</v>
      </c>
      <c r="G10" s="49">
        <v>55717.548220000004</v>
      </c>
      <c r="H10" s="49">
        <v>61041.800149999995</v>
      </c>
      <c r="I10" s="49">
        <v>67157.729250000004</v>
      </c>
      <c r="J10" s="49">
        <v>65798.513749999984</v>
      </c>
      <c r="K10" s="49">
        <v>71902.567660000001</v>
      </c>
      <c r="L10" s="49">
        <v>77014.252040000007</v>
      </c>
      <c r="M10" s="49">
        <v>85540.384090000007</v>
      </c>
      <c r="N10" s="49">
        <v>81084.225529999996</v>
      </c>
      <c r="O10" s="49">
        <v>89543.039909999978</v>
      </c>
      <c r="P10" s="49">
        <v>88454.906640000016</v>
      </c>
      <c r="R10" s="49">
        <f t="shared" si="1"/>
        <v>230323.79487000001</v>
      </c>
      <c r="S10" s="49">
        <f t="shared" si="2"/>
        <v>245018.89525</v>
      </c>
      <c r="T10" s="49">
        <f t="shared" si="3"/>
        <v>300255.71753999998</v>
      </c>
      <c r="U10" s="19"/>
    </row>
    <row r="11" spans="1:21" s="5" customFormat="1" ht="16.5" customHeight="1" x14ac:dyDescent="0.5">
      <c r="A11" s="48" t="s">
        <v>129</v>
      </c>
      <c r="B11" s="51">
        <v>-6485.5565400000005</v>
      </c>
      <c r="C11" s="51">
        <v>-8493.7062100000003</v>
      </c>
      <c r="D11" s="51">
        <v>-8503.7263200000016</v>
      </c>
      <c r="E11" s="51">
        <v>-9247.5492300000005</v>
      </c>
      <c r="F11" s="51">
        <v>-7597.6052500000005</v>
      </c>
      <c r="G11" s="51">
        <v>-6148.2563100000007</v>
      </c>
      <c r="H11" s="51">
        <v>-6715.6113399999995</v>
      </c>
      <c r="I11" s="51">
        <v>-9865.9979199999998</v>
      </c>
      <c r="J11" s="51">
        <v>-8904</v>
      </c>
      <c r="K11" s="51">
        <v>-10040.102269999999</v>
      </c>
      <c r="L11" s="51">
        <v>-10096.581010000002</v>
      </c>
      <c r="M11" s="51">
        <v>-13807.83797</v>
      </c>
      <c r="N11" s="51">
        <v>-13699.857910000001</v>
      </c>
      <c r="O11" s="51">
        <v>-12087.964580000002</v>
      </c>
      <c r="P11" s="51">
        <v>-16213.749169999999</v>
      </c>
      <c r="R11" s="51">
        <f t="shared" si="1"/>
        <v>-32730.538300000004</v>
      </c>
      <c r="S11" s="51">
        <f t="shared" si="2"/>
        <v>-30327.470820000002</v>
      </c>
      <c r="T11" s="51">
        <f t="shared" si="3"/>
        <v>-42848.521250000005</v>
      </c>
      <c r="U11" s="19"/>
    </row>
    <row r="12" spans="1:21" s="5" customFormat="1" ht="16.5" customHeight="1" x14ac:dyDescent="0.5">
      <c r="A12" s="48" t="s">
        <v>130</v>
      </c>
      <c r="B12" s="51">
        <v>-31380.389190000002</v>
      </c>
      <c r="C12" s="51">
        <v>-33356.396860000001</v>
      </c>
      <c r="D12" s="51">
        <v>-34383.816299999999</v>
      </c>
      <c r="E12" s="51">
        <v>-36910.24568</v>
      </c>
      <c r="F12" s="51">
        <v>-34457.922620000005</v>
      </c>
      <c r="G12" s="51">
        <v>-28381.58455</v>
      </c>
      <c r="H12" s="51">
        <v>-23088.989150000001</v>
      </c>
      <c r="I12" s="51">
        <v>-23208.476279999999</v>
      </c>
      <c r="J12" s="51">
        <v>-23697</v>
      </c>
      <c r="K12" s="51">
        <v>-23501.935670000003</v>
      </c>
      <c r="L12" s="51">
        <v>-26201.206400000003</v>
      </c>
      <c r="M12" s="51">
        <v>-28479.118280000002</v>
      </c>
      <c r="N12" s="51">
        <v>-28852.299579999995</v>
      </c>
      <c r="O12" s="51">
        <v>-31084.725450000002</v>
      </c>
      <c r="P12" s="51">
        <v>-32957.478860000003</v>
      </c>
      <c r="R12" s="51">
        <f t="shared" si="1"/>
        <v>-136030.84802999999</v>
      </c>
      <c r="S12" s="51">
        <f t="shared" si="2"/>
        <v>-109136.97260000001</v>
      </c>
      <c r="T12" s="51">
        <f t="shared" si="3"/>
        <v>-101879.26035</v>
      </c>
      <c r="U12" s="19"/>
    </row>
    <row r="13" spans="1:21" s="35" customFormat="1" ht="16.5" customHeight="1" x14ac:dyDescent="0.5">
      <c r="A13" s="30" t="s">
        <v>131</v>
      </c>
      <c r="B13" s="21">
        <f>SUM(B7:B12)</f>
        <v>552929.55670999992</v>
      </c>
      <c r="C13" s="21">
        <f>SUM(C7:C12)</f>
        <v>578091.74729000009</v>
      </c>
      <c r="D13" s="21">
        <f t="shared" ref="D13:P13" si="4">SUM(D7:D12)</f>
        <v>594180.58061000006</v>
      </c>
      <c r="E13" s="21">
        <f t="shared" si="4"/>
        <v>598314.40550999995</v>
      </c>
      <c r="F13" s="21">
        <f t="shared" si="4"/>
        <v>593336.68749999988</v>
      </c>
      <c r="G13" s="21">
        <f t="shared" si="4"/>
        <v>506900.16392000008</v>
      </c>
      <c r="H13" s="21">
        <f t="shared" si="4"/>
        <v>377947.85093000007</v>
      </c>
      <c r="I13" s="21">
        <f t="shared" si="4"/>
        <v>360557.72457999998</v>
      </c>
      <c r="J13" s="21">
        <f t="shared" si="4"/>
        <v>379191.85808999999</v>
      </c>
      <c r="K13" s="21">
        <f t="shared" si="4"/>
        <v>359695.77701000002</v>
      </c>
      <c r="L13" s="21">
        <f t="shared" si="4"/>
        <v>409271.11332999996</v>
      </c>
      <c r="M13" s="21">
        <f t="shared" si="4"/>
        <v>452468.30428999994</v>
      </c>
      <c r="N13" s="21">
        <f t="shared" si="4"/>
        <v>485893.62090999994</v>
      </c>
      <c r="O13" s="21">
        <f t="shared" si="4"/>
        <v>523944.25114999991</v>
      </c>
      <c r="P13" s="21">
        <f t="shared" si="4"/>
        <v>567546.10008</v>
      </c>
      <c r="R13" s="21">
        <f t="shared" ref="R13" si="5">SUM(R7:R12)</f>
        <v>2323516.29012</v>
      </c>
      <c r="S13" s="21">
        <f t="shared" ref="S13" si="6">SUM(S7:S12)</f>
        <v>1838742.4269300003</v>
      </c>
      <c r="T13" s="21">
        <f t="shared" ref="T13" si="7">SUM(T7:T12)</f>
        <v>1600627.05272</v>
      </c>
      <c r="U13" s="50"/>
    </row>
    <row r="14" spans="1:21" s="5" customFormat="1" ht="16.5" customHeight="1" x14ac:dyDescent="0.5">
      <c r="A14" s="48" t="s">
        <v>132</v>
      </c>
      <c r="B14" s="51">
        <v>-230743.82395999995</v>
      </c>
      <c r="C14" s="51">
        <v>-298465.06015000003</v>
      </c>
      <c r="D14" s="51">
        <v>-292527.78104000003</v>
      </c>
      <c r="E14" s="51">
        <v>-186167.80625999987</v>
      </c>
      <c r="F14" s="51">
        <v>-254122.94956000004</v>
      </c>
      <c r="G14" s="51">
        <v>-301329.82307999994</v>
      </c>
      <c r="H14" s="51">
        <v>157522.63368999999</v>
      </c>
      <c r="I14" s="51">
        <v>150769.09272999997</v>
      </c>
      <c r="J14" s="51">
        <v>109565.5774278668</v>
      </c>
      <c r="K14" s="51">
        <v>30597.333179999056</v>
      </c>
      <c r="L14" s="51">
        <v>-17503.022749998607</v>
      </c>
      <c r="M14" s="51">
        <v>-94512.998100000128</v>
      </c>
      <c r="N14" s="51">
        <v>-149520.48633851358</v>
      </c>
      <c r="O14" s="51">
        <v>-197463.38101873489</v>
      </c>
      <c r="P14" s="51">
        <v>-206785.65171264191</v>
      </c>
      <c r="R14" s="51">
        <f t="shared" ref="R14:R19" si="8">SUM(B14:E14)</f>
        <v>-1007904.4714099999</v>
      </c>
      <c r="S14" s="51">
        <f t="shared" ref="S14:S19" si="9">SUM(F14:I14)</f>
        <v>-247161.04622000002</v>
      </c>
      <c r="T14" s="51">
        <f t="shared" si="3"/>
        <v>28146.889757867102</v>
      </c>
      <c r="U14" s="19"/>
    </row>
    <row r="15" spans="1:21" s="5" customFormat="1" ht="16.5" customHeight="1" x14ac:dyDescent="0.5">
      <c r="A15" s="52" t="s">
        <v>133</v>
      </c>
      <c r="B15" s="51">
        <v>-90271.495649999444</v>
      </c>
      <c r="C15" s="51">
        <v>-96974.290169999716</v>
      </c>
      <c r="D15" s="51">
        <v>-94455.946520000696</v>
      </c>
      <c r="E15" s="51">
        <v>-84651.083479999899</v>
      </c>
      <c r="F15" s="51">
        <v>-87326.495687322022</v>
      </c>
      <c r="G15" s="51">
        <v>-117980.44564467561</v>
      </c>
      <c r="H15" s="51">
        <v>-39738.216058156315</v>
      </c>
      <c r="I15" s="51">
        <v>-33356.252739999713</v>
      </c>
      <c r="J15" s="51">
        <v>-13672.1670438209</v>
      </c>
      <c r="K15" s="51">
        <v>-16490.294892009504</v>
      </c>
      <c r="L15" s="51">
        <v>-16041.035185698473</v>
      </c>
      <c r="M15" s="51">
        <v>-43313.865360000105</v>
      </c>
      <c r="N15" s="51">
        <v>-56432.239901796602</v>
      </c>
      <c r="O15" s="51">
        <v>-54683.1745967799</v>
      </c>
      <c r="P15" s="51">
        <v>-70601.674662121703</v>
      </c>
      <c r="R15" s="51">
        <f t="shared" si="8"/>
        <v>-366352.81581999979</v>
      </c>
      <c r="S15" s="51">
        <f t="shared" si="9"/>
        <v>-278401.41013015364</v>
      </c>
      <c r="T15" s="51">
        <f t="shared" si="3"/>
        <v>-89517.36248152898</v>
      </c>
      <c r="U15" s="19"/>
    </row>
    <row r="16" spans="1:21" s="35" customFormat="1" ht="16.5" customHeight="1" x14ac:dyDescent="0.5">
      <c r="A16" s="52" t="s">
        <v>134</v>
      </c>
      <c r="B16" s="51">
        <v>-181104.09570999997</v>
      </c>
      <c r="C16" s="51">
        <v>-245028.38739999908</v>
      </c>
      <c r="D16" s="51">
        <v>-267595.15649999958</v>
      </c>
      <c r="E16" s="51">
        <v>-229549.80132</v>
      </c>
      <c r="F16" s="51">
        <v>-261896.37266267842</v>
      </c>
      <c r="G16" s="51">
        <v>-332278.97094532329</v>
      </c>
      <c r="H16" s="51">
        <v>-165551.69509184445</v>
      </c>
      <c r="I16" s="51">
        <v>-74564.051569999297</v>
      </c>
      <c r="J16" s="51">
        <v>-47114.524188312302</v>
      </c>
      <c r="K16" s="51">
        <v>-121012.68444799</v>
      </c>
      <c r="L16" s="51">
        <v>-170900.51707430132</v>
      </c>
      <c r="M16" s="51">
        <v>-182058.14681000001</v>
      </c>
      <c r="N16" s="51">
        <v>-194733.60879671699</v>
      </c>
      <c r="O16" s="51">
        <v>-244715.63067195498</v>
      </c>
      <c r="P16" s="51">
        <v>-231647.16030051999</v>
      </c>
      <c r="R16" s="51">
        <f t="shared" si="8"/>
        <v>-923277.44092999853</v>
      </c>
      <c r="S16" s="51">
        <f t="shared" si="9"/>
        <v>-834291.09026984544</v>
      </c>
      <c r="T16" s="51">
        <f t="shared" si="3"/>
        <v>-521085.87252060365</v>
      </c>
      <c r="U16" s="50"/>
    </row>
    <row r="17" spans="1:25" ht="16.5" customHeight="1" x14ac:dyDescent="0.5">
      <c r="A17" s="52" t="s">
        <v>135</v>
      </c>
      <c r="B17" s="51">
        <v>40631.767399999437</v>
      </c>
      <c r="C17" s="51">
        <v>43537.617419998765</v>
      </c>
      <c r="D17" s="51">
        <v>69523.321980000255</v>
      </c>
      <c r="E17" s="51">
        <v>128033.07854</v>
      </c>
      <c r="F17" s="51">
        <v>95099.918790000433</v>
      </c>
      <c r="G17" s="51">
        <v>148929.59350999893</v>
      </c>
      <c r="H17" s="51">
        <v>362812.54484000074</v>
      </c>
      <c r="I17" s="51">
        <v>258689.39703999899</v>
      </c>
      <c r="J17" s="51">
        <v>170352.26866</v>
      </c>
      <c r="K17" s="51">
        <v>168100.31251999855</v>
      </c>
      <c r="L17" s="51">
        <v>169438.52951000119</v>
      </c>
      <c r="M17" s="51">
        <v>130859.01406999999</v>
      </c>
      <c r="N17" s="51">
        <v>101645.36236</v>
      </c>
      <c r="O17" s="51">
        <v>101935.42425</v>
      </c>
      <c r="P17" s="51">
        <v>95463.183249999798</v>
      </c>
      <c r="R17" s="53">
        <f t="shared" si="8"/>
        <v>281725.78533999849</v>
      </c>
      <c r="S17" s="53">
        <f t="shared" si="9"/>
        <v>865531.45417999919</v>
      </c>
      <c r="T17" s="53">
        <f t="shared" si="3"/>
        <v>638750.1247599998</v>
      </c>
      <c r="U17" s="10"/>
    </row>
    <row r="18" spans="1:25" s="5" customFormat="1" ht="16.5" customHeight="1" x14ac:dyDescent="0.5">
      <c r="A18" s="48" t="s">
        <v>136</v>
      </c>
      <c r="B18" s="51">
        <v>-23902.739450000001</v>
      </c>
      <c r="C18" s="51">
        <v>-26283.733469999999</v>
      </c>
      <c r="D18" s="51">
        <v>-50671.025520000003</v>
      </c>
      <c r="E18" s="51">
        <v>-83986.690529999993</v>
      </c>
      <c r="F18" s="51">
        <v>-66970.391199999998</v>
      </c>
      <c r="G18" s="51">
        <v>-147390.57942999998</v>
      </c>
      <c r="H18" s="51">
        <v>-317245.04840000003</v>
      </c>
      <c r="I18" s="51">
        <v>-259881.35771000001</v>
      </c>
      <c r="J18" s="51">
        <v>-165361.43098999999</v>
      </c>
      <c r="K18" s="51">
        <v>-139169.53304000001</v>
      </c>
      <c r="L18" s="51">
        <v>-137835.22396</v>
      </c>
      <c r="M18" s="51">
        <v>-105332.05116999999</v>
      </c>
      <c r="N18" s="51">
        <v>-91767.442190000002</v>
      </c>
      <c r="O18" s="51">
        <v>-115308.23134</v>
      </c>
      <c r="P18" s="51">
        <v>-125712.90482</v>
      </c>
      <c r="R18" s="51">
        <f t="shared" si="8"/>
        <v>-184844.18896999999</v>
      </c>
      <c r="S18" s="51">
        <f t="shared" si="9"/>
        <v>-791487.37674000009</v>
      </c>
      <c r="T18" s="51">
        <f t="shared" si="3"/>
        <v>-547698.23916</v>
      </c>
      <c r="U18" s="19"/>
    </row>
    <row r="19" spans="1:25" ht="16.5" customHeight="1" x14ac:dyDescent="0.5">
      <c r="A19" s="48" t="s">
        <v>137</v>
      </c>
      <c r="B19" s="51">
        <v>-18623.68173</v>
      </c>
      <c r="C19" s="51">
        <v>-18673.64344</v>
      </c>
      <c r="D19" s="51">
        <v>-24169.685089999999</v>
      </c>
      <c r="E19" s="51">
        <v>-28994.988110000006</v>
      </c>
      <c r="F19" s="51">
        <v>-28132.77607</v>
      </c>
      <c r="G19" s="51">
        <v>-39520.302009999999</v>
      </c>
      <c r="H19" s="51">
        <v>-54898.490139999994</v>
      </c>
      <c r="I19" s="51">
        <v>-53820.574740000011</v>
      </c>
      <c r="J19" s="51">
        <v>-31140.028209999997</v>
      </c>
      <c r="K19" s="51">
        <v>-22006.691059999997</v>
      </c>
      <c r="L19" s="51">
        <v>-24629.866370000003</v>
      </c>
      <c r="M19" s="51">
        <v>-26638.929480000003</v>
      </c>
      <c r="N19" s="51">
        <v>-21453.687109999999</v>
      </c>
      <c r="O19" s="51">
        <v>-26602.117109999999</v>
      </c>
      <c r="P19" s="51">
        <v>-24331.58814</v>
      </c>
      <c r="R19" s="51">
        <f t="shared" si="8"/>
        <v>-90461.998370000001</v>
      </c>
      <c r="S19" s="51">
        <f t="shared" si="9"/>
        <v>-176372.14296000003</v>
      </c>
      <c r="T19" s="51">
        <f t="shared" si="3"/>
        <v>-104415.51512000001</v>
      </c>
      <c r="U19" s="10"/>
    </row>
    <row r="20" spans="1:25" ht="16.5" customHeight="1" x14ac:dyDescent="0.5">
      <c r="A20" s="30" t="s">
        <v>138</v>
      </c>
      <c r="B20" s="21">
        <f>SUM(B14,B18:B19)</f>
        <v>-273270.24513999996</v>
      </c>
      <c r="C20" s="21">
        <f>SUM(C14,C18:C19)</f>
        <v>-343422.43706000003</v>
      </c>
      <c r="D20" s="21">
        <f t="shared" ref="D20:P20" si="10">SUM(D14,D18:D19)</f>
        <v>-367368.49165000004</v>
      </c>
      <c r="E20" s="21">
        <f t="shared" si="10"/>
        <v>-299149.48489999992</v>
      </c>
      <c r="F20" s="21">
        <f t="shared" si="10"/>
        <v>-349226.11683000007</v>
      </c>
      <c r="G20" s="21">
        <f t="shared" si="10"/>
        <v>-488240.70451999991</v>
      </c>
      <c r="H20" s="21">
        <f t="shared" si="10"/>
        <v>-214620.90485000005</v>
      </c>
      <c r="I20" s="21">
        <f t="shared" si="10"/>
        <v>-162932.83972000005</v>
      </c>
      <c r="J20" s="21">
        <f t="shared" si="10"/>
        <v>-86935.881772133202</v>
      </c>
      <c r="K20" s="21">
        <f t="shared" si="10"/>
        <v>-130578.89092000095</v>
      </c>
      <c r="L20" s="21">
        <f t="shared" si="10"/>
        <v>-179968.11307999861</v>
      </c>
      <c r="M20" s="21">
        <f t="shared" si="10"/>
        <v>-226483.97875000013</v>
      </c>
      <c r="N20" s="21">
        <f t="shared" si="10"/>
        <v>-262741.61563851358</v>
      </c>
      <c r="O20" s="21">
        <f t="shared" si="10"/>
        <v>-339373.72946873488</v>
      </c>
      <c r="P20" s="21">
        <f t="shared" si="10"/>
        <v>-356830.14467264188</v>
      </c>
      <c r="R20" s="21">
        <f t="shared" ref="R20" si="11">SUM(R14,R18:R19)</f>
        <v>-1283210.6587499997</v>
      </c>
      <c r="S20" s="21">
        <f t="shared" ref="S20" si="12">SUM(S14,S18:S19)</f>
        <v>-1215020.5659200002</v>
      </c>
      <c r="T20" s="21">
        <f t="shared" ref="T20" si="13">SUM(T14,T18:T19)</f>
        <v>-623966.86452213291</v>
      </c>
      <c r="U20" s="10"/>
    </row>
    <row r="21" spans="1:25" ht="16.5" customHeight="1" x14ac:dyDescent="0.5">
      <c r="A21" s="48" t="s">
        <v>139</v>
      </c>
      <c r="B21" s="54">
        <v>0.26601917888942611</v>
      </c>
      <c r="C21" s="54">
        <v>0.32087221933836579</v>
      </c>
      <c r="D21" s="54">
        <v>0.3214799671912757</v>
      </c>
      <c r="E21" s="54">
        <v>0.24653899828209855</v>
      </c>
      <c r="F21" s="54">
        <v>0.31059672809661382</v>
      </c>
      <c r="G21" s="54">
        <v>0.52618815578398348</v>
      </c>
      <c r="H21" s="54">
        <v>0.23149663402389203</v>
      </c>
      <c r="I21" s="54">
        <v>0.16107489078797685</v>
      </c>
      <c r="J21" s="54">
        <v>9.3791026135360014E-2</v>
      </c>
      <c r="K21" s="54">
        <v>0.13114025645881039</v>
      </c>
      <c r="L21" s="54">
        <v>0.16256724113031054</v>
      </c>
      <c r="M21" s="54">
        <v>0.18090167746017208</v>
      </c>
      <c r="N21" s="54">
        <v>0.21069435698142108</v>
      </c>
      <c r="O21" s="54">
        <v>0.24424962267262809</v>
      </c>
      <c r="P21" s="54">
        <v>0.25276048713828919</v>
      </c>
      <c r="R21" s="54">
        <v>0.26438410089431585</v>
      </c>
      <c r="S21" s="54">
        <v>0.30029137357612523</v>
      </c>
      <c r="T21" s="54">
        <v>0.12459678489721875</v>
      </c>
      <c r="U21" s="10"/>
    </row>
    <row r="22" spans="1:25" ht="16.5" customHeight="1" x14ac:dyDescent="0.5">
      <c r="A22" s="48" t="s">
        <v>140</v>
      </c>
      <c r="B22" s="51">
        <v>0.42708999999999975</v>
      </c>
      <c r="C22" s="51">
        <v>-1.1381900000000003</v>
      </c>
      <c r="D22" s="51">
        <v>5.9541700000000004</v>
      </c>
      <c r="E22" s="51">
        <v>-11.33718</v>
      </c>
      <c r="F22" s="51">
        <v>123.5442</v>
      </c>
      <c r="G22" s="51">
        <v>30.476280000000003</v>
      </c>
      <c r="H22" s="51">
        <v>17.9862</v>
      </c>
      <c r="I22" s="51">
        <v>-49.68343999999999</v>
      </c>
      <c r="J22" s="51">
        <v>53.543050000000008</v>
      </c>
      <c r="K22" s="51">
        <v>-92.436120000000003</v>
      </c>
      <c r="L22" s="51">
        <v>77.945719999999994</v>
      </c>
      <c r="M22" s="51">
        <v>23.465170000000001</v>
      </c>
      <c r="N22" s="51">
        <v>-136.47529</v>
      </c>
      <c r="O22" s="51">
        <v>79.130270000000024</v>
      </c>
      <c r="P22" s="51">
        <v>25.827379999999994</v>
      </c>
      <c r="R22" s="51">
        <f t="shared" ref="R22" si="14">SUM(B22:E22)</f>
        <v>-6.0941100000000006</v>
      </c>
      <c r="S22" s="51">
        <f t="shared" ref="S22" si="15">SUM(F22:I22)</f>
        <v>122.32324000000003</v>
      </c>
      <c r="T22" s="51">
        <f t="shared" ref="T22" si="16">SUM(J22:M22)</f>
        <v>62.51782</v>
      </c>
      <c r="U22" s="10"/>
    </row>
    <row r="23" spans="1:25" ht="16.5" customHeight="1" x14ac:dyDescent="0.5">
      <c r="A23" s="30" t="s">
        <v>141</v>
      </c>
      <c r="B23" s="21">
        <f>B13+B20+B22</f>
        <v>279659.73865999997</v>
      </c>
      <c r="C23" s="21">
        <f>C13+C20+C22</f>
        <v>234668.17204000006</v>
      </c>
      <c r="D23" s="21">
        <f t="shared" ref="D23:P23" si="17">D13+D20+D22</f>
        <v>226818.04313000003</v>
      </c>
      <c r="E23" s="21">
        <f t="shared" si="17"/>
        <v>299153.58343000006</v>
      </c>
      <c r="F23" s="21">
        <f t="shared" si="17"/>
        <v>244234.11486999982</v>
      </c>
      <c r="G23" s="21">
        <f t="shared" si="17"/>
        <v>18689.935680000166</v>
      </c>
      <c r="H23" s="21">
        <f t="shared" si="17"/>
        <v>163344.93228000004</v>
      </c>
      <c r="I23" s="21">
        <f t="shared" si="17"/>
        <v>197575.20141999994</v>
      </c>
      <c r="J23" s="21">
        <f t="shared" si="17"/>
        <v>292309.5193678668</v>
      </c>
      <c r="K23" s="21">
        <f t="shared" si="17"/>
        <v>229024.44996999906</v>
      </c>
      <c r="L23" s="21">
        <f t="shared" si="17"/>
        <v>229380.94597000134</v>
      </c>
      <c r="M23" s="21">
        <f t="shared" si="17"/>
        <v>226007.79070999983</v>
      </c>
      <c r="N23" s="21">
        <f t="shared" si="17"/>
        <v>223015.52998148635</v>
      </c>
      <c r="O23" s="21">
        <f t="shared" si="17"/>
        <v>184649.65195126503</v>
      </c>
      <c r="P23" s="21">
        <f t="shared" si="17"/>
        <v>210741.78278735813</v>
      </c>
      <c r="R23" s="21">
        <f t="shared" ref="R23" si="18">R13+R20+R22</f>
        <v>1040299.5372600004</v>
      </c>
      <c r="S23" s="21">
        <f t="shared" ref="S23" si="19">S13+S20+S22</f>
        <v>623844.18425000017</v>
      </c>
      <c r="T23" s="21">
        <f t="shared" ref="T23" si="20">T13+T20+T22</f>
        <v>976722.70601786708</v>
      </c>
      <c r="U23" s="10"/>
    </row>
    <row r="24" spans="1:25" ht="16.5" customHeight="1" x14ac:dyDescent="0.5">
      <c r="A24" s="48" t="s">
        <v>142</v>
      </c>
      <c r="B24" s="53">
        <v>34.003259999999997</v>
      </c>
      <c r="C24" s="53">
        <v>5132.9666900000002</v>
      </c>
      <c r="D24" s="53">
        <v>49.976379999999999</v>
      </c>
      <c r="E24" s="53">
        <v>35004.642480000002</v>
      </c>
      <c r="F24" s="53">
        <v>17.440630000000002</v>
      </c>
      <c r="G24" s="53">
        <v>2.2784800000000001</v>
      </c>
      <c r="H24" s="53">
        <v>4.2595200000001494</v>
      </c>
      <c r="I24" s="53">
        <v>1.01017</v>
      </c>
      <c r="J24" s="53">
        <v>132.94720000000001</v>
      </c>
      <c r="K24" s="53">
        <v>7.1719999999999992E-2</v>
      </c>
      <c r="L24" s="53">
        <v>0.38486999999999999</v>
      </c>
      <c r="M24" s="53">
        <v>52651.672879999998</v>
      </c>
      <c r="N24" s="53">
        <v>9.0413399999999999</v>
      </c>
      <c r="O24" s="53">
        <v>9.6973600000000015</v>
      </c>
      <c r="P24" s="53">
        <v>11.35693</v>
      </c>
      <c r="R24" s="53">
        <f t="shared" ref="R24:R25" si="21">SUM(B24:E24)</f>
        <v>40221.588810000001</v>
      </c>
      <c r="S24" s="53">
        <f t="shared" ref="S24:S25" si="22">SUM(F24:I24)</f>
        <v>24.98880000000015</v>
      </c>
      <c r="T24" s="53">
        <f t="shared" ref="T24:T25" si="23">SUM(J24:M24)</f>
        <v>52785.076669999995</v>
      </c>
      <c r="U24" s="10"/>
    </row>
    <row r="25" spans="1:25" ht="16.5" customHeight="1" x14ac:dyDescent="0.5">
      <c r="A25" s="48" t="s">
        <v>143</v>
      </c>
      <c r="B25" s="51">
        <v>-153466.59724999999</v>
      </c>
      <c r="C25" s="51">
        <v>-150052.36218</v>
      </c>
      <c r="D25" s="51">
        <v>-147235.26253000001</v>
      </c>
      <c r="E25" s="51">
        <v>-163334.39880000002</v>
      </c>
      <c r="F25" s="51">
        <v>-177180.21240999998</v>
      </c>
      <c r="G25" s="51">
        <v>-137166.61281000002</v>
      </c>
      <c r="H25" s="51">
        <v>-153735.95115000004</v>
      </c>
      <c r="I25" s="51">
        <v>-157445.50553999998</v>
      </c>
      <c r="J25" s="51">
        <v>-182224.55292999995</v>
      </c>
      <c r="K25" s="51">
        <v>-140576.96047000002</v>
      </c>
      <c r="L25" s="51">
        <v>-154563.69998</v>
      </c>
      <c r="M25" s="51">
        <v>-162531.38273000004</v>
      </c>
      <c r="N25" s="51">
        <v>-185450.23502000002</v>
      </c>
      <c r="O25" s="51">
        <v>-163712.56799000001</v>
      </c>
      <c r="P25" s="51">
        <v>-162556.77365000002</v>
      </c>
      <c r="R25" s="51">
        <f t="shared" si="21"/>
        <v>-614088.62076000008</v>
      </c>
      <c r="S25" s="51">
        <f t="shared" si="22"/>
        <v>-625528.28191000002</v>
      </c>
      <c r="T25" s="51">
        <f t="shared" si="23"/>
        <v>-639896.59611000004</v>
      </c>
      <c r="U25" s="10"/>
    </row>
    <row r="26" spans="1:25" ht="16.5" customHeight="1" x14ac:dyDescent="0.5">
      <c r="A26" s="30" t="s">
        <v>144</v>
      </c>
      <c r="B26" s="21">
        <f>SUM(B23:B25)</f>
        <v>126227.14467000001</v>
      </c>
      <c r="C26" s="21">
        <f>SUM(C23:C25)</f>
        <v>89748.776550000068</v>
      </c>
      <c r="D26" s="21">
        <f t="shared" ref="D26:P26" si="24">SUM(D23:D25)</f>
        <v>79632.756980000035</v>
      </c>
      <c r="E26" s="21">
        <f>SUM(E23:E25)</f>
        <v>170823.82711000001</v>
      </c>
      <c r="F26" s="21">
        <f t="shared" si="24"/>
        <v>67071.343089999835</v>
      </c>
      <c r="G26" s="21">
        <f t="shared" si="24"/>
        <v>-118474.39864999986</v>
      </c>
      <c r="H26" s="21">
        <f t="shared" si="24"/>
        <v>9613.2406499999925</v>
      </c>
      <c r="I26" s="21">
        <f t="shared" si="24"/>
        <v>40130.70604999995</v>
      </c>
      <c r="J26" s="21">
        <f>SUM(J23:J25)</f>
        <v>110217.91363786685</v>
      </c>
      <c r="K26" s="21">
        <f t="shared" si="24"/>
        <v>88447.561219999043</v>
      </c>
      <c r="L26" s="21">
        <f t="shared" si="24"/>
        <v>74817.630860001344</v>
      </c>
      <c r="M26" s="21">
        <f t="shared" si="24"/>
        <v>116128.08085999978</v>
      </c>
      <c r="N26" s="21">
        <f t="shared" si="24"/>
        <v>37574.336301486328</v>
      </c>
      <c r="O26" s="21">
        <f t="shared" si="24"/>
        <v>20946.781321265007</v>
      </c>
      <c r="P26" s="21">
        <f t="shared" si="24"/>
        <v>48196.366067358118</v>
      </c>
      <c r="R26" s="21">
        <f t="shared" ref="R26" si="25">SUM(R23:R25)</f>
        <v>466432.50531000039</v>
      </c>
      <c r="S26" s="21">
        <f t="shared" ref="S26" si="26">SUM(S23:S25)</f>
        <v>-1659.1088599998038</v>
      </c>
      <c r="T26" s="21">
        <f t="shared" ref="T26" si="27">SUM(T23:T25)</f>
        <v>389611.18657786702</v>
      </c>
      <c r="U26" s="10"/>
    </row>
    <row r="27" spans="1:25" ht="16.5" customHeight="1" x14ac:dyDescent="0.5">
      <c r="A27" s="48" t="s">
        <v>145</v>
      </c>
      <c r="B27" s="51">
        <v>8128.01692</v>
      </c>
      <c r="C27" s="51">
        <v>10448.141100000001</v>
      </c>
      <c r="D27" s="51">
        <v>10498.051380000001</v>
      </c>
      <c r="E27" s="51">
        <v>13431.11623</v>
      </c>
      <c r="F27" s="51">
        <v>7549.8373700000011</v>
      </c>
      <c r="G27" s="51">
        <v>2546.5248000000001</v>
      </c>
      <c r="H27" s="51">
        <v>8146.5492500000009</v>
      </c>
      <c r="I27" s="51">
        <v>12987.070060000002</v>
      </c>
      <c r="J27" s="51">
        <v>6096</v>
      </c>
      <c r="K27" s="51">
        <v>9639.5800600000002</v>
      </c>
      <c r="L27" s="51">
        <v>9768.3475500000004</v>
      </c>
      <c r="M27" s="51">
        <v>12699.8146</v>
      </c>
      <c r="N27" s="51">
        <v>7871.0597799999996</v>
      </c>
      <c r="O27" s="51">
        <v>10818.295409999999</v>
      </c>
      <c r="P27" s="51">
        <v>9483.2533099999982</v>
      </c>
      <c r="R27" s="51">
        <f t="shared" ref="R27:R28" si="28">SUM(B27:E27)</f>
        <v>42505.325630000007</v>
      </c>
      <c r="S27" s="51">
        <f t="shared" ref="S27:S28" si="29">SUM(F27:I27)</f>
        <v>31229.981480000002</v>
      </c>
      <c r="T27" s="51">
        <f t="shared" ref="T27:T28" si="30">SUM(J27:M27)</f>
        <v>38203.742209999997</v>
      </c>
      <c r="U27" s="10"/>
    </row>
    <row r="28" spans="1:25" ht="16.5" customHeight="1" x14ac:dyDescent="0.5">
      <c r="A28" s="48" t="s">
        <v>146</v>
      </c>
      <c r="B28" s="51">
        <v>-316.50161000000003</v>
      </c>
      <c r="C28" s="51">
        <v>-334.93817999999999</v>
      </c>
      <c r="D28" s="51">
        <v>-526.51596000000006</v>
      </c>
      <c r="E28" s="51">
        <v>-1204.4645</v>
      </c>
      <c r="F28" s="51">
        <v>-2120.7565299999997</v>
      </c>
      <c r="G28" s="51">
        <v>-2405.8388099999997</v>
      </c>
      <c r="H28" s="51">
        <v>-4548.5121099999997</v>
      </c>
      <c r="I28" s="51">
        <v>-5644.4825300000002</v>
      </c>
      <c r="J28" s="51">
        <v>-5859.0622200000007</v>
      </c>
      <c r="K28" s="51">
        <v>-6656.2093999999997</v>
      </c>
      <c r="L28" s="51">
        <v>-7321.1908599999997</v>
      </c>
      <c r="M28" s="51">
        <v>-8393.681700000001</v>
      </c>
      <c r="N28" s="51">
        <v>-10476.643599999999</v>
      </c>
      <c r="O28" s="51">
        <v>-9998.2149999999983</v>
      </c>
      <c r="P28" s="51">
        <v>-9451.6330000000016</v>
      </c>
      <c r="R28" s="51">
        <f t="shared" si="28"/>
        <v>-2382.4202500000001</v>
      </c>
      <c r="S28" s="51">
        <f t="shared" si="29"/>
        <v>-14719.589980000001</v>
      </c>
      <c r="T28" s="51">
        <f t="shared" si="30"/>
        <v>-28230.144179999999</v>
      </c>
      <c r="U28" s="10"/>
    </row>
    <row r="29" spans="1:25" ht="16.5" customHeight="1" x14ac:dyDescent="0.5">
      <c r="A29" s="30" t="s">
        <v>147</v>
      </c>
      <c r="B29" s="21">
        <f>SUM(B26:B28)</f>
        <v>134038.65998</v>
      </c>
      <c r="C29" s="21">
        <f t="shared" ref="C29:P29" si="31">SUM(C26:C28)</f>
        <v>99861.979470000078</v>
      </c>
      <c r="D29" s="21">
        <f t="shared" si="31"/>
        <v>89604.292400000035</v>
      </c>
      <c r="E29" s="21">
        <f t="shared" si="31"/>
        <v>183050.47884</v>
      </c>
      <c r="F29" s="21">
        <f t="shared" si="31"/>
        <v>72500.42392999983</v>
      </c>
      <c r="G29" s="21">
        <f t="shared" si="31"/>
        <v>-118333.71265999986</v>
      </c>
      <c r="H29" s="21">
        <f t="shared" si="31"/>
        <v>13211.277789999993</v>
      </c>
      <c r="I29" s="21">
        <f t="shared" si="31"/>
        <v>47473.293579999947</v>
      </c>
      <c r="J29" s="21">
        <f>SUM(J26:J28)</f>
        <v>110454.85141786684</v>
      </c>
      <c r="K29" s="21">
        <f t="shared" si="31"/>
        <v>91430.931879999058</v>
      </c>
      <c r="L29" s="21">
        <f t="shared" si="31"/>
        <v>77264.787550001347</v>
      </c>
      <c r="M29" s="21">
        <f t="shared" si="31"/>
        <v>120434.21375999978</v>
      </c>
      <c r="N29" s="21">
        <f t="shared" si="31"/>
        <v>34968.752481486328</v>
      </c>
      <c r="O29" s="21">
        <f t="shared" si="31"/>
        <v>21766.861731265009</v>
      </c>
      <c r="P29" s="21">
        <f t="shared" si="31"/>
        <v>48227.986377358116</v>
      </c>
      <c r="R29" s="21">
        <f t="shared" ref="R29" si="32">SUM(R26:R28)</f>
        <v>506555.41069000034</v>
      </c>
      <c r="S29" s="21">
        <f t="shared" ref="S29" si="33">SUM(S26:S28)</f>
        <v>14851.282640000198</v>
      </c>
      <c r="T29" s="21">
        <f t="shared" ref="T29" si="34">SUM(T26:T28)</f>
        <v>399584.78460786701</v>
      </c>
      <c r="U29" s="10"/>
    </row>
    <row r="30" spans="1:25" ht="16.5" customHeight="1" x14ac:dyDescent="0.5">
      <c r="A30" s="48" t="s">
        <v>148</v>
      </c>
      <c r="B30" s="51">
        <v>-14161.444159999999</v>
      </c>
      <c r="C30" s="51">
        <v>-13314.625090000001</v>
      </c>
      <c r="D30" s="51">
        <v>-13729.730640000003</v>
      </c>
      <c r="E30" s="51">
        <v>-10983.177810000003</v>
      </c>
      <c r="F30" s="51">
        <v>-8843.061499999998</v>
      </c>
      <c r="G30" s="51">
        <v>-10521.226770000001</v>
      </c>
      <c r="H30" s="51">
        <v>-9219.5752200000006</v>
      </c>
      <c r="I30" s="51">
        <v>-15543.764169999999</v>
      </c>
      <c r="J30" s="51">
        <v>-11961.5</v>
      </c>
      <c r="K30" s="51">
        <v>-8826.126909999999</v>
      </c>
      <c r="L30" s="51">
        <v>-11440.575370000004</v>
      </c>
      <c r="M30" s="51">
        <v>-26304.02684000001</v>
      </c>
      <c r="N30" s="51">
        <v>-24835.319689999993</v>
      </c>
      <c r="O30" s="51">
        <v>-33575.299220000001</v>
      </c>
      <c r="P30" s="51">
        <v>-39982.513650000001</v>
      </c>
      <c r="R30" s="51">
        <f t="shared" ref="R30" si="35">SUM(B30:E30)</f>
        <v>-52188.977700000003</v>
      </c>
      <c r="S30" s="51">
        <f t="shared" ref="S30" si="36">SUM(F30:I30)</f>
        <v>-44127.627659999998</v>
      </c>
      <c r="T30" s="51">
        <f t="shared" ref="T30" si="37">SUM(J30:M30)</f>
        <v>-58532.229120000018</v>
      </c>
      <c r="U30" s="10"/>
    </row>
    <row r="31" spans="1:25" ht="16.5" customHeight="1" x14ac:dyDescent="0.5">
      <c r="A31" s="30" t="s">
        <v>149</v>
      </c>
      <c r="B31" s="21">
        <f>SUM(B29:B30)</f>
        <v>119877.21582</v>
      </c>
      <c r="C31" s="21">
        <f t="shared" ref="C31:P31" si="38">SUM(C29:C30)</f>
        <v>86547.354380000077</v>
      </c>
      <c r="D31" s="21">
        <f t="shared" si="38"/>
        <v>75874.561760000026</v>
      </c>
      <c r="E31" s="21">
        <f t="shared" si="38"/>
        <v>172067.30103</v>
      </c>
      <c r="F31" s="21">
        <f t="shared" si="38"/>
        <v>63657.362429999834</v>
      </c>
      <c r="G31" s="21">
        <f t="shared" si="38"/>
        <v>-128854.93942999985</v>
      </c>
      <c r="H31" s="21">
        <f t="shared" si="38"/>
        <v>3991.7025699999922</v>
      </c>
      <c r="I31" s="21">
        <f t="shared" si="38"/>
        <v>31929.529409999948</v>
      </c>
      <c r="J31" s="21">
        <f>SUM(J29:J30)</f>
        <v>98493.351417866841</v>
      </c>
      <c r="K31" s="21">
        <f t="shared" si="38"/>
        <v>82604.804969999066</v>
      </c>
      <c r="L31" s="21">
        <f t="shared" si="38"/>
        <v>65824.212180001341</v>
      </c>
      <c r="M31" s="21">
        <f t="shared" si="38"/>
        <v>94130.186919999775</v>
      </c>
      <c r="N31" s="21">
        <f t="shared" si="38"/>
        <v>10133.432791486335</v>
      </c>
      <c r="O31" s="21">
        <f t="shared" si="38"/>
        <v>-11808.437488734991</v>
      </c>
      <c r="P31" s="21">
        <f t="shared" si="38"/>
        <v>8245.4727273581157</v>
      </c>
      <c r="R31" s="21">
        <f t="shared" ref="R31" si="39">SUM(R29:R30)</f>
        <v>454366.43299000035</v>
      </c>
      <c r="S31" s="21">
        <f t="shared" ref="S31" si="40">SUM(S29:S30)</f>
        <v>-29276.345019999801</v>
      </c>
      <c r="T31" s="21">
        <f t="shared" ref="T31" si="41">SUM(T29:T30)</f>
        <v>341052.55548786698</v>
      </c>
      <c r="U31" s="10"/>
    </row>
    <row r="32" spans="1:25" ht="16.5" customHeight="1" x14ac:dyDescent="0.5">
      <c r="A32" s="29" t="s">
        <v>47</v>
      </c>
      <c r="B32" s="17">
        <v>-47951.489099999999</v>
      </c>
      <c r="C32" s="17">
        <v>-33727.001179999999</v>
      </c>
      <c r="D32" s="17">
        <v>-29993.974780000004</v>
      </c>
      <c r="E32" s="17">
        <v>-66908.346650000007</v>
      </c>
      <c r="F32" s="17">
        <v>-25227.667010000001</v>
      </c>
      <c r="G32" s="17">
        <v>51416.044999999998</v>
      </c>
      <c r="H32" s="17">
        <v>2393.2558299999982</v>
      </c>
      <c r="I32" s="17">
        <v>-13787.32012</v>
      </c>
      <c r="J32" s="17">
        <v>-39436.280459999994</v>
      </c>
      <c r="K32" s="17">
        <v>-18986.956760000001</v>
      </c>
      <c r="L32" s="17">
        <v>-36613.620160000006</v>
      </c>
      <c r="M32" s="17">
        <v>-50573.991980000006</v>
      </c>
      <c r="N32" s="17">
        <v>-4009.125890000003</v>
      </c>
      <c r="O32" s="17">
        <v>4713.9812400000001</v>
      </c>
      <c r="P32" s="17">
        <v>3295.7074900000025</v>
      </c>
      <c r="R32" s="17">
        <f t="shared" ref="R32" si="42">SUM(B32:E32)</f>
        <v>-178580.81171000001</v>
      </c>
      <c r="S32" s="17">
        <f t="shared" ref="S32" si="43">SUM(F32:I32)</f>
        <v>14794.313699999995</v>
      </c>
      <c r="T32" s="17">
        <f t="shared" ref="T32" si="44">SUM(J32:M32)</f>
        <v>-145610.84935999999</v>
      </c>
      <c r="U32" s="17"/>
      <c r="V32" s="17"/>
      <c r="W32" s="17"/>
      <c r="X32" s="17"/>
      <c r="Y32" s="17"/>
    </row>
    <row r="33" spans="1:21" ht="16.5" customHeight="1" x14ac:dyDescent="0.5">
      <c r="A33" s="30" t="s">
        <v>150</v>
      </c>
      <c r="B33" s="21">
        <f>SUM(B31:B32)</f>
        <v>71925.726720000006</v>
      </c>
      <c r="C33" s="21">
        <f t="shared" ref="C33:P33" si="45">SUM(C31:C32)</f>
        <v>52820.353200000078</v>
      </c>
      <c r="D33" s="21">
        <f t="shared" si="45"/>
        <v>45880.586980000022</v>
      </c>
      <c r="E33" s="21">
        <f t="shared" si="45"/>
        <v>105158.95438</v>
      </c>
      <c r="F33" s="21">
        <f t="shared" si="45"/>
        <v>38429.695419999829</v>
      </c>
      <c r="G33" s="21">
        <f t="shared" si="45"/>
        <v>-77438.894429999855</v>
      </c>
      <c r="H33" s="21">
        <f t="shared" si="45"/>
        <v>6384.9583999999904</v>
      </c>
      <c r="I33" s="21">
        <f t="shared" si="45"/>
        <v>18142.209289999948</v>
      </c>
      <c r="J33" s="21">
        <f t="shared" si="45"/>
        <v>59057.070957866847</v>
      </c>
      <c r="K33" s="21">
        <f t="shared" si="45"/>
        <v>63617.848209999065</v>
      </c>
      <c r="L33" s="21">
        <f t="shared" si="45"/>
        <v>29210.592020001335</v>
      </c>
      <c r="M33" s="21">
        <f t="shared" si="45"/>
        <v>43556.194939999768</v>
      </c>
      <c r="N33" s="21">
        <f t="shared" si="45"/>
        <v>6124.3069014863322</v>
      </c>
      <c r="O33" s="21">
        <f t="shared" si="45"/>
        <v>-7094.4562487349913</v>
      </c>
      <c r="P33" s="21">
        <f t="shared" si="45"/>
        <v>11541.180217358118</v>
      </c>
      <c r="R33" s="21">
        <f t="shared" ref="R33" si="46">SUM(R31:R32)</f>
        <v>275785.62128000031</v>
      </c>
      <c r="S33" s="21">
        <f t="shared" ref="S33" si="47">SUM(S31:S32)</f>
        <v>-14482.031319999805</v>
      </c>
      <c r="T33" s="21">
        <f t="shared" ref="T33" si="48">SUM(T31:T32)</f>
        <v>195441.70612786699</v>
      </c>
      <c r="U33" s="10"/>
    </row>
    <row r="34" spans="1:21" ht="16.5" customHeight="1" x14ac:dyDescent="0.5">
      <c r="A34" s="3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18"/>
      <c r="R34" s="36"/>
      <c r="S34" s="36"/>
      <c r="T34" s="36"/>
    </row>
    <row r="35" spans="1:21" ht="16.5" customHeight="1" x14ac:dyDescent="0.5">
      <c r="A35" s="34"/>
      <c r="Q35" s="18"/>
    </row>
    <row r="36" spans="1:21" ht="16.5" customHeight="1" x14ac:dyDescent="0.5">
      <c r="A36" s="34"/>
      <c r="Q36" s="18"/>
    </row>
    <row r="37" spans="1:21" ht="16.5" customHeight="1" x14ac:dyDescent="0.5">
      <c r="A37" s="34"/>
      <c r="Q37" s="18"/>
    </row>
    <row r="38" spans="1:21" ht="16.5" customHeight="1" x14ac:dyDescent="0.5">
      <c r="A38" s="34"/>
      <c r="Q38" s="39"/>
    </row>
    <row r="39" spans="1:21" ht="16.5" customHeight="1" x14ac:dyDescent="0.5">
      <c r="A39" s="34"/>
      <c r="Q39" s="39"/>
    </row>
    <row r="40" spans="1:21" ht="16.5" customHeight="1" x14ac:dyDescent="0.5">
      <c r="A40" s="34"/>
      <c r="Q40" s="18"/>
    </row>
    <row r="41" spans="1:21" ht="16.5" customHeight="1" x14ac:dyDescent="0.5">
      <c r="A41" s="34"/>
      <c r="Q41" s="18"/>
    </row>
    <row r="42" spans="1:21" ht="16.5" customHeight="1" x14ac:dyDescent="0.5">
      <c r="Q42" s="22"/>
    </row>
    <row r="43" spans="1:21" ht="16.5" customHeight="1" x14ac:dyDescent="0.5">
      <c r="Q43" s="23"/>
    </row>
    <row r="44" spans="1:21" ht="16.5" customHeight="1" x14ac:dyDescent="0.5">
      <c r="Q44" s="18"/>
    </row>
    <row r="45" spans="1:21" ht="16.5" customHeight="1" x14ac:dyDescent="0.5">
      <c r="Q45" s="39"/>
    </row>
    <row r="46" spans="1:21" ht="16.5" customHeight="1" x14ac:dyDescent="0.5">
      <c r="Q46" s="39"/>
    </row>
    <row r="47" spans="1:21" ht="16.5" customHeight="1" x14ac:dyDescent="0.5">
      <c r="Q47" s="18"/>
    </row>
    <row r="48" spans="1:21" ht="16.5" customHeight="1" x14ac:dyDescent="0.5">
      <c r="Q48" s="18"/>
    </row>
    <row r="49" spans="17:17" ht="16.5" customHeight="1" x14ac:dyDescent="0.5">
      <c r="Q49" s="22"/>
    </row>
    <row r="50" spans="17:17" ht="16.5" customHeight="1" x14ac:dyDescent="0.5">
      <c r="Q50" s="23"/>
    </row>
    <row r="51" spans="17:17" ht="16.5" customHeight="1" x14ac:dyDescent="0.5">
      <c r="Q51" s="18"/>
    </row>
    <row r="52" spans="17:17" ht="16.5" customHeight="1" x14ac:dyDescent="0.5">
      <c r="Q52" s="18"/>
    </row>
    <row r="53" spans="17:17" ht="16.5" customHeight="1" x14ac:dyDescent="0.5">
      <c r="Q53" s="18"/>
    </row>
    <row r="54" spans="17:17" ht="16.5" customHeight="1" x14ac:dyDescent="0.5">
      <c r="Q54" s="18"/>
    </row>
    <row r="55" spans="17:17" ht="16.5" customHeight="1" x14ac:dyDescent="0.5">
      <c r="Q55" s="18"/>
    </row>
    <row r="56" spans="17:17" ht="16.5" customHeight="1" x14ac:dyDescent="0.5">
      <c r="Q56" s="18"/>
    </row>
    <row r="57" spans="17:17" ht="16.5" customHeight="1" x14ac:dyDescent="0.5">
      <c r="Q57" s="18"/>
    </row>
    <row r="58" spans="17:17" ht="16.5" customHeight="1" x14ac:dyDescent="0.5">
      <c r="Q58" s="18"/>
    </row>
    <row r="59" spans="17:17" ht="16.5" customHeight="1" x14ac:dyDescent="0.5">
      <c r="Q59" s="18"/>
    </row>
    <row r="60" spans="17:17" ht="16.5" customHeight="1" x14ac:dyDescent="0.5">
      <c r="Q60" s="18"/>
    </row>
    <row r="61" spans="17:17" ht="16.5" customHeight="1" x14ac:dyDescent="0.5">
      <c r="Q61" s="18"/>
    </row>
    <row r="62" spans="17:17" ht="16.5" customHeight="1" x14ac:dyDescent="0.5">
      <c r="Q62" s="18"/>
    </row>
    <row r="63" spans="17:17" ht="16.5" customHeight="1" x14ac:dyDescent="0.5">
      <c r="Q63" s="18"/>
    </row>
    <row r="64" spans="17:17" ht="16.5" customHeight="1" x14ac:dyDescent="0.5">
      <c r="Q64" s="18"/>
    </row>
    <row r="65" spans="17:17" ht="16.5" customHeight="1" x14ac:dyDescent="0.5">
      <c r="Q65" s="18"/>
    </row>
    <row r="66" spans="17:17" ht="16.5" customHeight="1" x14ac:dyDescent="0.5">
      <c r="Q66" s="22"/>
    </row>
    <row r="67" spans="17:17" ht="16.5" customHeight="1" x14ac:dyDescent="0.5">
      <c r="Q67" s="25"/>
    </row>
    <row r="68" spans="17:17" ht="16.5" customHeight="1" x14ac:dyDescent="0.5">
      <c r="Q68" s="22"/>
    </row>
    <row r="69" spans="17:17" ht="16.5" customHeight="1" x14ac:dyDescent="0.5">
      <c r="Q69" s="25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R7:T12 R14:T22 R24:T25 R27:T28 R30:T30 I20:K20 B20 B6 M20:O20 D6:J6 D20:H20 L6:O6 K6" formulaRange="1"/>
    <ignoredError sqref="R13:T13 R23:T23 R26:T26 R29:T29 R31:T31 R32:T32 P6" formula="1" formulaRange="1"/>
    <ignoredError sqref="P5 P13 P20 P23 P26 P29 P31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theme="1"/>
  </sheetPr>
  <dimension ref="A1:AG77"/>
  <sheetViews>
    <sheetView showGridLines="0" zoomScale="90" zoomScaleNormal="90" workbookViewId="0">
      <pane xSplit="1" ySplit="5" topLeftCell="T6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9.1796875" defaultRowHeight="17" x14ac:dyDescent="0.5"/>
  <cols>
    <col min="1" max="1" width="58.7265625" style="2" bestFit="1" customWidth="1"/>
    <col min="2" max="2" width="11.7265625" style="2" bestFit="1" customWidth="1"/>
    <col min="3" max="24" width="13.1796875" style="2" customWidth="1"/>
    <col min="25" max="25" width="10.7265625" style="146" customWidth="1"/>
    <col min="26" max="30" width="13.26953125" style="2" customWidth="1"/>
    <col min="31" max="16384" width="9.1796875" style="2"/>
  </cols>
  <sheetData>
    <row r="1" spans="1:30" x14ac:dyDescent="0.5">
      <c r="Y1" s="142"/>
    </row>
    <row r="2" spans="1:30" x14ac:dyDescent="0.5">
      <c r="Y2" s="142"/>
      <c r="AA2" s="120"/>
    </row>
    <row r="3" spans="1:30" x14ac:dyDescent="0.5">
      <c r="Y3" s="142"/>
      <c r="Z3" s="121" t="s">
        <v>1330</v>
      </c>
      <c r="AA3" s="120"/>
    </row>
    <row r="4" spans="1:30" x14ac:dyDescent="0.5">
      <c r="Y4" s="142"/>
      <c r="Z4" s="120"/>
      <c r="AA4" s="120"/>
    </row>
    <row r="5" spans="1:30" x14ac:dyDescent="0.5">
      <c r="A5" s="7" t="s">
        <v>81</v>
      </c>
      <c r="B5" s="8" t="s">
        <v>1437</v>
      </c>
      <c r="C5" s="8" t="s">
        <v>1438</v>
      </c>
      <c r="D5" s="8" t="s">
        <v>1439</v>
      </c>
      <c r="E5" s="8" t="s">
        <v>1440</v>
      </c>
      <c r="F5" s="8" t="s">
        <v>1441</v>
      </c>
      <c r="G5" s="8" t="s">
        <v>1442</v>
      </c>
      <c r="H5" s="8" t="s">
        <v>1443</v>
      </c>
      <c r="I5" s="8" t="s">
        <v>1444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1401</v>
      </c>
      <c r="Y5" s="140"/>
      <c r="Z5" s="8" t="s">
        <v>1446</v>
      </c>
      <c r="AA5" s="8" t="s">
        <v>1447</v>
      </c>
      <c r="AB5" s="8">
        <v>2019</v>
      </c>
      <c r="AC5" s="8">
        <v>2020</v>
      </c>
      <c r="AD5" s="8">
        <v>2021</v>
      </c>
    </row>
    <row r="6" spans="1:30" s="5" customFormat="1" x14ac:dyDescent="0.5">
      <c r="A6" s="30" t="s">
        <v>82</v>
      </c>
      <c r="B6" s="21">
        <f>SUM(B7:B9)</f>
        <v>1579578.0596</v>
      </c>
      <c r="C6" s="21">
        <f t="shared" ref="C6:W6" si="0">SUM(C7:C9)</f>
        <v>1990016.6365399999</v>
      </c>
      <c r="D6" s="21">
        <f t="shared" si="0"/>
        <v>1905034.6875300002</v>
      </c>
      <c r="E6" s="21">
        <f t="shared" si="0"/>
        <v>2530548.4043399999</v>
      </c>
      <c r="F6" s="21">
        <f t="shared" si="0"/>
        <v>1822899.6777399997</v>
      </c>
      <c r="G6" s="21">
        <f t="shared" si="0"/>
        <v>2186285.6428200006</v>
      </c>
      <c r="H6" s="21">
        <f t="shared" si="0"/>
        <v>2107591.2646899992</v>
      </c>
      <c r="I6" s="21">
        <f t="shared" si="0"/>
        <v>2706176.5198800005</v>
      </c>
      <c r="J6" s="21">
        <f t="shared" si="0"/>
        <v>1968998.7756690001</v>
      </c>
      <c r="K6" s="21">
        <f t="shared" si="0"/>
        <v>2274976.2670800006</v>
      </c>
      <c r="L6" s="21">
        <f t="shared" si="0"/>
        <v>2305769.3773599975</v>
      </c>
      <c r="M6" s="21">
        <f t="shared" si="0"/>
        <v>3032481.8290199991</v>
      </c>
      <c r="N6" s="21">
        <f t="shared" si="0"/>
        <v>1964826.34069</v>
      </c>
      <c r="O6" s="21">
        <f t="shared" si="0"/>
        <v>1028498.0225400007</v>
      </c>
      <c r="P6" s="21">
        <f t="shared" si="0"/>
        <v>1890905.3506499988</v>
      </c>
      <c r="Q6" s="21">
        <f t="shared" si="0"/>
        <v>2789622.7894699983</v>
      </c>
      <c r="R6" s="21">
        <f t="shared" si="0"/>
        <v>1525706.1839899998</v>
      </c>
      <c r="S6" s="21">
        <f t="shared" si="0"/>
        <v>2091729.7735800003</v>
      </c>
      <c r="T6" s="21">
        <f>SUM(T7:T9)</f>
        <v>2269985.3594200006</v>
      </c>
      <c r="U6" s="21">
        <f t="shared" si="0"/>
        <v>3119932.5051499978</v>
      </c>
      <c r="V6" s="21">
        <f t="shared" si="0"/>
        <v>2122506</v>
      </c>
      <c r="W6" s="21">
        <f t="shared" si="0"/>
        <v>2664714</v>
      </c>
      <c r="X6" s="21">
        <f>SUM(X7:X9)</f>
        <v>2421569</v>
      </c>
      <c r="Y6" s="18"/>
      <c r="Z6" s="21">
        <f t="shared" ref="Z6" si="1">SUM(Z7:Z9)</f>
        <v>8005177.7880100003</v>
      </c>
      <c r="AA6" s="21">
        <f t="shared" ref="AA6" si="2">SUM(AA7:AA9)</f>
        <v>8822953.10513</v>
      </c>
      <c r="AB6" s="21">
        <f t="shared" ref="AB6" si="3">SUM(AB7:AB9)</f>
        <v>9582226.2491289973</v>
      </c>
      <c r="AC6" s="21">
        <f t="shared" ref="AC6" si="4">SUM(AC7:AC9)</f>
        <v>7673852.503349998</v>
      </c>
      <c r="AD6" s="21">
        <f t="shared" ref="AD6" si="5">SUM(AD7:AD9)</f>
        <v>9007353.8221399989</v>
      </c>
    </row>
    <row r="7" spans="1:30" s="5" customFormat="1" x14ac:dyDescent="0.5">
      <c r="A7" s="28" t="s">
        <v>83</v>
      </c>
      <c r="B7" s="17">
        <v>1160581.0226499999</v>
      </c>
      <c r="C7" s="17">
        <v>1554765.41282</v>
      </c>
      <c r="D7" s="17">
        <v>1457884.9814400002</v>
      </c>
      <c r="E7" s="17">
        <v>2054329.6295800004</v>
      </c>
      <c r="F7" s="17">
        <v>1318051.0709399998</v>
      </c>
      <c r="G7" s="17">
        <v>1636373.7626600007</v>
      </c>
      <c r="H7" s="17">
        <v>1536819.1282399991</v>
      </c>
      <c r="I7" s="17">
        <v>2114049.1512300009</v>
      </c>
      <c r="J7" s="17">
        <v>1361118.2732289999</v>
      </c>
      <c r="K7" s="17">
        <v>1637237.4167200001</v>
      </c>
      <c r="L7" s="17">
        <v>1650818.2541299984</v>
      </c>
      <c r="M7" s="17">
        <v>2365654.6285999995</v>
      </c>
      <c r="N7" s="17">
        <v>1314054.1253199999</v>
      </c>
      <c r="O7" s="17">
        <v>485455.01776000066</v>
      </c>
      <c r="P7" s="17">
        <v>1473780.8992299989</v>
      </c>
      <c r="Q7" s="17">
        <v>2376017.5906899981</v>
      </c>
      <c r="R7" s="17">
        <v>1099075.3258999998</v>
      </c>
      <c r="S7" s="17">
        <v>1682358.9709500005</v>
      </c>
      <c r="T7" s="17">
        <v>1805779.6085200002</v>
      </c>
      <c r="U7" s="17">
        <v>2600648.1734799976</v>
      </c>
      <c r="V7" s="17">
        <v>1574295</v>
      </c>
      <c r="W7" s="17">
        <v>2076460</v>
      </c>
      <c r="X7" s="17">
        <v>1783227</v>
      </c>
      <c r="Y7" s="18"/>
      <c r="Z7" s="17">
        <f>SUM(B7:E7)</f>
        <v>6227561.0464900006</v>
      </c>
      <c r="AA7" s="17">
        <f>SUM(F7:I7)</f>
        <v>6605293.1130700009</v>
      </c>
      <c r="AB7" s="17">
        <f>SUM(J7:M7)</f>
        <v>7014828.5726789981</v>
      </c>
      <c r="AC7" s="17">
        <f>SUM(N7:Q7)</f>
        <v>5649307.6329999976</v>
      </c>
      <c r="AD7" s="17">
        <f>SUM(R7:U7)</f>
        <v>7187862.0788499983</v>
      </c>
    </row>
    <row r="8" spans="1:30" s="5" customFormat="1" x14ac:dyDescent="0.5">
      <c r="A8" s="28" t="s">
        <v>84</v>
      </c>
      <c r="B8" s="17">
        <v>403083.03695000004</v>
      </c>
      <c r="C8" s="17">
        <v>419052.22371999995</v>
      </c>
      <c r="D8" s="17">
        <v>430702.70608999999</v>
      </c>
      <c r="E8" s="17">
        <v>455473.77475999971</v>
      </c>
      <c r="F8" s="17">
        <v>488595.60680000001</v>
      </c>
      <c r="G8" s="17">
        <v>533424.88015999994</v>
      </c>
      <c r="H8" s="17">
        <v>553955.13645000022</v>
      </c>
      <c r="I8" s="17">
        <v>570908.36864999938</v>
      </c>
      <c r="J8" s="17">
        <v>590795.50244000019</v>
      </c>
      <c r="K8" s="17">
        <v>619941.85036000051</v>
      </c>
      <c r="L8" s="17">
        <v>637068.12322999933</v>
      </c>
      <c r="M8" s="17">
        <v>644472.20041999966</v>
      </c>
      <c r="N8" s="17">
        <v>635392.21537000011</v>
      </c>
      <c r="O8" s="17">
        <v>541430.00478000008</v>
      </c>
      <c r="P8" s="17">
        <v>407752.45141999982</v>
      </c>
      <c r="Q8" s="17">
        <v>393632.19878000044</v>
      </c>
      <c r="R8" s="17">
        <v>411792.85808999994</v>
      </c>
      <c r="S8" s="17">
        <v>393237.80262999976</v>
      </c>
      <c r="T8" s="17">
        <v>445568.75090000022</v>
      </c>
      <c r="U8" s="17">
        <v>494755.33167000045</v>
      </c>
      <c r="V8" s="17">
        <v>528396</v>
      </c>
      <c r="W8" s="17">
        <v>567167</v>
      </c>
      <c r="X8" s="17">
        <v>616717</v>
      </c>
      <c r="Y8" s="18"/>
      <c r="Z8" s="17">
        <f>SUM(B8:E8)</f>
        <v>1708311.7415199997</v>
      </c>
      <c r="AA8" s="17">
        <f>SUM(F8:I8)</f>
        <v>2146883.9920599991</v>
      </c>
      <c r="AB8" s="17">
        <f>SUM(J8:M8)</f>
        <v>2492277.6764499997</v>
      </c>
      <c r="AC8" s="17">
        <f>SUM(N8:Q8)</f>
        <v>1978206.8703500004</v>
      </c>
      <c r="AD8" s="17">
        <f>SUM(R8:U8)</f>
        <v>1745354.7432900004</v>
      </c>
    </row>
    <row r="9" spans="1:30" s="5" customFormat="1" x14ac:dyDescent="0.5">
      <c r="A9" s="28" t="s">
        <v>85</v>
      </c>
      <c r="B9" s="17">
        <v>15914</v>
      </c>
      <c r="C9" s="17">
        <v>16199</v>
      </c>
      <c r="D9" s="17">
        <v>16447</v>
      </c>
      <c r="E9" s="17">
        <v>20745</v>
      </c>
      <c r="F9" s="17">
        <v>16253</v>
      </c>
      <c r="G9" s="17">
        <v>16487</v>
      </c>
      <c r="H9" s="17">
        <v>16817</v>
      </c>
      <c r="I9" s="17">
        <v>21219</v>
      </c>
      <c r="J9" s="17">
        <v>17085</v>
      </c>
      <c r="K9" s="17">
        <v>17797</v>
      </c>
      <c r="L9" s="17">
        <v>17883</v>
      </c>
      <c r="M9" s="17">
        <v>22355</v>
      </c>
      <c r="N9" s="17">
        <v>15380</v>
      </c>
      <c r="O9" s="17">
        <v>1613</v>
      </c>
      <c r="P9" s="17">
        <v>9372</v>
      </c>
      <c r="Q9" s="17">
        <v>19973</v>
      </c>
      <c r="R9" s="17">
        <v>14838</v>
      </c>
      <c r="S9" s="17">
        <v>16133</v>
      </c>
      <c r="T9" s="17">
        <v>18637</v>
      </c>
      <c r="U9" s="17">
        <v>24529</v>
      </c>
      <c r="V9" s="17">
        <v>19815</v>
      </c>
      <c r="W9" s="17">
        <v>21087</v>
      </c>
      <c r="X9" s="17">
        <v>21625</v>
      </c>
      <c r="Y9" s="18"/>
      <c r="Z9" s="17">
        <f>SUM(B9:E9)</f>
        <v>69305</v>
      </c>
      <c r="AA9" s="17">
        <f>SUM(F9:I9)</f>
        <v>70776</v>
      </c>
      <c r="AB9" s="17">
        <f>SUM(J9:M9)</f>
        <v>75120</v>
      </c>
      <c r="AC9" s="17">
        <f>SUM(N9:Q9)</f>
        <v>46338</v>
      </c>
      <c r="AD9" s="17">
        <f>SUM(R9:U9)</f>
        <v>74137</v>
      </c>
    </row>
    <row r="10" spans="1:30" s="5" customFormat="1" x14ac:dyDescent="0.5">
      <c r="A10" s="29" t="s">
        <v>86</v>
      </c>
      <c r="B10" s="17">
        <v>-323624.51176000002</v>
      </c>
      <c r="C10" s="17">
        <v>-397115.2909599999</v>
      </c>
      <c r="D10" s="17">
        <v>-379367.65132000006</v>
      </c>
      <c r="E10" s="17">
        <v>-524318.27386999992</v>
      </c>
      <c r="F10" s="17">
        <v>-336602.30243999994</v>
      </c>
      <c r="G10" s="17">
        <v>-420109.63655</v>
      </c>
      <c r="H10" s="17">
        <v>-399041.80435000011</v>
      </c>
      <c r="I10" s="17">
        <v>-541333.74882999971</v>
      </c>
      <c r="J10" s="17">
        <v>-360569.61499999993</v>
      </c>
      <c r="K10" s="17">
        <v>-432076.31562000007</v>
      </c>
      <c r="L10" s="17">
        <v>-446903.29640378733</v>
      </c>
      <c r="M10" s="17">
        <v>-621169.77176465024</v>
      </c>
      <c r="N10" s="17">
        <v>-354683.43482720002</v>
      </c>
      <c r="O10" s="17">
        <v>-142935.32974055002</v>
      </c>
      <c r="P10" s="17">
        <v>-387831.47325017478</v>
      </c>
      <c r="Q10" s="17">
        <v>-612060.30861900013</v>
      </c>
      <c r="R10" s="17">
        <v>-296346.26162990002</v>
      </c>
      <c r="S10" s="17">
        <v>-437365.94738324994</v>
      </c>
      <c r="T10" s="17">
        <v>-485618.84757832007</v>
      </c>
      <c r="U10" s="17">
        <v>-666691.38662270503</v>
      </c>
      <c r="V10" s="17">
        <v>-405019</v>
      </c>
      <c r="W10" s="17">
        <v>-541901</v>
      </c>
      <c r="X10" s="17">
        <v>-480927</v>
      </c>
      <c r="Y10" s="18"/>
      <c r="Z10" s="17">
        <f>SUM(B10:E10)</f>
        <v>-1624425.7279099999</v>
      </c>
      <c r="AA10" s="17">
        <f>SUM(F10:I10)</f>
        <v>-1697087.4921699998</v>
      </c>
      <c r="AB10" s="17">
        <f>SUM(J10:M10)</f>
        <v>-1860718.9987884376</v>
      </c>
      <c r="AC10" s="17">
        <f>SUM(N10:Q10)</f>
        <v>-1497510.546436925</v>
      </c>
      <c r="AD10" s="17">
        <f>SUM(R10:U10)</f>
        <v>-1886022.4432141751</v>
      </c>
    </row>
    <row r="11" spans="1:30" s="5" customFormat="1" x14ac:dyDescent="0.5">
      <c r="A11" s="29" t="s">
        <v>87</v>
      </c>
      <c r="B11" s="17">
        <v>13223.153849999999</v>
      </c>
      <c r="C11" s="17">
        <v>15416.854589999999</v>
      </c>
      <c r="D11" s="17">
        <v>17487.991560000002</v>
      </c>
      <c r="E11" s="17">
        <v>17779.090199999991</v>
      </c>
      <c r="F11" s="17">
        <v>10025.655120000001</v>
      </c>
      <c r="G11" s="17">
        <v>16521.82748</v>
      </c>
      <c r="H11" s="17">
        <v>17818.44167</v>
      </c>
      <c r="I11" s="17">
        <v>22364.835479999994</v>
      </c>
      <c r="J11" s="17">
        <v>14176.58388</v>
      </c>
      <c r="K11" s="17">
        <v>17758.882089999999</v>
      </c>
      <c r="L11" s="17">
        <v>26586.279273787288</v>
      </c>
      <c r="M11" s="17">
        <v>28015.563089999996</v>
      </c>
      <c r="N11" s="17">
        <v>14620.332450000002</v>
      </c>
      <c r="O11" s="17">
        <v>317.60983999999917</v>
      </c>
      <c r="P11" s="17">
        <v>20062.228860000003</v>
      </c>
      <c r="Q11" s="17">
        <v>34029.976190000009</v>
      </c>
      <c r="R11" s="17">
        <v>14011.694329999991</v>
      </c>
      <c r="S11" s="17">
        <v>18322.94484</v>
      </c>
      <c r="T11" s="17">
        <v>30880.224640000004</v>
      </c>
      <c r="U11" s="17">
        <v>36635.041159999993</v>
      </c>
      <c r="V11" s="17">
        <v>18424</v>
      </c>
      <c r="W11" s="17">
        <v>31467</v>
      </c>
      <c r="X11" s="17">
        <v>37333</v>
      </c>
      <c r="Y11" s="18"/>
      <c r="Z11" s="17">
        <f>SUM(B11:E11)</f>
        <v>63907.090199999991</v>
      </c>
      <c r="AA11" s="17">
        <f>SUM(F11:I11)</f>
        <v>66730.759749999997</v>
      </c>
      <c r="AB11" s="17">
        <f>SUM(J11:M11)</f>
        <v>86537.308333787281</v>
      </c>
      <c r="AC11" s="17">
        <f>SUM(N11:Q11)</f>
        <v>69030.14734000001</v>
      </c>
      <c r="AD11" s="17">
        <f>SUM(R11:U11)</f>
        <v>99849.904969999989</v>
      </c>
    </row>
    <row r="12" spans="1:30" x14ac:dyDescent="0.5">
      <c r="A12" s="30" t="s">
        <v>88</v>
      </c>
      <c r="B12" s="21">
        <f>SUM(B7:B11)</f>
        <v>1269176.70169</v>
      </c>
      <c r="C12" s="21">
        <f t="shared" ref="C12:X12" si="6">SUM(C7:C11)</f>
        <v>1608318.2001699999</v>
      </c>
      <c r="D12" s="21">
        <f t="shared" si="6"/>
        <v>1543155.02777</v>
      </c>
      <c r="E12" s="21">
        <f t="shared" si="6"/>
        <v>2024009.22067</v>
      </c>
      <c r="F12" s="21">
        <f t="shared" si="6"/>
        <v>1496323.0304199997</v>
      </c>
      <c r="G12" s="21">
        <f t="shared" si="6"/>
        <v>1782697.8337500007</v>
      </c>
      <c r="H12" s="21">
        <f t="shared" si="6"/>
        <v>1726367.9020099991</v>
      </c>
      <c r="I12" s="21">
        <f t="shared" si="6"/>
        <v>2187207.6065300005</v>
      </c>
      <c r="J12" s="21">
        <f t="shared" si="6"/>
        <v>1622605.7445490002</v>
      </c>
      <c r="K12" s="21">
        <f t="shared" si="6"/>
        <v>1860658.8335500006</v>
      </c>
      <c r="L12" s="21">
        <f t="shared" si="6"/>
        <v>1885452.3602299974</v>
      </c>
      <c r="M12" s="21">
        <f t="shared" si="6"/>
        <v>2439327.620345349</v>
      </c>
      <c r="N12" s="21">
        <f t="shared" si="6"/>
        <v>1624763.2383127999</v>
      </c>
      <c r="O12" s="21">
        <f t="shared" si="6"/>
        <v>885880.30263945076</v>
      </c>
      <c r="P12" s="21">
        <f t="shared" si="6"/>
        <v>1523136.106259824</v>
      </c>
      <c r="Q12" s="21">
        <f t="shared" si="6"/>
        <v>2211592.4570409982</v>
      </c>
      <c r="R12" s="21">
        <f t="shared" si="6"/>
        <v>1243371.6166900999</v>
      </c>
      <c r="S12" s="21">
        <f t="shared" si="6"/>
        <v>1672686.7710367504</v>
      </c>
      <c r="T12" s="21">
        <f t="shared" si="6"/>
        <v>1815246.7364816803</v>
      </c>
      <c r="U12" s="21">
        <f t="shared" si="6"/>
        <v>2489876.1596872928</v>
      </c>
      <c r="V12" s="21">
        <f t="shared" si="6"/>
        <v>1735911</v>
      </c>
      <c r="W12" s="21">
        <f t="shared" si="6"/>
        <v>2154280</v>
      </c>
      <c r="X12" s="21">
        <f t="shared" si="6"/>
        <v>1977975</v>
      </c>
      <c r="Y12" s="18"/>
      <c r="Z12" s="21">
        <f t="shared" ref="Z12" si="7">SUM(Z7:Z11)</f>
        <v>6444659.1503000008</v>
      </c>
      <c r="AA12" s="21">
        <f t="shared" ref="AA12" si="8">SUM(AA7:AA11)</f>
        <v>7192596.3727100007</v>
      </c>
      <c r="AB12" s="21">
        <f t="shared" ref="AB12" si="9">SUM(AB7:AB11)</f>
        <v>7808044.5586743467</v>
      </c>
      <c r="AC12" s="21">
        <f t="shared" ref="AC12" si="10">SUM(AC7:AC11)</f>
        <v>6245372.1042530723</v>
      </c>
      <c r="AD12" s="21">
        <f t="shared" ref="AD12" si="11">SUM(AD7:AD11)</f>
        <v>7221181.2838958232</v>
      </c>
    </row>
    <row r="13" spans="1:30" s="5" customFormat="1" x14ac:dyDescent="0.5">
      <c r="A13" s="28" t="s">
        <v>89</v>
      </c>
      <c r="B13" s="17">
        <v>872239.98314999999</v>
      </c>
      <c r="C13" s="17">
        <v>1195987.68879</v>
      </c>
      <c r="D13" s="17">
        <v>1119804.8848400004</v>
      </c>
      <c r="E13" s="17">
        <v>1573495.1795400009</v>
      </c>
      <c r="F13" s="17">
        <v>1018622.7184099997</v>
      </c>
      <c r="G13" s="17">
        <v>1262025.7629600007</v>
      </c>
      <c r="H13" s="17">
        <v>1185702.8701599988</v>
      </c>
      <c r="I13" s="17">
        <v>1627024.2586400013</v>
      </c>
      <c r="J13" s="17">
        <v>1046846.631299</v>
      </c>
      <c r="K13" s="17">
        <v>1256934.38005</v>
      </c>
      <c r="L13" s="17">
        <v>1265567.0532999989</v>
      </c>
      <c r="M13" s="17">
        <v>1809758.6656053476</v>
      </c>
      <c r="N13" s="17">
        <v>1009351.9455627998</v>
      </c>
      <c r="O13" s="17">
        <v>371587.88240945083</v>
      </c>
      <c r="P13" s="17">
        <v>1129044.643989824</v>
      </c>
      <c r="Q13" s="17">
        <v>1821820.7345409978</v>
      </c>
      <c r="R13" s="17">
        <v>841116.67842010001</v>
      </c>
      <c r="S13" s="17">
        <v>1287349.9040767506</v>
      </c>
      <c r="T13" s="17">
        <v>1377970</v>
      </c>
      <c r="U13" s="17">
        <v>1999820.9462972931</v>
      </c>
      <c r="V13" s="17">
        <v>1217523.0692400001</v>
      </c>
      <c r="W13" s="17">
        <v>1597920.9885899997</v>
      </c>
      <c r="X13" s="17">
        <v>1373447.8820600002</v>
      </c>
      <c r="Y13" s="18"/>
      <c r="Z13" s="17">
        <f>SUM(B13:E13)</f>
        <v>4761527.7363200011</v>
      </c>
      <c r="AA13" s="17">
        <f>SUM(F13:I13)</f>
        <v>5093375.6101700002</v>
      </c>
      <c r="AB13" s="17">
        <f>SUM(J13:M13)</f>
        <v>5379106.7302543465</v>
      </c>
      <c r="AC13" s="17">
        <f>SUM(N13:Q13)</f>
        <v>4331805.2065030728</v>
      </c>
      <c r="AD13" s="17">
        <f>SUM(R13:U13)</f>
        <v>5506257.5287941433</v>
      </c>
    </row>
    <row r="14" spans="1:30" s="5" customFormat="1" x14ac:dyDescent="0.5">
      <c r="A14" s="28" t="s">
        <v>90</v>
      </c>
      <c r="B14" s="17">
        <v>381724.71854000003</v>
      </c>
      <c r="C14" s="17">
        <v>396608.51137999992</v>
      </c>
      <c r="D14" s="17">
        <v>407451.14292999997</v>
      </c>
      <c r="E14" s="17">
        <v>430289.04112999979</v>
      </c>
      <c r="F14" s="17">
        <v>462190.31200999999</v>
      </c>
      <c r="G14" s="17">
        <v>504713.07079000003</v>
      </c>
      <c r="H14" s="17">
        <v>524401.03185000038</v>
      </c>
      <c r="I14" s="17">
        <v>539675.34788999916</v>
      </c>
      <c r="J14" s="17">
        <v>559415.11325000017</v>
      </c>
      <c r="K14" s="17">
        <v>586585.45350000053</v>
      </c>
      <c r="L14" s="17">
        <v>602684.30692999926</v>
      </c>
      <c r="M14" s="17">
        <v>607561.95473999972</v>
      </c>
      <c r="N14" s="17">
        <v>600934.29275000014</v>
      </c>
      <c r="O14" s="17">
        <v>513048.42022999993</v>
      </c>
      <c r="P14" s="17">
        <v>384663.46227000002</v>
      </c>
      <c r="Q14" s="17">
        <v>370423.72250000038</v>
      </c>
      <c r="R14" s="17">
        <v>388095.93826999993</v>
      </c>
      <c r="S14" s="17">
        <v>369735.86695999978</v>
      </c>
      <c r="T14" s="17">
        <v>419368</v>
      </c>
      <c r="U14" s="17">
        <v>466276.21339000063</v>
      </c>
      <c r="V14" s="17">
        <v>499543</v>
      </c>
      <c r="W14" s="17">
        <v>536083</v>
      </c>
      <c r="X14" s="17">
        <v>583760</v>
      </c>
      <c r="Y14" s="18"/>
      <c r="Z14" s="17">
        <f>SUM(B14:E14)</f>
        <v>1616073.4139799997</v>
      </c>
      <c r="AA14" s="17">
        <f>SUM(F14:I14)</f>
        <v>2030979.7625399996</v>
      </c>
      <c r="AB14" s="17">
        <f>SUM(J14:M14)</f>
        <v>2356246.8284199997</v>
      </c>
      <c r="AC14" s="17">
        <f>SUM(N14:Q14)</f>
        <v>1869069.8977500005</v>
      </c>
      <c r="AD14" s="17">
        <f>SUM(R14:U14)</f>
        <v>1643476.0186200002</v>
      </c>
    </row>
    <row r="15" spans="1:30" s="5" customFormat="1" x14ac:dyDescent="0.5">
      <c r="A15" s="28" t="s">
        <v>91</v>
      </c>
      <c r="B15" s="17">
        <v>15212</v>
      </c>
      <c r="C15" s="17">
        <v>15722</v>
      </c>
      <c r="D15" s="17">
        <v>15899</v>
      </c>
      <c r="E15" s="17">
        <v>20225</v>
      </c>
      <c r="F15" s="17">
        <v>15510</v>
      </c>
      <c r="G15" s="17">
        <v>15959</v>
      </c>
      <c r="H15" s="17">
        <v>16264</v>
      </c>
      <c r="I15" s="17">
        <v>20508</v>
      </c>
      <c r="J15" s="17">
        <v>16344</v>
      </c>
      <c r="K15" s="17">
        <v>17139</v>
      </c>
      <c r="L15" s="17">
        <v>17201</v>
      </c>
      <c r="M15" s="17">
        <v>22007</v>
      </c>
      <c r="N15" s="17">
        <v>14477</v>
      </c>
      <c r="O15" s="17">
        <v>1244</v>
      </c>
      <c r="P15" s="17">
        <v>9428</v>
      </c>
      <c r="Q15" s="17">
        <v>19348</v>
      </c>
      <c r="R15" s="17">
        <v>14159</v>
      </c>
      <c r="S15" s="17">
        <v>15601</v>
      </c>
      <c r="T15" s="17">
        <v>17909</v>
      </c>
      <c r="U15" s="17">
        <v>23779</v>
      </c>
      <c r="V15" s="17">
        <v>18844.930759999999</v>
      </c>
      <c r="W15" s="17">
        <v>20276.011410000003</v>
      </c>
      <c r="X15" s="17">
        <v>20767.117939999996</v>
      </c>
      <c r="Y15" s="18"/>
      <c r="Z15" s="17">
        <f>SUM(B15:E15)</f>
        <v>67058</v>
      </c>
      <c r="AA15" s="17">
        <f>SUM(F15:I15)</f>
        <v>68241</v>
      </c>
      <c r="AB15" s="17">
        <f>SUM(J15:M15)</f>
        <v>72691</v>
      </c>
      <c r="AC15" s="17">
        <f>SUM(N15:Q15)</f>
        <v>44497</v>
      </c>
      <c r="AD15" s="17">
        <f>SUM(R15:U15)</f>
        <v>71448</v>
      </c>
    </row>
    <row r="16" spans="1:30" s="5" customFormat="1" x14ac:dyDescent="0.5">
      <c r="A16" s="27" t="s">
        <v>92</v>
      </c>
      <c r="B16" s="25">
        <f t="shared" ref="B16:X16" si="12">SUM(B17:B18)</f>
        <v>-431815.52816000005</v>
      </c>
      <c r="C16" s="25">
        <f t="shared" si="12"/>
        <v>-583836.27422999986</v>
      </c>
      <c r="D16" s="25">
        <f t="shared" si="12"/>
        <v>-578530.45683000004</v>
      </c>
      <c r="E16" s="25">
        <f t="shared" si="12"/>
        <v>-744225.74327999982</v>
      </c>
      <c r="F16" s="25">
        <f t="shared" si="12"/>
        <v>-527854.25841000001</v>
      </c>
      <c r="G16" s="25">
        <f t="shared" si="12"/>
        <v>-617128.33584000007</v>
      </c>
      <c r="H16" s="25">
        <f t="shared" si="12"/>
        <v>-610112.91465999978</v>
      </c>
      <c r="I16" s="25">
        <f t="shared" si="12"/>
        <v>-768472.93710000021</v>
      </c>
      <c r="J16" s="25">
        <f t="shared" si="12"/>
        <v>-583376.38725899998</v>
      </c>
      <c r="K16" s="25">
        <f t="shared" si="12"/>
        <v>-659184.24018999981</v>
      </c>
      <c r="L16" s="25">
        <f t="shared" si="12"/>
        <v>-694230.87195000029</v>
      </c>
      <c r="M16" s="25">
        <f t="shared" si="12"/>
        <v>-944111.68894000002</v>
      </c>
      <c r="N16" s="25">
        <f t="shared" si="12"/>
        <v>-595848.72366999998</v>
      </c>
      <c r="O16" s="25">
        <f t="shared" si="12"/>
        <v>-423172.2733</v>
      </c>
      <c r="P16" s="25">
        <f t="shared" si="12"/>
        <v>-944696.47962000023</v>
      </c>
      <c r="Q16" s="25">
        <f t="shared" si="12"/>
        <v>-1120940.3719899999</v>
      </c>
      <c r="R16" s="25">
        <f t="shared" si="12"/>
        <v>-596491.53438999993</v>
      </c>
      <c r="S16" s="25">
        <f t="shared" si="12"/>
        <v>-810560.43429</v>
      </c>
      <c r="T16" s="25">
        <f t="shared" si="12"/>
        <v>-824254</v>
      </c>
      <c r="U16" s="25">
        <f t="shared" si="12"/>
        <v>-1101942.18661</v>
      </c>
      <c r="V16" s="25">
        <f t="shared" si="12"/>
        <v>-730925</v>
      </c>
      <c r="W16" s="25">
        <f t="shared" si="12"/>
        <v>-875748</v>
      </c>
      <c r="X16" s="25">
        <f t="shared" si="12"/>
        <v>-813426</v>
      </c>
      <c r="Y16" s="18"/>
      <c r="Z16" s="25">
        <f t="shared" ref="Z16" si="13">SUM(Z17:Z18)</f>
        <v>-2338408.0024999999</v>
      </c>
      <c r="AA16" s="25">
        <f t="shared" ref="AA16" si="14">SUM(AA17:AA18)</f>
        <v>-2523568.4460100001</v>
      </c>
      <c r="AB16" s="25">
        <f t="shared" ref="AB16" si="15">SUM(AB17:AB18)</f>
        <v>-2880903.1883390001</v>
      </c>
      <c r="AC16" s="25">
        <f t="shared" ref="AC16" si="16">SUM(AC17:AC18)</f>
        <v>-3084657.84858</v>
      </c>
      <c r="AD16" s="25">
        <f t="shared" ref="AD16" si="17">SUM(AD17:AD18)</f>
        <v>-3333248.1552899997</v>
      </c>
    </row>
    <row r="17" spans="1:30" s="5" customFormat="1" x14ac:dyDescent="0.5">
      <c r="A17" s="28" t="s">
        <v>93</v>
      </c>
      <c r="B17" s="17">
        <v>-408138.16115000006</v>
      </c>
      <c r="C17" s="17">
        <v>-555139.87729999982</v>
      </c>
      <c r="D17" s="17">
        <v>-545673.80824000004</v>
      </c>
      <c r="E17" s="17">
        <v>-712619.19517999981</v>
      </c>
      <c r="F17" s="17">
        <v>-500803.55426</v>
      </c>
      <c r="G17" s="17">
        <v>-587448.65775000001</v>
      </c>
      <c r="H17" s="17">
        <v>-573227.38787999982</v>
      </c>
      <c r="I17" s="17">
        <v>-735246.05171000026</v>
      </c>
      <c r="J17" s="17">
        <v>-552988.09126899997</v>
      </c>
      <c r="K17" s="17">
        <v>-624406.80050999974</v>
      </c>
      <c r="L17" s="17">
        <v>-635056.12011000025</v>
      </c>
      <c r="M17" s="17">
        <v>-850877.44918</v>
      </c>
      <c r="N17" s="17">
        <v>-521280.72722</v>
      </c>
      <c r="O17" s="17">
        <v>-269633.43755999999</v>
      </c>
      <c r="P17" s="17">
        <v>-620735.8198800002</v>
      </c>
      <c r="Q17" s="17">
        <v>-851193.01634000009</v>
      </c>
      <c r="R17" s="17">
        <v>-422225.96265999984</v>
      </c>
      <c r="S17" s="17">
        <v>-661350.79898000008</v>
      </c>
      <c r="T17" s="17">
        <v>-676322</v>
      </c>
      <c r="U17" s="17">
        <v>-982802.29746999987</v>
      </c>
      <c r="V17" s="17">
        <v>-625452</v>
      </c>
      <c r="W17" s="17">
        <v>-748166</v>
      </c>
      <c r="X17" s="17">
        <v>-671497</v>
      </c>
      <c r="Y17" s="18"/>
      <c r="Z17" s="17">
        <f>SUM(B17:E17)</f>
        <v>-2221571.0418699998</v>
      </c>
      <c r="AA17" s="17">
        <f>SUM(F17:I17)</f>
        <v>-2396725.6516</v>
      </c>
      <c r="AB17" s="17">
        <f>SUM(J17:M17)</f>
        <v>-2663328.461069</v>
      </c>
      <c r="AC17" s="17">
        <f>SUM(N17:Q17)</f>
        <v>-2262843.0010000002</v>
      </c>
      <c r="AD17" s="17">
        <f>SUM(R17:U17)</f>
        <v>-2742701.0591099998</v>
      </c>
    </row>
    <row r="18" spans="1:30" s="5" customFormat="1" x14ac:dyDescent="0.5">
      <c r="A18" s="28" t="s">
        <v>94</v>
      </c>
      <c r="B18" s="17">
        <v>-23677.367010000002</v>
      </c>
      <c r="C18" s="17">
        <v>-28696.39693000001</v>
      </c>
      <c r="D18" s="17">
        <v>-32856.64858999999</v>
      </c>
      <c r="E18" s="17">
        <v>-31606.5481</v>
      </c>
      <c r="F18" s="17">
        <v>-27050.704150000001</v>
      </c>
      <c r="G18" s="17">
        <v>-29679.678090000005</v>
      </c>
      <c r="H18" s="17">
        <v>-36885.52678</v>
      </c>
      <c r="I18" s="17">
        <v>-33226.88539000001</v>
      </c>
      <c r="J18" s="17">
        <v>-30388.295989999999</v>
      </c>
      <c r="K18" s="17">
        <v>-34777.43968000001</v>
      </c>
      <c r="L18" s="17">
        <v>-59174.751839999997</v>
      </c>
      <c r="M18" s="17">
        <v>-93234.239760000055</v>
      </c>
      <c r="N18" s="17">
        <v>-74567.996449999991</v>
      </c>
      <c r="O18" s="17">
        <v>-153538.83574000001</v>
      </c>
      <c r="P18" s="17">
        <v>-323960.65974000003</v>
      </c>
      <c r="Q18" s="17">
        <v>-269747.35564999992</v>
      </c>
      <c r="R18" s="17">
        <v>-174265.57173000005</v>
      </c>
      <c r="S18" s="17">
        <v>-149209.6353099999</v>
      </c>
      <c r="T18" s="17">
        <v>-147932</v>
      </c>
      <c r="U18" s="17">
        <v>-119139.88914</v>
      </c>
      <c r="V18" s="17">
        <v>-105473</v>
      </c>
      <c r="W18" s="17">
        <v>-127582</v>
      </c>
      <c r="X18" s="17">
        <v>-141929</v>
      </c>
      <c r="Y18" s="18"/>
      <c r="Z18" s="17">
        <f>SUM(B18:E18)</f>
        <v>-116836.96063</v>
      </c>
      <c r="AA18" s="17">
        <f>SUM(F18:I18)</f>
        <v>-126842.79441000002</v>
      </c>
      <c r="AB18" s="17">
        <f>SUM(J18:M18)</f>
        <v>-217574.72727000006</v>
      </c>
      <c r="AC18" s="17">
        <f>SUM(N18:Q18)</f>
        <v>-821814.84757999994</v>
      </c>
      <c r="AD18" s="17">
        <f>SUM(R18:U18)</f>
        <v>-590547.09617999999</v>
      </c>
    </row>
    <row r="19" spans="1:30" x14ac:dyDescent="0.5">
      <c r="A19" s="30" t="s">
        <v>95</v>
      </c>
      <c r="B19" s="21">
        <f>B12+B16</f>
        <v>837361.17353000003</v>
      </c>
      <c r="C19" s="21">
        <f t="shared" ref="C19:V19" si="18">C12+C16</f>
        <v>1024481.92594</v>
      </c>
      <c r="D19" s="21">
        <f t="shared" si="18"/>
        <v>964624.57094000001</v>
      </c>
      <c r="E19" s="21">
        <f t="shared" si="18"/>
        <v>1279783.4773900001</v>
      </c>
      <c r="F19" s="21">
        <f t="shared" si="18"/>
        <v>968468.77200999972</v>
      </c>
      <c r="G19" s="21">
        <f t="shared" si="18"/>
        <v>1165569.4979100006</v>
      </c>
      <c r="H19" s="21">
        <f t="shared" si="18"/>
        <v>1116254.9873499994</v>
      </c>
      <c r="I19" s="21">
        <f t="shared" si="18"/>
        <v>1418734.6694300002</v>
      </c>
      <c r="J19" s="21">
        <f t="shared" si="18"/>
        <v>1039229.3572900002</v>
      </c>
      <c r="K19" s="21">
        <f t="shared" si="18"/>
        <v>1201474.5933600008</v>
      </c>
      <c r="L19" s="21">
        <f t="shared" si="18"/>
        <v>1191221.4882799971</v>
      </c>
      <c r="M19" s="21">
        <f t="shared" si="18"/>
        <v>1495215.9314053489</v>
      </c>
      <c r="N19" s="21">
        <f t="shared" si="18"/>
        <v>1028914.5146428</v>
      </c>
      <c r="O19" s="21">
        <f t="shared" si="18"/>
        <v>462708.02933945076</v>
      </c>
      <c r="P19" s="21">
        <f t="shared" si="18"/>
        <v>578439.62663982378</v>
      </c>
      <c r="Q19" s="21">
        <f t="shared" si="18"/>
        <v>1090652.0850509983</v>
      </c>
      <c r="R19" s="21">
        <f t="shared" si="18"/>
        <v>646880.08230010001</v>
      </c>
      <c r="S19" s="21">
        <f t="shared" si="18"/>
        <v>862126.3367467504</v>
      </c>
      <c r="T19" s="21">
        <f t="shared" si="18"/>
        <v>990992.7364816803</v>
      </c>
      <c r="U19" s="21">
        <f t="shared" si="18"/>
        <v>1387933.9730772928</v>
      </c>
      <c r="V19" s="21">
        <f t="shared" si="18"/>
        <v>1004986</v>
      </c>
      <c r="W19" s="21">
        <f>W12+W16</f>
        <v>1278532</v>
      </c>
      <c r="X19" s="21">
        <f>X12+X16</f>
        <v>1164549</v>
      </c>
      <c r="Y19" s="18"/>
      <c r="Z19" s="21">
        <f>Z12+Z16</f>
        <v>4106251.1478000009</v>
      </c>
      <c r="AA19" s="21">
        <f>AA12+AA16</f>
        <v>4669027.9267000007</v>
      </c>
      <c r="AB19" s="21">
        <f>AB12+AB16</f>
        <v>4927141.3703353461</v>
      </c>
      <c r="AC19" s="21">
        <f>AC12+AC16</f>
        <v>3160714.2556730723</v>
      </c>
      <c r="AD19" s="21">
        <f>AD12+AD16</f>
        <v>3887933.1286058235</v>
      </c>
    </row>
    <row r="20" spans="1:30" s="5" customFormat="1" x14ac:dyDescent="0.5">
      <c r="A20" s="28" t="s">
        <v>96</v>
      </c>
      <c r="B20" s="17">
        <f>B13+B17</f>
        <v>464101.82199999993</v>
      </c>
      <c r="C20" s="17">
        <f t="shared" ref="C20:W20" si="19">C13+C17</f>
        <v>640847.81149000023</v>
      </c>
      <c r="D20" s="17">
        <f t="shared" si="19"/>
        <v>574131.07660000038</v>
      </c>
      <c r="E20" s="17">
        <f t="shared" si="19"/>
        <v>860875.98436000105</v>
      </c>
      <c r="F20" s="17">
        <f t="shared" si="19"/>
        <v>517819.16414999973</v>
      </c>
      <c r="G20" s="17">
        <f t="shared" si="19"/>
        <v>674577.10521000065</v>
      </c>
      <c r="H20" s="17">
        <f t="shared" si="19"/>
        <v>612475.48227999895</v>
      </c>
      <c r="I20" s="17">
        <f t="shared" si="19"/>
        <v>891778.20693000103</v>
      </c>
      <c r="J20" s="17">
        <f t="shared" si="19"/>
        <v>493858.54003000003</v>
      </c>
      <c r="K20" s="17">
        <f t="shared" si="19"/>
        <v>632527.5795400003</v>
      </c>
      <c r="L20" s="17">
        <f t="shared" si="19"/>
        <v>630510.93318999861</v>
      </c>
      <c r="M20" s="17">
        <f t="shared" si="19"/>
        <v>958881.21642534761</v>
      </c>
      <c r="N20" s="17">
        <f t="shared" si="19"/>
        <v>488071.21834279981</v>
      </c>
      <c r="O20" s="17">
        <f t="shared" si="19"/>
        <v>101954.44484945084</v>
      </c>
      <c r="P20" s="17">
        <f t="shared" si="19"/>
        <v>508308.82410982379</v>
      </c>
      <c r="Q20" s="17">
        <f t="shared" si="19"/>
        <v>970627.71820099768</v>
      </c>
      <c r="R20" s="17">
        <f t="shared" si="19"/>
        <v>418890.71576010017</v>
      </c>
      <c r="S20" s="17">
        <f t="shared" si="19"/>
        <v>625999.10509675054</v>
      </c>
      <c r="T20" s="17">
        <v>701648</v>
      </c>
      <c r="U20" s="17">
        <f t="shared" si="19"/>
        <v>1017018.6488272932</v>
      </c>
      <c r="V20" s="17">
        <f t="shared" si="19"/>
        <v>592071.0692400001</v>
      </c>
      <c r="W20" s="17">
        <f t="shared" si="19"/>
        <v>849754.98858999973</v>
      </c>
      <c r="X20" s="17">
        <f t="shared" ref="X20" si="20">X13+X17</f>
        <v>701950.88206000021</v>
      </c>
      <c r="Y20" s="18"/>
      <c r="Z20" s="17">
        <f>SUM(B20:E20)</f>
        <v>2539956.6944500017</v>
      </c>
      <c r="AA20" s="17">
        <f>SUM(F20:I20)</f>
        <v>2696649.9585700002</v>
      </c>
      <c r="AB20" s="17">
        <f>SUM(J20:M20)</f>
        <v>2715778.2691853466</v>
      </c>
      <c r="AC20" s="17">
        <f>SUM(N20:Q20)</f>
        <v>2068962.2055030721</v>
      </c>
      <c r="AD20" s="17">
        <f>SUM(R20:U20)</f>
        <v>2763556.4696841436</v>
      </c>
    </row>
    <row r="21" spans="1:30" s="5" customFormat="1" x14ac:dyDescent="0.5">
      <c r="A21" s="28" t="s">
        <v>97</v>
      </c>
      <c r="B21" s="17">
        <f>B14+B18</f>
        <v>358047.35153000004</v>
      </c>
      <c r="C21" s="17">
        <f t="shared" ref="C21:W21" si="21">C14+C18</f>
        <v>367912.11444999994</v>
      </c>
      <c r="D21" s="17">
        <f t="shared" si="21"/>
        <v>374594.49433999998</v>
      </c>
      <c r="E21" s="17">
        <f t="shared" si="21"/>
        <v>398682.49302999978</v>
      </c>
      <c r="F21" s="17">
        <f t="shared" si="21"/>
        <v>435139.60785999999</v>
      </c>
      <c r="G21" s="17">
        <f t="shared" si="21"/>
        <v>475033.39270000003</v>
      </c>
      <c r="H21" s="17">
        <f t="shared" si="21"/>
        <v>487515.50507000036</v>
      </c>
      <c r="I21" s="17">
        <f t="shared" si="21"/>
        <v>506448.46249999915</v>
      </c>
      <c r="J21" s="17">
        <f t="shared" si="21"/>
        <v>529026.81726000016</v>
      </c>
      <c r="K21" s="17">
        <f t="shared" si="21"/>
        <v>551808.01382000046</v>
      </c>
      <c r="L21" s="17">
        <f t="shared" si="21"/>
        <v>543509.55508999922</v>
      </c>
      <c r="M21" s="17">
        <f t="shared" si="21"/>
        <v>514327.7149799997</v>
      </c>
      <c r="N21" s="17">
        <f t="shared" si="21"/>
        <v>526366.29630000016</v>
      </c>
      <c r="O21" s="17">
        <f t="shared" si="21"/>
        <v>359509.58448999992</v>
      </c>
      <c r="P21" s="17">
        <f t="shared" si="21"/>
        <v>60702.802529999986</v>
      </c>
      <c r="Q21" s="17">
        <f t="shared" si="21"/>
        <v>100676.36685000046</v>
      </c>
      <c r="R21" s="17">
        <f t="shared" si="21"/>
        <v>213830.36653999987</v>
      </c>
      <c r="S21" s="17">
        <f t="shared" si="21"/>
        <v>220526.23164999989</v>
      </c>
      <c r="T21" s="17">
        <v>271436</v>
      </c>
      <c r="U21" s="17">
        <f t="shared" si="21"/>
        <v>347136.32425000065</v>
      </c>
      <c r="V21" s="17">
        <f t="shared" si="21"/>
        <v>394070</v>
      </c>
      <c r="W21" s="17">
        <f t="shared" si="21"/>
        <v>408501</v>
      </c>
      <c r="X21" s="17">
        <f t="shared" ref="X21" si="22">X14+X18</f>
        <v>441831</v>
      </c>
      <c r="Y21" s="18"/>
      <c r="Z21" s="17">
        <f>SUM(B21:E21)</f>
        <v>1499236.4533499999</v>
      </c>
      <c r="AA21" s="17">
        <f>SUM(F21:I21)</f>
        <v>1904136.9681299997</v>
      </c>
      <c r="AB21" s="17">
        <f>SUM(J21:M21)</f>
        <v>2138672.1011499995</v>
      </c>
      <c r="AC21" s="17">
        <f>SUM(N21:Q21)</f>
        <v>1047255.0501700005</v>
      </c>
      <c r="AD21" s="17">
        <f>SUM(R21:U21)</f>
        <v>1052928.9224400003</v>
      </c>
    </row>
    <row r="22" spans="1:30" s="5" customFormat="1" x14ac:dyDescent="0.5">
      <c r="A22" s="28" t="s">
        <v>98</v>
      </c>
      <c r="B22" s="17">
        <f>B15</f>
        <v>15212</v>
      </c>
      <c r="C22" s="17">
        <f t="shared" ref="C22:W22" si="23">C15</f>
        <v>15722</v>
      </c>
      <c r="D22" s="17">
        <f t="shared" si="23"/>
        <v>15899</v>
      </c>
      <c r="E22" s="17">
        <f t="shared" si="23"/>
        <v>20225</v>
      </c>
      <c r="F22" s="17">
        <f t="shared" si="23"/>
        <v>15510</v>
      </c>
      <c r="G22" s="17">
        <f t="shared" si="23"/>
        <v>15959</v>
      </c>
      <c r="H22" s="17">
        <f t="shared" si="23"/>
        <v>16264</v>
      </c>
      <c r="I22" s="17">
        <f t="shared" si="23"/>
        <v>20508</v>
      </c>
      <c r="J22" s="17">
        <f t="shared" si="23"/>
        <v>16344</v>
      </c>
      <c r="K22" s="17">
        <f t="shared" si="23"/>
        <v>17139</v>
      </c>
      <c r="L22" s="17">
        <f t="shared" si="23"/>
        <v>17201</v>
      </c>
      <c r="M22" s="17">
        <f t="shared" si="23"/>
        <v>22007</v>
      </c>
      <c r="N22" s="17">
        <f t="shared" si="23"/>
        <v>14477</v>
      </c>
      <c r="O22" s="17">
        <f t="shared" si="23"/>
        <v>1244</v>
      </c>
      <c r="P22" s="17">
        <f t="shared" si="23"/>
        <v>9428</v>
      </c>
      <c r="Q22" s="17">
        <f t="shared" si="23"/>
        <v>19348</v>
      </c>
      <c r="R22" s="17">
        <f t="shared" si="23"/>
        <v>14159</v>
      </c>
      <c r="S22" s="17">
        <f t="shared" si="23"/>
        <v>15601</v>
      </c>
      <c r="T22" s="17">
        <v>17909</v>
      </c>
      <c r="U22" s="17">
        <f t="shared" si="23"/>
        <v>23779</v>
      </c>
      <c r="V22" s="17">
        <f t="shared" si="23"/>
        <v>18844.930759999999</v>
      </c>
      <c r="W22" s="17">
        <f t="shared" si="23"/>
        <v>20276.011410000003</v>
      </c>
      <c r="X22" s="17">
        <f t="shared" ref="X22" si="24">X15</f>
        <v>20767.117939999996</v>
      </c>
      <c r="Y22" s="18"/>
      <c r="Z22" s="17">
        <f>SUM(B22:E22)</f>
        <v>67058</v>
      </c>
      <c r="AA22" s="17">
        <f>SUM(F22:I22)</f>
        <v>68241</v>
      </c>
      <c r="AB22" s="17">
        <f>SUM(J22:M22)</f>
        <v>72691</v>
      </c>
      <c r="AC22" s="17">
        <f>SUM(N22:Q22)</f>
        <v>44497</v>
      </c>
      <c r="AD22" s="17">
        <f>SUM(R22:U22)</f>
        <v>71448</v>
      </c>
    </row>
    <row r="23" spans="1:30" s="5" customFormat="1" x14ac:dyDescent="0.5">
      <c r="A23" s="37" t="s">
        <v>99</v>
      </c>
      <c r="B23" s="38">
        <f>B19/B12</f>
        <v>0.6597672116223009</v>
      </c>
      <c r="C23" s="38">
        <f t="shared" ref="C23:X23" si="25">C19/C12</f>
        <v>0.63698957447084281</v>
      </c>
      <c r="D23" s="38">
        <f t="shared" si="25"/>
        <v>0.62509893923876891</v>
      </c>
      <c r="E23" s="38">
        <f t="shared" si="25"/>
        <v>0.63230120906581555</v>
      </c>
      <c r="F23" s="38">
        <f t="shared" si="25"/>
        <v>0.64723241727968472</v>
      </c>
      <c r="G23" s="38">
        <f t="shared" si="25"/>
        <v>0.6538233658242365</v>
      </c>
      <c r="H23" s="38">
        <f t="shared" si="25"/>
        <v>0.64659160196986443</v>
      </c>
      <c r="I23" s="38">
        <f t="shared" si="25"/>
        <v>0.64865112264346014</v>
      </c>
      <c r="J23" s="38">
        <f t="shared" si="25"/>
        <v>0.64046941826823856</v>
      </c>
      <c r="K23" s="38">
        <f t="shared" si="25"/>
        <v>0.6457253590480504</v>
      </c>
      <c r="L23" s="38">
        <f t="shared" si="25"/>
        <v>0.6317961214011717</v>
      </c>
      <c r="M23" s="38">
        <f t="shared" si="25"/>
        <v>0.6129623257386243</v>
      </c>
      <c r="N23" s="38">
        <f t="shared" si="25"/>
        <v>0.63327043004201267</v>
      </c>
      <c r="O23" s="38">
        <f t="shared" si="25"/>
        <v>0.52231438938288577</v>
      </c>
      <c r="P23" s="38">
        <f t="shared" si="25"/>
        <v>0.37976883632561642</v>
      </c>
      <c r="Q23" s="38">
        <f t="shared" si="25"/>
        <v>0.49315238057478145</v>
      </c>
      <c r="R23" s="38">
        <f t="shared" si="25"/>
        <v>0.52026286720467219</v>
      </c>
      <c r="S23" s="38">
        <f t="shared" si="25"/>
        <v>0.51541409406400374</v>
      </c>
      <c r="T23" s="38">
        <f t="shared" ref="T23" si="26">T19/T12</f>
        <v>0.54592729272849538</v>
      </c>
      <c r="U23" s="38">
        <f t="shared" si="25"/>
        <v>0.55743092590259813</v>
      </c>
      <c r="V23" s="38">
        <f t="shared" si="25"/>
        <v>0.57893866678648853</v>
      </c>
      <c r="W23" s="38">
        <f t="shared" si="25"/>
        <v>0.59348459810238219</v>
      </c>
      <c r="X23" s="38">
        <f t="shared" si="25"/>
        <v>0.58875819967390897</v>
      </c>
      <c r="Y23" s="143"/>
      <c r="Z23" s="38">
        <f t="shared" ref="Z23:AD23" si="27">Z19/Z12</f>
        <v>0.63715567449503574</v>
      </c>
      <c r="AA23" s="38">
        <f t="shared" si="27"/>
        <v>0.6491436033328839</v>
      </c>
      <c r="AB23" s="38">
        <f t="shared" si="27"/>
        <v>0.63103397186194832</v>
      </c>
      <c r="AC23" s="38">
        <f t="shared" si="27"/>
        <v>0.50608902126434374</v>
      </c>
      <c r="AD23" s="38">
        <f t="shared" si="27"/>
        <v>0.53840680295292154</v>
      </c>
    </row>
    <row r="24" spans="1:30" s="5" customFormat="1" x14ac:dyDescent="0.5">
      <c r="A24" s="46" t="s">
        <v>100</v>
      </c>
      <c r="B24" s="41">
        <f>B20/B13</f>
        <v>0.53208042621933771</v>
      </c>
      <c r="C24" s="41">
        <f t="shared" ref="C24:W24" si="28">C20/C13</f>
        <v>0.53583144500287982</v>
      </c>
      <c r="D24" s="41">
        <f t="shared" si="28"/>
        <v>0.51270635123370911</v>
      </c>
      <c r="E24" s="41">
        <f t="shared" si="28"/>
        <v>0.54711065884019516</v>
      </c>
      <c r="F24" s="41">
        <f t="shared" si="28"/>
        <v>0.50835226310118031</v>
      </c>
      <c r="G24" s="41">
        <f t="shared" si="28"/>
        <v>0.53451928241767677</v>
      </c>
      <c r="H24" s="41">
        <f t="shared" si="28"/>
        <v>0.5165505605947901</v>
      </c>
      <c r="I24" s="41">
        <f t="shared" si="28"/>
        <v>0.5481038172568008</v>
      </c>
      <c r="J24" s="41">
        <f t="shared" si="28"/>
        <v>0.47175825499594537</v>
      </c>
      <c r="K24" s="41">
        <f t="shared" si="28"/>
        <v>0.50323039100485001</v>
      </c>
      <c r="L24" s="41">
        <f t="shared" si="28"/>
        <v>0.49820428838276487</v>
      </c>
      <c r="M24" s="41">
        <f t="shared" si="28"/>
        <v>0.52983927340644099</v>
      </c>
      <c r="N24" s="41">
        <f t="shared" si="28"/>
        <v>0.4835490935430441</v>
      </c>
      <c r="O24" s="41">
        <f t="shared" si="28"/>
        <v>0.27437505278255481</v>
      </c>
      <c r="P24" s="41">
        <f t="shared" si="28"/>
        <v>0.45021144807308888</v>
      </c>
      <c r="Q24" s="41">
        <f t="shared" si="28"/>
        <v>0.53277893911200014</v>
      </c>
      <c r="R24" s="41">
        <f t="shared" si="28"/>
        <v>0.49801736965544163</v>
      </c>
      <c r="S24" s="41">
        <f t="shared" si="28"/>
        <v>0.48626958615862764</v>
      </c>
      <c r="T24" s="41">
        <f t="shared" ref="T24" si="29">T20/T13</f>
        <v>0.5091896049986574</v>
      </c>
      <c r="U24" s="41">
        <f t="shared" si="28"/>
        <v>0.50855485372844145</v>
      </c>
      <c r="V24" s="41">
        <f t="shared" si="28"/>
        <v>0.48629145861653494</v>
      </c>
      <c r="W24" s="41">
        <f t="shared" si="28"/>
        <v>0.53178786351621854</v>
      </c>
      <c r="X24" s="41">
        <f t="shared" ref="X24" si="30">X20/X13</f>
        <v>0.51108665369024531</v>
      </c>
      <c r="Y24" s="144"/>
      <c r="Z24" s="41">
        <f t="shared" ref="Z24:AD24" si="31">Z20/Z13</f>
        <v>0.53343314060227132</v>
      </c>
      <c r="AA24" s="41">
        <f t="shared" si="31"/>
        <v>0.52944258679559564</v>
      </c>
      <c r="AB24" s="41">
        <f t="shared" si="31"/>
        <v>0.50487532695915349</v>
      </c>
      <c r="AC24" s="41">
        <f t="shared" si="31"/>
        <v>0.47762124723361671</v>
      </c>
      <c r="AD24" s="41">
        <f t="shared" si="31"/>
        <v>0.50189379178735138</v>
      </c>
    </row>
    <row r="25" spans="1:30" s="5" customFormat="1" x14ac:dyDescent="0.5">
      <c r="A25" s="46" t="s">
        <v>101</v>
      </c>
      <c r="B25" s="41">
        <f>B21/B14</f>
        <v>0.93797266495981735</v>
      </c>
      <c r="C25" s="41">
        <f t="shared" ref="C25:W25" si="32">C21/C14</f>
        <v>0.92764553430749419</v>
      </c>
      <c r="D25" s="41">
        <f t="shared" si="32"/>
        <v>0.91936051926685902</v>
      </c>
      <c r="E25" s="41">
        <f t="shared" si="32"/>
        <v>0.92654577486566525</v>
      </c>
      <c r="F25" s="41">
        <f t="shared" si="32"/>
        <v>0.94147280146924683</v>
      </c>
      <c r="G25" s="41">
        <f t="shared" si="32"/>
        <v>0.94119494856048802</v>
      </c>
      <c r="H25" s="41">
        <f t="shared" si="32"/>
        <v>0.92966160526062669</v>
      </c>
      <c r="I25" s="41">
        <f t="shared" si="32"/>
        <v>0.93843171543797743</v>
      </c>
      <c r="J25" s="41">
        <f t="shared" si="32"/>
        <v>0.94567845009861284</v>
      </c>
      <c r="K25" s="41">
        <f t="shared" si="32"/>
        <v>0.940712065953064</v>
      </c>
      <c r="L25" s="41">
        <f t="shared" si="32"/>
        <v>0.90181467949376504</v>
      </c>
      <c r="M25" s="41">
        <f t="shared" si="32"/>
        <v>0.84654365035101853</v>
      </c>
      <c r="N25" s="41">
        <f t="shared" si="32"/>
        <v>0.87591322820210282</v>
      </c>
      <c r="O25" s="41">
        <f t="shared" si="32"/>
        <v>0.70073227070620658</v>
      </c>
      <c r="P25" s="41">
        <f t="shared" si="32"/>
        <v>0.15780756033280838</v>
      </c>
      <c r="Q25" s="41">
        <f t="shared" si="32"/>
        <v>0.27178703936813969</v>
      </c>
      <c r="R25" s="41">
        <f t="shared" si="32"/>
        <v>0.55097295656631484</v>
      </c>
      <c r="S25" s="41">
        <f t="shared" si="32"/>
        <v>0.59644262663285985</v>
      </c>
      <c r="T25" s="41">
        <f t="shared" ref="T25" si="33">T21/T14</f>
        <v>0.64725014784151391</v>
      </c>
      <c r="U25" s="41">
        <f t="shared" si="32"/>
        <v>0.74448645305363337</v>
      </c>
      <c r="V25" s="41">
        <f t="shared" si="32"/>
        <v>0.78886101897133976</v>
      </c>
      <c r="W25" s="41">
        <f t="shared" si="32"/>
        <v>0.76201073341254988</v>
      </c>
      <c r="X25" s="41">
        <f t="shared" ref="X25" si="34">X21/X14</f>
        <v>0.75687097437302997</v>
      </c>
      <c r="Y25" s="144"/>
      <c r="Z25" s="41">
        <f t="shared" ref="Z25:AD25" si="35">Z21/Z14</f>
        <v>0.9277031850042885</v>
      </c>
      <c r="AA25" s="41">
        <f t="shared" si="35"/>
        <v>0.93754600772025087</v>
      </c>
      <c r="AB25" s="41">
        <f t="shared" si="35"/>
        <v>0.90766046890940677</v>
      </c>
      <c r="AC25" s="41">
        <f t="shared" si="35"/>
        <v>0.56030812514325634</v>
      </c>
      <c r="AD25" s="41">
        <f t="shared" si="35"/>
        <v>0.6406719115525199</v>
      </c>
    </row>
    <row r="26" spans="1:30" s="5" customFormat="1" x14ac:dyDescent="0.5">
      <c r="A26" s="29" t="s">
        <v>102</v>
      </c>
      <c r="B26" s="17">
        <v>-409795.06124999991</v>
      </c>
      <c r="C26" s="17">
        <v>-439907.89228000003</v>
      </c>
      <c r="D26" s="17">
        <v>-447305.38159000024</v>
      </c>
      <c r="E26" s="17">
        <v>-560186.31918999972</v>
      </c>
      <c r="F26" s="17">
        <v>-460260.65599</v>
      </c>
      <c r="G26" s="17">
        <v>-511524.5713999999</v>
      </c>
      <c r="H26" s="17">
        <v>-487137.13231000048</v>
      </c>
      <c r="I26" s="17">
        <v>-564830.7803900002</v>
      </c>
      <c r="J26" s="17">
        <v>-440698.02016039996</v>
      </c>
      <c r="K26" s="17">
        <v>-485077.15648820007</v>
      </c>
      <c r="L26" s="17">
        <v>-478966.58191885008</v>
      </c>
      <c r="M26" s="17">
        <v>-564474.11520273658</v>
      </c>
      <c r="N26" s="17">
        <v>-466414.70083562844</v>
      </c>
      <c r="O26" s="17">
        <v>-252733.67577068554</v>
      </c>
      <c r="P26" s="17">
        <v>-428326.00395273091</v>
      </c>
      <c r="Q26" s="17">
        <v>-520982.44404578768</v>
      </c>
      <c r="R26" s="17">
        <v>-480179.91268534563</v>
      </c>
      <c r="S26" s="17">
        <v>-504944.77437622589</v>
      </c>
      <c r="T26" s="17">
        <v>-532083</v>
      </c>
      <c r="U26" s="17">
        <v>-620123.89288689615</v>
      </c>
      <c r="V26" s="17">
        <v>-542990</v>
      </c>
      <c r="W26" s="17">
        <v>-565927</v>
      </c>
      <c r="X26" s="17">
        <v>-508314</v>
      </c>
      <c r="Y26" s="145"/>
      <c r="Z26" s="17">
        <f>SUM(B26:E26)</f>
        <v>-1857194.6543099999</v>
      </c>
      <c r="AA26" s="17">
        <f>SUM(F26:I26)</f>
        <v>-2023753.1400900006</v>
      </c>
      <c r="AB26" s="17">
        <f>SUM(J26:M26)</f>
        <v>-1969215.8737701867</v>
      </c>
      <c r="AC26" s="17">
        <f>SUM(N26:Q26)</f>
        <v>-1668456.8246048326</v>
      </c>
      <c r="AD26" s="17">
        <f>SUM(R26:U26)</f>
        <v>-2137331.5799484677</v>
      </c>
    </row>
    <row r="27" spans="1:30" s="5" customFormat="1" x14ac:dyDescent="0.5">
      <c r="A27" s="29" t="s">
        <v>103</v>
      </c>
      <c r="B27" s="17">
        <v>-145672.60119000002</v>
      </c>
      <c r="C27" s="17">
        <v>-174826.13758999997</v>
      </c>
      <c r="D27" s="17">
        <v>-181951.67257000011</v>
      </c>
      <c r="E27" s="17">
        <v>-213002.3245499999</v>
      </c>
      <c r="F27" s="17">
        <v>-182994.99589999998</v>
      </c>
      <c r="G27" s="17">
        <v>-202554.10863999999</v>
      </c>
      <c r="H27" s="17">
        <v>-181077.72204999998</v>
      </c>
      <c r="I27" s="17">
        <v>-197188.93391000002</v>
      </c>
      <c r="J27" s="17">
        <v>-198816.86474464132</v>
      </c>
      <c r="K27" s="17">
        <v>-200115.21603684124</v>
      </c>
      <c r="L27" s="17">
        <v>-190215.46896619146</v>
      </c>
      <c r="M27" s="17">
        <v>-265437.6674023259</v>
      </c>
      <c r="N27" s="17">
        <v>-221344.904319375</v>
      </c>
      <c r="O27" s="17">
        <v>-206362.0498040251</v>
      </c>
      <c r="P27" s="17">
        <v>-243234.93499354977</v>
      </c>
      <c r="Q27" s="17">
        <v>-264355.83239785</v>
      </c>
      <c r="R27" s="17">
        <v>-257627.67232785001</v>
      </c>
      <c r="S27" s="17">
        <v>-221357.35354785004</v>
      </c>
      <c r="T27" s="17">
        <v>-242436</v>
      </c>
      <c r="U27" s="17">
        <v>-325795.3878099994</v>
      </c>
      <c r="V27" s="17">
        <v>-258388</v>
      </c>
      <c r="W27" s="17">
        <v>-268187</v>
      </c>
      <c r="X27" s="17">
        <v>-232647</v>
      </c>
      <c r="Y27" s="145"/>
      <c r="Z27" s="17">
        <f>SUM(B27:E27)</f>
        <v>-715452.73589999997</v>
      </c>
      <c r="AA27" s="17">
        <f>SUM(F27:I27)</f>
        <v>-763815.76049999997</v>
      </c>
      <c r="AB27" s="17">
        <f>SUM(J27:M27)</f>
        <v>-854585.21714999992</v>
      </c>
      <c r="AC27" s="17">
        <f>SUM(N27:Q27)</f>
        <v>-935297.72151479986</v>
      </c>
      <c r="AD27" s="17">
        <f>SUM(R27:U27)</f>
        <v>-1047216.4136856995</v>
      </c>
    </row>
    <row r="28" spans="1:30" s="5" customFormat="1" x14ac:dyDescent="0.5">
      <c r="A28" s="29" t="s">
        <v>104</v>
      </c>
      <c r="B28" s="17">
        <v>-122504</v>
      </c>
      <c r="C28" s="17">
        <v>-194931.30665000001</v>
      </c>
      <c r="D28" s="17">
        <v>-166970.35174999986</v>
      </c>
      <c r="E28" s="17">
        <v>-159162.72304000024</v>
      </c>
      <c r="F28" s="17">
        <v>-149736</v>
      </c>
      <c r="G28" s="17">
        <v>-231966.42002000011</v>
      </c>
      <c r="H28" s="17">
        <v>-225552.09426000004</v>
      </c>
      <c r="I28" s="17">
        <v>-281479.33186999988</v>
      </c>
      <c r="J28" s="17">
        <v>-232010.03726999997</v>
      </c>
      <c r="K28" s="17">
        <v>-299553.90033999993</v>
      </c>
      <c r="L28" s="17">
        <v>-293553.11057999986</v>
      </c>
      <c r="M28" s="17">
        <v>-187790.48036000005</v>
      </c>
      <c r="N28" s="17">
        <v>-255389.89029999994</v>
      </c>
      <c r="O28" s="17">
        <v>-301931.31461000012</v>
      </c>
      <c r="P28" s="17">
        <v>156280.41743000021</v>
      </c>
      <c r="Q28" s="17">
        <v>149604.36075999984</v>
      </c>
      <c r="R28" s="17">
        <v>108553.26283999995</v>
      </c>
      <c r="S28" s="17">
        <v>29247.387710000039</v>
      </c>
      <c r="T28" s="17">
        <v>-18912</v>
      </c>
      <c r="U28" s="17">
        <v>-96583.640339999969</v>
      </c>
      <c r="V28" s="17">
        <v>-152203</v>
      </c>
      <c r="W28" s="17">
        <v>-199854</v>
      </c>
      <c r="X28" s="17">
        <v>-208937</v>
      </c>
      <c r="Y28" s="145"/>
      <c r="Z28" s="17">
        <f>SUM(B28:E28)</f>
        <v>-643568.38144000014</v>
      </c>
      <c r="AA28" s="17">
        <f>SUM(F28:I28)</f>
        <v>-888733.84615</v>
      </c>
      <c r="AB28" s="17">
        <f>SUM(J28:M28)</f>
        <v>-1012907.5285499998</v>
      </c>
      <c r="AC28" s="17">
        <f>SUM(N28:Q28)</f>
        <v>-251436.42672000005</v>
      </c>
      <c r="AD28" s="17">
        <f>SUM(R28:U28)</f>
        <v>22305.010210000022</v>
      </c>
    </row>
    <row r="29" spans="1:30" s="5" customFormat="1" x14ac:dyDescent="0.5">
      <c r="A29" s="29" t="s">
        <v>105</v>
      </c>
      <c r="B29" s="17">
        <v>-70504.578710000002</v>
      </c>
      <c r="C29" s="17">
        <v>-69899.646580000001</v>
      </c>
      <c r="D29" s="17">
        <v>-70809.11831999998</v>
      </c>
      <c r="E29" s="17">
        <v>-71010.943380000012</v>
      </c>
      <c r="F29" s="17">
        <v>-73243.635779999982</v>
      </c>
      <c r="G29" s="17">
        <v>-73783.971829999966</v>
      </c>
      <c r="H29" s="17">
        <v>-75414.396990000008</v>
      </c>
      <c r="I29" s="17">
        <v>-49788.390580000036</v>
      </c>
      <c r="J29" s="17">
        <v>-125851.44215000002</v>
      </c>
      <c r="K29" s="17">
        <v>-125815.64986999996</v>
      </c>
      <c r="L29" s="17">
        <v>-126328.75492000009</v>
      </c>
      <c r="M29" s="17">
        <v>-105615.35528999998</v>
      </c>
      <c r="N29" s="17">
        <v>-125078.34736</v>
      </c>
      <c r="O29" s="17">
        <v>-123819.19440000002</v>
      </c>
      <c r="P29" s="17">
        <v>-125667.90870000006</v>
      </c>
      <c r="Q29" s="17">
        <v>-125066.33498999994</v>
      </c>
      <c r="R29" s="17">
        <v>-127775.82587</v>
      </c>
      <c r="S29" s="17">
        <v>-129198.16206999996</v>
      </c>
      <c r="T29" s="17">
        <v>-132991</v>
      </c>
      <c r="U29" s="17">
        <v>-134598.11536000005</v>
      </c>
      <c r="V29" s="17">
        <v>-140666</v>
      </c>
      <c r="W29" s="17">
        <v>-142489</v>
      </c>
      <c r="X29" s="17">
        <v>-144160</v>
      </c>
      <c r="Y29" s="145"/>
      <c r="Z29" s="17">
        <f>SUM(B29:E29)</f>
        <v>-282224.28698999999</v>
      </c>
      <c r="AA29" s="17">
        <f>SUM(F29:I29)</f>
        <v>-272230.39517999999</v>
      </c>
      <c r="AB29" s="17">
        <f>SUM(J29:M29)</f>
        <v>-483611.20223000005</v>
      </c>
      <c r="AC29" s="17">
        <f>SUM(N29:Q29)</f>
        <v>-499631.78545000002</v>
      </c>
      <c r="AD29" s="17">
        <f>SUM(R29:U29)</f>
        <v>-524563.10330000008</v>
      </c>
    </row>
    <row r="30" spans="1:30" s="5" customFormat="1" x14ac:dyDescent="0.5">
      <c r="A30" s="29" t="s">
        <v>106</v>
      </c>
      <c r="B30" s="17">
        <v>108209.15264</v>
      </c>
      <c r="C30" s="17">
        <v>-5354.3565399999934</v>
      </c>
      <c r="D30" s="17">
        <v>-10534.346300000005</v>
      </c>
      <c r="E30" s="17">
        <v>188492.89431</v>
      </c>
      <c r="F30" s="17">
        <v>-2769.0155000000013</v>
      </c>
      <c r="G30" s="17">
        <v>426.70042000000376</v>
      </c>
      <c r="H30" s="17">
        <v>-3229.8973099999957</v>
      </c>
      <c r="I30" s="17">
        <v>695166.70757999993</v>
      </c>
      <c r="J30" s="17">
        <v>16187.453695041322</v>
      </c>
      <c r="K30" s="17">
        <v>12106.956945041327</v>
      </c>
      <c r="L30" s="17">
        <v>12749.703955041325</v>
      </c>
      <c r="M30" s="17">
        <v>159676.84918971179</v>
      </c>
      <c r="N30" s="17">
        <v>8024.6608461785027</v>
      </c>
      <c r="O30" s="17">
        <v>3247.3051071378095</v>
      </c>
      <c r="P30" s="17">
        <v>14157.994439672251</v>
      </c>
      <c r="Q30" s="17">
        <v>137261.34929356939</v>
      </c>
      <c r="R30" s="17">
        <v>7678.0656131412479</v>
      </c>
      <c r="S30" s="17">
        <v>34674.760436444747</v>
      </c>
      <c r="T30" s="17">
        <v>4206</v>
      </c>
      <c r="U30" s="17">
        <v>163886.02033906599</v>
      </c>
      <c r="V30" s="17">
        <v>4123</v>
      </c>
      <c r="W30" s="17">
        <v>10712</v>
      </c>
      <c r="X30" s="17">
        <v>13636</v>
      </c>
      <c r="Y30" s="145"/>
      <c r="Z30" s="17">
        <f>SUM(B30:E30)</f>
        <v>280813.34411000001</v>
      </c>
      <c r="AA30" s="17">
        <f>SUM(F30:I30)</f>
        <v>689594.49518999993</v>
      </c>
      <c r="AB30" s="17">
        <f>SUM(J30:M30)</f>
        <v>200720.96378483577</v>
      </c>
      <c r="AC30" s="17">
        <f>SUM(N30:Q30)</f>
        <v>162691.30968655797</v>
      </c>
      <c r="AD30" s="17">
        <f>SUM(R30:U30)</f>
        <v>210444.84638865199</v>
      </c>
    </row>
    <row r="31" spans="1:30" x14ac:dyDescent="0.5">
      <c r="A31" s="30" t="s">
        <v>108</v>
      </c>
      <c r="B31" s="21">
        <f>SUM(B19,B26:B30)</f>
        <v>197094.08502000012</v>
      </c>
      <c r="C31" s="21">
        <f t="shared" ref="C31:X31" si="36">SUM(C19,C26:C30)</f>
        <v>139562.58630000002</v>
      </c>
      <c r="D31" s="21">
        <f t="shared" si="36"/>
        <v>87053.700409999816</v>
      </c>
      <c r="E31" s="21">
        <f t="shared" si="36"/>
        <v>464914.06154000026</v>
      </c>
      <c r="F31" s="21">
        <f t="shared" si="36"/>
        <v>99464.468839999754</v>
      </c>
      <c r="G31" s="21">
        <f t="shared" si="36"/>
        <v>146167.12644000066</v>
      </c>
      <c r="H31" s="21">
        <f t="shared" si="36"/>
        <v>143843.74442999886</v>
      </c>
      <c r="I31" s="21">
        <f t="shared" si="36"/>
        <v>1020613.9402600001</v>
      </c>
      <c r="J31" s="21">
        <f t="shared" si="36"/>
        <v>58040.446660000212</v>
      </c>
      <c r="K31" s="21">
        <f t="shared" si="36"/>
        <v>103019.62757000084</v>
      </c>
      <c r="L31" s="21">
        <f t="shared" si="36"/>
        <v>114907.27584999698</v>
      </c>
      <c r="M31" s="21">
        <f t="shared" si="36"/>
        <v>531575.16233999818</v>
      </c>
      <c r="N31" s="21">
        <f t="shared" si="36"/>
        <v>-31288.667326024897</v>
      </c>
      <c r="O31" s="21">
        <f t="shared" si="36"/>
        <v>-418890.9001381222</v>
      </c>
      <c r="P31" s="21">
        <f t="shared" si="36"/>
        <v>-48350.809136784512</v>
      </c>
      <c r="Q31" s="21">
        <f t="shared" si="36"/>
        <v>467113.18367092987</v>
      </c>
      <c r="R31" s="21">
        <f t="shared" si="36"/>
        <v>-102472.00012995442</v>
      </c>
      <c r="S31" s="21">
        <f t="shared" si="36"/>
        <v>70548.194899119291</v>
      </c>
      <c r="T31" s="21">
        <f t="shared" si="36"/>
        <v>68776.736481680302</v>
      </c>
      <c r="U31" s="21">
        <f t="shared" si="36"/>
        <v>374718.95701946318</v>
      </c>
      <c r="V31" s="21">
        <f t="shared" si="36"/>
        <v>-85138</v>
      </c>
      <c r="W31" s="21">
        <f t="shared" si="36"/>
        <v>112787</v>
      </c>
      <c r="X31" s="21">
        <f t="shared" si="36"/>
        <v>84127</v>
      </c>
      <c r="Y31" s="18"/>
      <c r="Z31" s="21">
        <f t="shared" ref="Z31" si="37">SUM(Z19,Z26:Z30)</f>
        <v>888624.43327000109</v>
      </c>
      <c r="AA31" s="21">
        <f t="shared" ref="AA31" si="38">SUM(AA19,AA26:AA30)</f>
        <v>1410089.27997</v>
      </c>
      <c r="AB31" s="21">
        <f t="shared" ref="AB31" si="39">SUM(AB19,AB26:AB30)</f>
        <v>807542.51241999527</v>
      </c>
      <c r="AC31" s="21">
        <f t="shared" ref="AC31" si="40">SUM(AC19,AC26:AC30)</f>
        <v>-31417.192930002231</v>
      </c>
      <c r="AD31" s="21">
        <f t="shared" ref="AD31" si="41">SUM(AD19,AD26:AD30)</f>
        <v>411571.88827030826</v>
      </c>
    </row>
    <row r="32" spans="1:30" s="5" customFormat="1" x14ac:dyDescent="0.5">
      <c r="A32" s="29" t="s">
        <v>109</v>
      </c>
      <c r="B32" s="17">
        <v>-40524.326119999998</v>
      </c>
      <c r="C32" s="17">
        <v>-30939.284219999987</v>
      </c>
      <c r="D32" s="17">
        <v>-22805.093600000022</v>
      </c>
      <c r="E32" s="17">
        <v>-18579.66048999998</v>
      </c>
      <c r="F32" s="17">
        <v>-16428.463109999997</v>
      </c>
      <c r="G32" s="17">
        <v>-19095.626169999989</v>
      </c>
      <c r="H32" s="17">
        <v>-24815.778610000016</v>
      </c>
      <c r="I32" s="17">
        <v>439298.43476999999</v>
      </c>
      <c r="J32" s="17">
        <v>-25236.164760000007</v>
      </c>
      <c r="K32" s="17">
        <v>-33448.616479999982</v>
      </c>
      <c r="L32" s="17">
        <v>-29556.198119999994</v>
      </c>
      <c r="M32" s="17">
        <v>-6937.6886600000289</v>
      </c>
      <c r="N32" s="17">
        <v>-47765.57</v>
      </c>
      <c r="O32" s="17">
        <v>-33014.228830000029</v>
      </c>
      <c r="P32" s="17">
        <v>-41963.90055999998</v>
      </c>
      <c r="Q32" s="17">
        <v>-46418.313950000025</v>
      </c>
      <c r="R32" s="17">
        <v>-59490.734339999988</v>
      </c>
      <c r="S32" s="17">
        <v>-31744.078010000005</v>
      </c>
      <c r="T32" s="17">
        <v>-64844</v>
      </c>
      <c r="U32" s="17">
        <v>-44366.89863000004</v>
      </c>
      <c r="V32" s="17">
        <v>-60793</v>
      </c>
      <c r="W32" s="17">
        <v>-112922</v>
      </c>
      <c r="X32" s="17">
        <v>-124386</v>
      </c>
      <c r="Y32" s="18"/>
      <c r="Z32" s="17">
        <f>SUM(B32:E32)</f>
        <v>-112848.36442999999</v>
      </c>
      <c r="AA32" s="17">
        <f>SUM(F32:I32)</f>
        <v>378958.56688</v>
      </c>
      <c r="AB32" s="17">
        <f>SUM(J32:M32)</f>
        <v>-95178.668020000012</v>
      </c>
      <c r="AC32" s="17">
        <f>SUM(N32:Q32)</f>
        <v>-169162.01334000003</v>
      </c>
      <c r="AD32" s="17">
        <f>SUM(R32:U32)</f>
        <v>-200445.71098000003</v>
      </c>
    </row>
    <row r="33" spans="1:33" s="5" customFormat="1" x14ac:dyDescent="0.5">
      <c r="A33" s="27" t="s">
        <v>110</v>
      </c>
      <c r="B33" s="25">
        <f>B31+B32</f>
        <v>156569.75890000013</v>
      </c>
      <c r="C33" s="25">
        <f t="shared" ref="C33:X33" si="42">C31+C32</f>
        <v>108623.30208000004</v>
      </c>
      <c r="D33" s="25">
        <f t="shared" si="42"/>
        <v>64248.606809999794</v>
      </c>
      <c r="E33" s="25">
        <f t="shared" si="42"/>
        <v>446334.40105000028</v>
      </c>
      <c r="F33" s="25">
        <f t="shared" si="42"/>
        <v>83036.005729999757</v>
      </c>
      <c r="G33" s="25">
        <f t="shared" si="42"/>
        <v>127071.50027000067</v>
      </c>
      <c r="H33" s="25">
        <f t="shared" si="42"/>
        <v>119027.96581999885</v>
      </c>
      <c r="I33" s="25">
        <f t="shared" si="42"/>
        <v>1459912.37503</v>
      </c>
      <c r="J33" s="25">
        <f t="shared" si="42"/>
        <v>32804.281900000205</v>
      </c>
      <c r="K33" s="25">
        <f t="shared" si="42"/>
        <v>69571.011090000859</v>
      </c>
      <c r="L33" s="25">
        <f t="shared" si="42"/>
        <v>85351.077729996992</v>
      </c>
      <c r="M33" s="25">
        <f t="shared" si="42"/>
        <v>524637.47367999819</v>
      </c>
      <c r="N33" s="25">
        <f t="shared" si="42"/>
        <v>-79054.237326024901</v>
      </c>
      <c r="O33" s="25">
        <f t="shared" si="42"/>
        <v>-451905.12896812224</v>
      </c>
      <c r="P33" s="25">
        <f t="shared" si="42"/>
        <v>-90314.709696784499</v>
      </c>
      <c r="Q33" s="25">
        <f t="shared" si="42"/>
        <v>420694.86972092983</v>
      </c>
      <c r="R33" s="25">
        <f t="shared" si="42"/>
        <v>-161962.73446995442</v>
      </c>
      <c r="S33" s="25">
        <f t="shared" si="42"/>
        <v>38804.116889119286</v>
      </c>
      <c r="T33" s="25">
        <f t="shared" si="42"/>
        <v>3932.7364816803019</v>
      </c>
      <c r="U33" s="25">
        <f t="shared" si="42"/>
        <v>330352.05838946311</v>
      </c>
      <c r="V33" s="25">
        <f t="shared" si="42"/>
        <v>-145931</v>
      </c>
      <c r="W33" s="25">
        <f t="shared" si="42"/>
        <v>-135</v>
      </c>
      <c r="X33" s="25">
        <f t="shared" si="42"/>
        <v>-40259</v>
      </c>
      <c r="Y33" s="18"/>
      <c r="Z33" s="25">
        <f t="shared" ref="Z33" si="43">Z31+Z32</f>
        <v>775776.06884000113</v>
      </c>
      <c r="AA33" s="25">
        <f t="shared" ref="AA33" si="44">AA31+AA32</f>
        <v>1789047.8468500001</v>
      </c>
      <c r="AB33" s="25">
        <f t="shared" ref="AB33" si="45">AB31+AB32</f>
        <v>712363.84439999529</v>
      </c>
      <c r="AC33" s="25">
        <f t="shared" ref="AC33" si="46">AC31+AC32</f>
        <v>-200579.20627000227</v>
      </c>
      <c r="AD33" s="25">
        <f t="shared" ref="AD33" si="47">AD31+AD32</f>
        <v>211126.17729030823</v>
      </c>
    </row>
    <row r="34" spans="1:33" s="5" customFormat="1" x14ac:dyDescent="0.5">
      <c r="A34" s="29" t="s">
        <v>111</v>
      </c>
      <c r="B34" s="17">
        <v>-45998.242539999999</v>
      </c>
      <c r="C34" s="17">
        <v>-26311.832309999991</v>
      </c>
      <c r="D34" s="17">
        <v>-13801.338230000023</v>
      </c>
      <c r="E34" s="17">
        <v>-119337.59531999998</v>
      </c>
      <c r="F34" s="17">
        <v>-31902.333700000003</v>
      </c>
      <c r="G34" s="17">
        <v>-38010.172559999992</v>
      </c>
      <c r="H34" s="17">
        <v>-35698.150660000028</v>
      </c>
      <c r="I34" s="17">
        <v>-447762.85403999983</v>
      </c>
      <c r="J34" s="17">
        <v>-3492.5168299999982</v>
      </c>
      <c r="K34" s="17">
        <v>-14667.822119999981</v>
      </c>
      <c r="L34" s="17">
        <v>-17477.383339999997</v>
      </c>
      <c r="M34" s="17">
        <v>-84075.073150000026</v>
      </c>
      <c r="N34" s="17">
        <v>31537.346339999996</v>
      </c>
      <c r="O34" s="17">
        <v>155662.13522000003</v>
      </c>
      <c r="P34" s="17">
        <v>38885.191859999963</v>
      </c>
      <c r="Q34" s="17">
        <v>-52659.450110000005</v>
      </c>
      <c r="R34" s="17">
        <v>57045.612860000001</v>
      </c>
      <c r="S34" s="17">
        <v>7304.9548100000029</v>
      </c>
      <c r="T34" s="17">
        <v>203384</v>
      </c>
      <c r="U34" s="17">
        <v>-25732.873720000091</v>
      </c>
      <c r="V34" s="17">
        <v>65793</v>
      </c>
      <c r="W34" s="17">
        <v>26518</v>
      </c>
      <c r="X34" s="17">
        <v>43737</v>
      </c>
      <c r="Y34" s="18"/>
      <c r="Z34" s="17">
        <f>SUM(B34:E34)</f>
        <v>-205449.00839999999</v>
      </c>
      <c r="AA34" s="17">
        <f>SUM(F34:I34)</f>
        <v>-553373.51095999987</v>
      </c>
      <c r="AB34" s="17">
        <f>SUM(J34:M34)</f>
        <v>-119712.79544</v>
      </c>
      <c r="AC34" s="17">
        <f>SUM(N34:Q34)</f>
        <v>173425.22330999997</v>
      </c>
      <c r="AD34" s="17">
        <f>SUM(R34:U34)</f>
        <v>242001.69394999993</v>
      </c>
    </row>
    <row r="35" spans="1:33" x14ac:dyDescent="0.5">
      <c r="A35" s="30" t="s">
        <v>112</v>
      </c>
      <c r="B35" s="21">
        <f>B33+B34</f>
        <v>110571.51636000013</v>
      </c>
      <c r="C35" s="21">
        <f t="shared" ref="C35:W35" si="48">C33+C34</f>
        <v>82311.469770000054</v>
      </c>
      <c r="D35" s="21">
        <f t="shared" si="48"/>
        <v>50447.268579999771</v>
      </c>
      <c r="E35" s="21">
        <f t="shared" si="48"/>
        <v>326996.80573000031</v>
      </c>
      <c r="F35" s="21">
        <f t="shared" si="48"/>
        <v>51133.672029999754</v>
      </c>
      <c r="G35" s="21">
        <f t="shared" si="48"/>
        <v>89061.327710000682</v>
      </c>
      <c r="H35" s="21">
        <f t="shared" si="48"/>
        <v>83329.81515999882</v>
      </c>
      <c r="I35" s="21">
        <f t="shared" si="48"/>
        <v>1012149.5209900001</v>
      </c>
      <c r="J35" s="21">
        <f t="shared" si="48"/>
        <v>29311.765070000209</v>
      </c>
      <c r="K35" s="21">
        <f t="shared" si="48"/>
        <v>54903.188970000876</v>
      </c>
      <c r="L35" s="21">
        <f t="shared" si="48"/>
        <v>67873.694389996992</v>
      </c>
      <c r="M35" s="21">
        <f t="shared" si="48"/>
        <v>440562.40052999818</v>
      </c>
      <c r="N35" s="21">
        <f t="shared" si="48"/>
        <v>-47516.890986024904</v>
      </c>
      <c r="O35" s="21">
        <f t="shared" si="48"/>
        <v>-296242.99374812224</v>
      </c>
      <c r="P35" s="21">
        <f t="shared" si="48"/>
        <v>-51429.517836784536</v>
      </c>
      <c r="Q35" s="21">
        <f t="shared" si="48"/>
        <v>368035.41961092979</v>
      </c>
      <c r="R35" s="21">
        <f t="shared" si="48"/>
        <v>-104917.12160995443</v>
      </c>
      <c r="S35" s="21">
        <f t="shared" si="48"/>
        <v>46109.071699119289</v>
      </c>
      <c r="T35" s="21">
        <f t="shared" si="48"/>
        <v>207316.7364816803</v>
      </c>
      <c r="U35" s="21">
        <f t="shared" si="48"/>
        <v>304619.18466946302</v>
      </c>
      <c r="V35" s="21">
        <f t="shared" si="48"/>
        <v>-80138</v>
      </c>
      <c r="W35" s="21">
        <f t="shared" si="48"/>
        <v>26383</v>
      </c>
      <c r="X35" s="21">
        <f t="shared" ref="X35" si="49">X33+X34</f>
        <v>3478</v>
      </c>
      <c r="Y35" s="18"/>
      <c r="Z35" s="21">
        <f t="shared" ref="Z35" si="50">Z33+Z34</f>
        <v>570327.06044000108</v>
      </c>
      <c r="AA35" s="21">
        <f t="shared" ref="AA35" si="51">AA33+AA34</f>
        <v>1235674.3358900002</v>
      </c>
      <c r="AB35" s="21">
        <f t="shared" ref="AB35" si="52">AB33+AB34</f>
        <v>592651.04895999527</v>
      </c>
      <c r="AC35" s="21">
        <f t="shared" ref="AC35" si="53">AC33+AC34</f>
        <v>-27153.982960002293</v>
      </c>
      <c r="AD35" s="21">
        <f t="shared" ref="AD35" si="54">AD33+AD34</f>
        <v>453127.87124030816</v>
      </c>
    </row>
    <row r="36" spans="1:33" x14ac:dyDescent="0.5">
      <c r="A36" s="40" t="s">
        <v>113</v>
      </c>
      <c r="B36" s="41">
        <f>B35/B12</f>
        <v>8.7120663507899418E-2</v>
      </c>
      <c r="C36" s="41">
        <f t="shared" ref="C36:W36" si="55">C35/C12</f>
        <v>5.1178597469891035E-2</v>
      </c>
      <c r="D36" s="41">
        <f t="shared" si="55"/>
        <v>3.2690991943240259E-2</v>
      </c>
      <c r="E36" s="41">
        <f t="shared" si="55"/>
        <v>0.16155895061671499</v>
      </c>
      <c r="F36" s="41">
        <f t="shared" si="55"/>
        <v>3.417288312113137E-2</v>
      </c>
      <c r="G36" s="41">
        <f t="shared" si="55"/>
        <v>4.9958734466320293E-2</v>
      </c>
      <c r="H36" s="41">
        <f t="shared" si="55"/>
        <v>4.8268862658404646E-2</v>
      </c>
      <c r="I36" s="41">
        <f t="shared" si="55"/>
        <v>0.46275877880462057</v>
      </c>
      <c r="J36" s="41">
        <f t="shared" si="55"/>
        <v>1.8064625475701954E-2</v>
      </c>
      <c r="K36" s="41">
        <f t="shared" si="55"/>
        <v>2.950739167225494E-2</v>
      </c>
      <c r="L36" s="41">
        <f t="shared" si="55"/>
        <v>3.5998626017640353E-2</v>
      </c>
      <c r="M36" s="41">
        <f t="shared" si="55"/>
        <v>0.18060813023042199</v>
      </c>
      <c r="N36" s="41">
        <f t="shared" si="55"/>
        <v>-2.9245424727462315E-2</v>
      </c>
      <c r="O36" s="41">
        <f t="shared" si="55"/>
        <v>-0.33440521576727256</v>
      </c>
      <c r="P36" s="41">
        <f t="shared" si="55"/>
        <v>-3.376554309586529E-2</v>
      </c>
      <c r="Q36" s="41">
        <f t="shared" si="55"/>
        <v>0.16641195281672422</v>
      </c>
      <c r="R36" s="41">
        <f t="shared" si="55"/>
        <v>-8.4381145750493797E-2</v>
      </c>
      <c r="S36" s="41">
        <f t="shared" si="55"/>
        <v>2.7565873358668558E-2</v>
      </c>
      <c r="T36" s="41">
        <f t="shared" ref="T36" si="56">T35/T12</f>
        <v>0.1142085713832504</v>
      </c>
      <c r="U36" s="41">
        <f t="shared" si="55"/>
        <v>0.12234310669801368</v>
      </c>
      <c r="V36" s="41">
        <f t="shared" si="55"/>
        <v>-4.6164809140560779E-2</v>
      </c>
      <c r="W36" s="41">
        <f t="shared" si="55"/>
        <v>1.2246783147965909E-2</v>
      </c>
      <c r="X36" s="41">
        <f t="shared" ref="X36" si="57">X35/X12</f>
        <v>1.7583639833668272E-3</v>
      </c>
      <c r="Y36" s="144"/>
      <c r="Z36" s="41">
        <f t="shared" ref="Z36" si="58">Z35/Z12</f>
        <v>8.8496078246970158E-2</v>
      </c>
      <c r="AA36" s="41">
        <f t="shared" ref="AA36" si="59">AA35/AA12</f>
        <v>0.17179809235207052</v>
      </c>
      <c r="AB36" s="41">
        <f t="shared" ref="AB36" si="60">AB35/AB12</f>
        <v>7.5902621265344805E-2</v>
      </c>
      <c r="AC36" s="41">
        <f t="shared" ref="AC36" si="61">AC35/AC12</f>
        <v>-4.3478567020066817E-3</v>
      </c>
      <c r="AD36" s="41">
        <f t="shared" ref="AD36" si="62">AD35/AD12</f>
        <v>6.2749826299312333E-2</v>
      </c>
    </row>
    <row r="37" spans="1:33" x14ac:dyDescent="0.5">
      <c r="A37" s="42" t="s">
        <v>114</v>
      </c>
      <c r="B37" s="43">
        <f>B35/B13</f>
        <v>0.12676731002479741</v>
      </c>
      <c r="C37" s="43">
        <f t="shared" ref="C37:W37" si="63">C35/C13</f>
        <v>6.8823007579012704E-2</v>
      </c>
      <c r="D37" s="43">
        <f t="shared" si="63"/>
        <v>4.5050052257280301E-2</v>
      </c>
      <c r="E37" s="43">
        <f t="shared" si="63"/>
        <v>0.20781557514881951</v>
      </c>
      <c r="F37" s="43">
        <f t="shared" si="63"/>
        <v>5.0198833293072349E-2</v>
      </c>
      <c r="G37" s="43">
        <f t="shared" si="63"/>
        <v>7.0570134401308132E-2</v>
      </c>
      <c r="H37" s="43">
        <f t="shared" si="63"/>
        <v>7.0278833978663052E-2</v>
      </c>
      <c r="I37" s="43">
        <f t="shared" si="63"/>
        <v>0.62208631224468447</v>
      </c>
      <c r="J37" s="43">
        <f t="shared" si="63"/>
        <v>2.8000056735749471E-2</v>
      </c>
      <c r="K37" s="43">
        <f t="shared" si="63"/>
        <v>4.3680234896444521E-2</v>
      </c>
      <c r="L37" s="43">
        <f t="shared" si="63"/>
        <v>5.3631053536843089E-2</v>
      </c>
      <c r="M37" s="43">
        <f t="shared" si="63"/>
        <v>0.24343709959948395</v>
      </c>
      <c r="N37" s="43">
        <f t="shared" si="63"/>
        <v>-4.7076632878069291E-2</v>
      </c>
      <c r="O37" s="43">
        <f t="shared" si="63"/>
        <v>-0.79723534531649121</v>
      </c>
      <c r="P37" s="43">
        <f t="shared" si="63"/>
        <v>-4.5551358939220181E-2</v>
      </c>
      <c r="Q37" s="43">
        <f t="shared" si="63"/>
        <v>0.20201516682356521</v>
      </c>
      <c r="R37" s="43">
        <f t="shared" si="63"/>
        <v>-0.12473551446753388</v>
      </c>
      <c r="S37" s="43">
        <f t="shared" si="63"/>
        <v>3.5817046750927714E-2</v>
      </c>
      <c r="T37" s="43">
        <f t="shared" ref="T37" si="64">T35/T13</f>
        <v>0.15045083454768993</v>
      </c>
      <c r="U37" s="43">
        <f t="shared" si="63"/>
        <v>0.15232322935384354</v>
      </c>
      <c r="V37" s="43">
        <f t="shared" si="63"/>
        <v>-6.5820518743865436E-2</v>
      </c>
      <c r="W37" s="43">
        <f t="shared" si="63"/>
        <v>1.6510828876013621E-2</v>
      </c>
      <c r="X37" s="43">
        <f t="shared" ref="X37" si="65">X35/X13</f>
        <v>2.5323130534690799E-3</v>
      </c>
      <c r="Y37" s="144"/>
      <c r="Z37" s="43">
        <f t="shared" ref="Z37:AD37" si="66">Z35/Z13</f>
        <v>0.11977816617336028</v>
      </c>
      <c r="AA37" s="43">
        <f t="shared" si="66"/>
        <v>0.24260420406119576</v>
      </c>
      <c r="AB37" s="43">
        <f t="shared" si="66"/>
        <v>0.11017648072061442</v>
      </c>
      <c r="AC37" s="43">
        <f t="shared" si="66"/>
        <v>-6.2685143180579057E-3</v>
      </c>
      <c r="AD37" s="43">
        <f t="shared" si="66"/>
        <v>8.2293257965277561E-2</v>
      </c>
    </row>
    <row r="38" spans="1:33" s="5" customFormat="1" x14ac:dyDescent="0.5">
      <c r="A38" s="29" t="s">
        <v>121</v>
      </c>
      <c r="B38" s="17">
        <v>499200</v>
      </c>
      <c r="C38" s="17">
        <v>499200</v>
      </c>
      <c r="D38" s="17">
        <v>499200</v>
      </c>
      <c r="E38" s="17">
        <v>499200</v>
      </c>
      <c r="F38" s="17">
        <v>499200</v>
      </c>
      <c r="G38" s="17">
        <v>499200</v>
      </c>
      <c r="H38" s="17">
        <v>499200</v>
      </c>
      <c r="I38" s="17">
        <v>499200</v>
      </c>
      <c r="J38" s="17">
        <v>499200</v>
      </c>
      <c r="K38" s="17">
        <v>499200</v>
      </c>
      <c r="L38" s="17">
        <v>499200</v>
      </c>
      <c r="M38" s="17">
        <v>499200</v>
      </c>
      <c r="N38" s="17">
        <v>499200</v>
      </c>
      <c r="O38" s="17">
        <v>499200</v>
      </c>
      <c r="P38" s="17">
        <v>499200</v>
      </c>
      <c r="Q38" s="17">
        <v>499200</v>
      </c>
      <c r="R38" s="17">
        <v>499200</v>
      </c>
      <c r="S38" s="17">
        <v>499200</v>
      </c>
      <c r="T38" s="17">
        <v>499200</v>
      </c>
      <c r="U38" s="17">
        <v>499200</v>
      </c>
      <c r="V38" s="17">
        <v>499200</v>
      </c>
      <c r="W38" s="17">
        <v>499200</v>
      </c>
      <c r="X38" s="17">
        <v>499200</v>
      </c>
      <c r="Y38" s="18"/>
      <c r="Z38" s="17">
        <v>499200</v>
      </c>
      <c r="AA38" s="17">
        <v>499200</v>
      </c>
      <c r="AB38" s="17">
        <v>499200</v>
      </c>
      <c r="AC38" s="17">
        <v>499200</v>
      </c>
      <c r="AD38" s="17">
        <v>499200</v>
      </c>
    </row>
    <row r="39" spans="1:33" x14ac:dyDescent="0.5">
      <c r="A39" s="31" t="s">
        <v>122</v>
      </c>
      <c r="B39" s="33">
        <f t="shared" ref="B39:X39" si="67">B35/B38</f>
        <v>0.22149742860576949</v>
      </c>
      <c r="C39" s="33">
        <f t="shared" si="67"/>
        <v>0.1648867583533655</v>
      </c>
      <c r="D39" s="33">
        <f t="shared" si="67"/>
        <v>0.10105622712339697</v>
      </c>
      <c r="E39" s="33">
        <f t="shared" si="67"/>
        <v>0.65504167814503267</v>
      </c>
      <c r="F39" s="33">
        <f t="shared" si="67"/>
        <v>0.10243123403445463</v>
      </c>
      <c r="G39" s="33">
        <f t="shared" si="67"/>
        <v>0.17840810839343085</v>
      </c>
      <c r="H39" s="33">
        <f t="shared" si="67"/>
        <v>0.16692671306089507</v>
      </c>
      <c r="I39" s="33">
        <f t="shared" si="67"/>
        <v>2.0275431109575321</v>
      </c>
      <c r="J39" s="33">
        <f t="shared" si="67"/>
        <v>5.8717478104968364E-2</v>
      </c>
      <c r="K39" s="33">
        <f t="shared" si="67"/>
        <v>0.10998234969952099</v>
      </c>
      <c r="L39" s="33">
        <f t="shared" si="67"/>
        <v>0.13596493267226961</v>
      </c>
      <c r="M39" s="33">
        <f t="shared" si="67"/>
        <v>0.88253686003605403</v>
      </c>
      <c r="N39" s="33">
        <f t="shared" si="67"/>
        <v>-9.5186079699569118E-2</v>
      </c>
      <c r="O39" s="33">
        <f t="shared" si="67"/>
        <v>-0.59343548427107817</v>
      </c>
      <c r="P39" s="33">
        <f t="shared" si="67"/>
        <v>-0.1030238738717639</v>
      </c>
      <c r="Q39" s="33">
        <f t="shared" si="67"/>
        <v>0.7372504399257408</v>
      </c>
      <c r="R39" s="33">
        <f t="shared" si="67"/>
        <v>-0.21017051604558179</v>
      </c>
      <c r="S39" s="33">
        <f t="shared" si="67"/>
        <v>9.2365928884453705E-2</v>
      </c>
      <c r="T39" s="33">
        <f t="shared" si="67"/>
        <v>0.41529794968285316</v>
      </c>
      <c r="U39" s="33">
        <f t="shared" si="67"/>
        <v>0.61021471287953333</v>
      </c>
      <c r="V39" s="33">
        <f t="shared" si="67"/>
        <v>-0.16053285256410257</v>
      </c>
      <c r="W39" s="33">
        <f t="shared" si="67"/>
        <v>5.2850560897435894E-2</v>
      </c>
      <c r="X39" s="33">
        <f t="shared" si="67"/>
        <v>6.9671474358974361E-3</v>
      </c>
      <c r="Y39" s="22"/>
      <c r="Z39" s="33">
        <f>Z35/Z38</f>
        <v>1.1424820922275662</v>
      </c>
      <c r="AA39" s="33">
        <f>AA35/AA38</f>
        <v>2.4753091664463147</v>
      </c>
      <c r="AB39" s="33">
        <f>AB35/AB38</f>
        <v>1.1872016205128111</v>
      </c>
      <c r="AC39" s="33">
        <f>AC35/AC38</f>
        <v>-5.439499791667126E-2</v>
      </c>
      <c r="AD39" s="33">
        <f>AD35/AD38</f>
        <v>0.90770807540125831</v>
      </c>
      <c r="AE39" s="5"/>
      <c r="AF39" s="5"/>
      <c r="AG39" s="5"/>
    </row>
    <row r="40" spans="1:33" s="5" customFormat="1" ht="6" customHeight="1" x14ac:dyDescent="0.5">
      <c r="A40" s="3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8"/>
      <c r="Z40" s="19"/>
      <c r="AA40" s="19"/>
      <c r="AB40" s="19"/>
      <c r="AC40" s="19"/>
      <c r="AD40" s="19"/>
    </row>
    <row r="41" spans="1:33" x14ac:dyDescent="0.5">
      <c r="A41" s="29" t="s">
        <v>1448</v>
      </c>
      <c r="B41" s="17">
        <v>-73013</v>
      </c>
      <c r="C41" s="17">
        <v>0</v>
      </c>
      <c r="D41" s="17">
        <v>0</v>
      </c>
      <c r="E41" s="17">
        <v>-154300</v>
      </c>
      <c r="F41" s="17">
        <v>0</v>
      </c>
      <c r="G41" s="17">
        <v>0</v>
      </c>
      <c r="H41" s="17">
        <v>0</v>
      </c>
      <c r="I41" s="17">
        <v>-737695</v>
      </c>
      <c r="J41" s="17">
        <v>0</v>
      </c>
      <c r="K41" s="17">
        <v>0</v>
      </c>
      <c r="L41" s="17">
        <v>0</v>
      </c>
      <c r="M41" s="17">
        <v>-92969</v>
      </c>
      <c r="N41" s="17">
        <v>0</v>
      </c>
      <c r="O41" s="17">
        <v>0</v>
      </c>
      <c r="P41" s="17">
        <v>0</v>
      </c>
      <c r="Q41" s="17">
        <v>-81660</v>
      </c>
      <c r="R41" s="17">
        <v>0</v>
      </c>
      <c r="S41" s="17">
        <v>0</v>
      </c>
      <c r="T41" s="17">
        <v>-199318</v>
      </c>
      <c r="U41" s="17">
        <v>-60419</v>
      </c>
      <c r="V41" s="17">
        <v>0</v>
      </c>
      <c r="W41" s="17">
        <v>0</v>
      </c>
      <c r="X41" s="17">
        <v>0</v>
      </c>
      <c r="Y41" s="17"/>
      <c r="Z41" s="17">
        <v>-227300</v>
      </c>
      <c r="AA41" s="17">
        <v>-737695</v>
      </c>
      <c r="AB41" s="17">
        <v>-92969</v>
      </c>
      <c r="AC41" s="17">
        <v>-81660</v>
      </c>
      <c r="AD41" s="17">
        <v>-259719</v>
      </c>
      <c r="AE41" s="5"/>
      <c r="AF41" s="147"/>
      <c r="AG41" s="5"/>
    </row>
    <row r="42" spans="1:33" s="5" customFormat="1" x14ac:dyDescent="0.5">
      <c r="A42" s="31" t="s">
        <v>1449</v>
      </c>
      <c r="B42" s="141">
        <f t="shared" ref="B42:S42" si="68">B35+B41</f>
        <v>37558.516360000125</v>
      </c>
      <c r="C42" s="141">
        <f t="shared" si="68"/>
        <v>82311.469770000054</v>
      </c>
      <c r="D42" s="141">
        <f t="shared" si="68"/>
        <v>50447.268579999771</v>
      </c>
      <c r="E42" s="141">
        <f t="shared" si="68"/>
        <v>172696.80573000031</v>
      </c>
      <c r="F42" s="141">
        <f t="shared" si="68"/>
        <v>51133.672029999754</v>
      </c>
      <c r="G42" s="141">
        <f t="shared" si="68"/>
        <v>89061.327710000682</v>
      </c>
      <c r="H42" s="141">
        <f t="shared" si="68"/>
        <v>83329.81515999882</v>
      </c>
      <c r="I42" s="141">
        <f t="shared" si="68"/>
        <v>274454.52099000011</v>
      </c>
      <c r="J42" s="141">
        <f t="shared" si="68"/>
        <v>29311.765070000209</v>
      </c>
      <c r="K42" s="141">
        <f t="shared" si="68"/>
        <v>54903.188970000876</v>
      </c>
      <c r="L42" s="141">
        <f t="shared" si="68"/>
        <v>67873.694389996992</v>
      </c>
      <c r="M42" s="141">
        <f t="shared" si="68"/>
        <v>347593.40052999818</v>
      </c>
      <c r="N42" s="141">
        <f t="shared" si="68"/>
        <v>-47516.890986024904</v>
      </c>
      <c r="O42" s="141">
        <f t="shared" si="68"/>
        <v>-296242.99374812224</v>
      </c>
      <c r="P42" s="141">
        <f t="shared" si="68"/>
        <v>-51429.517836784536</v>
      </c>
      <c r="Q42" s="141">
        <f t="shared" si="68"/>
        <v>286375.41961092979</v>
      </c>
      <c r="R42" s="141">
        <f t="shared" si="68"/>
        <v>-104917.12160995443</v>
      </c>
      <c r="S42" s="141">
        <f t="shared" si="68"/>
        <v>46109.071699119289</v>
      </c>
      <c r="T42" s="141">
        <f>T35+T41</f>
        <v>7998.7364816803019</v>
      </c>
      <c r="U42" s="141">
        <f t="shared" ref="U42:X42" si="69">U35+U41</f>
        <v>244200.18466946302</v>
      </c>
      <c r="V42" s="141">
        <f t="shared" si="69"/>
        <v>-80138</v>
      </c>
      <c r="W42" s="141">
        <f t="shared" si="69"/>
        <v>26383</v>
      </c>
      <c r="X42" s="141">
        <f t="shared" si="69"/>
        <v>3478</v>
      </c>
      <c r="Y42" s="17"/>
      <c r="Z42" s="141">
        <f>Z35+Z41</f>
        <v>343027.06044000108</v>
      </c>
      <c r="AA42" s="141">
        <f t="shared" ref="AA42:AD42" si="70">AA35+AA41</f>
        <v>497979.33589000022</v>
      </c>
      <c r="AB42" s="141">
        <f t="shared" si="70"/>
        <v>499682.04895999527</v>
      </c>
      <c r="AC42" s="141">
        <f t="shared" si="70"/>
        <v>-108813.98296000229</v>
      </c>
      <c r="AD42" s="141">
        <f t="shared" si="70"/>
        <v>193408.87124030816</v>
      </c>
    </row>
    <row r="43" spans="1:33" s="5" customFormat="1" ht="7.5" customHeight="1" x14ac:dyDescent="0.5">
      <c r="A43" s="32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8"/>
      <c r="Z43" s="19"/>
      <c r="AA43" s="19"/>
      <c r="AB43" s="19"/>
      <c r="AC43" s="19"/>
      <c r="AD43" s="19"/>
    </row>
    <row r="44" spans="1:33" s="5" customFormat="1" x14ac:dyDescent="0.5">
      <c r="A44" s="29" t="s">
        <v>115</v>
      </c>
      <c r="B44" s="17">
        <v>74576.274309999993</v>
      </c>
      <c r="C44" s="17">
        <v>74027.649770000004</v>
      </c>
      <c r="D44" s="17">
        <v>75113.89188000001</v>
      </c>
      <c r="E44" s="17">
        <v>76376.460649999935</v>
      </c>
      <c r="F44" s="17">
        <v>77872.80541999999</v>
      </c>
      <c r="G44" s="17">
        <v>78709.039050000021</v>
      </c>
      <c r="H44" s="17">
        <v>79782.596250000031</v>
      </c>
      <c r="I44" s="17">
        <v>54867.627100000012</v>
      </c>
      <c r="J44" s="17">
        <v>130771.69800999999</v>
      </c>
      <c r="K44" s="17">
        <v>131758.14313000004</v>
      </c>
      <c r="L44" s="17">
        <v>139392.49071699998</v>
      </c>
      <c r="M44" s="17">
        <v>109339.66969407495</v>
      </c>
      <c r="N44" s="17">
        <v>130608.12532999998</v>
      </c>
      <c r="O44" s="17">
        <v>129660.98245700001</v>
      </c>
      <c r="P44" s="17">
        <v>132504.16454000006</v>
      </c>
      <c r="Q44" s="17">
        <v>131380.63996999996</v>
      </c>
      <c r="R44" s="17">
        <v>134184.71302</v>
      </c>
      <c r="S44" s="17">
        <v>135497.16682000001</v>
      </c>
      <c r="T44" s="17">
        <v>139341</v>
      </c>
      <c r="U44" s="17">
        <v>140951.10079000011</v>
      </c>
      <c r="V44" s="17">
        <v>146948</v>
      </c>
      <c r="W44" s="17">
        <v>149162</v>
      </c>
      <c r="X44" s="17">
        <v>150731</v>
      </c>
      <c r="Y44" s="18"/>
      <c r="Z44" s="17">
        <f>SUM(B44:E44)</f>
        <v>300094.27660999994</v>
      </c>
      <c r="AA44" s="17">
        <f>SUM(F44:I44)</f>
        <v>291232.06782000005</v>
      </c>
      <c r="AB44" s="17">
        <f>SUM(J44:M44)</f>
        <v>511262.00155107497</v>
      </c>
      <c r="AC44" s="17">
        <f>SUM(N44:Q44)</f>
        <v>524153.912297</v>
      </c>
      <c r="AD44" s="17">
        <f>SUM(R44:U44)</f>
        <v>549973.98063000012</v>
      </c>
    </row>
    <row r="45" spans="1:33" x14ac:dyDescent="0.5">
      <c r="A45" s="30" t="s">
        <v>116</v>
      </c>
      <c r="B45" s="21">
        <f>B31+B44</f>
        <v>271670.35933000012</v>
      </c>
      <c r="C45" s="21">
        <f>C31+C44</f>
        <v>213590.23607000004</v>
      </c>
      <c r="D45" s="21">
        <f t="shared" ref="D45:X45" si="71">D31+D44</f>
        <v>162167.59228999983</v>
      </c>
      <c r="E45" s="21">
        <f t="shared" si="71"/>
        <v>541290.52219000016</v>
      </c>
      <c r="F45" s="21">
        <f t="shared" si="71"/>
        <v>177337.27425999974</v>
      </c>
      <c r="G45" s="21">
        <f t="shared" si="71"/>
        <v>224876.16549000068</v>
      </c>
      <c r="H45" s="21">
        <f t="shared" si="71"/>
        <v>223626.34067999889</v>
      </c>
      <c r="I45" s="21">
        <f t="shared" si="71"/>
        <v>1075481.56736</v>
      </c>
      <c r="J45" s="21">
        <f t="shared" si="71"/>
        <v>188812.14467000021</v>
      </c>
      <c r="K45" s="21">
        <f t="shared" si="71"/>
        <v>234777.77070000087</v>
      </c>
      <c r="L45" s="21">
        <f t="shared" si="71"/>
        <v>254299.76656699696</v>
      </c>
      <c r="M45" s="21">
        <f t="shared" si="71"/>
        <v>640914.83203407307</v>
      </c>
      <c r="N45" s="21">
        <f t="shared" si="71"/>
        <v>99319.458003975087</v>
      </c>
      <c r="O45" s="21">
        <f t="shared" si="71"/>
        <v>-289229.9176811222</v>
      </c>
      <c r="P45" s="21">
        <f t="shared" si="71"/>
        <v>84153.355403215537</v>
      </c>
      <c r="Q45" s="21">
        <f t="shared" si="71"/>
        <v>598493.82364092977</v>
      </c>
      <c r="R45" s="21">
        <f t="shared" si="71"/>
        <v>31712.712890045572</v>
      </c>
      <c r="S45" s="21">
        <f t="shared" si="71"/>
        <v>206045.3617191193</v>
      </c>
      <c r="T45" s="21">
        <f t="shared" si="71"/>
        <v>208117.7364816803</v>
      </c>
      <c r="U45" s="21">
        <f t="shared" si="71"/>
        <v>515670.05780946329</v>
      </c>
      <c r="V45" s="21">
        <f t="shared" si="71"/>
        <v>61810</v>
      </c>
      <c r="W45" s="21">
        <f t="shared" si="71"/>
        <v>261949</v>
      </c>
      <c r="X45" s="21">
        <f t="shared" si="71"/>
        <v>234858</v>
      </c>
      <c r="Y45" s="22"/>
      <c r="Z45" s="21">
        <f t="shared" ref="Z45" si="72">Z31+Z44</f>
        <v>1188718.7098800009</v>
      </c>
      <c r="AA45" s="21">
        <f t="shared" ref="AA45" si="73">AA31+AA44</f>
        <v>1701321.34779</v>
      </c>
      <c r="AB45" s="21">
        <f t="shared" ref="AB45" si="74">AB31+AB44</f>
        <v>1318804.5139710703</v>
      </c>
      <c r="AC45" s="21">
        <f t="shared" ref="AC45" si="75">AC31+AC44</f>
        <v>492736.71936699777</v>
      </c>
      <c r="AD45" s="21">
        <f t="shared" ref="AD45" si="76">AD31+AD44</f>
        <v>961545.86890030839</v>
      </c>
      <c r="AE45" s="5"/>
      <c r="AF45" s="5"/>
      <c r="AG45" s="5"/>
    </row>
    <row r="46" spans="1:33" s="5" customFormat="1" x14ac:dyDescent="0.5">
      <c r="A46" s="29" t="s">
        <v>107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1798.9973799999998</v>
      </c>
      <c r="O46" s="17">
        <v>-1798.9973799999998</v>
      </c>
      <c r="P46" s="17">
        <v>535.20338000000004</v>
      </c>
      <c r="Q46" s="17">
        <v>-535.20338000000004</v>
      </c>
      <c r="R46" s="17">
        <v>1788.6458299999999</v>
      </c>
      <c r="S46" s="17">
        <v>-1788.6458299999999</v>
      </c>
      <c r="T46" s="17">
        <v>3225.6628300000002</v>
      </c>
      <c r="U46" s="17">
        <v>-3225.6628300000002</v>
      </c>
      <c r="V46" s="17">
        <v>0</v>
      </c>
      <c r="W46" s="17">
        <v>0</v>
      </c>
      <c r="X46" s="17">
        <v>0</v>
      </c>
      <c r="Y46" s="23"/>
      <c r="Z46" s="17">
        <v>0</v>
      </c>
      <c r="AA46" s="17" t="s">
        <v>117</v>
      </c>
      <c r="AB46" s="17" t="s">
        <v>117</v>
      </c>
      <c r="AC46" s="17" t="s">
        <v>117</v>
      </c>
      <c r="AD46" s="17" t="s">
        <v>117</v>
      </c>
    </row>
    <row r="47" spans="1:33" x14ac:dyDescent="0.5">
      <c r="A47" s="30" t="s">
        <v>118</v>
      </c>
      <c r="B47" s="21">
        <f>SUM(B45:B46)</f>
        <v>271670.35933000012</v>
      </c>
      <c r="C47" s="21">
        <f t="shared" ref="C47:W47" si="77">SUM(C45:C46)</f>
        <v>213590.23607000004</v>
      </c>
      <c r="D47" s="21">
        <f t="shared" si="77"/>
        <v>162167.59228999983</v>
      </c>
      <c r="E47" s="21">
        <f t="shared" si="77"/>
        <v>541290.52219000016</v>
      </c>
      <c r="F47" s="21">
        <f t="shared" si="77"/>
        <v>177337.27425999974</v>
      </c>
      <c r="G47" s="21">
        <f t="shared" si="77"/>
        <v>224876.16549000068</v>
      </c>
      <c r="H47" s="21">
        <f t="shared" si="77"/>
        <v>223626.34067999889</v>
      </c>
      <c r="I47" s="21">
        <f t="shared" si="77"/>
        <v>1075481.56736</v>
      </c>
      <c r="J47" s="21">
        <f t="shared" si="77"/>
        <v>188812.14467000021</v>
      </c>
      <c r="K47" s="21">
        <f t="shared" si="77"/>
        <v>234777.77070000087</v>
      </c>
      <c r="L47" s="21">
        <f t="shared" si="77"/>
        <v>254299.76656699696</v>
      </c>
      <c r="M47" s="21">
        <f t="shared" si="77"/>
        <v>640914.83203407307</v>
      </c>
      <c r="N47" s="21">
        <f t="shared" si="77"/>
        <v>101118.45538397509</v>
      </c>
      <c r="O47" s="21">
        <f t="shared" si="77"/>
        <v>-291028.91506112221</v>
      </c>
      <c r="P47" s="21">
        <f t="shared" si="77"/>
        <v>84688.558783215543</v>
      </c>
      <c r="Q47" s="21">
        <f t="shared" si="77"/>
        <v>597958.62026092981</v>
      </c>
      <c r="R47" s="21">
        <f t="shared" si="77"/>
        <v>33501.358720045573</v>
      </c>
      <c r="S47" s="21">
        <f t="shared" si="77"/>
        <v>204256.71588911931</v>
      </c>
      <c r="T47" s="21">
        <f t="shared" si="77"/>
        <v>211343.39931168029</v>
      </c>
      <c r="U47" s="21">
        <f t="shared" si="77"/>
        <v>512444.39497946331</v>
      </c>
      <c r="V47" s="21">
        <f t="shared" si="77"/>
        <v>61810</v>
      </c>
      <c r="W47" s="21">
        <f t="shared" si="77"/>
        <v>261949</v>
      </c>
      <c r="X47" s="21">
        <f t="shared" ref="X47" si="78">SUM(X45:X46)</f>
        <v>234858</v>
      </c>
      <c r="Y47" s="18"/>
      <c r="Z47" s="21">
        <f t="shared" ref="Z47" si="79">SUM(Z45:Z46)</f>
        <v>1188718.7098800009</v>
      </c>
      <c r="AA47" s="21">
        <f t="shared" ref="AA47" si="80">SUM(AA45:AA46)</f>
        <v>1701321.34779</v>
      </c>
      <c r="AB47" s="21">
        <f t="shared" ref="AB47" si="81">SUM(AB45:AB46)</f>
        <v>1318804.5139710703</v>
      </c>
      <c r="AC47" s="21">
        <f t="shared" ref="AC47" si="82">SUM(AC45:AC46)</f>
        <v>492736.71936699777</v>
      </c>
      <c r="AD47" s="21">
        <f t="shared" ref="AD47" si="83">SUM(AD45:AD46)</f>
        <v>961545.86890030839</v>
      </c>
    </row>
    <row r="48" spans="1:33" x14ac:dyDescent="0.5">
      <c r="A48" s="40" t="s">
        <v>119</v>
      </c>
      <c r="B48" s="41">
        <f>B47/B12</f>
        <v>0.21405243176009417</v>
      </c>
      <c r="C48" s="41">
        <f t="shared" ref="C48:W48" si="84">C47/C12</f>
        <v>0.13280346889528669</v>
      </c>
      <c r="D48" s="41">
        <f t="shared" si="84"/>
        <v>0.10508833485404691</v>
      </c>
      <c r="E48" s="41">
        <f t="shared" si="84"/>
        <v>0.26743481040606071</v>
      </c>
      <c r="F48" s="41">
        <f t="shared" si="84"/>
        <v>0.11851536777471328</v>
      </c>
      <c r="G48" s="41">
        <f t="shared" si="84"/>
        <v>0.12614373632628564</v>
      </c>
      <c r="H48" s="41">
        <f t="shared" si="84"/>
        <v>0.12953573825117587</v>
      </c>
      <c r="I48" s="41">
        <f t="shared" si="84"/>
        <v>0.4917144418065777</v>
      </c>
      <c r="J48" s="41">
        <f t="shared" si="84"/>
        <v>0.11636353766421562</v>
      </c>
      <c r="K48" s="41">
        <f t="shared" si="84"/>
        <v>0.12617991351593569</v>
      </c>
      <c r="L48" s="41">
        <f t="shared" si="84"/>
        <v>0.13487467089116806</v>
      </c>
      <c r="M48" s="41">
        <f t="shared" si="84"/>
        <v>0.26274241585611008</v>
      </c>
      <c r="N48" s="41">
        <f t="shared" si="84"/>
        <v>6.2235809501068814E-2</v>
      </c>
      <c r="O48" s="41">
        <f t="shared" si="84"/>
        <v>-0.32851945595134158</v>
      </c>
      <c r="P48" s="41">
        <f t="shared" si="84"/>
        <v>5.5601438660117325E-2</v>
      </c>
      <c r="Q48" s="41">
        <f t="shared" si="84"/>
        <v>0.27037468786675506</v>
      </c>
      <c r="R48" s="41">
        <f t="shared" si="84"/>
        <v>2.6943962907266129E-2</v>
      </c>
      <c r="S48" s="41">
        <f t="shared" si="84"/>
        <v>0.12211294991142822</v>
      </c>
      <c r="T48" s="41">
        <f t="shared" ref="T48" si="85">T47/T12</f>
        <v>0.11642681684215946</v>
      </c>
      <c r="U48" s="41">
        <f t="shared" si="84"/>
        <v>0.20581119787251667</v>
      </c>
      <c r="V48" s="41">
        <f t="shared" si="84"/>
        <v>3.5606664166538494E-2</v>
      </c>
      <c r="W48" s="41">
        <f t="shared" si="84"/>
        <v>0.12159468592754888</v>
      </c>
      <c r="X48" s="41">
        <f t="shared" ref="X48" si="86">X47/X12</f>
        <v>0.11873658666059986</v>
      </c>
      <c r="Y48" s="39"/>
      <c r="Z48" s="41">
        <f t="shared" ref="Z48" si="87">Z47/Z12</f>
        <v>0.18445020631147974</v>
      </c>
      <c r="AA48" s="41">
        <f t="shared" ref="AA48" si="88">AA47/AA12</f>
        <v>0.2365378591582197</v>
      </c>
      <c r="AB48" s="41">
        <f t="shared" ref="AB48" si="89">AB47/AB12</f>
        <v>0.16890330274895068</v>
      </c>
      <c r="AC48" s="41">
        <f t="shared" ref="AC48" si="90">AC47/AC12</f>
        <v>7.889629491114647E-2</v>
      </c>
      <c r="AD48" s="41">
        <f t="shared" ref="AD48" si="91">AD47/AD12</f>
        <v>0.13315631211816842</v>
      </c>
    </row>
    <row r="49" spans="1:30" x14ac:dyDescent="0.5">
      <c r="A49" s="42" t="s">
        <v>120</v>
      </c>
      <c r="B49" s="43">
        <f t="shared" ref="B49:X49" si="92">B47/B13</f>
        <v>0.31146285950902197</v>
      </c>
      <c r="C49" s="43">
        <f t="shared" si="92"/>
        <v>0.17858899223794913</v>
      </c>
      <c r="D49" s="43">
        <f t="shared" si="92"/>
        <v>0.14481772180621502</v>
      </c>
      <c r="E49" s="43">
        <f t="shared" si="92"/>
        <v>0.34400519888992748</v>
      </c>
      <c r="F49" s="43">
        <f t="shared" si="92"/>
        <v>0.1740951493177092</v>
      </c>
      <c r="G49" s="43">
        <f t="shared" si="92"/>
        <v>0.17818666788748277</v>
      </c>
      <c r="H49" s="43">
        <f t="shared" si="92"/>
        <v>0.18860234406771972</v>
      </c>
      <c r="I49" s="43">
        <f t="shared" si="92"/>
        <v>0.66101139036425594</v>
      </c>
      <c r="J49" s="43">
        <f t="shared" si="92"/>
        <v>0.1803627570885995</v>
      </c>
      <c r="K49" s="43">
        <f t="shared" si="92"/>
        <v>0.1867860203574522</v>
      </c>
      <c r="L49" s="43">
        <f t="shared" si="92"/>
        <v>0.20093741054960598</v>
      </c>
      <c r="M49" s="43">
        <f t="shared" si="92"/>
        <v>0.35414381166656439</v>
      </c>
      <c r="N49" s="43">
        <f t="shared" si="92"/>
        <v>0.1001815628616963</v>
      </c>
      <c r="O49" s="43">
        <f t="shared" si="92"/>
        <v>-0.7832034596339148</v>
      </c>
      <c r="P49" s="43">
        <f t="shared" si="92"/>
        <v>7.5009043472313602E-2</v>
      </c>
      <c r="Q49" s="43">
        <f t="shared" si="92"/>
        <v>0.32822033964367175</v>
      </c>
      <c r="R49" s="43">
        <f t="shared" si="92"/>
        <v>3.9829621239912148E-2</v>
      </c>
      <c r="S49" s="43">
        <f t="shared" si="92"/>
        <v>0.15866448992793936</v>
      </c>
      <c r="T49" s="43">
        <f t="shared" si="92"/>
        <v>0.15337300471830323</v>
      </c>
      <c r="U49" s="43">
        <f t="shared" si="92"/>
        <v>0.25624513831013918</v>
      </c>
      <c r="V49" s="43">
        <f t="shared" si="92"/>
        <v>5.0767005210490934E-2</v>
      </c>
      <c r="W49" s="43">
        <f t="shared" si="92"/>
        <v>0.16393113418651753</v>
      </c>
      <c r="X49" s="43">
        <f t="shared" si="92"/>
        <v>0.17099884390788994</v>
      </c>
      <c r="Y49" s="39"/>
      <c r="Z49" s="43">
        <f>Z47/Z13</f>
        <v>0.24965069526166725</v>
      </c>
      <c r="AA49" s="43">
        <f>AA47/AA13</f>
        <v>0.33402628786947358</v>
      </c>
      <c r="AB49" s="43">
        <f>AB47/AB13</f>
        <v>0.24517165769430863</v>
      </c>
      <c r="AC49" s="43">
        <f>AC47/AC13</f>
        <v>0.11374858653091843</v>
      </c>
      <c r="AD49" s="43">
        <f>AD47/AD13</f>
        <v>0.17462784184576352</v>
      </c>
    </row>
    <row r="50" spans="1:30" s="5" customFormat="1" ht="6" customHeight="1" x14ac:dyDescent="0.5">
      <c r="A50" s="32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8"/>
      <c r="Z50" s="19"/>
      <c r="AA50" s="19"/>
      <c r="AB50" s="19"/>
      <c r="AC50" s="19"/>
      <c r="AD50" s="19"/>
    </row>
    <row r="51" spans="1:30" x14ac:dyDescent="0.5">
      <c r="A51" s="29" t="s">
        <v>1433</v>
      </c>
      <c r="B51" s="17">
        <v>-110625</v>
      </c>
      <c r="C51" s="17">
        <v>0</v>
      </c>
      <c r="D51" s="17">
        <v>0</v>
      </c>
      <c r="E51" s="17">
        <v>-189219</v>
      </c>
      <c r="F51" s="17">
        <v>0</v>
      </c>
      <c r="G51" s="17">
        <v>0</v>
      </c>
      <c r="H51" s="17">
        <v>0</v>
      </c>
      <c r="I51" s="17">
        <v>-606129.45600000001</v>
      </c>
      <c r="J51" s="17">
        <v>0</v>
      </c>
      <c r="K51" s="17">
        <v>0</v>
      </c>
      <c r="L51" s="17">
        <v>0</v>
      </c>
      <c r="M51" s="17">
        <v>-78319</v>
      </c>
      <c r="N51" s="17">
        <v>0</v>
      </c>
      <c r="O51" s="17">
        <v>0</v>
      </c>
      <c r="P51" s="17">
        <v>0</v>
      </c>
      <c r="Q51" s="17">
        <v>-123728</v>
      </c>
      <c r="R51" s="17">
        <v>0</v>
      </c>
      <c r="S51" s="17">
        <v>0</v>
      </c>
      <c r="T51" s="17">
        <v>0</v>
      </c>
      <c r="U51" s="17">
        <v>-63457</v>
      </c>
      <c r="V51" s="17">
        <v>0</v>
      </c>
      <c r="W51" s="17">
        <v>0</v>
      </c>
      <c r="X51" s="17">
        <v>0</v>
      </c>
      <c r="Y51" s="17"/>
      <c r="Z51" s="17">
        <f>SUM(B51:E51)</f>
        <v>-299844</v>
      </c>
      <c r="AA51" s="17">
        <f>SUM(F51:I51)</f>
        <v>-606129.45600000001</v>
      </c>
      <c r="AB51" s="17">
        <f>SUM(J51:M51)</f>
        <v>-78319</v>
      </c>
      <c r="AC51" s="17">
        <f>SUM(N51:Q51)</f>
        <v>-123728</v>
      </c>
      <c r="AD51" s="17">
        <f>SUM(R51:U51)</f>
        <v>-63457</v>
      </c>
    </row>
    <row r="52" spans="1:30" s="5" customFormat="1" x14ac:dyDescent="0.5">
      <c r="A52" s="30" t="s">
        <v>1434</v>
      </c>
      <c r="B52" s="21">
        <f t="shared" ref="B52" si="93">B47+B51</f>
        <v>161045.35933000012</v>
      </c>
      <c r="C52" s="21">
        <f t="shared" ref="C52" si="94">C47+C51</f>
        <v>213590.23607000004</v>
      </c>
      <c r="D52" s="21">
        <f t="shared" ref="D52" si="95">D47+D51</f>
        <v>162167.59228999983</v>
      </c>
      <c r="E52" s="21">
        <f t="shared" ref="E52" si="96">E47+E51</f>
        <v>352071.52219000016</v>
      </c>
      <c r="F52" s="21">
        <f t="shared" ref="F52" si="97">F47+F51</f>
        <v>177337.27425999974</v>
      </c>
      <c r="G52" s="21">
        <f t="shared" ref="G52" si="98">G47+G51</f>
        <v>224876.16549000068</v>
      </c>
      <c r="H52" s="21">
        <f t="shared" ref="H52" si="99">H47+H51</f>
        <v>223626.34067999889</v>
      </c>
      <c r="I52" s="21">
        <f t="shared" ref="I52" si="100">I47+I51</f>
        <v>469352.11135999998</v>
      </c>
      <c r="J52" s="21">
        <f t="shared" ref="J52" si="101">J47+J51</f>
        <v>188812.14467000021</v>
      </c>
      <c r="K52" s="21">
        <f t="shared" ref="K52" si="102">K47+K51</f>
        <v>234777.77070000087</v>
      </c>
      <c r="L52" s="21">
        <f t="shared" ref="L52" si="103">L47+L51</f>
        <v>254299.76656699696</v>
      </c>
      <c r="M52" s="21">
        <f t="shared" ref="M52" si="104">M47+M51</f>
        <v>562595.83203407307</v>
      </c>
      <c r="N52" s="21">
        <f t="shared" ref="N52" si="105">N47+N51</f>
        <v>101118.45538397509</v>
      </c>
      <c r="O52" s="21">
        <f t="shared" ref="O52" si="106">O47+O51</f>
        <v>-291028.91506112221</v>
      </c>
      <c r="P52" s="21">
        <f t="shared" ref="P52" si="107">P47+P51</f>
        <v>84688.558783215543</v>
      </c>
      <c r="Q52" s="21">
        <f t="shared" ref="Q52" si="108">Q47+Q51</f>
        <v>474230.62026092981</v>
      </c>
      <c r="R52" s="21">
        <f t="shared" ref="R52" si="109">R47+R51</f>
        <v>33501.358720045573</v>
      </c>
      <c r="S52" s="21">
        <f t="shared" ref="S52" si="110">S47+S51</f>
        <v>204256.71588911931</v>
      </c>
      <c r="T52" s="21">
        <f t="shared" ref="T52" si="111">T47+T51</f>
        <v>211343.39931168029</v>
      </c>
      <c r="U52" s="21">
        <f>U47+U51</f>
        <v>448987.39497946331</v>
      </c>
      <c r="V52" s="21">
        <f t="shared" ref="V52:X52" si="112">V47+V51</f>
        <v>61810</v>
      </c>
      <c r="W52" s="21">
        <f t="shared" si="112"/>
        <v>261949</v>
      </c>
      <c r="X52" s="21">
        <f t="shared" si="112"/>
        <v>234858</v>
      </c>
      <c r="Y52" s="17"/>
      <c r="Z52" s="21">
        <f>SUM(B52:E52)</f>
        <v>888874.70988000021</v>
      </c>
      <c r="AA52" s="21">
        <f>SUM(F52:I52)</f>
        <v>1095191.8917899993</v>
      </c>
      <c r="AB52" s="21">
        <f>SUM(J52:M52)</f>
        <v>1240485.5139710712</v>
      </c>
      <c r="AC52" s="21">
        <f>SUM(N52:Q52)</f>
        <v>369008.71936699824</v>
      </c>
      <c r="AD52" s="21">
        <f>SUM(R52:U52)</f>
        <v>898088.8689003085</v>
      </c>
    </row>
    <row r="53" spans="1:30" x14ac:dyDescent="0.5">
      <c r="A53" s="40" t="s">
        <v>1435</v>
      </c>
      <c r="B53" s="41">
        <f t="shared" ref="B53:X53" si="113">B52/B12</f>
        <v>0.1268896278316145</v>
      </c>
      <c r="C53" s="41">
        <f t="shared" si="113"/>
        <v>0.13280346889528669</v>
      </c>
      <c r="D53" s="41">
        <f t="shared" si="113"/>
        <v>0.10508833485404691</v>
      </c>
      <c r="E53" s="41">
        <f t="shared" si="113"/>
        <v>0.17394758808137015</v>
      </c>
      <c r="F53" s="41">
        <f t="shared" si="113"/>
        <v>0.11851536777471328</v>
      </c>
      <c r="G53" s="41">
        <f t="shared" si="113"/>
        <v>0.12614373632628564</v>
      </c>
      <c r="H53" s="41">
        <f t="shared" si="113"/>
        <v>0.12953573825117587</v>
      </c>
      <c r="I53" s="41">
        <f t="shared" si="113"/>
        <v>0.21458964844431297</v>
      </c>
      <c r="J53" s="41">
        <f t="shared" si="113"/>
        <v>0.11636353766421562</v>
      </c>
      <c r="K53" s="41">
        <f t="shared" si="113"/>
        <v>0.12617991351593569</v>
      </c>
      <c r="L53" s="41">
        <f t="shared" si="113"/>
        <v>0.13487467089116806</v>
      </c>
      <c r="M53" s="41">
        <f t="shared" si="113"/>
        <v>0.23063561751267478</v>
      </c>
      <c r="N53" s="41">
        <f t="shared" si="113"/>
        <v>6.2235809501068814E-2</v>
      </c>
      <c r="O53" s="41">
        <f t="shared" si="113"/>
        <v>-0.32851945595134158</v>
      </c>
      <c r="P53" s="41">
        <f t="shared" si="113"/>
        <v>5.5601438660117325E-2</v>
      </c>
      <c r="Q53" s="41">
        <f t="shared" si="113"/>
        <v>0.21442947987597455</v>
      </c>
      <c r="R53" s="41">
        <f t="shared" si="113"/>
        <v>2.6943962907266129E-2</v>
      </c>
      <c r="S53" s="41">
        <f t="shared" si="113"/>
        <v>0.12211294991142822</v>
      </c>
      <c r="T53" s="41">
        <f t="shared" si="113"/>
        <v>0.11642681684215946</v>
      </c>
      <c r="U53" s="41">
        <f t="shared" si="113"/>
        <v>0.18032519136849454</v>
      </c>
      <c r="V53" s="41">
        <f t="shared" si="113"/>
        <v>3.5606664166538494E-2</v>
      </c>
      <c r="W53" s="41">
        <f t="shared" si="113"/>
        <v>0.12159468592754888</v>
      </c>
      <c r="X53" s="41">
        <f t="shared" si="113"/>
        <v>0.11873658666059986</v>
      </c>
      <c r="Y53" s="39"/>
      <c r="Z53" s="41">
        <f t="shared" ref="Z53:AC53" si="114">Z52/Z12</f>
        <v>0.13792423914903595</v>
      </c>
      <c r="AA53" s="41">
        <f t="shared" si="114"/>
        <v>0.1522665578657178</v>
      </c>
      <c r="AB53" s="41">
        <f t="shared" si="114"/>
        <v>0.15887275036013387</v>
      </c>
      <c r="AC53" s="41">
        <f t="shared" si="114"/>
        <v>5.9085145481676718E-2</v>
      </c>
      <c r="AD53" s="41">
        <f>AD52/AD12</f>
        <v>0.12436869171296999</v>
      </c>
    </row>
    <row r="54" spans="1:30" x14ac:dyDescent="0.5">
      <c r="A54" s="30" t="s">
        <v>1423</v>
      </c>
      <c r="B54" s="21">
        <v>-379.64066999987699</v>
      </c>
      <c r="C54" s="21">
        <v>141528.23607000004</v>
      </c>
      <c r="D54" s="21">
        <v>74855.592289999826</v>
      </c>
      <c r="E54" s="21">
        <v>249721.52219000016</v>
      </c>
      <c r="F54" s="21">
        <v>38184.963639999747</v>
      </c>
      <c r="G54" s="21">
        <v>124648.06544000068</v>
      </c>
      <c r="H54" s="21">
        <v>102303.33453999888</v>
      </c>
      <c r="I54" s="21">
        <v>300225</v>
      </c>
      <c r="J54" s="21">
        <v>48773.553460000199</v>
      </c>
      <c r="K54" s="21">
        <v>129377.1259100008</v>
      </c>
      <c r="L54" s="21">
        <v>159066.56167699693</v>
      </c>
      <c r="M54" s="21">
        <v>371057.30840407306</v>
      </c>
      <c r="N54" s="21">
        <v>20398.934183975252</v>
      </c>
      <c r="O54" s="21">
        <v>-171520.42215112236</v>
      </c>
      <c r="P54" s="21">
        <v>66942.276633215559</v>
      </c>
      <c r="Q54" s="21">
        <v>414614.53064092988</v>
      </c>
      <c r="R54" s="21">
        <v>-88975.640877821279</v>
      </c>
      <c r="S54" s="21">
        <v>101444.77137912027</v>
      </c>
      <c r="T54" s="21">
        <v>119596.41055167894</v>
      </c>
      <c r="U54" s="21">
        <v>274809.39697946503</v>
      </c>
      <c r="V54" s="21">
        <v>6522.6633485136736</v>
      </c>
      <c r="W54" s="21">
        <v>221809.598678735</v>
      </c>
      <c r="X54" s="21">
        <v>167003.14700264187</v>
      </c>
      <c r="Y54" s="39"/>
      <c r="Z54" s="21">
        <f>SUM(B54:E54)</f>
        <v>465725.70988000015</v>
      </c>
      <c r="AA54" s="21">
        <f>SUM(F54:I54)</f>
        <v>565361.36361999926</v>
      </c>
      <c r="AB54" s="21">
        <f>SUM(J54:M54)</f>
        <v>708274.54945107107</v>
      </c>
      <c r="AC54" s="21">
        <f>SUM(N54:Q54)</f>
        <v>330435.31930699834</v>
      </c>
      <c r="AD54" s="21">
        <f>SUM(R54:U54)</f>
        <v>406874.93803244294</v>
      </c>
    </row>
    <row r="55" spans="1:30" x14ac:dyDescent="0.5">
      <c r="A55" s="40" t="s">
        <v>1424</v>
      </c>
      <c r="B55" s="41">
        <f>B54/B13</f>
        <v>-4.3524795622054143E-4</v>
      </c>
      <c r="C55" s="41">
        <f t="shared" ref="C55:X55" si="115">C54/C13</f>
        <v>0.11833586365189631</v>
      </c>
      <c r="D55" s="41">
        <f t="shared" si="115"/>
        <v>6.6846995671656959E-2</v>
      </c>
      <c r="E55" s="41">
        <f t="shared" si="115"/>
        <v>0.15870498075691869</v>
      </c>
      <c r="F55" s="41">
        <f t="shared" si="115"/>
        <v>3.7486856467921569E-2</v>
      </c>
      <c r="G55" s="41">
        <f t="shared" si="115"/>
        <v>9.8768241582997962E-2</v>
      </c>
      <c r="H55" s="41">
        <f t="shared" si="115"/>
        <v>8.6280751370867534E-2</v>
      </c>
      <c r="I55" s="41">
        <f t="shared" si="115"/>
        <v>0.18452398506396725</v>
      </c>
      <c r="J55" s="41">
        <f t="shared" si="115"/>
        <v>4.6590925548930302E-2</v>
      </c>
      <c r="K55" s="41">
        <f t="shared" si="115"/>
        <v>0.102930692296645</v>
      </c>
      <c r="L55" s="41">
        <f t="shared" si="115"/>
        <v>0.12568797620183519</v>
      </c>
      <c r="M55" s="41">
        <f t="shared" si="115"/>
        <v>0.20503137542925251</v>
      </c>
      <c r="N55" s="41">
        <f t="shared" si="115"/>
        <v>2.0209932000082594E-2</v>
      </c>
      <c r="O55" s="41">
        <f t="shared" si="115"/>
        <v>-0.46158777040561527</v>
      </c>
      <c r="P55" s="41">
        <f t="shared" si="115"/>
        <v>5.9291080285943862E-2</v>
      </c>
      <c r="Q55" s="41">
        <f t="shared" si="115"/>
        <v>0.22758250731260382</v>
      </c>
      <c r="R55" s="41">
        <f t="shared" si="115"/>
        <v>-0.10578275661463217</v>
      </c>
      <c r="S55" s="41">
        <f t="shared" si="115"/>
        <v>7.8801242038289088E-2</v>
      </c>
      <c r="T55" s="41">
        <f t="shared" si="115"/>
        <v>8.6791737520903176E-2</v>
      </c>
      <c r="U55" s="41">
        <f t="shared" si="115"/>
        <v>0.13741700100115459</v>
      </c>
      <c r="V55" s="41">
        <f t="shared" si="115"/>
        <v>5.3573221841170023E-3</v>
      </c>
      <c r="W55" s="41">
        <f t="shared" si="115"/>
        <v>0.13881136818564419</v>
      </c>
      <c r="X55" s="41">
        <f t="shared" si="115"/>
        <v>0.12159409118033515</v>
      </c>
      <c r="Y55" s="39"/>
      <c r="Z55" s="41">
        <f t="shared" ref="Z55" si="116">Z54/Z13</f>
        <v>9.7810143229353816E-2</v>
      </c>
      <c r="AA55" s="41">
        <f t="shared" ref="AA55" si="117">AA54/AA13</f>
        <v>0.11099934638457369</v>
      </c>
      <c r="AB55" s="41">
        <f t="shared" ref="AB55" si="118">AB54/AB13</f>
        <v>0.13167140660501095</v>
      </c>
      <c r="AC55" s="41">
        <f t="shared" ref="AC55" si="119">AC54/AC13</f>
        <v>7.6281204614403283E-2</v>
      </c>
      <c r="AD55" s="41">
        <f t="shared" ref="AD55" si="120">AD54/AD13</f>
        <v>7.3893190775177475E-2</v>
      </c>
    </row>
    <row r="56" spans="1:30" x14ac:dyDescent="0.5">
      <c r="A56" s="30" t="s">
        <v>1426</v>
      </c>
      <c r="B56" s="21">
        <v>147576</v>
      </c>
      <c r="C56" s="21">
        <v>58528</v>
      </c>
      <c r="D56" s="21">
        <v>72605</v>
      </c>
      <c r="E56" s="21">
        <v>83272</v>
      </c>
      <c r="F56" s="21">
        <v>127046</v>
      </c>
      <c r="G56" s="21">
        <v>86175</v>
      </c>
      <c r="H56" s="21">
        <v>106334</v>
      </c>
      <c r="I56" s="21">
        <v>149257</v>
      </c>
      <c r="J56" s="21">
        <v>126227.14467000001</v>
      </c>
      <c r="K56" s="21">
        <v>89748.776550000068</v>
      </c>
      <c r="L56" s="21">
        <v>79632.756980000035</v>
      </c>
      <c r="M56" s="21">
        <v>170823.82711000001</v>
      </c>
      <c r="N56" s="21">
        <v>67071.343089999835</v>
      </c>
      <c r="O56" s="21">
        <v>-118474.39864999986</v>
      </c>
      <c r="P56" s="21">
        <v>9613.2406499999925</v>
      </c>
      <c r="Q56" s="21">
        <v>40130.70604999995</v>
      </c>
      <c r="R56" s="21">
        <v>110217.91363786685</v>
      </c>
      <c r="S56" s="21">
        <v>88447.561219999043</v>
      </c>
      <c r="T56" s="21">
        <v>74817.630860001344</v>
      </c>
      <c r="U56" s="21">
        <v>151128.0808599999</v>
      </c>
      <c r="V56" s="21">
        <v>37574.336301486328</v>
      </c>
      <c r="W56" s="21">
        <v>20946.781321265007</v>
      </c>
      <c r="X56" s="21">
        <v>48196.366067358118</v>
      </c>
      <c r="Y56" s="39"/>
      <c r="Z56" s="21">
        <f>SUM(B56:E56)</f>
        <v>361981</v>
      </c>
      <c r="AA56" s="21">
        <f>SUM(F56:I56)</f>
        <v>468812</v>
      </c>
      <c r="AB56" s="21">
        <f>SUM(J56:M56)</f>
        <v>466432.5053100001</v>
      </c>
      <c r="AC56" s="21">
        <f>SUM(N56:Q56)</f>
        <v>-1659.1088600000803</v>
      </c>
      <c r="AD56" s="21">
        <f>SUM(R56:U56)</f>
        <v>424611.18657786713</v>
      </c>
    </row>
    <row r="57" spans="1:30" x14ac:dyDescent="0.5">
      <c r="A57" s="30" t="s">
        <v>1427</v>
      </c>
      <c r="B57" s="21">
        <v>13849</v>
      </c>
      <c r="C57" s="21">
        <v>13534</v>
      </c>
      <c r="D57" s="21">
        <v>14707</v>
      </c>
      <c r="E57" s="21">
        <v>19078</v>
      </c>
      <c r="F57" s="21">
        <v>12106.310619999997</v>
      </c>
      <c r="G57" s="21">
        <v>14053.100050000005</v>
      </c>
      <c r="H57" s="21">
        <v>14989.006140000009</v>
      </c>
      <c r="I57" s="21">
        <v>19869.977629999994</v>
      </c>
      <c r="J57" s="21">
        <v>13811.446540000001</v>
      </c>
      <c r="K57" s="21">
        <v>15651.86824</v>
      </c>
      <c r="L57" s="21">
        <v>15600.447909999993</v>
      </c>
      <c r="M57" s="21">
        <v>20714.696520000005</v>
      </c>
      <c r="N57" s="21">
        <v>13648.178109999999</v>
      </c>
      <c r="O57" s="21">
        <v>-1034.0942599999978</v>
      </c>
      <c r="P57" s="21">
        <v>8133.0414999999985</v>
      </c>
      <c r="Q57" s="21">
        <v>19485.383570000005</v>
      </c>
      <c r="R57" s="21">
        <v>12259.08596</v>
      </c>
      <c r="S57" s="21">
        <v>14364.38329</v>
      </c>
      <c r="T57" s="21">
        <v>16929.357899999999</v>
      </c>
      <c r="U57" s="21">
        <v>23049.948800000002</v>
      </c>
      <c r="V57" s="21">
        <v>17713.000349999998</v>
      </c>
      <c r="W57" s="21">
        <v>19192.62</v>
      </c>
      <c r="X57" s="21">
        <v>19658.486929999999</v>
      </c>
      <c r="Y57" s="39"/>
      <c r="Z57" s="21">
        <f>SUM(B57:E57)</f>
        <v>61168</v>
      </c>
      <c r="AA57" s="21">
        <f>SUM(F57:I57)</f>
        <v>61018.394440000004</v>
      </c>
      <c r="AB57" s="21">
        <f>SUM(J57:M57)</f>
        <v>65778.459210000001</v>
      </c>
      <c r="AC57" s="21">
        <f>SUM(N57:Q57)</f>
        <v>40232.508920000007</v>
      </c>
      <c r="AD57" s="21">
        <f>SUM(R57:U57)</f>
        <v>66602.775949999996</v>
      </c>
    </row>
    <row r="58" spans="1:30" x14ac:dyDescent="0.5">
      <c r="Y58" s="23"/>
    </row>
    <row r="59" spans="1:30" x14ac:dyDescent="0.5">
      <c r="A59" s="134" t="s">
        <v>1445</v>
      </c>
      <c r="Y59" s="18"/>
    </row>
    <row r="60" spans="1:30" x14ac:dyDescent="0.5">
      <c r="Y60" s="18"/>
    </row>
    <row r="61" spans="1:30" x14ac:dyDescent="0.5">
      <c r="Y61" s="18"/>
    </row>
    <row r="62" spans="1:30" x14ac:dyDescent="0.5">
      <c r="Y62" s="18"/>
    </row>
    <row r="63" spans="1:30" x14ac:dyDescent="0.5">
      <c r="Y63" s="18"/>
    </row>
    <row r="64" spans="1:30" x14ac:dyDescent="0.5">
      <c r="Y64" s="18"/>
    </row>
    <row r="65" spans="25:25" x14ac:dyDescent="0.5">
      <c r="Y65" s="18"/>
    </row>
    <row r="66" spans="25:25" x14ac:dyDescent="0.5">
      <c r="Y66" s="18"/>
    </row>
    <row r="67" spans="25:25" x14ac:dyDescent="0.5">
      <c r="Y67" s="18"/>
    </row>
    <row r="68" spans="25:25" x14ac:dyDescent="0.5">
      <c r="Y68" s="18"/>
    </row>
    <row r="69" spans="25:25" x14ac:dyDescent="0.5">
      <c r="Y69" s="18"/>
    </row>
    <row r="70" spans="25:25" x14ac:dyDescent="0.5">
      <c r="Y70" s="18"/>
    </row>
    <row r="71" spans="25:25" x14ac:dyDescent="0.5">
      <c r="Y71" s="18"/>
    </row>
    <row r="72" spans="25:25" x14ac:dyDescent="0.5">
      <c r="Y72" s="18"/>
    </row>
    <row r="73" spans="25:25" x14ac:dyDescent="0.5">
      <c r="Y73" s="18"/>
    </row>
    <row r="74" spans="25:25" x14ac:dyDescent="0.5">
      <c r="Y74" s="22"/>
    </row>
    <row r="75" spans="25:25" x14ac:dyDescent="0.5">
      <c r="Y75" s="25"/>
    </row>
    <row r="76" spans="25:25" x14ac:dyDescent="0.5">
      <c r="Y76" s="22"/>
    </row>
    <row r="77" spans="25:25" x14ac:dyDescent="0.5">
      <c r="Y77" s="25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6:K6 L6:T6 Z44:AD44 Z26:AD30 Z7:AD11 Z17:AD18 Z13:AD15 Z32:AD32 U6:X6 Z57:AA57 AC57:AE57 Z51:AD51 Z54:AD54" formulaRange="1"/>
    <ignoredError sqref="Z12:AD12 Z16:AD16 Z31:AD31 Z33:AD33 Z34:AD34 Z56:AA56 AB57 AC56:AD56 AB56" formula="1" formulaRange="1"/>
    <ignoredError sqref="Z19:AD19 Z55 AA55 AB55 AC55:AD55 Z53:AD53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theme="1"/>
  </sheetPr>
  <dimension ref="A3:Y58"/>
  <sheetViews>
    <sheetView showGridLines="0" zoomScale="90" zoomScaleNormal="90" workbookViewId="0">
      <pane xSplit="1" ySplit="5" topLeftCell="M6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9.1796875" defaultRowHeight="17" x14ac:dyDescent="0.5"/>
  <cols>
    <col min="1" max="1" width="49.7265625" style="2" customWidth="1"/>
    <col min="2" max="8" width="13" style="2" customWidth="1"/>
    <col min="9" max="9" width="13" style="2" customWidth="1" collapsed="1"/>
    <col min="10" max="12" width="13" style="2" customWidth="1"/>
    <col min="13" max="13" width="13" style="2" customWidth="1" collapsed="1"/>
    <col min="14" max="16" width="13" style="2" customWidth="1"/>
    <col min="17" max="17" width="13" style="2" customWidth="1" collapsed="1"/>
    <col min="18" max="24" width="13" style="2" customWidth="1"/>
    <col min="25" max="16384" width="9.1796875" style="2"/>
  </cols>
  <sheetData>
    <row r="3" spans="1:25" x14ac:dyDescent="0.5">
      <c r="U3" s="121" t="s">
        <v>1330</v>
      </c>
    </row>
    <row r="5" spans="1:25" x14ac:dyDescent="0.5">
      <c r="A5" s="55" t="s">
        <v>151</v>
      </c>
      <c r="B5" s="8" t="s">
        <v>1437</v>
      </c>
      <c r="C5" s="8" t="s">
        <v>1438</v>
      </c>
      <c r="D5" s="8" t="s">
        <v>1439</v>
      </c>
      <c r="E5" s="8" t="s">
        <v>1440</v>
      </c>
      <c r="F5" s="8" t="s">
        <v>1441</v>
      </c>
      <c r="G5" s="8" t="s">
        <v>1442</v>
      </c>
      <c r="H5" s="8" t="s">
        <v>1443</v>
      </c>
      <c r="I5" s="8" t="s">
        <v>1444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1401</v>
      </c>
      <c r="Y5" s="10"/>
    </row>
    <row r="6" spans="1:25" x14ac:dyDescent="0.5">
      <c r="A6" s="56" t="s">
        <v>152</v>
      </c>
      <c r="B6" s="21">
        <f t="shared" ref="B6:V6" si="0">SUM(B7:B12)</f>
        <v>4283638.40919</v>
      </c>
      <c r="C6" s="21">
        <f t="shared" si="0"/>
        <v>4287908.6651500007</v>
      </c>
      <c r="D6" s="21">
        <f t="shared" si="0"/>
        <v>4366731.9229999995</v>
      </c>
      <c r="E6" s="21">
        <f t="shared" si="0"/>
        <v>4983620.1752999993</v>
      </c>
      <c r="F6" s="21">
        <f t="shared" si="0"/>
        <v>4696705.5474599991</v>
      </c>
      <c r="G6" s="21">
        <f t="shared" si="0"/>
        <v>5353582.0200899998</v>
      </c>
      <c r="H6" s="21">
        <f t="shared" si="0"/>
        <v>5491412.5423999988</v>
      </c>
      <c r="I6" s="21">
        <f t="shared" si="0"/>
        <v>6519660.5795499999</v>
      </c>
      <c r="J6" s="21">
        <f t="shared" si="0"/>
        <v>6002692.6979499981</v>
      </c>
      <c r="K6" s="21">
        <f t="shared" si="0"/>
        <v>6096311.4012700003</v>
      </c>
      <c r="L6" s="21">
        <f t="shared" si="0"/>
        <v>6765560.20682</v>
      </c>
      <c r="M6" s="21">
        <f t="shared" si="0"/>
        <v>7509235.9989199992</v>
      </c>
      <c r="N6" s="21">
        <f t="shared" si="0"/>
        <v>6858814.7340400005</v>
      </c>
      <c r="O6" s="21">
        <f t="shared" si="0"/>
        <v>6782234.5729800006</v>
      </c>
      <c r="P6" s="21">
        <f t="shared" si="0"/>
        <v>7857287.2590700015</v>
      </c>
      <c r="Q6" s="21">
        <f t="shared" si="0"/>
        <v>8701056.6175100002</v>
      </c>
      <c r="R6" s="21">
        <f t="shared" si="0"/>
        <v>8169907.2600499988</v>
      </c>
      <c r="S6" s="21">
        <f t="shared" si="0"/>
        <v>7725137.493280001</v>
      </c>
      <c r="T6" s="21">
        <f t="shared" si="0"/>
        <v>8043178</v>
      </c>
      <c r="U6" s="21">
        <f t="shared" si="0"/>
        <v>8832708.9222659208</v>
      </c>
      <c r="V6" s="21">
        <f t="shared" si="0"/>
        <v>8541799</v>
      </c>
      <c r="W6" s="21">
        <f>SUM(W7:W12)</f>
        <v>8518924</v>
      </c>
      <c r="X6" s="21">
        <f>SUM(X7:X12)</f>
        <v>8083846</v>
      </c>
      <c r="Y6" s="10"/>
    </row>
    <row r="7" spans="1:25" s="5" customFormat="1" x14ac:dyDescent="0.5">
      <c r="A7" s="57" t="s">
        <v>153</v>
      </c>
      <c r="B7" s="17">
        <v>780921.43576000002</v>
      </c>
      <c r="C7" s="17">
        <v>642965.31142000004</v>
      </c>
      <c r="D7" s="17">
        <v>693795.47292000009</v>
      </c>
      <c r="E7" s="17">
        <v>782324.20130999992</v>
      </c>
      <c r="F7" s="17">
        <v>548407.14278000011</v>
      </c>
      <c r="G7" s="17">
        <v>774747.90328000009</v>
      </c>
      <c r="H7" s="17">
        <v>787965.94608999987</v>
      </c>
      <c r="I7" s="17">
        <v>1162563.43618</v>
      </c>
      <c r="J7" s="17">
        <v>862014.01673000003</v>
      </c>
      <c r="K7" s="17">
        <v>840650.02304999996</v>
      </c>
      <c r="L7" s="17">
        <v>1199445.78654</v>
      </c>
      <c r="M7" s="17">
        <v>1569492.03951</v>
      </c>
      <c r="N7" s="17">
        <v>1342527.71444</v>
      </c>
      <c r="O7" s="17">
        <v>2369836.3906900003</v>
      </c>
      <c r="P7" s="17">
        <v>3338622.3892999999</v>
      </c>
      <c r="Q7" s="17">
        <v>3378307.2968199998</v>
      </c>
      <c r="R7" s="17">
        <v>2754240.6220399998</v>
      </c>
      <c r="S7" s="17">
        <v>1951337.5332400003</v>
      </c>
      <c r="T7" s="17">
        <v>1829184</v>
      </c>
      <c r="U7" s="17">
        <v>2090553</v>
      </c>
      <c r="V7" s="17">
        <v>1780893</v>
      </c>
      <c r="W7" s="17">
        <v>1266689</v>
      </c>
      <c r="X7" s="17">
        <v>1218466</v>
      </c>
      <c r="Y7" s="19"/>
    </row>
    <row r="8" spans="1:25" s="5" customFormat="1" x14ac:dyDescent="0.5">
      <c r="A8" s="57" t="s">
        <v>154</v>
      </c>
      <c r="B8" s="17">
        <v>1347459.7214697099</v>
      </c>
      <c r="C8" s="17">
        <v>1462037.6103764996</v>
      </c>
      <c r="D8" s="17">
        <v>1463058.3624172702</v>
      </c>
      <c r="E8" s="17">
        <v>1838319.11779297</v>
      </c>
      <c r="F8" s="17">
        <v>1556754.3307051191</v>
      </c>
      <c r="G8" s="17">
        <v>1845169.3013377795</v>
      </c>
      <c r="H8" s="17">
        <v>1821463.9994979294</v>
      </c>
      <c r="I8" s="17">
        <v>2145654.6549498797</v>
      </c>
      <c r="J8" s="17">
        <v>1853840.9456751887</v>
      </c>
      <c r="K8" s="17">
        <v>1929765.0208755299</v>
      </c>
      <c r="L8" s="17">
        <v>1864872.8897901599</v>
      </c>
      <c r="M8" s="17">
        <v>2216067.2835183796</v>
      </c>
      <c r="N8" s="17">
        <v>1680569.5599616244</v>
      </c>
      <c r="O8" s="17">
        <v>1176038.6408228572</v>
      </c>
      <c r="P8" s="17">
        <v>1314416.7532652214</v>
      </c>
      <c r="Q8" s="17">
        <v>1763474.2158772342</v>
      </c>
      <c r="R8" s="17">
        <v>1415983.2775507278</v>
      </c>
      <c r="S8" s="17">
        <v>1735549.5698713232</v>
      </c>
      <c r="T8" s="17">
        <v>1922272</v>
      </c>
      <c r="U8" s="17">
        <v>2543482</v>
      </c>
      <c r="V8" s="17">
        <v>2175431.3878657962</v>
      </c>
      <c r="W8" s="17">
        <v>2466841.939932487</v>
      </c>
      <c r="X8" s="17">
        <v>2097817.3001914788</v>
      </c>
      <c r="Y8" s="19"/>
    </row>
    <row r="9" spans="1:25" s="5" customFormat="1" x14ac:dyDescent="0.5">
      <c r="A9" s="57" t="s">
        <v>1409</v>
      </c>
      <c r="B9" s="17">
        <v>1060975.8434502902</v>
      </c>
      <c r="C9" s="17">
        <v>1037606.4757935004</v>
      </c>
      <c r="D9" s="17">
        <v>1045391.5776327299</v>
      </c>
      <c r="E9" s="17">
        <v>1234942.64126703</v>
      </c>
      <c r="F9" s="17">
        <v>1253561.4279748802</v>
      </c>
      <c r="G9" s="17">
        <v>1348397.83362222</v>
      </c>
      <c r="H9" s="17">
        <v>1448455.7101520703</v>
      </c>
      <c r="I9" s="17">
        <v>1667068.0298701199</v>
      </c>
      <c r="J9" s="17">
        <v>1698961.0024448102</v>
      </c>
      <c r="K9" s="17">
        <v>1799278.1276744704</v>
      </c>
      <c r="L9" s="17">
        <v>2026168.3281398399</v>
      </c>
      <c r="M9" s="17">
        <v>2135302.8412516196</v>
      </c>
      <c r="N9" s="17">
        <v>1976584.7202583759</v>
      </c>
      <c r="O9" s="17">
        <v>1627008.1109371425</v>
      </c>
      <c r="P9" s="17">
        <v>1716897.7045347788</v>
      </c>
      <c r="Q9" s="17">
        <v>1974578.956552766</v>
      </c>
      <c r="R9" s="17">
        <v>2013679.3079592714</v>
      </c>
      <c r="S9" s="17">
        <v>2248552.8371586772</v>
      </c>
      <c r="T9" s="17">
        <v>2440728</v>
      </c>
      <c r="U9" s="17">
        <v>2699893.9222659203</v>
      </c>
      <c r="V9" s="17">
        <v>2616574.6121342038</v>
      </c>
      <c r="W9" s="17">
        <v>2881077.060067513</v>
      </c>
      <c r="X9" s="17">
        <v>2836580.6998085212</v>
      </c>
      <c r="Y9" s="19"/>
    </row>
    <row r="10" spans="1:25" s="5" customFormat="1" x14ac:dyDescent="0.5">
      <c r="A10" s="57" t="s">
        <v>155</v>
      </c>
      <c r="B10" s="17">
        <v>766746.35992999992</v>
      </c>
      <c r="C10" s="17">
        <v>766283.53919000004</v>
      </c>
      <c r="D10" s="17">
        <v>800903.15174999996</v>
      </c>
      <c r="E10" s="17">
        <v>730257.86598</v>
      </c>
      <c r="F10" s="17">
        <v>938378.41616999998</v>
      </c>
      <c r="G10" s="17">
        <v>1005040.50427</v>
      </c>
      <c r="H10" s="17">
        <v>1056982.8817</v>
      </c>
      <c r="I10" s="17">
        <v>926797.35929000005</v>
      </c>
      <c r="J10" s="17">
        <v>1067843.4006699999</v>
      </c>
      <c r="K10" s="17">
        <v>989635.05852999992</v>
      </c>
      <c r="L10" s="17">
        <v>1126407.34552</v>
      </c>
      <c r="M10" s="17">
        <v>1051780.6659400002</v>
      </c>
      <c r="N10" s="17">
        <v>1300724.1467599999</v>
      </c>
      <c r="O10" s="17">
        <v>1120860.0981399999</v>
      </c>
      <c r="P10" s="17">
        <v>1071469.9516100001</v>
      </c>
      <c r="Q10" s="17">
        <v>1042909.27831</v>
      </c>
      <c r="R10" s="17">
        <v>1394014.6664199999</v>
      </c>
      <c r="S10" s="17">
        <v>1261179.8759600003</v>
      </c>
      <c r="T10" s="17">
        <v>1373060</v>
      </c>
      <c r="U10" s="17">
        <v>1272577</v>
      </c>
      <c r="V10" s="17">
        <v>1536753</v>
      </c>
      <c r="W10" s="17">
        <v>1438408</v>
      </c>
      <c r="X10" s="17">
        <v>1481721</v>
      </c>
      <c r="Y10" s="19"/>
    </row>
    <row r="11" spans="1:25" s="5" customFormat="1" x14ac:dyDescent="0.5">
      <c r="A11" s="57" t="s">
        <v>1419</v>
      </c>
      <c r="B11" s="17">
        <v>250047.22724000001</v>
      </c>
      <c r="C11" s="17">
        <v>293662.77107999998</v>
      </c>
      <c r="D11" s="17">
        <v>294310.49020999996</v>
      </c>
      <c r="E11" s="17">
        <v>330436.79268999997</v>
      </c>
      <c r="F11" s="17">
        <v>314413.74771000003</v>
      </c>
      <c r="G11" s="17">
        <v>289496.44977000001</v>
      </c>
      <c r="H11" s="17">
        <v>294831.68228999997</v>
      </c>
      <c r="I11" s="17">
        <v>545815.88944000006</v>
      </c>
      <c r="J11" s="17">
        <v>430893.58692000003</v>
      </c>
      <c r="K11" s="17">
        <v>432448.77094000007</v>
      </c>
      <c r="L11" s="17">
        <v>447519.06770999997</v>
      </c>
      <c r="M11" s="17">
        <v>434655.71068999998</v>
      </c>
      <c r="N11" s="17">
        <v>450797.73687000002</v>
      </c>
      <c r="O11" s="17">
        <v>389968.29356000002</v>
      </c>
      <c r="P11" s="17">
        <v>346851.59388000006</v>
      </c>
      <c r="Q11" s="17">
        <v>343034.04390999995</v>
      </c>
      <c r="R11" s="17">
        <v>378692.26311</v>
      </c>
      <c r="S11" s="17">
        <v>309078.17725999997</v>
      </c>
      <c r="T11" s="17">
        <v>280393</v>
      </c>
      <c r="U11" s="17">
        <v>160489</v>
      </c>
      <c r="V11" s="17">
        <v>340776</v>
      </c>
      <c r="W11" s="17">
        <v>365090</v>
      </c>
      <c r="X11" s="17">
        <v>369167</v>
      </c>
      <c r="Y11" s="19"/>
    </row>
    <row r="12" spans="1:25" s="5" customFormat="1" x14ac:dyDescent="0.5">
      <c r="A12" s="57" t="s">
        <v>1420</v>
      </c>
      <c r="B12" s="17">
        <v>77487.821339999995</v>
      </c>
      <c r="C12" s="17">
        <v>85352.957289999991</v>
      </c>
      <c r="D12" s="17">
        <v>69272.868069999997</v>
      </c>
      <c r="E12" s="17">
        <v>67339.556259999998</v>
      </c>
      <c r="F12" s="17">
        <v>85190.482119999986</v>
      </c>
      <c r="G12" s="17">
        <v>90730.02781</v>
      </c>
      <c r="H12" s="17">
        <v>81712.322670000009</v>
      </c>
      <c r="I12" s="17">
        <v>71761.209819999989</v>
      </c>
      <c r="J12" s="17">
        <v>89139.745509999993</v>
      </c>
      <c r="K12" s="17">
        <v>104534.40020000002</v>
      </c>
      <c r="L12" s="17">
        <v>101146.78912</v>
      </c>
      <c r="M12" s="17">
        <v>101937.45800999999</v>
      </c>
      <c r="N12" s="17">
        <v>107610.85575</v>
      </c>
      <c r="O12" s="17">
        <v>98523.038830000005</v>
      </c>
      <c r="P12" s="17">
        <v>69028.866479999997</v>
      </c>
      <c r="Q12" s="17">
        <v>198752.82604000001</v>
      </c>
      <c r="R12" s="17">
        <v>213297.12297</v>
      </c>
      <c r="S12" s="17">
        <v>219439.49979000003</v>
      </c>
      <c r="T12" s="17">
        <v>197541</v>
      </c>
      <c r="U12" s="17">
        <v>65714</v>
      </c>
      <c r="V12" s="17">
        <v>91371</v>
      </c>
      <c r="W12" s="17">
        <v>100818</v>
      </c>
      <c r="X12" s="17">
        <v>80094</v>
      </c>
      <c r="Y12" s="19"/>
    </row>
    <row r="13" spans="1:25" collapsed="1" x14ac:dyDescent="0.5">
      <c r="A13" s="56" t="s">
        <v>156</v>
      </c>
      <c r="B13" s="21">
        <f t="shared" ref="B13:V13" si="1">SUM(B14:B20)</f>
        <v>3002354.8620699998</v>
      </c>
      <c r="C13" s="21">
        <f t="shared" si="1"/>
        <v>3092132.7967900001</v>
      </c>
      <c r="D13" s="21">
        <f t="shared" si="1"/>
        <v>3005642.0189100001</v>
      </c>
      <c r="E13" s="21">
        <f t="shared" si="1"/>
        <v>2944277.5303399996</v>
      </c>
      <c r="F13" s="21">
        <f t="shared" si="1"/>
        <v>2968570.9777799998</v>
      </c>
      <c r="G13" s="21">
        <f t="shared" si="1"/>
        <v>3086982.8727899999</v>
      </c>
      <c r="H13" s="21">
        <f t="shared" si="1"/>
        <v>3155916.2827399997</v>
      </c>
      <c r="I13" s="21">
        <f t="shared" si="1"/>
        <v>3952487.39334</v>
      </c>
      <c r="J13" s="21">
        <f t="shared" si="1"/>
        <v>5117027.8615699997</v>
      </c>
      <c r="K13" s="21">
        <f t="shared" si="1"/>
        <v>5128328.96282</v>
      </c>
      <c r="L13" s="21">
        <f t="shared" si="1"/>
        <v>5196202.3328099996</v>
      </c>
      <c r="M13" s="21">
        <f t="shared" si="1"/>
        <v>5093287.7958400007</v>
      </c>
      <c r="N13" s="21">
        <f t="shared" si="1"/>
        <v>5101419.4101999998</v>
      </c>
      <c r="O13" s="21">
        <f t="shared" si="1"/>
        <v>5313742.0503000002</v>
      </c>
      <c r="P13" s="21">
        <f t="shared" si="1"/>
        <v>5260603.7594900001</v>
      </c>
      <c r="Q13" s="21">
        <f t="shared" si="1"/>
        <v>5125535.7703200001</v>
      </c>
      <c r="R13" s="21">
        <f t="shared" si="1"/>
        <v>5181734.7954399996</v>
      </c>
      <c r="S13" s="21">
        <f t="shared" si="1"/>
        <v>5233934.5975400005</v>
      </c>
      <c r="T13" s="21">
        <f t="shared" si="1"/>
        <v>5514426</v>
      </c>
      <c r="U13" s="21">
        <f t="shared" si="1"/>
        <v>5645712</v>
      </c>
      <c r="V13" s="21">
        <f t="shared" si="1"/>
        <v>5567730</v>
      </c>
      <c r="W13" s="21">
        <f>SUM(W14:W20)</f>
        <v>5625882</v>
      </c>
      <c r="X13" s="21">
        <f>SUM(X14:X20)</f>
        <v>5759294</v>
      </c>
      <c r="Y13" s="10"/>
    </row>
    <row r="14" spans="1:25" s="5" customFormat="1" x14ac:dyDescent="0.5">
      <c r="A14" s="57" t="s">
        <v>1410</v>
      </c>
      <c r="B14" s="17">
        <v>621448.10608000006</v>
      </c>
      <c r="C14" s="17">
        <v>698522.07999</v>
      </c>
      <c r="D14" s="17">
        <v>666722.93515000015</v>
      </c>
      <c r="E14" s="17">
        <v>580499.90336</v>
      </c>
      <c r="F14" s="17">
        <v>603399.44324999989</v>
      </c>
      <c r="G14" s="17">
        <v>684737.06482000009</v>
      </c>
      <c r="H14" s="17">
        <v>723440.71820999996</v>
      </c>
      <c r="I14" s="17">
        <v>1453371.81434</v>
      </c>
      <c r="J14" s="17">
        <v>1507701.9377300001</v>
      </c>
      <c r="K14" s="17">
        <v>1565536.2007600002</v>
      </c>
      <c r="L14" s="17">
        <v>1597435.8659300001</v>
      </c>
      <c r="M14" s="17">
        <v>1670329.76569</v>
      </c>
      <c r="N14" s="17">
        <v>1695847.5630500002</v>
      </c>
      <c r="O14" s="17">
        <v>1887449.5584800001</v>
      </c>
      <c r="P14" s="17">
        <v>1867154.20242</v>
      </c>
      <c r="Q14" s="17">
        <v>1758723.6132400001</v>
      </c>
      <c r="R14" s="17">
        <v>1805691.13185</v>
      </c>
      <c r="S14" s="17">
        <v>1813927.37056</v>
      </c>
      <c r="T14" s="17">
        <v>2048685</v>
      </c>
      <c r="U14" s="17">
        <v>2100933</v>
      </c>
      <c r="V14" s="17">
        <v>1988761</v>
      </c>
      <c r="W14" s="17">
        <v>1994713</v>
      </c>
      <c r="X14" s="17">
        <v>2063691</v>
      </c>
      <c r="Y14" s="19"/>
    </row>
    <row r="15" spans="1:25" s="5" customFormat="1" x14ac:dyDescent="0.5">
      <c r="A15" s="57" t="s">
        <v>157</v>
      </c>
      <c r="B15" s="17">
        <v>129028.26482000001</v>
      </c>
      <c r="C15" s="17">
        <v>172168.89809</v>
      </c>
      <c r="D15" s="17">
        <v>183524.45786000002</v>
      </c>
      <c r="E15" s="17">
        <v>193620.76480999999</v>
      </c>
      <c r="F15" s="17">
        <v>206537.19347000003</v>
      </c>
      <c r="G15" s="17">
        <v>223271.38133</v>
      </c>
      <c r="H15" s="17">
        <v>235643.72421000001</v>
      </c>
      <c r="I15" s="17">
        <v>249010.93953</v>
      </c>
      <c r="J15" s="17">
        <v>256248.35348000002</v>
      </c>
      <c r="K15" s="17">
        <v>259102.80371000001</v>
      </c>
      <c r="L15" s="17">
        <v>259659.39703999998</v>
      </c>
      <c r="M15" s="17">
        <v>138639.40616000001</v>
      </c>
      <c r="N15" s="17">
        <v>139883.53805</v>
      </c>
      <c r="O15" s="17">
        <v>139655.34721000001</v>
      </c>
      <c r="P15" s="17">
        <v>139424.44186000002</v>
      </c>
      <c r="Q15" s="17">
        <v>139893.67695000002</v>
      </c>
      <c r="R15" s="17">
        <v>141514.66998000001</v>
      </c>
      <c r="S15" s="17">
        <v>147552.92851</v>
      </c>
      <c r="T15" s="17">
        <v>151538</v>
      </c>
      <c r="U15" s="17">
        <v>160535</v>
      </c>
      <c r="V15" s="17">
        <v>165989</v>
      </c>
      <c r="W15" s="17">
        <v>173779</v>
      </c>
      <c r="X15" s="17">
        <v>181474</v>
      </c>
      <c r="Y15" s="19"/>
    </row>
    <row r="16" spans="1:25" s="5" customFormat="1" x14ac:dyDescent="0.5">
      <c r="A16" s="57" t="s">
        <v>158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33854.897229999995</v>
      </c>
      <c r="N16" s="17">
        <v>33699.280859999999</v>
      </c>
      <c r="O16" s="17">
        <v>33699.280859999999</v>
      </c>
      <c r="P16" s="17">
        <v>33699.280859999999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9"/>
    </row>
    <row r="17" spans="1:25" s="5" customFormat="1" collapsed="1" x14ac:dyDescent="0.5">
      <c r="A17" s="57" t="s">
        <v>1411</v>
      </c>
      <c r="B17" s="17">
        <v>190365.77888999999</v>
      </c>
      <c r="C17" s="17">
        <v>188602.60587</v>
      </c>
      <c r="D17" s="17">
        <v>186839.89233999999</v>
      </c>
      <c r="E17" s="17">
        <v>185077.40513</v>
      </c>
      <c r="F17" s="17">
        <v>183315.07741999999</v>
      </c>
      <c r="G17" s="17">
        <v>181709.88130000001</v>
      </c>
      <c r="H17" s="17">
        <v>179940.03605000002</v>
      </c>
      <c r="I17" s="17">
        <v>178222.46340000001</v>
      </c>
      <c r="J17" s="17">
        <v>176460.54556</v>
      </c>
      <c r="K17" s="17">
        <v>174743.14724000002</v>
      </c>
      <c r="L17" s="17">
        <v>173242.44593000002</v>
      </c>
      <c r="M17" s="17">
        <v>171735.64387</v>
      </c>
      <c r="N17" s="17">
        <v>170236.60363999999</v>
      </c>
      <c r="O17" s="17">
        <v>168745.79895</v>
      </c>
      <c r="P17" s="17">
        <v>167301.56778000001</v>
      </c>
      <c r="Q17" s="17">
        <v>166063.39980000001</v>
      </c>
      <c r="R17" s="17">
        <v>169263.36202</v>
      </c>
      <c r="S17" s="17">
        <v>167878.15971000001</v>
      </c>
      <c r="T17" s="17">
        <v>166877</v>
      </c>
      <c r="U17" s="17">
        <v>165941</v>
      </c>
      <c r="V17" s="17">
        <v>164590</v>
      </c>
      <c r="W17" s="17">
        <v>163253</v>
      </c>
      <c r="X17" s="17">
        <v>161910</v>
      </c>
      <c r="Y17" s="19"/>
    </row>
    <row r="18" spans="1:25" s="5" customFormat="1" x14ac:dyDescent="0.5">
      <c r="A18" s="57" t="s">
        <v>159</v>
      </c>
      <c r="B18" s="17">
        <v>1946163.7518399998</v>
      </c>
      <c r="C18" s="17">
        <v>1911427.1643399999</v>
      </c>
      <c r="D18" s="17">
        <v>1840134.21218</v>
      </c>
      <c r="E18" s="17">
        <v>1847646.8613</v>
      </c>
      <c r="F18" s="17">
        <v>1840286.1842800002</v>
      </c>
      <c r="G18" s="17">
        <v>1854628.3294899999</v>
      </c>
      <c r="H18" s="17">
        <v>1862312.0562199997</v>
      </c>
      <c r="I18" s="17">
        <v>1883752.2939599997</v>
      </c>
      <c r="J18" s="17">
        <v>1853468.3500299996</v>
      </c>
      <c r="K18" s="17">
        <v>1834188.59987</v>
      </c>
      <c r="L18" s="17">
        <v>1828906.5540999998</v>
      </c>
      <c r="M18" s="17">
        <v>1784776.6942700001</v>
      </c>
      <c r="N18" s="17">
        <v>1754213.2071800001</v>
      </c>
      <c r="O18" s="17">
        <v>1717026.40347</v>
      </c>
      <c r="P18" s="17">
        <v>1686156.8952500001</v>
      </c>
      <c r="Q18" s="17">
        <v>1639224.2167100001</v>
      </c>
      <c r="R18" s="17">
        <v>1614875.74367</v>
      </c>
      <c r="S18" s="17">
        <v>1609888.97278</v>
      </c>
      <c r="T18" s="17">
        <v>1609381</v>
      </c>
      <c r="U18" s="17">
        <v>1573521</v>
      </c>
      <c r="V18" s="17">
        <v>1573704</v>
      </c>
      <c r="W18" s="17">
        <v>1606572</v>
      </c>
      <c r="X18" s="17">
        <v>1632616</v>
      </c>
      <c r="Y18" s="19"/>
    </row>
    <row r="19" spans="1:25" s="5" customFormat="1" x14ac:dyDescent="0.5">
      <c r="A19" s="57" t="s">
        <v>160</v>
      </c>
      <c r="B19" s="17">
        <v>0</v>
      </c>
      <c r="C19" s="17">
        <v>0</v>
      </c>
      <c r="D19" s="17">
        <v>0</v>
      </c>
      <c r="E19" s="17">
        <v>0</v>
      </c>
      <c r="F19" s="17" t="s">
        <v>69</v>
      </c>
      <c r="G19" s="17" t="s">
        <v>69</v>
      </c>
      <c r="H19" s="17">
        <v>0</v>
      </c>
      <c r="I19" s="17">
        <v>0</v>
      </c>
      <c r="J19" s="17">
        <v>1115378.34534</v>
      </c>
      <c r="K19" s="17">
        <v>1076477.34559</v>
      </c>
      <c r="L19" s="17">
        <v>1092488.28574</v>
      </c>
      <c r="M19" s="17">
        <v>998934.55850000004</v>
      </c>
      <c r="N19" s="17">
        <v>973519.10887</v>
      </c>
      <c r="O19" s="17">
        <v>998544.79304000002</v>
      </c>
      <c r="P19" s="17">
        <v>959934.60446000006</v>
      </c>
      <c r="Q19" s="17">
        <v>937924.69355999993</v>
      </c>
      <c r="R19" s="17">
        <v>922186.15208999987</v>
      </c>
      <c r="S19" s="17">
        <v>912817.1058100001</v>
      </c>
      <c r="T19" s="17">
        <v>902220</v>
      </c>
      <c r="U19" s="17">
        <v>916406</v>
      </c>
      <c r="V19" s="17">
        <v>916894</v>
      </c>
      <c r="W19" s="17">
        <v>892927</v>
      </c>
      <c r="X19" s="17">
        <v>883578</v>
      </c>
      <c r="Y19" s="19"/>
    </row>
    <row r="20" spans="1:25" s="5" customFormat="1" x14ac:dyDescent="0.5">
      <c r="A20" s="57" t="s">
        <v>161</v>
      </c>
      <c r="B20" s="17">
        <v>115348.96044</v>
      </c>
      <c r="C20" s="17">
        <v>121412.0485</v>
      </c>
      <c r="D20" s="17">
        <v>128420.52137999999</v>
      </c>
      <c r="E20" s="17">
        <v>137432.59573999999</v>
      </c>
      <c r="F20" s="17">
        <v>135033.07935999997</v>
      </c>
      <c r="G20" s="17">
        <v>142636.21585000001</v>
      </c>
      <c r="H20" s="17">
        <v>154579.74804999999</v>
      </c>
      <c r="I20" s="17">
        <v>188129.88210999998</v>
      </c>
      <c r="J20" s="17">
        <v>207770.32943000001</v>
      </c>
      <c r="K20" s="17">
        <v>218280.86564999996</v>
      </c>
      <c r="L20" s="17">
        <v>244469.78406999999</v>
      </c>
      <c r="M20" s="17">
        <v>295016.83012</v>
      </c>
      <c r="N20" s="17">
        <v>334020.10854999995</v>
      </c>
      <c r="O20" s="17">
        <v>368620.86829000001</v>
      </c>
      <c r="P20" s="17">
        <v>406932.76685999997</v>
      </c>
      <c r="Q20" s="17">
        <v>483706.17005999997</v>
      </c>
      <c r="R20" s="17">
        <v>528203.73583000002</v>
      </c>
      <c r="S20" s="17">
        <v>581870.06017000007</v>
      </c>
      <c r="T20" s="17">
        <v>635725</v>
      </c>
      <c r="U20" s="17">
        <v>728376</v>
      </c>
      <c r="V20" s="17">
        <v>757792</v>
      </c>
      <c r="W20" s="17">
        <v>794638</v>
      </c>
      <c r="X20" s="17">
        <v>836025</v>
      </c>
      <c r="Y20" s="19"/>
    </row>
    <row r="21" spans="1:25" collapsed="1" x14ac:dyDescent="0.5">
      <c r="A21" s="56" t="s">
        <v>162</v>
      </c>
      <c r="B21" s="21">
        <f t="shared" ref="B21:V21" si="2">B6+B13</f>
        <v>7285993.2712599998</v>
      </c>
      <c r="C21" s="21">
        <f t="shared" si="2"/>
        <v>7380041.4619400008</v>
      </c>
      <c r="D21" s="21">
        <f t="shared" si="2"/>
        <v>7372373.9419099996</v>
      </c>
      <c r="E21" s="21">
        <f t="shared" si="2"/>
        <v>7927897.7056399994</v>
      </c>
      <c r="F21" s="21">
        <f t="shared" si="2"/>
        <v>7665276.5252399985</v>
      </c>
      <c r="G21" s="21">
        <f t="shared" si="2"/>
        <v>8440564.8928800002</v>
      </c>
      <c r="H21" s="21">
        <f t="shared" si="2"/>
        <v>8647328.8251399994</v>
      </c>
      <c r="I21" s="21">
        <f t="shared" si="2"/>
        <v>10472147.972890001</v>
      </c>
      <c r="J21" s="21">
        <f t="shared" si="2"/>
        <v>11119720.559519999</v>
      </c>
      <c r="K21" s="21">
        <f t="shared" si="2"/>
        <v>11224640.364089999</v>
      </c>
      <c r="L21" s="21">
        <f t="shared" si="2"/>
        <v>11961762.53963</v>
      </c>
      <c r="M21" s="21">
        <f t="shared" si="2"/>
        <v>12602523.79476</v>
      </c>
      <c r="N21" s="21">
        <f t="shared" si="2"/>
        <v>11960234.144239999</v>
      </c>
      <c r="O21" s="21">
        <f t="shared" si="2"/>
        <v>12095976.62328</v>
      </c>
      <c r="P21" s="21">
        <f t="shared" si="2"/>
        <v>13117891.018560002</v>
      </c>
      <c r="Q21" s="21">
        <f t="shared" si="2"/>
        <v>13826592.38783</v>
      </c>
      <c r="R21" s="21">
        <f t="shared" si="2"/>
        <v>13351642.055489998</v>
      </c>
      <c r="S21" s="21">
        <f t="shared" si="2"/>
        <v>12959072.090820001</v>
      </c>
      <c r="T21" s="21">
        <f t="shared" si="2"/>
        <v>13557604</v>
      </c>
      <c r="U21" s="21">
        <f t="shared" si="2"/>
        <v>14478420.922265921</v>
      </c>
      <c r="V21" s="21">
        <f t="shared" si="2"/>
        <v>14109529</v>
      </c>
      <c r="W21" s="21">
        <f>W6+W13</f>
        <v>14144806</v>
      </c>
      <c r="X21" s="21">
        <f>X6+X13</f>
        <v>13843140</v>
      </c>
      <c r="Y21" s="10"/>
    </row>
    <row r="22" spans="1:25" x14ac:dyDescent="0.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5">
      <c r="A23" s="7" t="s">
        <v>163</v>
      </c>
      <c r="B23" s="8" t="s">
        <v>1437</v>
      </c>
      <c r="C23" s="8" t="s">
        <v>1438</v>
      </c>
      <c r="D23" s="8" t="s">
        <v>1439</v>
      </c>
      <c r="E23" s="8" t="s">
        <v>1440</v>
      </c>
      <c r="F23" s="8" t="s">
        <v>1441</v>
      </c>
      <c r="G23" s="8" t="s">
        <v>1442</v>
      </c>
      <c r="H23" s="8" t="s">
        <v>1443</v>
      </c>
      <c r="I23" s="8" t="s">
        <v>1444</v>
      </c>
      <c r="J23" s="8" t="s">
        <v>9</v>
      </c>
      <c r="K23" s="8" t="s">
        <v>10</v>
      </c>
      <c r="L23" s="8" t="s">
        <v>11</v>
      </c>
      <c r="M23" s="8" t="s">
        <v>12</v>
      </c>
      <c r="N23" s="8" t="s">
        <v>13</v>
      </c>
      <c r="O23" s="8" t="s">
        <v>14</v>
      </c>
      <c r="P23" s="8" t="s">
        <v>15</v>
      </c>
      <c r="Q23" s="8" t="s">
        <v>16</v>
      </c>
      <c r="R23" s="8" t="s">
        <v>17</v>
      </c>
      <c r="S23" s="8" t="s">
        <v>18</v>
      </c>
      <c r="T23" s="8" t="s">
        <v>19</v>
      </c>
      <c r="U23" s="8" t="s">
        <v>20</v>
      </c>
      <c r="V23" s="8" t="s">
        <v>21</v>
      </c>
      <c r="W23" s="8" t="s">
        <v>22</v>
      </c>
      <c r="X23" s="8" t="s">
        <v>1401</v>
      </c>
      <c r="Y23" s="10"/>
    </row>
    <row r="24" spans="1:25" x14ac:dyDescent="0.5">
      <c r="A24" s="56" t="s">
        <v>164</v>
      </c>
      <c r="B24" s="21">
        <f t="shared" ref="B24:V24" si="3">SUM(B25:B36)</f>
        <v>2265425.16506</v>
      </c>
      <c r="C24" s="21">
        <f t="shared" si="3"/>
        <v>2358278.09406</v>
      </c>
      <c r="D24" s="21">
        <f t="shared" si="3"/>
        <v>2491029.2917399998</v>
      </c>
      <c r="E24" s="21">
        <f t="shared" si="3"/>
        <v>2824677.7890599999</v>
      </c>
      <c r="F24" s="21">
        <f t="shared" si="3"/>
        <v>2832561.1210599998</v>
      </c>
      <c r="G24" s="21">
        <f t="shared" si="3"/>
        <v>2777311.98704</v>
      </c>
      <c r="H24" s="21">
        <f t="shared" si="3"/>
        <v>3079737.6241299999</v>
      </c>
      <c r="I24" s="21">
        <f t="shared" si="3"/>
        <v>3937065.52177</v>
      </c>
      <c r="J24" s="21">
        <f t="shared" si="3"/>
        <v>3086325.3104099995</v>
      </c>
      <c r="K24" s="21">
        <f t="shared" si="3"/>
        <v>3022612.1470799996</v>
      </c>
      <c r="L24" s="21">
        <f t="shared" si="3"/>
        <v>3616827.6201099996</v>
      </c>
      <c r="M24" s="21">
        <f t="shared" si="3"/>
        <v>4400507.7357100006</v>
      </c>
      <c r="N24" s="21">
        <f t="shared" si="3"/>
        <v>4047415.59222</v>
      </c>
      <c r="O24" s="21">
        <f t="shared" si="3"/>
        <v>5032901.13619</v>
      </c>
      <c r="P24" s="21">
        <f t="shared" si="3"/>
        <v>5360621.8257499998</v>
      </c>
      <c r="Q24" s="21">
        <f t="shared" si="3"/>
        <v>5080495.3007899988</v>
      </c>
      <c r="R24" s="21">
        <f t="shared" si="3"/>
        <v>4718242.7348600011</v>
      </c>
      <c r="S24" s="21">
        <f t="shared" si="3"/>
        <v>4394412.1065299995</v>
      </c>
      <c r="T24" s="21">
        <f t="shared" si="3"/>
        <v>5294221</v>
      </c>
      <c r="U24" s="21">
        <f t="shared" si="3"/>
        <v>6085371</v>
      </c>
      <c r="V24" s="21">
        <f t="shared" si="3"/>
        <v>5887028</v>
      </c>
      <c r="W24" s="21">
        <f>SUM(W25:W36)</f>
        <v>5827853</v>
      </c>
      <c r="X24" s="21">
        <f>SUM(X25:X36)</f>
        <v>5348583</v>
      </c>
      <c r="Y24" s="10"/>
    </row>
    <row r="25" spans="1:25" s="5" customFormat="1" x14ac:dyDescent="0.5">
      <c r="A25" s="57" t="s">
        <v>165</v>
      </c>
      <c r="B25" s="17">
        <v>468368.34149000002</v>
      </c>
      <c r="C25" s="17">
        <v>516347.63037999999</v>
      </c>
      <c r="D25" s="17">
        <v>445286.20567</v>
      </c>
      <c r="E25" s="17">
        <v>524351.69224</v>
      </c>
      <c r="F25" s="17">
        <v>494659.96669000009</v>
      </c>
      <c r="G25" s="17">
        <v>468610.25071999995</v>
      </c>
      <c r="H25" s="17">
        <v>422988.4779499998</v>
      </c>
      <c r="I25" s="17">
        <v>519766.87259999994</v>
      </c>
      <c r="J25" s="17">
        <v>433965.03756000003</v>
      </c>
      <c r="K25" s="17">
        <v>410221.23360000015</v>
      </c>
      <c r="L25" s="17">
        <v>551844.11566000013</v>
      </c>
      <c r="M25" s="17">
        <v>631913.29072999989</v>
      </c>
      <c r="N25" s="17">
        <v>515532.53436000011</v>
      </c>
      <c r="O25" s="17">
        <v>139891.63600999987</v>
      </c>
      <c r="P25" s="17">
        <v>529884.57409000013</v>
      </c>
      <c r="Q25" s="17">
        <v>1033634.79523</v>
      </c>
      <c r="R25" s="17">
        <v>1017630.4626500001</v>
      </c>
      <c r="S25" s="17">
        <v>819647.39665999997</v>
      </c>
      <c r="T25" s="17">
        <v>910613</v>
      </c>
      <c r="U25" s="17">
        <v>1046229</v>
      </c>
      <c r="V25" s="17">
        <v>973601</v>
      </c>
      <c r="W25" s="17">
        <v>848851</v>
      </c>
      <c r="X25" s="17">
        <v>746644</v>
      </c>
      <c r="Y25" s="19"/>
    </row>
    <row r="26" spans="1:25" s="5" customFormat="1" x14ac:dyDescent="0.5">
      <c r="A26" s="57" t="s">
        <v>166</v>
      </c>
      <c r="B26" s="17">
        <v>344557.40866999998</v>
      </c>
      <c r="C26" s="17">
        <v>293340.27513000002</v>
      </c>
      <c r="D26" s="17">
        <v>322510.65429999994</v>
      </c>
      <c r="E26" s="17">
        <v>234051.33295000001</v>
      </c>
      <c r="F26" s="17">
        <v>414142.83968000009</v>
      </c>
      <c r="G26" s="17">
        <v>251409.96163000012</v>
      </c>
      <c r="H26" s="17">
        <v>465352.1090900001</v>
      </c>
      <c r="I26" s="17">
        <v>369188.50200000004</v>
      </c>
      <c r="J26" s="17">
        <v>364518.40983999986</v>
      </c>
      <c r="K26" s="17">
        <v>371262.1392899999</v>
      </c>
      <c r="L26" s="17">
        <v>544794.44018000003</v>
      </c>
      <c r="M26" s="17">
        <v>762174.68120000022</v>
      </c>
      <c r="N26" s="17">
        <v>897365.7794900001</v>
      </c>
      <c r="O26" s="17">
        <v>1458605.2840100001</v>
      </c>
      <c r="P26" s="17">
        <v>1201978.5778600001</v>
      </c>
      <c r="Q26" s="17">
        <v>1247287.1596300001</v>
      </c>
      <c r="R26" s="17">
        <v>1046241.3770999999</v>
      </c>
      <c r="S26" s="17">
        <v>748386.5789699998</v>
      </c>
      <c r="T26" s="17">
        <v>1120591</v>
      </c>
      <c r="U26" s="17">
        <v>986522</v>
      </c>
      <c r="V26" s="17">
        <v>946633</v>
      </c>
      <c r="W26" s="17">
        <v>932339</v>
      </c>
      <c r="X26" s="17">
        <v>556022</v>
      </c>
      <c r="Y26" s="19"/>
    </row>
    <row r="27" spans="1:25" s="5" customFormat="1" x14ac:dyDescent="0.5">
      <c r="A27" s="57" t="s">
        <v>167</v>
      </c>
      <c r="B27" s="17">
        <v>248954.91167</v>
      </c>
      <c r="C27" s="17">
        <v>232530.64895</v>
      </c>
      <c r="D27" s="17">
        <v>343992.87453000003</v>
      </c>
      <c r="E27" s="17">
        <v>322074.28166000004</v>
      </c>
      <c r="F27" s="17">
        <v>415599.24112999998</v>
      </c>
      <c r="G27" s="17">
        <v>427680.20496999996</v>
      </c>
      <c r="H27" s="17">
        <v>334972.11131999997</v>
      </c>
      <c r="I27" s="17">
        <v>326813.32459000003</v>
      </c>
      <c r="J27" s="17">
        <v>97526.319249999986</v>
      </c>
      <c r="K27" s="17">
        <v>26257.45768</v>
      </c>
      <c r="L27" s="17">
        <v>30737.253670000002</v>
      </c>
      <c r="M27" s="17">
        <v>23027.40768</v>
      </c>
      <c r="N27" s="17">
        <v>220981.68767000001</v>
      </c>
      <c r="O27" s="17">
        <v>1013917.90647</v>
      </c>
      <c r="P27" s="17">
        <v>1011939.9319499999</v>
      </c>
      <c r="Q27" s="17">
        <v>11159.8585</v>
      </c>
      <c r="R27" s="17">
        <v>16464.703709999998</v>
      </c>
      <c r="S27" s="17">
        <v>16540.537919999999</v>
      </c>
      <c r="T27" s="17">
        <v>196401</v>
      </c>
      <c r="U27" s="17">
        <v>392802</v>
      </c>
      <c r="V27" s="17">
        <v>579666</v>
      </c>
      <c r="W27" s="17">
        <v>469161</v>
      </c>
      <c r="X27" s="17">
        <v>521394</v>
      </c>
      <c r="Y27" s="19"/>
    </row>
    <row r="28" spans="1:25" s="5" customFormat="1" x14ac:dyDescent="0.5">
      <c r="A28" s="57" t="s">
        <v>168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300568.43705000001</v>
      </c>
      <c r="P28" s="17">
        <v>305692.04414000007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9"/>
    </row>
    <row r="29" spans="1:25" s="5" customFormat="1" x14ac:dyDescent="0.5">
      <c r="A29" s="57" t="s">
        <v>169</v>
      </c>
      <c r="B29" s="17">
        <v>20785.832320000001</v>
      </c>
      <c r="C29" s="17">
        <v>39657.072510000005</v>
      </c>
      <c r="D29" s="17">
        <v>40842.549460000002</v>
      </c>
      <c r="E29" s="17">
        <v>24874.00951</v>
      </c>
      <c r="F29" s="17">
        <v>24867.980450000003</v>
      </c>
      <c r="G29" s="17">
        <v>26946.364720000001</v>
      </c>
      <c r="H29" s="17">
        <v>29294.323100000001</v>
      </c>
      <c r="I29" s="17">
        <v>30967.828740000001</v>
      </c>
      <c r="J29" s="17">
        <v>32179.738069999999</v>
      </c>
      <c r="K29" s="17">
        <v>33633.260569999999</v>
      </c>
      <c r="L29" s="17">
        <v>35547.25303</v>
      </c>
      <c r="M29" s="17">
        <v>36544.901610000001</v>
      </c>
      <c r="N29" s="17">
        <v>39123.641100000001</v>
      </c>
      <c r="O29" s="17">
        <v>39594.104289999996</v>
      </c>
      <c r="P29" s="17">
        <v>43090.463230000001</v>
      </c>
      <c r="Q29" s="17">
        <v>43484.642339999999</v>
      </c>
      <c r="R29" s="17">
        <v>22290.214219999998</v>
      </c>
      <c r="S29" s="17">
        <v>22650.743269999999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9"/>
    </row>
    <row r="30" spans="1:25" s="5" customFormat="1" x14ac:dyDescent="0.5">
      <c r="A30" s="57" t="s">
        <v>170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187167.58408999999</v>
      </c>
      <c r="K30" s="17">
        <v>209230.04692000002</v>
      </c>
      <c r="L30" s="17">
        <v>228671.74098000003</v>
      </c>
      <c r="M30" s="17">
        <v>259963.90155000001</v>
      </c>
      <c r="N30" s="17">
        <v>258771.53956999999</v>
      </c>
      <c r="O30" s="17">
        <v>268130.70665000001</v>
      </c>
      <c r="P30" s="17">
        <v>266628.52423000004</v>
      </c>
      <c r="Q30" s="17">
        <v>270619.75723000005</v>
      </c>
      <c r="R30" s="17">
        <v>272518.88182000001</v>
      </c>
      <c r="S30" s="17">
        <v>274757.16076</v>
      </c>
      <c r="T30" s="17">
        <v>277882</v>
      </c>
      <c r="U30" s="17">
        <v>282054</v>
      </c>
      <c r="V30" s="17">
        <v>285676</v>
      </c>
      <c r="W30" s="17">
        <v>285554</v>
      </c>
      <c r="X30" s="17">
        <v>288623</v>
      </c>
      <c r="Y30" s="19"/>
    </row>
    <row r="31" spans="1:25" s="5" customFormat="1" x14ac:dyDescent="0.5">
      <c r="A31" s="57" t="s">
        <v>171</v>
      </c>
      <c r="B31" s="17">
        <v>21981.63984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9"/>
    </row>
    <row r="32" spans="1:25" s="5" customFormat="1" collapsed="1" x14ac:dyDescent="0.5">
      <c r="A32" s="57" t="s">
        <v>172</v>
      </c>
      <c r="B32" s="17">
        <v>101226.26629</v>
      </c>
      <c r="C32" s="17">
        <v>45403.786719999996</v>
      </c>
      <c r="D32" s="17">
        <v>67220.485870000004</v>
      </c>
      <c r="E32" s="17">
        <v>105413.00998999999</v>
      </c>
      <c r="F32" s="17">
        <v>128972.84122</v>
      </c>
      <c r="G32" s="17">
        <v>47353.094090000006</v>
      </c>
      <c r="H32" s="17">
        <v>73751.527239999996</v>
      </c>
      <c r="I32" s="17">
        <v>243068.22099</v>
      </c>
      <c r="J32" s="17">
        <v>266916.25474</v>
      </c>
      <c r="K32" s="17">
        <v>40615.757820000013</v>
      </c>
      <c r="L32" s="17">
        <v>53512.964119999975</v>
      </c>
      <c r="M32" s="17">
        <v>258094.96915999998</v>
      </c>
      <c r="N32" s="17">
        <v>258056.65484999996</v>
      </c>
      <c r="O32" s="17">
        <v>2844.7235299999738</v>
      </c>
      <c r="P32" s="17">
        <v>2844.723529999972</v>
      </c>
      <c r="Q32" s="17">
        <v>177112.50009000005</v>
      </c>
      <c r="R32" s="17">
        <v>177112.80009000003</v>
      </c>
      <c r="S32" s="17">
        <v>16446.228460000031</v>
      </c>
      <c r="T32" s="17">
        <v>29436</v>
      </c>
      <c r="U32" s="17">
        <v>205061</v>
      </c>
      <c r="V32" s="17">
        <v>230839</v>
      </c>
      <c r="W32" s="17">
        <v>55127</v>
      </c>
      <c r="X32" s="17">
        <v>64032</v>
      </c>
      <c r="Y32" s="19"/>
    </row>
    <row r="33" spans="1:25" s="5" customFormat="1" x14ac:dyDescent="0.5">
      <c r="A33" s="57" t="s">
        <v>173</v>
      </c>
      <c r="B33" s="17">
        <v>214339.69133999999</v>
      </c>
      <c r="C33" s="17">
        <v>212218.96679000001</v>
      </c>
      <c r="D33" s="17">
        <v>250291.97146999999</v>
      </c>
      <c r="E33" s="17">
        <v>309566.30588999996</v>
      </c>
      <c r="F33" s="17">
        <v>205773.78719999999</v>
      </c>
      <c r="G33" s="17">
        <v>207448.764</v>
      </c>
      <c r="H33" s="17">
        <v>237116.31735999999</v>
      </c>
      <c r="I33" s="17">
        <v>215553.62534999999</v>
      </c>
      <c r="J33" s="17">
        <v>166279.30969999998</v>
      </c>
      <c r="K33" s="17">
        <v>202140.38789999997</v>
      </c>
      <c r="L33" s="17">
        <v>224651.21769999998</v>
      </c>
      <c r="M33" s="17">
        <v>271956.87436999998</v>
      </c>
      <c r="N33" s="17">
        <v>239486.39913000001</v>
      </c>
      <c r="O33" s="17">
        <v>214359.99656</v>
      </c>
      <c r="P33" s="17">
        <v>219500.47276</v>
      </c>
      <c r="Q33" s="17">
        <v>175191.94021999999</v>
      </c>
      <c r="R33" s="17">
        <v>181501.58748000002</v>
      </c>
      <c r="S33" s="17">
        <v>224695.14617000002</v>
      </c>
      <c r="T33" s="17">
        <v>255693</v>
      </c>
      <c r="U33" s="17">
        <v>255298</v>
      </c>
      <c r="V33" s="17">
        <v>224330</v>
      </c>
      <c r="W33" s="17">
        <v>250027</v>
      </c>
      <c r="X33" s="17">
        <v>258774</v>
      </c>
      <c r="Y33" s="19"/>
    </row>
    <row r="34" spans="1:25" s="5" customFormat="1" x14ac:dyDescent="0.5">
      <c r="A34" s="57" t="s">
        <v>174</v>
      </c>
      <c r="B34" s="17">
        <v>127835.71762</v>
      </c>
      <c r="C34" s="17">
        <v>240352.46617000003</v>
      </c>
      <c r="D34" s="17">
        <v>191172.89363000001</v>
      </c>
      <c r="E34" s="17">
        <v>255170.02729000003</v>
      </c>
      <c r="F34" s="17">
        <v>120146.03447999999</v>
      </c>
      <c r="G34" s="17">
        <v>225050.32233</v>
      </c>
      <c r="H34" s="17">
        <v>296226.93789</v>
      </c>
      <c r="I34" s="17">
        <v>729517.71606999997</v>
      </c>
      <c r="J34" s="17">
        <v>114395.22849999998</v>
      </c>
      <c r="K34" s="17">
        <v>236711.22540999998</v>
      </c>
      <c r="L34" s="17">
        <v>264700.41521000001</v>
      </c>
      <c r="M34" s="17">
        <v>363105.09634000005</v>
      </c>
      <c r="N34" s="17">
        <v>88990.287099999987</v>
      </c>
      <c r="O34" s="17">
        <v>75757.274229999995</v>
      </c>
      <c r="P34" s="17">
        <v>81702.362760000004</v>
      </c>
      <c r="Q34" s="17">
        <v>183421.93460000001</v>
      </c>
      <c r="R34" s="17">
        <v>52674.026319999997</v>
      </c>
      <c r="S34" s="17">
        <v>80064.70296000001</v>
      </c>
      <c r="T34" s="17">
        <v>104100</v>
      </c>
      <c r="U34" s="17">
        <v>228701</v>
      </c>
      <c r="V34" s="17">
        <v>119655</v>
      </c>
      <c r="W34" s="17">
        <v>172868</v>
      </c>
      <c r="X34" s="17">
        <v>180206</v>
      </c>
      <c r="Y34" s="19"/>
    </row>
    <row r="35" spans="1:25" s="5" customFormat="1" x14ac:dyDescent="0.5">
      <c r="A35" s="57" t="s">
        <v>175</v>
      </c>
      <c r="B35" s="17">
        <v>637529.9204399999</v>
      </c>
      <c r="C35" s="17">
        <v>631278.90338000003</v>
      </c>
      <c r="D35" s="17">
        <v>671705.99459000002</v>
      </c>
      <c r="E35" s="17">
        <v>858191.36002999998</v>
      </c>
      <c r="F35" s="17">
        <v>851221.0883399999</v>
      </c>
      <c r="G35" s="17">
        <v>918002.88688000001</v>
      </c>
      <c r="H35" s="17">
        <v>1000204.7844700001</v>
      </c>
      <c r="I35" s="17">
        <v>1238796.6123299999</v>
      </c>
      <c r="J35" s="17">
        <v>1160867.60769</v>
      </c>
      <c r="K35" s="17">
        <v>1279239.20129</v>
      </c>
      <c r="L35" s="17">
        <v>1461248.98866</v>
      </c>
      <c r="M35" s="17">
        <v>1527204.3196700001</v>
      </c>
      <c r="N35" s="17">
        <v>1325221.30293</v>
      </c>
      <c r="O35" s="17">
        <v>1221697.3521499999</v>
      </c>
      <c r="P35" s="17">
        <v>1425754.8921099999</v>
      </c>
      <c r="Q35" s="17">
        <v>1670188.85195</v>
      </c>
      <c r="R35" s="17">
        <v>1678527.1418400002</v>
      </c>
      <c r="S35" s="17">
        <v>1928732.1935999999</v>
      </c>
      <c r="T35" s="17">
        <v>2105139</v>
      </c>
      <c r="U35" s="17">
        <v>2390992</v>
      </c>
      <c r="V35" s="17">
        <v>2230223</v>
      </c>
      <c r="W35" s="17">
        <v>2516935</v>
      </c>
      <c r="X35" s="17">
        <v>2404452</v>
      </c>
      <c r="Y35" s="19"/>
    </row>
    <row r="36" spans="1:25" s="5" customFormat="1" x14ac:dyDescent="0.5">
      <c r="A36" s="57" t="s">
        <v>1412</v>
      </c>
      <c r="B36" s="17">
        <v>79845.435379999995</v>
      </c>
      <c r="C36" s="17">
        <v>147148.34403000001</v>
      </c>
      <c r="D36" s="17">
        <v>158005.66222</v>
      </c>
      <c r="E36" s="17">
        <v>190985.76949999999</v>
      </c>
      <c r="F36" s="17">
        <v>177177.34187000006</v>
      </c>
      <c r="G36" s="17">
        <v>204810.13769999999</v>
      </c>
      <c r="H36" s="17">
        <v>219831.03570999985</v>
      </c>
      <c r="I36" s="17">
        <v>263392.81910000002</v>
      </c>
      <c r="J36" s="17">
        <v>262509.82097</v>
      </c>
      <c r="K36" s="17">
        <v>213301.43659999984</v>
      </c>
      <c r="L36" s="17">
        <v>221119.23089999985</v>
      </c>
      <c r="M36" s="17">
        <v>266522.29339999991</v>
      </c>
      <c r="N36" s="17">
        <v>203885.76601999986</v>
      </c>
      <c r="O36" s="17">
        <v>297533.71524000017</v>
      </c>
      <c r="P36" s="17">
        <v>271605.25909000001</v>
      </c>
      <c r="Q36" s="17">
        <v>268393.86099999974</v>
      </c>
      <c r="R36" s="17">
        <v>253281.53962999998</v>
      </c>
      <c r="S36" s="17">
        <v>262491.41775999969</v>
      </c>
      <c r="T36" s="17">
        <v>294366</v>
      </c>
      <c r="U36" s="17">
        <v>297712</v>
      </c>
      <c r="V36" s="17">
        <v>296405</v>
      </c>
      <c r="W36" s="17">
        <v>296991</v>
      </c>
      <c r="X36" s="17">
        <v>328436</v>
      </c>
      <c r="Y36" s="19"/>
    </row>
    <row r="37" spans="1:25" x14ac:dyDescent="0.5">
      <c r="A37" s="56" t="s">
        <v>176</v>
      </c>
      <c r="B37" s="21">
        <f t="shared" ref="B37:X37" si="4">SUM(B38:B45)</f>
        <v>1360691.0589400001</v>
      </c>
      <c r="C37" s="21">
        <f t="shared" si="4"/>
        <v>1358576.8743400001</v>
      </c>
      <c r="D37" s="21">
        <f t="shared" si="4"/>
        <v>1193145.3369799999</v>
      </c>
      <c r="E37" s="21">
        <f t="shared" si="4"/>
        <v>1132057.14008</v>
      </c>
      <c r="F37" s="21">
        <f t="shared" si="4"/>
        <v>837971.96586999996</v>
      </c>
      <c r="G37" s="21">
        <f t="shared" si="4"/>
        <v>1605122.58265</v>
      </c>
      <c r="H37" s="21">
        <f t="shared" si="4"/>
        <v>1456909.9348200001</v>
      </c>
      <c r="I37" s="21">
        <f t="shared" si="4"/>
        <v>1605936.05425</v>
      </c>
      <c r="J37" s="21">
        <f t="shared" si="4"/>
        <v>3102744.51474</v>
      </c>
      <c r="K37" s="21">
        <f t="shared" si="4"/>
        <v>3232742.1732100002</v>
      </c>
      <c r="L37" s="21">
        <f t="shared" si="4"/>
        <v>3322726.0557499998</v>
      </c>
      <c r="M37" s="21">
        <f t="shared" si="4"/>
        <v>2977425.3501700005</v>
      </c>
      <c r="N37" s="21">
        <f t="shared" si="4"/>
        <v>2728587.8714800002</v>
      </c>
      <c r="O37" s="21">
        <f t="shared" si="4"/>
        <v>2156628.9522299999</v>
      </c>
      <c r="P37" s="21">
        <f t="shared" si="4"/>
        <v>2901544.85</v>
      </c>
      <c r="Q37" s="21">
        <f t="shared" si="4"/>
        <v>3718754.3829499995</v>
      </c>
      <c r="R37" s="21">
        <f t="shared" si="4"/>
        <v>3706028.2242399994</v>
      </c>
      <c r="S37" s="21">
        <f t="shared" si="4"/>
        <v>3601158.07314</v>
      </c>
      <c r="T37" s="21">
        <f t="shared" si="4"/>
        <v>3102011</v>
      </c>
      <c r="U37" s="21">
        <f t="shared" si="4"/>
        <v>3126265</v>
      </c>
      <c r="V37" s="21">
        <f t="shared" si="4"/>
        <v>3060661</v>
      </c>
      <c r="W37" s="21">
        <f t="shared" si="4"/>
        <v>3153685</v>
      </c>
      <c r="X37" s="21">
        <f t="shared" si="4"/>
        <v>3336057</v>
      </c>
      <c r="Y37" s="10"/>
    </row>
    <row r="38" spans="1:25" s="5" customFormat="1" x14ac:dyDescent="0.5">
      <c r="A38" s="57" t="s">
        <v>166</v>
      </c>
      <c r="B38" s="17">
        <v>374571.16583999997</v>
      </c>
      <c r="C38" s="17">
        <v>335725.89941000001</v>
      </c>
      <c r="D38" s="17">
        <v>265318.87527999998</v>
      </c>
      <c r="E38" s="17">
        <v>272761.38107</v>
      </c>
      <c r="F38" s="17">
        <v>248076.97742000001</v>
      </c>
      <c r="G38" s="17">
        <v>212411.28518000001</v>
      </c>
      <c r="H38" s="17">
        <v>347730.30162000004</v>
      </c>
      <c r="I38" s="17">
        <v>538727.02225000004</v>
      </c>
      <c r="J38" s="17">
        <v>521691.79441999999</v>
      </c>
      <c r="K38" s="17">
        <v>706397.08288</v>
      </c>
      <c r="L38" s="17">
        <v>807141.18190000008</v>
      </c>
      <c r="M38" s="17">
        <v>561635.15129999991</v>
      </c>
      <c r="N38" s="17">
        <v>545761.06513</v>
      </c>
      <c r="O38" s="17">
        <v>749212.27237000002</v>
      </c>
      <c r="P38" s="17">
        <v>846028.58942999993</v>
      </c>
      <c r="Q38" s="17">
        <v>700194.13392999989</v>
      </c>
      <c r="R38" s="17">
        <v>692135.6124199999</v>
      </c>
      <c r="S38" s="17">
        <v>592367.0359299999</v>
      </c>
      <c r="T38" s="17">
        <v>256304</v>
      </c>
      <c r="U38" s="17">
        <v>467808</v>
      </c>
      <c r="V38" s="17">
        <v>552727</v>
      </c>
      <c r="W38" s="17">
        <v>505923</v>
      </c>
      <c r="X38" s="17">
        <v>756389</v>
      </c>
      <c r="Y38" s="19"/>
    </row>
    <row r="39" spans="1:25" s="5" customFormat="1" x14ac:dyDescent="0.5">
      <c r="A39" s="57" t="s">
        <v>167</v>
      </c>
      <c r="B39" s="17">
        <v>450317.82808000001</v>
      </c>
      <c r="C39" s="17">
        <v>402875.87125000003</v>
      </c>
      <c r="D39" s="17">
        <v>308368.67277</v>
      </c>
      <c r="E39" s="17">
        <v>337402.67327999999</v>
      </c>
      <c r="F39" s="17">
        <v>69566.278340000004</v>
      </c>
      <c r="G39" s="17">
        <v>800000</v>
      </c>
      <c r="H39" s="17">
        <v>799002.35934000008</v>
      </c>
      <c r="I39" s="17">
        <v>799159.88153999997</v>
      </c>
      <c r="J39" s="17">
        <v>1398158.89062</v>
      </c>
      <c r="K39" s="17">
        <v>1398421.7322</v>
      </c>
      <c r="L39" s="17">
        <v>1398684.57378</v>
      </c>
      <c r="M39" s="17">
        <v>1398947.41536</v>
      </c>
      <c r="N39" s="17">
        <v>1199210.4569399999</v>
      </c>
      <c r="O39" s="17">
        <v>399368.28372000001</v>
      </c>
      <c r="P39" s="17">
        <v>1094831.05109</v>
      </c>
      <c r="Q39" s="17">
        <v>2083170.3919200001</v>
      </c>
      <c r="R39" s="17">
        <v>2087571.97591</v>
      </c>
      <c r="S39" s="17">
        <v>2087093.0970699999</v>
      </c>
      <c r="T39" s="17">
        <v>1927277</v>
      </c>
      <c r="U39" s="17">
        <v>1729735</v>
      </c>
      <c r="V39" s="17">
        <v>1573534</v>
      </c>
      <c r="W39" s="17">
        <v>1727761</v>
      </c>
      <c r="X39" s="17">
        <v>1663725</v>
      </c>
      <c r="Y39" s="19"/>
    </row>
    <row r="40" spans="1:25" s="5" customFormat="1" x14ac:dyDescent="0.5">
      <c r="A40" s="57" t="s">
        <v>169</v>
      </c>
      <c r="B40" s="17">
        <v>120000</v>
      </c>
      <c r="C40" s="17">
        <v>105000</v>
      </c>
      <c r="D40" s="17">
        <v>90000</v>
      </c>
      <c r="E40" s="17">
        <v>108522.40976000001</v>
      </c>
      <c r="F40" s="17">
        <v>94292.734349999999</v>
      </c>
      <c r="G40" s="17">
        <v>94292.734349999999</v>
      </c>
      <c r="H40" s="17">
        <v>77938.633680000014</v>
      </c>
      <c r="I40" s="17">
        <v>78127.643519999998</v>
      </c>
      <c r="J40" s="17">
        <v>61044.333149999999</v>
      </c>
      <c r="K40" s="17">
        <v>61233.342990000005</v>
      </c>
      <c r="L40" s="17">
        <v>42980.135609999998</v>
      </c>
      <c r="M40" s="17">
        <v>43169.145449999996</v>
      </c>
      <c r="N40" s="17">
        <v>22234.43636</v>
      </c>
      <c r="O40" s="17">
        <v>22423.446199999998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9"/>
    </row>
    <row r="41" spans="1:25" s="5" customFormat="1" x14ac:dyDescent="0.5">
      <c r="A41" s="57" t="s">
        <v>170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932337.52631999995</v>
      </c>
      <c r="K41" s="17">
        <v>876536.66509000002</v>
      </c>
      <c r="L41" s="17">
        <v>880563.30637999997</v>
      </c>
      <c r="M41" s="17">
        <v>779536.41231000004</v>
      </c>
      <c r="N41" s="17">
        <v>764324.17689999996</v>
      </c>
      <c r="O41" s="17">
        <v>788437.95329999994</v>
      </c>
      <c r="P41" s="17">
        <v>759439.50751999998</v>
      </c>
      <c r="Q41" s="17">
        <v>734019.98800000001</v>
      </c>
      <c r="R41" s="17">
        <v>723387.04215999995</v>
      </c>
      <c r="S41" s="17">
        <v>717697.06822999998</v>
      </c>
      <c r="T41" s="17">
        <v>709765</v>
      </c>
      <c r="U41" s="17">
        <v>718269</v>
      </c>
      <c r="V41" s="17">
        <v>720349</v>
      </c>
      <c r="W41" s="17">
        <v>701294</v>
      </c>
      <c r="X41" s="17">
        <v>693224</v>
      </c>
      <c r="Y41" s="19"/>
    </row>
    <row r="42" spans="1:25" s="5" customFormat="1" x14ac:dyDescent="0.5">
      <c r="A42" s="57" t="s">
        <v>1413</v>
      </c>
      <c r="B42" s="17">
        <v>188105.29733999999</v>
      </c>
      <c r="C42" s="17">
        <v>209633.56778000001</v>
      </c>
      <c r="D42" s="17">
        <v>226504.66155000002</v>
      </c>
      <c r="E42" s="17">
        <v>155039.67761000001</v>
      </c>
      <c r="F42" s="17">
        <v>165760.75214</v>
      </c>
      <c r="G42" s="17">
        <v>177538.20094000001</v>
      </c>
      <c r="H42" s="17">
        <v>189542.34783000001</v>
      </c>
      <c r="I42" s="17">
        <v>186169.33557000002</v>
      </c>
      <c r="J42" s="17">
        <v>186375.01457999999</v>
      </c>
      <c r="K42" s="17">
        <v>187159.38183000003</v>
      </c>
      <c r="L42" s="17">
        <v>189078.29371999999</v>
      </c>
      <c r="M42" s="17">
        <v>189751.79820000002</v>
      </c>
      <c r="N42" s="17">
        <v>192438.1876</v>
      </c>
      <c r="O42" s="17">
        <v>193064.23583000002</v>
      </c>
      <c r="P42" s="17">
        <v>197937.52752999999</v>
      </c>
      <c r="Q42" s="17">
        <v>197581.64322</v>
      </c>
      <c r="R42" s="17">
        <v>199450.77629999997</v>
      </c>
      <c r="S42" s="17">
        <v>200315.79423000003</v>
      </c>
      <c r="T42" s="17">
        <v>203692</v>
      </c>
      <c r="U42" s="17">
        <v>205855</v>
      </c>
      <c r="V42" s="17">
        <v>209433</v>
      </c>
      <c r="W42" s="17">
        <v>214334</v>
      </c>
      <c r="X42" s="17">
        <v>218721</v>
      </c>
      <c r="Y42" s="19"/>
    </row>
    <row r="43" spans="1:25" s="5" customFormat="1" x14ac:dyDescent="0.5">
      <c r="A43" s="57" t="s">
        <v>1414</v>
      </c>
      <c r="B43" s="17">
        <v>5133.8632699999998</v>
      </c>
      <c r="C43" s="17">
        <v>5344.5949099999998</v>
      </c>
      <c r="D43" s="17">
        <v>5054.5250800000003</v>
      </c>
      <c r="E43" s="17">
        <v>4719.6225600000007</v>
      </c>
      <c r="F43" s="17">
        <v>3246.0691999999935</v>
      </c>
      <c r="G43" s="17">
        <v>4070.4476700000082</v>
      </c>
      <c r="H43" s="17">
        <v>3717.2779099999934</v>
      </c>
      <c r="I43" s="17">
        <v>3170.2293099999788</v>
      </c>
      <c r="J43" s="17">
        <v>2547.6104999999998</v>
      </c>
      <c r="K43" s="17">
        <v>2370.8802599999999</v>
      </c>
      <c r="L43" s="17">
        <v>3647.4128599999999</v>
      </c>
      <c r="M43" s="17">
        <v>3747.6877400000003</v>
      </c>
      <c r="N43" s="17">
        <v>3976.3730099999998</v>
      </c>
      <c r="O43" s="17">
        <v>3475.60367</v>
      </c>
      <c r="P43" s="17">
        <v>3308.17443</v>
      </c>
      <c r="Q43" s="17">
        <v>3788.22588</v>
      </c>
      <c r="R43" s="17">
        <v>3482.81745</v>
      </c>
      <c r="S43" s="17">
        <v>3685.0776800000003</v>
      </c>
      <c r="T43" s="17">
        <v>4973</v>
      </c>
      <c r="U43" s="17">
        <v>4598</v>
      </c>
      <c r="V43" s="17">
        <v>4618</v>
      </c>
      <c r="W43" s="17">
        <v>4373</v>
      </c>
      <c r="X43" s="17">
        <v>3998</v>
      </c>
      <c r="Y43" s="19"/>
    </row>
    <row r="44" spans="1:25" s="5" customFormat="1" x14ac:dyDescent="0.5">
      <c r="A44" s="57" t="s">
        <v>177</v>
      </c>
      <c r="B44" s="17">
        <v>222562.90440999999</v>
      </c>
      <c r="C44" s="17">
        <v>244151.95944999999</v>
      </c>
      <c r="D44" s="17">
        <v>249041.63221000001</v>
      </c>
      <c r="E44" s="17">
        <v>253611.37580000001</v>
      </c>
      <c r="F44" s="17">
        <v>257029.15441999998</v>
      </c>
      <c r="G44" s="17">
        <v>280639.32457</v>
      </c>
      <c r="H44" s="17">
        <v>864.19200999999998</v>
      </c>
      <c r="I44" s="17">
        <v>581.94206000000008</v>
      </c>
      <c r="J44" s="17">
        <v>589.34514999999999</v>
      </c>
      <c r="K44" s="17">
        <v>623.08795999999995</v>
      </c>
      <c r="L44" s="17">
        <v>631.15150000000006</v>
      </c>
      <c r="M44" s="17">
        <v>637.73981000000003</v>
      </c>
      <c r="N44" s="17">
        <v>643.17554000000007</v>
      </c>
      <c r="O44" s="17">
        <v>647.15714000000003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9"/>
    </row>
    <row r="45" spans="1:25" s="5" customFormat="1" x14ac:dyDescent="0.5">
      <c r="A45" s="57" t="s">
        <v>178</v>
      </c>
      <c r="B45" s="17">
        <v>0</v>
      </c>
      <c r="C45" s="17">
        <v>55844.981540000001</v>
      </c>
      <c r="D45" s="17">
        <v>48856.970089999995</v>
      </c>
      <c r="E45" s="17">
        <v>0</v>
      </c>
      <c r="F45" s="17">
        <v>0</v>
      </c>
      <c r="G45" s="17">
        <v>36170.589939999991</v>
      </c>
      <c r="H45" s="17">
        <v>38114.822430000007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9"/>
    </row>
    <row r="46" spans="1:25" collapsed="1" x14ac:dyDescent="0.5">
      <c r="A46" s="56" t="s">
        <v>182</v>
      </c>
      <c r="B46" s="21">
        <f t="shared" ref="B46:V46" si="5">SUM(B47:B52)</f>
        <v>3659877.0472600004</v>
      </c>
      <c r="C46" s="21">
        <f t="shared" si="5"/>
        <v>3663186.4935400002</v>
      </c>
      <c r="D46" s="21">
        <f t="shared" si="5"/>
        <v>3688199.3131900001</v>
      </c>
      <c r="E46" s="21">
        <f t="shared" si="5"/>
        <v>3971162.9306300003</v>
      </c>
      <c r="F46" s="21">
        <f t="shared" si="5"/>
        <v>3994743.4383100001</v>
      </c>
      <c r="G46" s="21">
        <f t="shared" si="5"/>
        <v>4058130</v>
      </c>
      <c r="H46" s="21">
        <f t="shared" si="5"/>
        <v>4110681.2661899999</v>
      </c>
      <c r="I46" s="21">
        <f t="shared" si="5"/>
        <v>4929146.3968700003</v>
      </c>
      <c r="J46" s="21">
        <f t="shared" si="5"/>
        <v>4930651.0351999998</v>
      </c>
      <c r="K46" s="21">
        <f t="shared" si="5"/>
        <v>4969286.0438000001</v>
      </c>
      <c r="L46" s="21">
        <f t="shared" si="5"/>
        <v>5022208.8637700006</v>
      </c>
      <c r="M46" s="21">
        <f t="shared" si="5"/>
        <v>5224590.7088799998</v>
      </c>
      <c r="N46" s="21">
        <f t="shared" si="5"/>
        <v>5184230.6805399992</v>
      </c>
      <c r="O46" s="21">
        <f t="shared" si="5"/>
        <v>4906446.5348599991</v>
      </c>
      <c r="P46" s="21">
        <f t="shared" si="5"/>
        <v>4855724.3428100003</v>
      </c>
      <c r="Q46" s="21">
        <f t="shared" si="5"/>
        <v>5027342.7040899992</v>
      </c>
      <c r="R46" s="21">
        <f t="shared" si="5"/>
        <v>4927371.0963899996</v>
      </c>
      <c r="S46" s="21">
        <f t="shared" si="5"/>
        <v>4963501.9111499991</v>
      </c>
      <c r="T46" s="21">
        <f t="shared" si="5"/>
        <v>5161372</v>
      </c>
      <c r="U46" s="21">
        <f t="shared" si="5"/>
        <v>5266785</v>
      </c>
      <c r="V46" s="21">
        <f t="shared" si="5"/>
        <v>5161840</v>
      </c>
      <c r="W46" s="21">
        <f>SUM(W47:W52)</f>
        <v>5163268</v>
      </c>
      <c r="X46" s="21">
        <f>SUM(X47:X52)</f>
        <v>5158500</v>
      </c>
      <c r="Y46" s="10"/>
    </row>
    <row r="47" spans="1:25" s="5" customFormat="1" x14ac:dyDescent="0.5">
      <c r="A47" s="57" t="s">
        <v>1415</v>
      </c>
      <c r="B47" s="17">
        <v>3100000</v>
      </c>
      <c r="C47" s="17">
        <v>3100000</v>
      </c>
      <c r="D47" s="17">
        <v>3100000</v>
      </c>
      <c r="E47" s="17">
        <v>3100000</v>
      </c>
      <c r="F47" s="17">
        <v>3100000</v>
      </c>
      <c r="G47" s="17">
        <v>3100000</v>
      </c>
      <c r="H47" s="17">
        <v>3100000</v>
      </c>
      <c r="I47" s="17">
        <v>3100000</v>
      </c>
      <c r="J47" s="17">
        <v>3100000</v>
      </c>
      <c r="K47" s="17">
        <v>3100000</v>
      </c>
      <c r="L47" s="17">
        <v>3100000</v>
      </c>
      <c r="M47" s="17">
        <v>3100000</v>
      </c>
      <c r="N47" s="17">
        <v>3100000</v>
      </c>
      <c r="O47" s="17">
        <v>3100000</v>
      </c>
      <c r="P47" s="17">
        <v>3100000</v>
      </c>
      <c r="Q47" s="17">
        <v>3100000</v>
      </c>
      <c r="R47" s="17">
        <v>3100000</v>
      </c>
      <c r="S47" s="17">
        <v>3100000</v>
      </c>
      <c r="T47" s="17">
        <v>3100000</v>
      </c>
      <c r="U47" s="17">
        <v>3100000</v>
      </c>
      <c r="V47" s="17">
        <v>3100000</v>
      </c>
      <c r="W47" s="17">
        <v>3100000</v>
      </c>
      <c r="X47" s="17">
        <v>3100000</v>
      </c>
      <c r="Y47" s="19"/>
    </row>
    <row r="48" spans="1:25" s="5" customFormat="1" x14ac:dyDescent="0.5">
      <c r="A48" s="57" t="s">
        <v>179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-20.364799999999999</v>
      </c>
      <c r="K48" s="17">
        <v>-20.364799999999999</v>
      </c>
      <c r="L48" s="17">
        <v>-20.364799999999999</v>
      </c>
      <c r="M48" s="17">
        <v>-20.364799999999999</v>
      </c>
      <c r="N48" s="17">
        <v>-20.364799999999999</v>
      </c>
      <c r="O48" s="17">
        <v>-20.364799999999999</v>
      </c>
      <c r="P48" s="17">
        <v>-20.364799999999999</v>
      </c>
      <c r="Q48" s="17">
        <v>-20.364799999999999</v>
      </c>
      <c r="R48" s="17">
        <v>-20.364799999999999</v>
      </c>
      <c r="S48" s="17">
        <v>-20.364799999999999</v>
      </c>
      <c r="T48" s="17">
        <v>-20</v>
      </c>
      <c r="U48" s="17">
        <v>-20</v>
      </c>
      <c r="V48" s="17">
        <v>-20</v>
      </c>
      <c r="W48" s="17">
        <v>-20</v>
      </c>
      <c r="X48" s="17">
        <v>-20</v>
      </c>
      <c r="Y48" s="19"/>
    </row>
    <row r="49" spans="1:25" s="5" customFormat="1" x14ac:dyDescent="0.5">
      <c r="A49" s="57" t="s">
        <v>1416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4765.9119800000008</v>
      </c>
      <c r="O49" s="17">
        <v>11949.97027</v>
      </c>
      <c r="P49" s="17">
        <v>17924.95537</v>
      </c>
      <c r="Q49" s="17">
        <v>23899.940470000001</v>
      </c>
      <c r="R49" s="17">
        <v>29004.775870000001</v>
      </c>
      <c r="S49" s="17">
        <v>34109.611269999994</v>
      </c>
      <c r="T49" s="17">
        <v>39214</v>
      </c>
      <c r="U49" s="17">
        <v>44319</v>
      </c>
      <c r="V49" s="17">
        <v>49055</v>
      </c>
      <c r="W49" s="17">
        <v>54399</v>
      </c>
      <c r="X49" s="17">
        <v>56023</v>
      </c>
      <c r="Y49" s="19"/>
    </row>
    <row r="50" spans="1:25" s="5" customFormat="1" x14ac:dyDescent="0.5">
      <c r="A50" s="57" t="s">
        <v>1417</v>
      </c>
      <c r="B50" s="17">
        <v>142618.82659000001</v>
      </c>
      <c r="C50" s="17">
        <v>141884.05955000001</v>
      </c>
      <c r="D50" s="17">
        <v>140840.76582</v>
      </c>
      <c r="E50" s="17">
        <v>142826.16291999997</v>
      </c>
      <c r="F50" s="17">
        <v>141679.61912000002</v>
      </c>
      <c r="G50" s="17">
        <v>140518</v>
      </c>
      <c r="H50" s="17">
        <v>139391.02161999998</v>
      </c>
      <c r="I50" s="17">
        <v>138309.45170000001</v>
      </c>
      <c r="J50" s="17">
        <v>137153</v>
      </c>
      <c r="K50" s="17">
        <v>136047.64253000001</v>
      </c>
      <c r="L50" s="17">
        <v>134960.91594000001</v>
      </c>
      <c r="M50" s="17">
        <v>133835.64348999999</v>
      </c>
      <c r="N50" s="17">
        <v>132576.56174</v>
      </c>
      <c r="O50" s="17">
        <v>130887.54324</v>
      </c>
      <c r="P50" s="17">
        <v>128352.97371000001</v>
      </c>
      <c r="Q50" s="17">
        <v>115429.28863</v>
      </c>
      <c r="R50" s="17">
        <v>114183.55395</v>
      </c>
      <c r="S50" s="17">
        <v>113044.99181000001</v>
      </c>
      <c r="T50" s="17">
        <v>112460</v>
      </c>
      <c r="U50" s="17">
        <v>85772</v>
      </c>
      <c r="V50" s="17">
        <v>85236</v>
      </c>
      <c r="W50" s="17">
        <v>84043</v>
      </c>
      <c r="X50" s="17">
        <v>83213</v>
      </c>
      <c r="Y50" s="19"/>
    </row>
    <row r="51" spans="1:25" s="5" customFormat="1" x14ac:dyDescent="0.5">
      <c r="A51" s="57" t="s">
        <v>1418</v>
      </c>
      <c r="B51" s="17">
        <v>417258.22066999995</v>
      </c>
      <c r="C51" s="17">
        <v>421302.43399000005</v>
      </c>
      <c r="D51" s="17">
        <v>447358.5473700001</v>
      </c>
      <c r="E51" s="17">
        <v>728336.76771000004</v>
      </c>
      <c r="F51" s="17">
        <v>753063.81919000018</v>
      </c>
      <c r="G51" s="17">
        <v>817612</v>
      </c>
      <c r="H51" s="17">
        <v>871290.24456999998</v>
      </c>
      <c r="I51" s="17">
        <v>1690836.9451699997</v>
      </c>
      <c r="J51" s="17">
        <v>1693518.4</v>
      </c>
      <c r="K51" s="17">
        <v>1733258.7660699999</v>
      </c>
      <c r="L51" s="17">
        <v>1787268.3126300001</v>
      </c>
      <c r="M51" s="17">
        <v>1990775.4301899998</v>
      </c>
      <c r="N51" s="17">
        <v>1944370.3145699999</v>
      </c>
      <c r="O51" s="17">
        <v>1659764.7668299999</v>
      </c>
      <c r="P51" s="17">
        <v>1609466.77853</v>
      </c>
      <c r="Q51" s="17">
        <v>1788033.8397899999</v>
      </c>
      <c r="R51" s="17">
        <v>1684203.1313699998</v>
      </c>
      <c r="S51" s="17">
        <v>1716367.6728699999</v>
      </c>
      <c r="T51" s="17">
        <v>1909718</v>
      </c>
      <c r="U51" s="17">
        <v>2036714</v>
      </c>
      <c r="V51" s="17">
        <v>1927569</v>
      </c>
      <c r="W51" s="17">
        <v>1924846</v>
      </c>
      <c r="X51" s="17">
        <v>1919284</v>
      </c>
      <c r="Y51" s="19"/>
    </row>
    <row r="52" spans="1:25" s="5" customFormat="1" x14ac:dyDescent="0.5">
      <c r="A52" s="57" t="s">
        <v>180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2538.2570499999997</v>
      </c>
      <c r="O52" s="17">
        <v>3864.6193199999998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9"/>
    </row>
    <row r="53" spans="1:25" collapsed="1" x14ac:dyDescent="0.5">
      <c r="A53" s="56" t="s">
        <v>181</v>
      </c>
      <c r="B53" s="21">
        <f t="shared" ref="B53:X53" si="6">B24+B37+B46</f>
        <v>7285993.2712600008</v>
      </c>
      <c r="C53" s="21">
        <f t="shared" si="6"/>
        <v>7380041.4619399998</v>
      </c>
      <c r="D53" s="21">
        <f t="shared" si="6"/>
        <v>7372373.9419099996</v>
      </c>
      <c r="E53" s="21">
        <f t="shared" si="6"/>
        <v>7927897.85977</v>
      </c>
      <c r="F53" s="21">
        <f t="shared" si="6"/>
        <v>7665276.5252400003</v>
      </c>
      <c r="G53" s="21">
        <f t="shared" si="6"/>
        <v>8440564.5696900003</v>
      </c>
      <c r="H53" s="21">
        <f t="shared" si="6"/>
        <v>8647328.8251399994</v>
      </c>
      <c r="I53" s="21">
        <f t="shared" si="6"/>
        <v>10472147.972890001</v>
      </c>
      <c r="J53" s="21">
        <f t="shared" si="6"/>
        <v>11119720.86035</v>
      </c>
      <c r="K53" s="21">
        <f t="shared" si="6"/>
        <v>11224640.364089999</v>
      </c>
      <c r="L53" s="21">
        <f t="shared" si="6"/>
        <v>11961762.53963</v>
      </c>
      <c r="M53" s="21">
        <f t="shared" si="6"/>
        <v>12602523.79476</v>
      </c>
      <c r="N53" s="21">
        <f t="shared" si="6"/>
        <v>11960234.144239999</v>
      </c>
      <c r="O53" s="21">
        <f t="shared" si="6"/>
        <v>12095976.62328</v>
      </c>
      <c r="P53" s="21">
        <f t="shared" si="6"/>
        <v>13117891.01856</v>
      </c>
      <c r="Q53" s="21">
        <f t="shared" si="6"/>
        <v>13826592.387829997</v>
      </c>
      <c r="R53" s="21">
        <f t="shared" si="6"/>
        <v>13351642.05549</v>
      </c>
      <c r="S53" s="21">
        <f t="shared" si="6"/>
        <v>12959072.09082</v>
      </c>
      <c r="T53" s="21">
        <f t="shared" si="6"/>
        <v>13557604</v>
      </c>
      <c r="U53" s="21">
        <f t="shared" si="6"/>
        <v>14478421</v>
      </c>
      <c r="V53" s="21">
        <f t="shared" si="6"/>
        <v>14109529</v>
      </c>
      <c r="W53" s="21">
        <f t="shared" si="6"/>
        <v>14144806</v>
      </c>
      <c r="X53" s="21">
        <f t="shared" si="6"/>
        <v>13843140</v>
      </c>
      <c r="Y53" s="10"/>
    </row>
    <row r="54" spans="1:25" x14ac:dyDescent="0.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25" x14ac:dyDescent="0.5">
      <c r="A55" s="134" t="s">
        <v>1445</v>
      </c>
      <c r="B55" s="6">
        <f t="shared" ref="B55:X55" si="7">B53-B21</f>
        <v>0</v>
      </c>
      <c r="C55" s="6">
        <f t="shared" si="7"/>
        <v>0</v>
      </c>
      <c r="D55" s="6">
        <f t="shared" si="7"/>
        <v>0</v>
      </c>
      <c r="E55" s="6">
        <f t="shared" si="7"/>
        <v>0.1541300006210804</v>
      </c>
      <c r="F55" s="6">
        <f t="shared" si="7"/>
        <v>0</v>
      </c>
      <c r="G55" s="6">
        <f t="shared" si="7"/>
        <v>-0.32318999990820885</v>
      </c>
      <c r="H55" s="6">
        <f t="shared" si="7"/>
        <v>0</v>
      </c>
      <c r="I55" s="6">
        <f t="shared" si="7"/>
        <v>0</v>
      </c>
      <c r="J55" s="6">
        <f t="shared" si="7"/>
        <v>0.30083000101149082</v>
      </c>
      <c r="K55" s="6">
        <f t="shared" si="7"/>
        <v>0</v>
      </c>
      <c r="L55" s="6">
        <f t="shared" si="7"/>
        <v>0</v>
      </c>
      <c r="M55" s="6">
        <f t="shared" si="7"/>
        <v>0</v>
      </c>
      <c r="N55" s="6">
        <f t="shared" si="7"/>
        <v>0</v>
      </c>
      <c r="O55" s="6">
        <f t="shared" si="7"/>
        <v>0</v>
      </c>
      <c r="P55" s="6">
        <f t="shared" si="7"/>
        <v>0</v>
      </c>
      <c r="Q55" s="6">
        <f t="shared" si="7"/>
        <v>0</v>
      </c>
      <c r="R55" s="6">
        <f t="shared" si="7"/>
        <v>0</v>
      </c>
      <c r="S55" s="6">
        <f t="shared" si="7"/>
        <v>0</v>
      </c>
      <c r="T55" s="6">
        <v>0</v>
      </c>
      <c r="U55" s="6">
        <f t="shared" si="7"/>
        <v>7.7734079211950302E-2</v>
      </c>
      <c r="V55" s="6">
        <f t="shared" si="7"/>
        <v>0</v>
      </c>
      <c r="W55" s="6">
        <f t="shared" si="7"/>
        <v>0</v>
      </c>
      <c r="X55" s="6">
        <f t="shared" si="7"/>
        <v>0</v>
      </c>
    </row>
    <row r="57" spans="1:25" x14ac:dyDescent="0.5">
      <c r="W57" s="10"/>
      <c r="X57" s="10"/>
    </row>
    <row r="58" spans="1:25" x14ac:dyDescent="0.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theme="1"/>
  </sheetPr>
  <dimension ref="A1:AD78"/>
  <sheetViews>
    <sheetView showGridLines="0" zoomScale="90" zoomScaleNormal="90" workbookViewId="0">
      <pane xSplit="1" ySplit="5" topLeftCell="R6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9.1796875" defaultRowHeight="17" x14ac:dyDescent="0.5"/>
  <cols>
    <col min="1" max="1" width="60.7265625" style="2" bestFit="1" customWidth="1"/>
    <col min="2" max="3" width="10.7265625" style="2" bestFit="1" customWidth="1"/>
    <col min="4" max="4" width="9.7265625" style="2" bestFit="1" customWidth="1"/>
    <col min="5" max="5" width="9.81640625" style="2" bestFit="1" customWidth="1"/>
    <col min="6" max="7" width="10.54296875" style="2" customWidth="1"/>
    <col min="8" max="8" width="9.7265625" style="2" bestFit="1" customWidth="1"/>
    <col min="9" max="9" width="11.453125" style="2" bestFit="1" customWidth="1"/>
    <col min="10" max="12" width="10.54296875" style="2" customWidth="1"/>
    <col min="13" max="13" width="11.54296875" style="2" bestFit="1" customWidth="1"/>
    <col min="14" max="14" width="10.54296875" style="2" customWidth="1"/>
    <col min="15" max="15" width="11.54296875" style="3" bestFit="1" customWidth="1"/>
    <col min="16" max="20" width="11.54296875" style="2" bestFit="1" customWidth="1"/>
    <col min="21" max="21" width="12.453125" style="2" bestFit="1" customWidth="1"/>
    <col min="22" max="22" width="11.54296875" style="2" bestFit="1" customWidth="1"/>
    <col min="23" max="24" width="11.54296875" style="2" customWidth="1"/>
    <col min="25" max="25" width="6.7265625" style="4" customWidth="1"/>
    <col min="26" max="26" width="10.7265625" style="2" customWidth="1"/>
    <col min="27" max="27" width="11.453125" style="2" customWidth="1"/>
    <col min="28" max="29" width="11.54296875" style="2" customWidth="1"/>
    <col min="30" max="30" width="12.453125" style="2" customWidth="1"/>
    <col min="31" max="16384" width="9.1796875" style="2"/>
  </cols>
  <sheetData>
    <row r="1" spans="1:30" x14ac:dyDescent="0.5">
      <c r="O1" s="2"/>
      <c r="Y1" s="2"/>
    </row>
    <row r="2" spans="1:30" x14ac:dyDescent="0.5">
      <c r="O2" s="2"/>
      <c r="Y2" s="2"/>
    </row>
    <row r="3" spans="1:30" x14ac:dyDescent="0.5">
      <c r="O3" s="2"/>
      <c r="Y3" s="2"/>
      <c r="Z3" s="121" t="s">
        <v>1330</v>
      </c>
    </row>
    <row r="4" spans="1:30" x14ac:dyDescent="0.5">
      <c r="O4" s="2"/>
      <c r="Y4" s="2"/>
    </row>
    <row r="5" spans="1:30" x14ac:dyDescent="0.5">
      <c r="A5" s="7" t="s">
        <v>0</v>
      </c>
      <c r="B5" s="8" t="s">
        <v>1437</v>
      </c>
      <c r="C5" s="8" t="s">
        <v>1438</v>
      </c>
      <c r="D5" s="8" t="s">
        <v>1439</v>
      </c>
      <c r="E5" s="8" t="s">
        <v>1440</v>
      </c>
      <c r="F5" s="8" t="s">
        <v>1441</v>
      </c>
      <c r="G5" s="8" t="s">
        <v>1442</v>
      </c>
      <c r="H5" s="8" t="s">
        <v>1443</v>
      </c>
      <c r="I5" s="8" t="s">
        <v>1444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1401</v>
      </c>
      <c r="Y5" s="9"/>
      <c r="Z5" s="8" t="s">
        <v>1446</v>
      </c>
      <c r="AA5" s="8" t="s">
        <v>1447</v>
      </c>
      <c r="AB5" s="8">
        <v>2019</v>
      </c>
      <c r="AC5" s="8">
        <v>2020</v>
      </c>
      <c r="AD5" s="8">
        <v>2021</v>
      </c>
    </row>
    <row r="6" spans="1:30" x14ac:dyDescent="0.5">
      <c r="A6" s="11" t="s">
        <v>23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  <c r="P6" s="12"/>
      <c r="Q6" s="12"/>
      <c r="R6" s="12"/>
      <c r="S6" s="14"/>
      <c r="T6" s="14"/>
      <c r="U6" s="12"/>
      <c r="V6" s="12"/>
      <c r="W6" s="12"/>
      <c r="X6" s="12"/>
      <c r="Z6" s="12"/>
      <c r="AA6" s="12"/>
      <c r="AB6" s="12"/>
      <c r="AC6" s="12"/>
      <c r="AD6" s="12"/>
    </row>
    <row r="7" spans="1:30" s="5" customFormat="1" x14ac:dyDescent="0.5">
      <c r="A7" s="16" t="s">
        <v>24</v>
      </c>
      <c r="B7" s="17">
        <v>110572</v>
      </c>
      <c r="C7" s="17">
        <v>82311</v>
      </c>
      <c r="D7" s="17">
        <v>50447</v>
      </c>
      <c r="E7" s="17">
        <v>326997</v>
      </c>
      <c r="F7" s="17">
        <v>51133.672029999754</v>
      </c>
      <c r="G7" s="17">
        <v>89061.32771000074</v>
      </c>
      <c r="H7" s="17">
        <v>83329.815159998761</v>
      </c>
      <c r="I7" s="17">
        <v>1012149.5209900001</v>
      </c>
      <c r="J7" s="17">
        <v>29312</v>
      </c>
      <c r="K7" s="17">
        <v>54903</v>
      </c>
      <c r="L7" s="17">
        <v>67874</v>
      </c>
      <c r="M7" s="17">
        <v>440562</v>
      </c>
      <c r="N7" s="17">
        <v>-47516.890986024977</v>
      </c>
      <c r="O7" s="17">
        <v>-296242.99374812224</v>
      </c>
      <c r="P7" s="17">
        <v>-51429.517836784536</v>
      </c>
      <c r="Q7" s="17">
        <v>368035.41961092979</v>
      </c>
      <c r="R7" s="17">
        <v>-104917</v>
      </c>
      <c r="S7" s="17">
        <v>46109</v>
      </c>
      <c r="T7" s="17">
        <v>207317</v>
      </c>
      <c r="U7" s="17">
        <v>304619</v>
      </c>
      <c r="V7" s="17">
        <v>-80138</v>
      </c>
      <c r="W7" s="17">
        <v>26383</v>
      </c>
      <c r="X7" s="17">
        <v>3478</v>
      </c>
      <c r="Z7" s="17">
        <f t="shared" ref="Z7:Z25" si="0">SUM(B7:E7)</f>
        <v>570327</v>
      </c>
      <c r="AA7" s="17">
        <f t="shared" ref="AA7:AA25" si="1">SUM(F7:I7)</f>
        <v>1235674.3358899993</v>
      </c>
      <c r="AB7" s="17">
        <f t="shared" ref="AB7:AB25" si="2">SUM(J7:M7)</f>
        <v>592651</v>
      </c>
      <c r="AC7" s="17">
        <f t="shared" ref="AC7:AC25" si="3">SUM(N7:Q7)</f>
        <v>-27153.982960001973</v>
      </c>
      <c r="AD7" s="17">
        <f t="shared" ref="AD7:AD25" si="4">SUM(R7:U7)</f>
        <v>453128</v>
      </c>
    </row>
    <row r="8" spans="1:30" s="5" customFormat="1" x14ac:dyDescent="0.5">
      <c r="A8" s="16" t="s">
        <v>1402</v>
      </c>
      <c r="B8" s="17">
        <v>-82015</v>
      </c>
      <c r="C8" s="17">
        <v>46530</v>
      </c>
      <c r="D8" s="17">
        <v>20884</v>
      </c>
      <c r="E8" s="17">
        <v>34015</v>
      </c>
      <c r="F8" s="17">
        <v>-34702</v>
      </c>
      <c r="G8" s="17">
        <v>75197</v>
      </c>
      <c r="H8" s="17">
        <v>90167</v>
      </c>
      <c r="I8" s="17">
        <v>99871</v>
      </c>
      <c r="J8" s="17">
        <v>20958</v>
      </c>
      <c r="K8" s="17">
        <v>80660</v>
      </c>
      <c r="L8" s="17">
        <v>81837</v>
      </c>
      <c r="M8" s="17">
        <v>45963</v>
      </c>
      <c r="N8" s="17">
        <v>253545</v>
      </c>
      <c r="O8" s="17">
        <v>-146770</v>
      </c>
      <c r="P8" s="17">
        <v>-90095</v>
      </c>
      <c r="Q8" s="17">
        <v>-203457</v>
      </c>
      <c r="R8" s="17">
        <v>-109318</v>
      </c>
      <c r="S8" s="17">
        <v>-30597</v>
      </c>
      <c r="T8" s="17">
        <v>17502</v>
      </c>
      <c r="U8" s="17">
        <v>94095</v>
      </c>
      <c r="V8" s="17">
        <v>149641</v>
      </c>
      <c r="W8" s="17">
        <v>197305</v>
      </c>
      <c r="X8" s="17">
        <v>206484</v>
      </c>
      <c r="Z8" s="17">
        <f t="shared" si="0"/>
        <v>19414</v>
      </c>
      <c r="AA8" s="17">
        <f t="shared" si="1"/>
        <v>230533</v>
      </c>
      <c r="AB8" s="17">
        <f t="shared" si="2"/>
        <v>229418</v>
      </c>
      <c r="AC8" s="17">
        <f t="shared" si="3"/>
        <v>-186777</v>
      </c>
      <c r="AD8" s="17">
        <f t="shared" si="4"/>
        <v>-28318</v>
      </c>
    </row>
    <row r="9" spans="1:30" s="5" customFormat="1" x14ac:dyDescent="0.5">
      <c r="A9" s="16" t="s">
        <v>25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4766</v>
      </c>
      <c r="O9" s="17">
        <v>7184</v>
      </c>
      <c r="P9" s="17">
        <v>5975</v>
      </c>
      <c r="Q9" s="17">
        <v>5975</v>
      </c>
      <c r="R9" s="17">
        <v>5105</v>
      </c>
      <c r="S9" s="17">
        <v>5105</v>
      </c>
      <c r="T9" s="17">
        <v>5104</v>
      </c>
      <c r="U9" s="17">
        <v>5105</v>
      </c>
      <c r="V9" s="17">
        <v>4736</v>
      </c>
      <c r="W9" s="17">
        <v>5344</v>
      </c>
      <c r="X9" s="17">
        <v>1624</v>
      </c>
      <c r="Z9" s="17">
        <f t="shared" si="0"/>
        <v>0</v>
      </c>
      <c r="AA9" s="17">
        <f t="shared" si="1"/>
        <v>0</v>
      </c>
      <c r="AB9" s="17">
        <f t="shared" si="2"/>
        <v>0</v>
      </c>
      <c r="AC9" s="17">
        <f t="shared" si="3"/>
        <v>23900</v>
      </c>
      <c r="AD9" s="17">
        <f t="shared" si="4"/>
        <v>20419</v>
      </c>
    </row>
    <row r="10" spans="1:30" s="5" customFormat="1" x14ac:dyDescent="0.5">
      <c r="A10" s="16" t="s">
        <v>26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-1167782</v>
      </c>
      <c r="J10" s="17">
        <v>0</v>
      </c>
      <c r="K10" s="17">
        <v>0</v>
      </c>
      <c r="L10" s="17">
        <v>0</v>
      </c>
      <c r="M10" s="17">
        <v>-140862</v>
      </c>
      <c r="N10" s="17">
        <v>0</v>
      </c>
      <c r="O10" s="17">
        <v>-5141</v>
      </c>
      <c r="P10" s="17">
        <v>-17241.400000000001</v>
      </c>
      <c r="Q10" s="17">
        <v>6425</v>
      </c>
      <c r="R10" s="17">
        <v>-1394</v>
      </c>
      <c r="S10" s="17">
        <v>-25519</v>
      </c>
      <c r="T10" s="17">
        <v>-652</v>
      </c>
      <c r="U10" s="17">
        <v>-5544</v>
      </c>
      <c r="V10" s="17">
        <v>-432</v>
      </c>
      <c r="W10" s="17">
        <v>-6045</v>
      </c>
      <c r="X10" s="17">
        <v>-7631</v>
      </c>
      <c r="Z10" s="17">
        <f t="shared" si="0"/>
        <v>0</v>
      </c>
      <c r="AA10" s="17">
        <f t="shared" si="1"/>
        <v>-1167782</v>
      </c>
      <c r="AB10" s="17">
        <f t="shared" si="2"/>
        <v>-140862</v>
      </c>
      <c r="AC10" s="17">
        <f t="shared" si="3"/>
        <v>-15957.400000000001</v>
      </c>
      <c r="AD10" s="17">
        <f t="shared" si="4"/>
        <v>-33109</v>
      </c>
    </row>
    <row r="11" spans="1:30" s="5" customFormat="1" x14ac:dyDescent="0.5">
      <c r="A11" s="16" t="s">
        <v>27</v>
      </c>
      <c r="B11" s="17">
        <v>74576</v>
      </c>
      <c r="C11" s="17">
        <v>74028</v>
      </c>
      <c r="D11" s="17">
        <v>75113</v>
      </c>
      <c r="E11" s="17">
        <v>76376</v>
      </c>
      <c r="F11" s="17">
        <v>77872</v>
      </c>
      <c r="G11" s="17">
        <v>78709</v>
      </c>
      <c r="H11" s="17">
        <v>79782</v>
      </c>
      <c r="I11" s="17">
        <v>54868</v>
      </c>
      <c r="J11" s="17">
        <v>74019</v>
      </c>
      <c r="K11" s="17">
        <v>74300</v>
      </c>
      <c r="L11" s="17">
        <v>78872</v>
      </c>
      <c r="M11" s="17">
        <v>79698</v>
      </c>
      <c r="N11" s="17">
        <v>78850</v>
      </c>
      <c r="O11" s="17">
        <v>78537</v>
      </c>
      <c r="P11" s="17">
        <v>80252</v>
      </c>
      <c r="Q11" s="17">
        <v>79621</v>
      </c>
      <c r="R11" s="17">
        <v>80527</v>
      </c>
      <c r="S11" s="17">
        <v>82010</v>
      </c>
      <c r="T11" s="17">
        <v>83894</v>
      </c>
      <c r="U11" s="17">
        <v>85327</v>
      </c>
      <c r="V11" s="17">
        <v>92656</v>
      </c>
      <c r="W11" s="17">
        <v>94796</v>
      </c>
      <c r="X11" s="17">
        <v>95438</v>
      </c>
      <c r="Z11" s="17">
        <f t="shared" si="0"/>
        <v>300093</v>
      </c>
      <c r="AA11" s="17">
        <f t="shared" si="1"/>
        <v>291231</v>
      </c>
      <c r="AB11" s="17">
        <f t="shared" si="2"/>
        <v>306889</v>
      </c>
      <c r="AC11" s="17">
        <f t="shared" si="3"/>
        <v>317260</v>
      </c>
      <c r="AD11" s="17">
        <f t="shared" si="4"/>
        <v>331758</v>
      </c>
    </row>
    <row r="12" spans="1:30" s="5" customFormat="1" x14ac:dyDescent="0.5">
      <c r="A12" s="16" t="s">
        <v>28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56752</v>
      </c>
      <c r="K12" s="17">
        <v>57459</v>
      </c>
      <c r="L12" s="17">
        <v>60519</v>
      </c>
      <c r="M12" s="17">
        <v>29644</v>
      </c>
      <c r="N12" s="17">
        <v>51764</v>
      </c>
      <c r="O12" s="17">
        <v>51116</v>
      </c>
      <c r="P12" s="17">
        <v>52252.4</v>
      </c>
      <c r="Q12" s="17">
        <v>51762</v>
      </c>
      <c r="R12" s="17">
        <v>53658</v>
      </c>
      <c r="S12" s="17">
        <v>53487</v>
      </c>
      <c r="T12" s="17">
        <v>55447</v>
      </c>
      <c r="U12" s="17">
        <v>55624</v>
      </c>
      <c r="V12" s="17">
        <v>54292</v>
      </c>
      <c r="W12" s="17">
        <v>54366</v>
      </c>
      <c r="X12" s="17">
        <v>55293</v>
      </c>
      <c r="Z12" s="17">
        <f t="shared" si="0"/>
        <v>0</v>
      </c>
      <c r="AA12" s="17">
        <f t="shared" si="1"/>
        <v>0</v>
      </c>
      <c r="AB12" s="17">
        <f t="shared" si="2"/>
        <v>204374</v>
      </c>
      <c r="AC12" s="17">
        <f t="shared" si="3"/>
        <v>206894.4</v>
      </c>
      <c r="AD12" s="17">
        <f t="shared" si="4"/>
        <v>218216</v>
      </c>
    </row>
    <row r="13" spans="1:30" s="5" customFormat="1" x14ac:dyDescent="0.5">
      <c r="A13" s="16" t="s">
        <v>29</v>
      </c>
      <c r="B13" s="17">
        <v>-62</v>
      </c>
      <c r="C13" s="17">
        <v>-180</v>
      </c>
      <c r="D13" s="17">
        <v>-577</v>
      </c>
      <c r="E13" s="17">
        <v>168</v>
      </c>
      <c r="F13" s="17">
        <v>549</v>
      </c>
      <c r="G13" s="17">
        <v>266</v>
      </c>
      <c r="H13" s="17">
        <v>-250</v>
      </c>
      <c r="I13" s="17">
        <v>-350</v>
      </c>
      <c r="J13" s="17">
        <v>-231</v>
      </c>
      <c r="K13" s="17">
        <v>-372.17505000000006</v>
      </c>
      <c r="L13" s="17">
        <v>-613</v>
      </c>
      <c r="M13" s="17">
        <v>-685</v>
      </c>
      <c r="N13" s="17">
        <v>-61</v>
      </c>
      <c r="O13" s="17">
        <v>-4.7</v>
      </c>
      <c r="P13" s="17">
        <v>-33</v>
      </c>
      <c r="Q13" s="17">
        <v>-9582</v>
      </c>
      <c r="R13" s="17">
        <v>1103</v>
      </c>
      <c r="S13" s="17">
        <v>-4388</v>
      </c>
      <c r="T13" s="17">
        <v>1615</v>
      </c>
      <c r="U13" s="17">
        <v>-242941</v>
      </c>
      <c r="V13" s="17">
        <v>-422</v>
      </c>
      <c r="W13" s="17">
        <v>25</v>
      </c>
      <c r="X13" s="17">
        <v>-357</v>
      </c>
      <c r="Z13" s="17">
        <f t="shared" si="0"/>
        <v>-651</v>
      </c>
      <c r="AA13" s="17">
        <f t="shared" si="1"/>
        <v>215</v>
      </c>
      <c r="AB13" s="17">
        <f t="shared" si="2"/>
        <v>-1901.1750500000001</v>
      </c>
      <c r="AC13" s="17">
        <f t="shared" si="3"/>
        <v>-9680.7000000000007</v>
      </c>
      <c r="AD13" s="17">
        <f t="shared" si="4"/>
        <v>-244611</v>
      </c>
    </row>
    <row r="14" spans="1:30" s="5" customFormat="1" x14ac:dyDescent="0.5">
      <c r="A14" s="16" t="s">
        <v>30</v>
      </c>
      <c r="B14" s="17">
        <v>-17108</v>
      </c>
      <c r="C14" s="17">
        <v>-25811</v>
      </c>
      <c r="D14" s="17">
        <v>16377</v>
      </c>
      <c r="E14" s="17">
        <v>36811</v>
      </c>
      <c r="F14" s="17">
        <v>-26298</v>
      </c>
      <c r="G14" s="17">
        <v>-45372</v>
      </c>
      <c r="H14" s="17">
        <v>-40315</v>
      </c>
      <c r="I14" s="17">
        <v>131745</v>
      </c>
      <c r="J14" s="17">
        <v>-58510</v>
      </c>
      <c r="K14" s="17">
        <v>-59221</v>
      </c>
      <c r="L14" s="17">
        <v>-34285</v>
      </c>
      <c r="M14" s="17">
        <v>13648</v>
      </c>
      <c r="N14" s="17">
        <v>-68016</v>
      </c>
      <c r="O14" s="17">
        <v>-162068</v>
      </c>
      <c r="P14" s="17">
        <v>4634</v>
      </c>
      <c r="Q14" s="17">
        <v>54238</v>
      </c>
      <c r="R14" s="17">
        <v>-57302</v>
      </c>
      <c r="S14" s="17">
        <v>-8295</v>
      </c>
      <c r="T14" s="17">
        <v>-117433</v>
      </c>
      <c r="U14" s="17">
        <v>-30332</v>
      </c>
      <c r="V14" s="17">
        <v>-94110</v>
      </c>
      <c r="W14" s="17">
        <v>-59548</v>
      </c>
      <c r="X14" s="17">
        <v>-73438</v>
      </c>
      <c r="Z14" s="17">
        <f t="shared" si="0"/>
        <v>10269</v>
      </c>
      <c r="AA14" s="17">
        <f t="shared" si="1"/>
        <v>19760</v>
      </c>
      <c r="AB14" s="17">
        <f t="shared" si="2"/>
        <v>-138368</v>
      </c>
      <c r="AC14" s="17">
        <f t="shared" si="3"/>
        <v>-171212</v>
      </c>
      <c r="AD14" s="17">
        <f t="shared" si="4"/>
        <v>-213362</v>
      </c>
    </row>
    <row r="15" spans="1:30" s="5" customFormat="1" x14ac:dyDescent="0.5">
      <c r="A15" s="16" t="s">
        <v>1403</v>
      </c>
      <c r="B15" s="17">
        <v>3588</v>
      </c>
      <c r="C15" s="17">
        <v>-2137</v>
      </c>
      <c r="D15" s="17">
        <v>-3287</v>
      </c>
      <c r="E15" s="17">
        <v>-274</v>
      </c>
      <c r="F15" s="17">
        <v>-783</v>
      </c>
      <c r="G15" s="17">
        <v>-3727</v>
      </c>
      <c r="H15" s="17">
        <v>-2749</v>
      </c>
      <c r="I15" s="17">
        <v>1070</v>
      </c>
      <c r="J15" s="17">
        <v>4894</v>
      </c>
      <c r="K15" s="17">
        <v>-11291</v>
      </c>
      <c r="L15" s="17">
        <v>1142</v>
      </c>
      <c r="M15" s="17">
        <v>10470</v>
      </c>
      <c r="N15" s="17">
        <v>7867</v>
      </c>
      <c r="O15" s="17">
        <v>6232</v>
      </c>
      <c r="P15" s="17">
        <v>5697.4</v>
      </c>
      <c r="Q15" s="17">
        <v>-8995</v>
      </c>
      <c r="R15" s="17">
        <v>-6336</v>
      </c>
      <c r="S15" s="17">
        <v>-2786</v>
      </c>
      <c r="T15" s="17">
        <v>4736</v>
      </c>
      <c r="U15" s="17">
        <v>3707</v>
      </c>
      <c r="V15" s="17">
        <v>4295</v>
      </c>
      <c r="W15" s="17">
        <v>12783</v>
      </c>
      <c r="X15" s="17">
        <v>18053</v>
      </c>
      <c r="Z15" s="17">
        <f t="shared" si="0"/>
        <v>-2110</v>
      </c>
      <c r="AA15" s="17">
        <f t="shared" si="1"/>
        <v>-6189</v>
      </c>
      <c r="AB15" s="17">
        <f t="shared" si="2"/>
        <v>5215</v>
      </c>
      <c r="AC15" s="17">
        <f t="shared" si="3"/>
        <v>10801.400000000001</v>
      </c>
      <c r="AD15" s="17">
        <f t="shared" si="4"/>
        <v>-679</v>
      </c>
    </row>
    <row r="16" spans="1:30" s="5" customFormat="1" x14ac:dyDescent="0.5">
      <c r="A16" s="16" t="s">
        <v>1404</v>
      </c>
      <c r="B16" s="17">
        <v>-100416</v>
      </c>
      <c r="C16" s="17">
        <v>21528</v>
      </c>
      <c r="D16" s="17">
        <v>16872</v>
      </c>
      <c r="E16" s="17">
        <v>-71465</v>
      </c>
      <c r="F16" s="17">
        <v>10721</v>
      </c>
      <c r="G16" s="17">
        <v>12777</v>
      </c>
      <c r="H16" s="17">
        <v>12004</v>
      </c>
      <c r="I16" s="17">
        <v>-1502</v>
      </c>
      <c r="J16" s="17">
        <v>206</v>
      </c>
      <c r="K16" s="17">
        <v>822</v>
      </c>
      <c r="L16" s="17">
        <v>1709</v>
      </c>
      <c r="M16" s="17">
        <v>674</v>
      </c>
      <c r="N16" s="17">
        <v>2782</v>
      </c>
      <c r="O16" s="17">
        <v>626</v>
      </c>
      <c r="P16" s="17">
        <v>4874</v>
      </c>
      <c r="Q16" s="17">
        <v>-356</v>
      </c>
      <c r="R16" s="17">
        <v>1869</v>
      </c>
      <c r="S16" s="17">
        <v>865</v>
      </c>
      <c r="T16" s="17">
        <v>3376</v>
      </c>
      <c r="U16" s="17">
        <v>14100</v>
      </c>
      <c r="V16" s="17">
        <v>5816</v>
      </c>
      <c r="W16" s="17">
        <v>7489</v>
      </c>
      <c r="X16" s="17">
        <v>7728</v>
      </c>
      <c r="Z16" s="17">
        <f t="shared" si="0"/>
        <v>-133481</v>
      </c>
      <c r="AA16" s="17">
        <f t="shared" si="1"/>
        <v>34000</v>
      </c>
      <c r="AB16" s="17">
        <f t="shared" si="2"/>
        <v>3411</v>
      </c>
      <c r="AC16" s="17">
        <f t="shared" si="3"/>
        <v>7926</v>
      </c>
      <c r="AD16" s="17">
        <f t="shared" si="4"/>
        <v>20210</v>
      </c>
    </row>
    <row r="17" spans="1:30" s="5" customFormat="1" x14ac:dyDescent="0.5">
      <c r="A17" s="16" t="s">
        <v>31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5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Z17" s="17">
        <f t="shared" si="0"/>
        <v>0</v>
      </c>
      <c r="AA17" s="17">
        <f t="shared" si="1"/>
        <v>0</v>
      </c>
      <c r="AB17" s="17">
        <f t="shared" si="2"/>
        <v>0</v>
      </c>
      <c r="AC17" s="17">
        <f t="shared" si="3"/>
        <v>5</v>
      </c>
      <c r="AD17" s="17">
        <f t="shared" si="4"/>
        <v>0</v>
      </c>
    </row>
    <row r="18" spans="1:30" s="5" customFormat="1" x14ac:dyDescent="0.5">
      <c r="A18" s="16" t="s">
        <v>32</v>
      </c>
      <c r="B18" s="17">
        <v>0</v>
      </c>
      <c r="C18" s="17">
        <v>0</v>
      </c>
      <c r="D18" s="17">
        <v>0</v>
      </c>
      <c r="E18" s="17">
        <v>-398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-867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-552</v>
      </c>
      <c r="V18" s="17">
        <v>0</v>
      </c>
      <c r="W18" s="17">
        <v>0</v>
      </c>
      <c r="X18" s="17">
        <v>0</v>
      </c>
      <c r="Z18" s="17">
        <f t="shared" si="0"/>
        <v>-398</v>
      </c>
      <c r="AA18" s="17">
        <f t="shared" si="1"/>
        <v>0</v>
      </c>
      <c r="AB18" s="17">
        <f t="shared" si="2"/>
        <v>-867</v>
      </c>
      <c r="AC18" s="17">
        <f t="shared" si="3"/>
        <v>0</v>
      </c>
      <c r="AD18" s="17">
        <f t="shared" si="4"/>
        <v>-552</v>
      </c>
    </row>
    <row r="19" spans="1:30" s="5" customFormat="1" x14ac:dyDescent="0.5">
      <c r="A19" s="16" t="s">
        <v>33</v>
      </c>
      <c r="B19" s="17">
        <v>-43706</v>
      </c>
      <c r="C19" s="17">
        <v>22988</v>
      </c>
      <c r="D19" s="17">
        <v>37590</v>
      </c>
      <c r="E19" s="17">
        <v>26365</v>
      </c>
      <c r="F19" s="17">
        <v>22078</v>
      </c>
      <c r="G19" s="17">
        <v>32481</v>
      </c>
      <c r="H19" s="17">
        <v>31513</v>
      </c>
      <c r="I19" s="17">
        <v>30890</v>
      </c>
      <c r="J19" s="17">
        <v>34032</v>
      </c>
      <c r="K19" s="17">
        <v>40355</v>
      </c>
      <c r="L19" s="17">
        <v>46409</v>
      </c>
      <c r="M19" s="17">
        <v>35362</v>
      </c>
      <c r="N19" s="17">
        <v>33240</v>
      </c>
      <c r="O19" s="17">
        <v>43999</v>
      </c>
      <c r="P19" s="17">
        <v>38385</v>
      </c>
      <c r="Q19" s="17">
        <v>52710</v>
      </c>
      <c r="R19" s="17">
        <v>46151</v>
      </c>
      <c r="S19" s="17">
        <v>46530</v>
      </c>
      <c r="T19" s="17">
        <v>63504</v>
      </c>
      <c r="U19" s="17">
        <v>87486</v>
      </c>
      <c r="V19" s="17">
        <v>108606</v>
      </c>
      <c r="W19" s="17">
        <v>144075</v>
      </c>
      <c r="X19" s="17">
        <v>135053</v>
      </c>
      <c r="Z19" s="17">
        <f t="shared" si="0"/>
        <v>43237</v>
      </c>
      <c r="AA19" s="17">
        <f t="shared" si="1"/>
        <v>116962</v>
      </c>
      <c r="AB19" s="17">
        <f t="shared" si="2"/>
        <v>156158</v>
      </c>
      <c r="AC19" s="17">
        <f t="shared" si="3"/>
        <v>168334</v>
      </c>
      <c r="AD19" s="17">
        <f t="shared" si="4"/>
        <v>243671</v>
      </c>
    </row>
    <row r="20" spans="1:30" s="5" customFormat="1" x14ac:dyDescent="0.5">
      <c r="A20" s="16" t="s">
        <v>1405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8824</v>
      </c>
      <c r="K20" s="17">
        <v>9197</v>
      </c>
      <c r="L20" s="17">
        <v>8543</v>
      </c>
      <c r="M20" s="17">
        <v>62398</v>
      </c>
      <c r="N20" s="17">
        <v>21927</v>
      </c>
      <c r="O20" s="17">
        <v>21558</v>
      </c>
      <c r="P20" s="17">
        <v>21643</v>
      </c>
      <c r="Q20" s="17">
        <v>20464</v>
      </c>
      <c r="R20" s="17">
        <v>20750</v>
      </c>
      <c r="S20" s="17">
        <v>20256</v>
      </c>
      <c r="T20" s="17">
        <v>20198</v>
      </c>
      <c r="U20" s="17">
        <v>19679</v>
      </c>
      <c r="V20" s="17">
        <v>21011</v>
      </c>
      <c r="W20" s="17">
        <v>21281</v>
      </c>
      <c r="X20" s="17">
        <v>21371</v>
      </c>
      <c r="Z20" s="17">
        <f t="shared" si="0"/>
        <v>0</v>
      </c>
      <c r="AA20" s="17">
        <f t="shared" si="1"/>
        <v>0</v>
      </c>
      <c r="AB20" s="17">
        <f t="shared" si="2"/>
        <v>88962</v>
      </c>
      <c r="AC20" s="17">
        <f t="shared" si="3"/>
        <v>85592</v>
      </c>
      <c r="AD20" s="17">
        <f t="shared" si="4"/>
        <v>80883</v>
      </c>
    </row>
    <row r="21" spans="1:30" s="5" customFormat="1" x14ac:dyDescent="0.5">
      <c r="A21" s="16" t="s">
        <v>34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2538</v>
      </c>
      <c r="O21" s="17">
        <v>1326</v>
      </c>
      <c r="P21" s="17">
        <v>-3864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Z21" s="17">
        <f t="shared" si="0"/>
        <v>0</v>
      </c>
      <c r="AA21" s="17">
        <f t="shared" si="1"/>
        <v>0</v>
      </c>
      <c r="AB21" s="17">
        <f t="shared" si="2"/>
        <v>0</v>
      </c>
      <c r="AC21" s="17">
        <f t="shared" si="3"/>
        <v>0</v>
      </c>
      <c r="AD21" s="17">
        <f t="shared" si="4"/>
        <v>0</v>
      </c>
    </row>
    <row r="22" spans="1:30" s="5" customFormat="1" x14ac:dyDescent="0.5">
      <c r="A22" s="16" t="s">
        <v>35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-52829</v>
      </c>
      <c r="P22" s="17">
        <v>-29993</v>
      </c>
      <c r="Q22" s="17">
        <v>-9260</v>
      </c>
      <c r="R22" s="17">
        <v>-12364</v>
      </c>
      <c r="S22" s="17">
        <v>-11726</v>
      </c>
      <c r="T22" s="17">
        <v>-6412</v>
      </c>
      <c r="U22" s="17">
        <v>0.13300000000000001</v>
      </c>
      <c r="V22" s="17">
        <v>0</v>
      </c>
      <c r="W22" s="17">
        <v>0</v>
      </c>
      <c r="X22" s="17">
        <v>0</v>
      </c>
      <c r="Z22" s="17">
        <f t="shared" si="0"/>
        <v>0</v>
      </c>
      <c r="AA22" s="17">
        <f t="shared" si="1"/>
        <v>0</v>
      </c>
      <c r="AB22" s="17">
        <f t="shared" si="2"/>
        <v>0</v>
      </c>
      <c r="AC22" s="17">
        <f t="shared" si="3"/>
        <v>-92082</v>
      </c>
      <c r="AD22" s="17">
        <f t="shared" si="4"/>
        <v>-30501.866999999998</v>
      </c>
    </row>
    <row r="23" spans="1:30" s="5" customFormat="1" x14ac:dyDescent="0.5">
      <c r="A23" s="16" t="s">
        <v>36</v>
      </c>
      <c r="B23" s="17">
        <v>-10126</v>
      </c>
      <c r="C23" s="17">
        <v>-9222</v>
      </c>
      <c r="D23" s="17">
        <v>-8199</v>
      </c>
      <c r="E23" s="17">
        <v>-6509</v>
      </c>
      <c r="F23" s="17">
        <v>-5912</v>
      </c>
      <c r="G23" s="17">
        <v>-5863</v>
      </c>
      <c r="H23" s="17">
        <v>-6129</v>
      </c>
      <c r="I23" s="17">
        <v>-5973</v>
      </c>
      <c r="J23" s="17">
        <v>-6034</v>
      </c>
      <c r="K23" s="17">
        <v>-6177</v>
      </c>
      <c r="L23" s="17">
        <v>-6747</v>
      </c>
      <c r="M23" s="17">
        <v>-7719</v>
      </c>
      <c r="N23" s="17">
        <v>-6303</v>
      </c>
      <c r="O23" s="17">
        <v>-3582</v>
      </c>
      <c r="P23" s="17">
        <v>-1262.4000000000001</v>
      </c>
      <c r="Q23" s="17">
        <v>-2179</v>
      </c>
      <c r="R23" s="17">
        <v>-2233</v>
      </c>
      <c r="S23" s="17">
        <v>-3152</v>
      </c>
      <c r="T23" s="17">
        <v>-4944</v>
      </c>
      <c r="U23" s="17">
        <v>-6806</v>
      </c>
      <c r="V23" s="17">
        <v>-9083</v>
      </c>
      <c r="W23" s="17">
        <v>-10662</v>
      </c>
      <c r="X23" s="17">
        <v>-11929</v>
      </c>
      <c r="Z23" s="17">
        <f t="shared" si="0"/>
        <v>-34056</v>
      </c>
      <c r="AA23" s="17">
        <f t="shared" si="1"/>
        <v>-23877</v>
      </c>
      <c r="AB23" s="17">
        <f t="shared" si="2"/>
        <v>-26677</v>
      </c>
      <c r="AC23" s="17">
        <f t="shared" si="3"/>
        <v>-13326.4</v>
      </c>
      <c r="AD23" s="17">
        <f t="shared" si="4"/>
        <v>-17135</v>
      </c>
    </row>
    <row r="24" spans="1:30" s="5" customFormat="1" x14ac:dyDescent="0.5">
      <c r="A24" s="16" t="s">
        <v>37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-8497.4</v>
      </c>
      <c r="Q24" s="17">
        <v>368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Z24" s="17">
        <f t="shared" si="0"/>
        <v>0</v>
      </c>
      <c r="AA24" s="17">
        <f t="shared" si="1"/>
        <v>0</v>
      </c>
      <c r="AB24" s="17">
        <f t="shared" si="2"/>
        <v>0</v>
      </c>
      <c r="AC24" s="17">
        <f t="shared" si="3"/>
        <v>-8129.4</v>
      </c>
      <c r="AD24" s="17">
        <f t="shared" si="4"/>
        <v>0</v>
      </c>
    </row>
    <row r="25" spans="1:30" s="5" customFormat="1" x14ac:dyDescent="0.5">
      <c r="A25" s="16" t="s">
        <v>38</v>
      </c>
      <c r="B25" s="17">
        <v>-409</v>
      </c>
      <c r="C25" s="17">
        <v>211</v>
      </c>
      <c r="D25" s="17">
        <v>-290</v>
      </c>
      <c r="E25" s="17">
        <v>488</v>
      </c>
      <c r="F25" s="17">
        <v>-703</v>
      </c>
      <c r="G25" s="17">
        <v>824</v>
      </c>
      <c r="H25" s="17">
        <v>-352</v>
      </c>
      <c r="I25" s="17">
        <v>231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Z25" s="17">
        <f t="shared" si="0"/>
        <v>0</v>
      </c>
      <c r="AA25" s="17">
        <f t="shared" si="1"/>
        <v>0</v>
      </c>
      <c r="AB25" s="17">
        <f t="shared" si="2"/>
        <v>0</v>
      </c>
      <c r="AC25" s="17">
        <f t="shared" si="3"/>
        <v>0</v>
      </c>
      <c r="AD25" s="17">
        <f t="shared" si="4"/>
        <v>0</v>
      </c>
    </row>
    <row r="26" spans="1:30" x14ac:dyDescent="0.5">
      <c r="A26" s="11" t="s">
        <v>39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Z26" s="12"/>
      <c r="AA26" s="12"/>
      <c r="AB26" s="12"/>
      <c r="AC26" s="12"/>
      <c r="AD26" s="12"/>
    </row>
    <row r="27" spans="1:30" s="5" customFormat="1" x14ac:dyDescent="0.5">
      <c r="A27" s="16" t="s">
        <v>40</v>
      </c>
      <c r="B27" s="17">
        <v>381905</v>
      </c>
      <c r="C27" s="17">
        <v>-189692</v>
      </c>
      <c r="D27" s="17">
        <v>-29689</v>
      </c>
      <c r="E27" s="17">
        <v>-600753</v>
      </c>
      <c r="F27" s="17">
        <v>297649</v>
      </c>
      <c r="G27" s="17">
        <v>-457193</v>
      </c>
      <c r="H27" s="17">
        <v>-166520</v>
      </c>
      <c r="I27" s="17">
        <v>-642673.70452999987</v>
      </c>
      <c r="J27" s="17">
        <v>238963</v>
      </c>
      <c r="K27" s="17">
        <v>-256901</v>
      </c>
      <c r="L27" s="17">
        <v>-243835</v>
      </c>
      <c r="M27" s="17">
        <v>-506292</v>
      </c>
      <c r="N27" s="17">
        <v>440671</v>
      </c>
      <c r="O27" s="17">
        <v>1000877</v>
      </c>
      <c r="P27" s="17">
        <v>-138172</v>
      </c>
      <c r="Q27" s="17">
        <v>-503282</v>
      </c>
      <c r="R27" s="17">
        <v>417708</v>
      </c>
      <c r="S27" s="17">
        <v>-523842</v>
      </c>
      <c r="T27" s="17">
        <v>-396401</v>
      </c>
      <c r="U27" s="17">
        <v>-974469</v>
      </c>
      <c r="V27" s="17">
        <v>301728</v>
      </c>
      <c r="W27" s="17">
        <v>-753218</v>
      </c>
      <c r="X27" s="17">
        <v>207037</v>
      </c>
      <c r="Z27" s="17">
        <f t="shared" ref="Z27:Z37" si="5">SUM(B27:E27)</f>
        <v>-438229</v>
      </c>
      <c r="AA27" s="17">
        <f t="shared" ref="AA27:AA37" si="6">SUM(F27:I27)</f>
        <v>-968737.70452999987</v>
      </c>
      <c r="AB27" s="17">
        <f t="shared" ref="AB27:AB37" si="7">SUM(J27:M27)</f>
        <v>-768065</v>
      </c>
      <c r="AC27" s="17">
        <f t="shared" ref="AC27:AC37" si="8">SUM(N27:Q27)</f>
        <v>800094</v>
      </c>
      <c r="AD27" s="17">
        <f t="shared" ref="AD27:AD37" si="9">SUM(R27:U27)</f>
        <v>-1477004</v>
      </c>
    </row>
    <row r="28" spans="1:30" s="5" customFormat="1" x14ac:dyDescent="0.5">
      <c r="A28" s="16" t="s">
        <v>41</v>
      </c>
      <c r="B28" s="17">
        <v>-108064</v>
      </c>
      <c r="C28" s="17">
        <v>2600</v>
      </c>
      <c r="D28" s="17">
        <v>-31332</v>
      </c>
      <c r="E28" s="17">
        <v>70919</v>
      </c>
      <c r="F28" s="17">
        <v>-207337</v>
      </c>
      <c r="G28" s="17">
        <v>-62936</v>
      </c>
      <c r="H28" s="17">
        <v>-49193</v>
      </c>
      <c r="I28" s="17">
        <v>129116</v>
      </c>
      <c r="J28" s="17">
        <v>-145940</v>
      </c>
      <c r="K28" s="17">
        <v>89499</v>
      </c>
      <c r="L28" s="17">
        <v>-137914</v>
      </c>
      <c r="M28" s="17">
        <v>64156</v>
      </c>
      <c r="N28" s="17">
        <v>-256810</v>
      </c>
      <c r="O28" s="17">
        <v>173632</v>
      </c>
      <c r="P28" s="17">
        <v>43693</v>
      </c>
      <c r="Q28" s="17">
        <v>37556</v>
      </c>
      <c r="R28" s="17">
        <v>-344769</v>
      </c>
      <c r="S28" s="17">
        <v>135620</v>
      </c>
      <c r="T28" s="17">
        <v>-116616</v>
      </c>
      <c r="U28" s="17">
        <v>96776</v>
      </c>
      <c r="V28" s="17">
        <v>-268471</v>
      </c>
      <c r="W28" s="17">
        <v>85562</v>
      </c>
      <c r="X28" s="17">
        <v>-61366</v>
      </c>
      <c r="Z28" s="17">
        <f t="shared" si="5"/>
        <v>-65877</v>
      </c>
      <c r="AA28" s="17">
        <f t="shared" si="6"/>
        <v>-190350</v>
      </c>
      <c r="AB28" s="17">
        <f t="shared" si="7"/>
        <v>-130199</v>
      </c>
      <c r="AC28" s="17">
        <f t="shared" si="8"/>
        <v>-1929</v>
      </c>
      <c r="AD28" s="17">
        <f t="shared" si="9"/>
        <v>-228989</v>
      </c>
    </row>
    <row r="29" spans="1:30" s="5" customFormat="1" x14ac:dyDescent="0.5">
      <c r="A29" s="16" t="s">
        <v>42</v>
      </c>
      <c r="B29" s="17">
        <v>3842</v>
      </c>
      <c r="C29" s="17">
        <v>61710</v>
      </c>
      <c r="D29" s="17">
        <v>7786</v>
      </c>
      <c r="E29" s="17">
        <v>-136314</v>
      </c>
      <c r="F29" s="17">
        <v>19421</v>
      </c>
      <c r="G29" s="17">
        <v>25123</v>
      </c>
      <c r="H29" s="17">
        <v>-8285</v>
      </c>
      <c r="I29" s="17">
        <v>23511</v>
      </c>
      <c r="J29" s="17">
        <v>119101</v>
      </c>
      <c r="K29" s="17">
        <v>-125242</v>
      </c>
      <c r="L29" s="17">
        <v>-14895</v>
      </c>
      <c r="M29" s="17">
        <v>69738</v>
      </c>
      <c r="N29" s="17">
        <v>25766</v>
      </c>
      <c r="O29" s="17">
        <v>37256</v>
      </c>
      <c r="P29" s="17">
        <v>87635</v>
      </c>
      <c r="Q29" s="17">
        <v>51548</v>
      </c>
      <c r="R29" s="17">
        <v>-20911</v>
      </c>
      <c r="S29" s="17">
        <v>95192</v>
      </c>
      <c r="T29" s="17">
        <v>-87987</v>
      </c>
      <c r="U29" s="17">
        <v>103532</v>
      </c>
      <c r="V29" s="17">
        <v>25996</v>
      </c>
      <c r="W29" s="17">
        <v>35459</v>
      </c>
      <c r="X29" s="17">
        <v>7915</v>
      </c>
      <c r="Z29" s="17">
        <f t="shared" si="5"/>
        <v>-62976</v>
      </c>
      <c r="AA29" s="17">
        <f t="shared" si="6"/>
        <v>59770</v>
      </c>
      <c r="AB29" s="17">
        <f t="shared" si="7"/>
        <v>48702</v>
      </c>
      <c r="AC29" s="17">
        <f t="shared" si="8"/>
        <v>202205</v>
      </c>
      <c r="AD29" s="17">
        <f t="shared" si="9"/>
        <v>89826</v>
      </c>
    </row>
    <row r="30" spans="1:30" s="5" customFormat="1" x14ac:dyDescent="0.5">
      <c r="A30" s="16" t="s">
        <v>43</v>
      </c>
      <c r="B30" s="17">
        <v>-14294</v>
      </c>
      <c r="C30" s="17">
        <v>-16623</v>
      </c>
      <c r="D30" s="17">
        <v>22912</v>
      </c>
      <c r="E30" s="17">
        <v>3860</v>
      </c>
      <c r="F30" s="17">
        <v>-17851</v>
      </c>
      <c r="G30" s="17">
        <v>-6795</v>
      </c>
      <c r="H30" s="17">
        <v>9017</v>
      </c>
      <c r="I30" s="17">
        <v>9952</v>
      </c>
      <c r="J30" s="17">
        <v>-17379</v>
      </c>
      <c r="K30" s="17">
        <v>-15394</v>
      </c>
      <c r="L30" s="17">
        <v>3387</v>
      </c>
      <c r="M30" s="17">
        <v>-790</v>
      </c>
      <c r="N30" s="17">
        <v>-5674</v>
      </c>
      <c r="O30" s="17">
        <v>9088</v>
      </c>
      <c r="P30" s="17">
        <v>29494</v>
      </c>
      <c r="Q30" s="17">
        <v>-129724</v>
      </c>
      <c r="R30" s="17">
        <v>-14544</v>
      </c>
      <c r="S30" s="17">
        <v>-6143</v>
      </c>
      <c r="T30" s="17">
        <v>21900</v>
      </c>
      <c r="U30" s="17">
        <v>131825</v>
      </c>
      <c r="V30" s="17">
        <v>-25656</v>
      </c>
      <c r="W30" s="17">
        <v>-9447</v>
      </c>
      <c r="X30" s="17">
        <v>20724</v>
      </c>
      <c r="Z30" s="17">
        <f t="shared" si="5"/>
        <v>-4145</v>
      </c>
      <c r="AA30" s="17">
        <f t="shared" si="6"/>
        <v>-5677</v>
      </c>
      <c r="AB30" s="17">
        <f t="shared" si="7"/>
        <v>-30176</v>
      </c>
      <c r="AC30" s="17">
        <f t="shared" si="8"/>
        <v>-96816</v>
      </c>
      <c r="AD30" s="17">
        <f t="shared" si="9"/>
        <v>133038</v>
      </c>
    </row>
    <row r="31" spans="1:30" s="5" customFormat="1" x14ac:dyDescent="0.5">
      <c r="A31" s="16" t="s">
        <v>44</v>
      </c>
      <c r="B31" s="17">
        <v>-571</v>
      </c>
      <c r="C31" s="17">
        <v>-43312</v>
      </c>
      <c r="D31" s="17">
        <v>-11356</v>
      </c>
      <c r="E31" s="17">
        <v>-5292</v>
      </c>
      <c r="F31" s="17">
        <v>-8643</v>
      </c>
      <c r="G31" s="17">
        <v>-14979</v>
      </c>
      <c r="H31" s="17">
        <v>-11324</v>
      </c>
      <c r="I31" s="17">
        <v>-12342</v>
      </c>
      <c r="J31" s="17">
        <v>-6199</v>
      </c>
      <c r="K31" s="17">
        <v>-1808</v>
      </c>
      <c r="L31" s="17">
        <v>495</v>
      </c>
      <c r="M31" s="17">
        <v>125689</v>
      </c>
      <c r="N31" s="17">
        <v>-1244</v>
      </c>
      <c r="O31" s="17">
        <v>223</v>
      </c>
      <c r="P31" s="17">
        <v>230.90534999999409</v>
      </c>
      <c r="Q31" s="17">
        <v>-470</v>
      </c>
      <c r="R31" s="17">
        <v>-1621</v>
      </c>
      <c r="S31" s="17">
        <v>-4894</v>
      </c>
      <c r="T31" s="17">
        <v>-2786</v>
      </c>
      <c r="U31" s="17">
        <v>-6998</v>
      </c>
      <c r="V31" s="17">
        <v>-3096</v>
      </c>
      <c r="W31" s="17">
        <v>-4853</v>
      </c>
      <c r="X31" s="17">
        <v>-4431</v>
      </c>
      <c r="Z31" s="17">
        <f t="shared" si="5"/>
        <v>-60531</v>
      </c>
      <c r="AA31" s="17">
        <f t="shared" si="6"/>
        <v>-47288</v>
      </c>
      <c r="AB31" s="17">
        <f t="shared" si="7"/>
        <v>118177</v>
      </c>
      <c r="AC31" s="17">
        <f t="shared" si="8"/>
        <v>-1260.0946500000059</v>
      </c>
      <c r="AD31" s="17">
        <f t="shared" si="9"/>
        <v>-16299</v>
      </c>
    </row>
    <row r="32" spans="1:30" s="5" customFormat="1" x14ac:dyDescent="0.5">
      <c r="A32" s="16" t="s">
        <v>45</v>
      </c>
      <c r="B32" s="17">
        <v>14484</v>
      </c>
      <c r="C32" s="17">
        <v>47979</v>
      </c>
      <c r="D32" s="17">
        <v>-71061</v>
      </c>
      <c r="E32" s="17">
        <v>79065</v>
      </c>
      <c r="F32" s="17">
        <v>-29692</v>
      </c>
      <c r="G32" s="17">
        <v>-26050</v>
      </c>
      <c r="H32" s="17">
        <v>-45622</v>
      </c>
      <c r="I32" s="17">
        <v>96779</v>
      </c>
      <c r="J32" s="17">
        <v>-85802</v>
      </c>
      <c r="K32" s="17">
        <v>-23744</v>
      </c>
      <c r="L32" s="17">
        <v>141623</v>
      </c>
      <c r="M32" s="17">
        <v>80069</v>
      </c>
      <c r="N32" s="17">
        <v>-116381</v>
      </c>
      <c r="O32" s="17">
        <v>-375640</v>
      </c>
      <c r="P32" s="17">
        <v>389993</v>
      </c>
      <c r="Q32" s="17">
        <v>503750.22113999981</v>
      </c>
      <c r="R32" s="17">
        <v>-16005</v>
      </c>
      <c r="S32" s="17">
        <v>-197982</v>
      </c>
      <c r="T32" s="17">
        <v>90965</v>
      </c>
      <c r="U32" s="17">
        <v>135616</v>
      </c>
      <c r="V32" s="17">
        <v>-72628</v>
      </c>
      <c r="W32" s="17">
        <v>-124750</v>
      </c>
      <c r="X32" s="17">
        <v>-102207</v>
      </c>
      <c r="Z32" s="17">
        <f t="shared" si="5"/>
        <v>70467</v>
      </c>
      <c r="AA32" s="17">
        <f t="shared" si="6"/>
        <v>-4585</v>
      </c>
      <c r="AB32" s="17">
        <f t="shared" si="7"/>
        <v>112146</v>
      </c>
      <c r="AC32" s="17">
        <f t="shared" si="8"/>
        <v>401722.22113999981</v>
      </c>
      <c r="AD32" s="17">
        <f t="shared" si="9"/>
        <v>12594</v>
      </c>
    </row>
    <row r="33" spans="1:30" s="5" customFormat="1" x14ac:dyDescent="0.5">
      <c r="A33" s="16" t="s">
        <v>46</v>
      </c>
      <c r="B33" s="17">
        <v>-40252</v>
      </c>
      <c r="C33" s="17">
        <v>14491</v>
      </c>
      <c r="D33" s="17">
        <v>38074</v>
      </c>
      <c r="E33" s="17">
        <v>59274</v>
      </c>
      <c r="F33" s="17">
        <v>-120405</v>
      </c>
      <c r="G33" s="17">
        <v>43844</v>
      </c>
      <c r="H33" s="17">
        <v>29666</v>
      </c>
      <c r="I33" s="17">
        <v>-21562</v>
      </c>
      <c r="J33" s="17">
        <v>-49275</v>
      </c>
      <c r="K33" s="17">
        <v>35861</v>
      </c>
      <c r="L33" s="17">
        <v>22511</v>
      </c>
      <c r="M33" s="17">
        <v>47306</v>
      </c>
      <c r="N33" s="17">
        <v>-32471</v>
      </c>
      <c r="O33" s="17">
        <v>-25126</v>
      </c>
      <c r="P33" s="17">
        <v>5140</v>
      </c>
      <c r="Q33" s="17">
        <v>-44308</v>
      </c>
      <c r="R33" s="17">
        <v>6310</v>
      </c>
      <c r="S33" s="17">
        <v>43193</v>
      </c>
      <c r="T33" s="17">
        <v>30998</v>
      </c>
      <c r="U33" s="17">
        <v>-395</v>
      </c>
      <c r="V33" s="17">
        <v>-30968</v>
      </c>
      <c r="W33" s="17">
        <v>25697</v>
      </c>
      <c r="X33" s="17">
        <v>8747</v>
      </c>
      <c r="Z33" s="17">
        <f t="shared" si="5"/>
        <v>71587</v>
      </c>
      <c r="AA33" s="17">
        <f t="shared" si="6"/>
        <v>-68457</v>
      </c>
      <c r="AB33" s="17">
        <f t="shared" si="7"/>
        <v>56403</v>
      </c>
      <c r="AC33" s="17">
        <f t="shared" si="8"/>
        <v>-96765</v>
      </c>
      <c r="AD33" s="17">
        <f t="shared" si="9"/>
        <v>80106</v>
      </c>
    </row>
    <row r="34" spans="1:30" s="5" customFormat="1" x14ac:dyDescent="0.5">
      <c r="A34" s="16" t="s">
        <v>47</v>
      </c>
      <c r="B34" s="17">
        <v>59341</v>
      </c>
      <c r="C34" s="17">
        <v>52670</v>
      </c>
      <c r="D34" s="17">
        <v>-2198</v>
      </c>
      <c r="E34" s="17">
        <v>98554</v>
      </c>
      <c r="F34" s="17">
        <v>60114</v>
      </c>
      <c r="G34" s="17">
        <v>85428</v>
      </c>
      <c r="H34" s="17">
        <v>78559</v>
      </c>
      <c r="I34" s="17">
        <v>311452</v>
      </c>
      <c r="J34" s="17">
        <v>62522</v>
      </c>
      <c r="K34" s="17">
        <v>74737</v>
      </c>
      <c r="L34" s="17">
        <v>57062</v>
      </c>
      <c r="M34" s="17">
        <v>75583</v>
      </c>
      <c r="N34" s="17">
        <v>42779.169400000013</v>
      </c>
      <c r="O34" s="17">
        <v>7512</v>
      </c>
      <c r="P34" s="17">
        <v>-34187</v>
      </c>
      <c r="Q34" s="17">
        <v>3685</v>
      </c>
      <c r="R34" s="17">
        <v>3973</v>
      </c>
      <c r="S34" s="17">
        <v>2022</v>
      </c>
      <c r="T34" s="17">
        <v>27245</v>
      </c>
      <c r="U34" s="17">
        <v>56238</v>
      </c>
      <c r="V34" s="17">
        <v>30602</v>
      </c>
      <c r="W34" s="17">
        <v>73306</v>
      </c>
      <c r="X34" s="17">
        <v>30342</v>
      </c>
      <c r="Z34" s="17">
        <f t="shared" si="5"/>
        <v>208367</v>
      </c>
      <c r="AA34" s="17">
        <f t="shared" si="6"/>
        <v>535553</v>
      </c>
      <c r="AB34" s="17">
        <f t="shared" si="7"/>
        <v>269904</v>
      </c>
      <c r="AC34" s="17">
        <f t="shared" si="8"/>
        <v>19789.169400000013</v>
      </c>
      <c r="AD34" s="17">
        <f t="shared" si="9"/>
        <v>89478</v>
      </c>
    </row>
    <row r="35" spans="1:30" s="5" customFormat="1" x14ac:dyDescent="0.5">
      <c r="A35" s="16" t="s">
        <v>48</v>
      </c>
      <c r="B35" s="17">
        <v>-91261</v>
      </c>
      <c r="C35" s="17">
        <v>46195</v>
      </c>
      <c r="D35" s="17">
        <v>-44407</v>
      </c>
      <c r="E35" s="17">
        <v>89779</v>
      </c>
      <c r="F35" s="17">
        <v>-99356</v>
      </c>
      <c r="G35" s="17">
        <v>-16543</v>
      </c>
      <c r="H35" s="17">
        <v>3265</v>
      </c>
      <c r="I35" s="17">
        <v>126038</v>
      </c>
      <c r="J35" s="17">
        <v>-142546</v>
      </c>
      <c r="K35" s="17">
        <v>33392</v>
      </c>
      <c r="L35" s="17">
        <v>-19076</v>
      </c>
      <c r="M35" s="17">
        <v>123282</v>
      </c>
      <c r="N35" s="17">
        <v>-152250</v>
      </c>
      <c r="O35" s="17">
        <v>-18140</v>
      </c>
      <c r="P35" s="17">
        <v>40432</v>
      </c>
      <c r="Q35" s="17">
        <v>101895</v>
      </c>
      <c r="R35" s="17">
        <v>-130571</v>
      </c>
      <c r="S35" s="17">
        <v>27993</v>
      </c>
      <c r="T35" s="17">
        <v>-329</v>
      </c>
      <c r="U35" s="17">
        <v>111510</v>
      </c>
      <c r="V35" s="17">
        <v>-102041</v>
      </c>
      <c r="W35" s="17">
        <v>24000</v>
      </c>
      <c r="X35" s="17">
        <v>-16748</v>
      </c>
      <c r="Z35" s="17">
        <f t="shared" si="5"/>
        <v>306</v>
      </c>
      <c r="AA35" s="17">
        <f t="shared" si="6"/>
        <v>13404</v>
      </c>
      <c r="AB35" s="17">
        <f t="shared" si="7"/>
        <v>-4948</v>
      </c>
      <c r="AC35" s="17">
        <f t="shared" si="8"/>
        <v>-28063</v>
      </c>
      <c r="AD35" s="17">
        <f t="shared" si="9"/>
        <v>8603</v>
      </c>
    </row>
    <row r="36" spans="1:30" s="5" customFormat="1" x14ac:dyDescent="0.5">
      <c r="A36" s="16" t="s">
        <v>49</v>
      </c>
      <c r="B36" s="17">
        <v>-61122</v>
      </c>
      <c r="C36" s="17">
        <v>24296</v>
      </c>
      <c r="D36" s="17">
        <v>40427</v>
      </c>
      <c r="E36" s="17">
        <v>169024</v>
      </c>
      <c r="F36" s="17">
        <v>-6261</v>
      </c>
      <c r="G36" s="17">
        <v>66782</v>
      </c>
      <c r="H36" s="17">
        <v>82202</v>
      </c>
      <c r="I36" s="17">
        <v>238592</v>
      </c>
      <c r="J36" s="17">
        <v>-77929</v>
      </c>
      <c r="K36" s="17">
        <v>118371</v>
      </c>
      <c r="L36" s="17">
        <v>182010</v>
      </c>
      <c r="M36" s="17">
        <v>65955</v>
      </c>
      <c r="N36" s="17">
        <v>-201983</v>
      </c>
      <c r="O36" s="17">
        <v>-103524</v>
      </c>
      <c r="P36" s="17">
        <v>204057.53996000005</v>
      </c>
      <c r="Q36" s="17">
        <v>244434</v>
      </c>
      <c r="R36" s="17">
        <v>8338</v>
      </c>
      <c r="S36" s="17">
        <v>250205</v>
      </c>
      <c r="T36" s="17">
        <v>176407</v>
      </c>
      <c r="U36" s="17">
        <v>285853</v>
      </c>
      <c r="V36" s="17">
        <v>-160769</v>
      </c>
      <c r="W36" s="17">
        <v>286712</v>
      </c>
      <c r="X36" s="17">
        <v>-112483</v>
      </c>
      <c r="Z36" s="17">
        <f t="shared" si="5"/>
        <v>172625</v>
      </c>
      <c r="AA36" s="17">
        <f t="shared" si="6"/>
        <v>381315</v>
      </c>
      <c r="AB36" s="17">
        <f t="shared" si="7"/>
        <v>288407</v>
      </c>
      <c r="AC36" s="17">
        <f t="shared" si="8"/>
        <v>142984.53996000005</v>
      </c>
      <c r="AD36" s="17">
        <f t="shared" si="9"/>
        <v>720803</v>
      </c>
    </row>
    <row r="37" spans="1:30" s="5" customFormat="1" x14ac:dyDescent="0.5">
      <c r="A37" s="16" t="s">
        <v>50</v>
      </c>
      <c r="B37" s="17">
        <v>-39434</v>
      </c>
      <c r="C37" s="17">
        <v>36754</v>
      </c>
      <c r="D37" s="17">
        <v>10857</v>
      </c>
      <c r="E37" s="17">
        <v>49619</v>
      </c>
      <c r="F37" s="17">
        <v>-15288</v>
      </c>
      <c r="G37" s="17">
        <v>27633</v>
      </c>
      <c r="H37" s="17">
        <v>15022</v>
      </c>
      <c r="I37" s="17">
        <v>42783</v>
      </c>
      <c r="J37" s="17">
        <v>-1504</v>
      </c>
      <c r="K37" s="17">
        <v>-49385</v>
      </c>
      <c r="L37" s="17">
        <v>9092</v>
      </c>
      <c r="M37" s="17">
        <v>45504</v>
      </c>
      <c r="N37" s="17">
        <v>-62408</v>
      </c>
      <c r="O37" s="17">
        <v>93149</v>
      </c>
      <c r="P37" s="17">
        <v>-26101</v>
      </c>
      <c r="Q37" s="17">
        <v>-2730</v>
      </c>
      <c r="R37" s="17">
        <v>-15418</v>
      </c>
      <c r="S37" s="17">
        <v>9412</v>
      </c>
      <c r="T37" s="17">
        <v>33163</v>
      </c>
      <c r="U37" s="17">
        <v>2973</v>
      </c>
      <c r="V37" s="17">
        <v>-1288</v>
      </c>
      <c r="W37" s="17">
        <v>340</v>
      </c>
      <c r="X37" s="17">
        <v>31071</v>
      </c>
      <c r="Z37" s="17">
        <f t="shared" si="5"/>
        <v>57796</v>
      </c>
      <c r="AA37" s="17">
        <f t="shared" si="6"/>
        <v>70150</v>
      </c>
      <c r="AB37" s="17">
        <f t="shared" si="7"/>
        <v>3707</v>
      </c>
      <c r="AC37" s="17">
        <f t="shared" si="8"/>
        <v>1910</v>
      </c>
      <c r="AD37" s="17">
        <f t="shared" si="9"/>
        <v>30130</v>
      </c>
    </row>
    <row r="38" spans="1:30" x14ac:dyDescent="0.5">
      <c r="A38" s="20" t="s">
        <v>51</v>
      </c>
      <c r="B38" s="21">
        <f t="shared" ref="B38:V38" si="10">SUM(B27:B37,B7:B25)</f>
        <v>39468</v>
      </c>
      <c r="C38" s="21">
        <f t="shared" si="10"/>
        <v>247314</v>
      </c>
      <c r="D38" s="21">
        <f t="shared" si="10"/>
        <v>134943</v>
      </c>
      <c r="E38" s="21">
        <f t="shared" si="10"/>
        <v>300309</v>
      </c>
      <c r="F38" s="21">
        <f t="shared" si="10"/>
        <v>-33693.327970000246</v>
      </c>
      <c r="G38" s="21">
        <f t="shared" si="10"/>
        <v>-101332.67228999926</v>
      </c>
      <c r="H38" s="21">
        <f t="shared" si="10"/>
        <v>183787.81515999878</v>
      </c>
      <c r="I38" s="21">
        <f t="shared" si="10"/>
        <v>456862.81646000035</v>
      </c>
      <c r="J38" s="21">
        <f t="shared" si="10"/>
        <v>58234</v>
      </c>
      <c r="K38" s="21">
        <f t="shared" si="10"/>
        <v>120020.82495000001</v>
      </c>
      <c r="L38" s="21">
        <f t="shared" si="10"/>
        <v>305720</v>
      </c>
      <c r="M38" s="21">
        <f t="shared" si="10"/>
        <v>758486</v>
      </c>
      <c r="N38" s="21">
        <f t="shared" si="10"/>
        <v>15377.278413975029</v>
      </c>
      <c r="O38" s="21">
        <f t="shared" si="10"/>
        <v>343252.30625187774</v>
      </c>
      <c r="P38" s="21">
        <f t="shared" si="10"/>
        <v>613512.5274732156</v>
      </c>
      <c r="Q38" s="21">
        <f t="shared" si="10"/>
        <v>668123.6407509296</v>
      </c>
      <c r="R38" s="21">
        <f t="shared" si="10"/>
        <v>-192211</v>
      </c>
      <c r="S38" s="21">
        <f t="shared" si="10"/>
        <v>-1325</v>
      </c>
      <c r="T38" s="21">
        <f t="shared" si="10"/>
        <v>109811</v>
      </c>
      <c r="U38" s="21">
        <f t="shared" si="10"/>
        <v>326028.13299999997</v>
      </c>
      <c r="V38" s="21">
        <f t="shared" si="10"/>
        <v>-49723</v>
      </c>
      <c r="W38" s="21">
        <f>SUM(W27:W37,W7:W25)</f>
        <v>126400</v>
      </c>
      <c r="X38" s="21">
        <f>SUM(X27:X37,X7:X25)</f>
        <v>459768</v>
      </c>
      <c r="Z38" s="21">
        <f t="shared" ref="Z38:AD38" si="11">SUM(Z27:Z37,Z7:Z25)</f>
        <v>722034</v>
      </c>
      <c r="AA38" s="21">
        <f t="shared" si="11"/>
        <v>505624.63135999953</v>
      </c>
      <c r="AB38" s="21">
        <f t="shared" si="11"/>
        <v>1242460.82495</v>
      </c>
      <c r="AC38" s="21">
        <f t="shared" si="11"/>
        <v>1640265.7528899978</v>
      </c>
      <c r="AD38" s="21">
        <f t="shared" si="11"/>
        <v>242303.133</v>
      </c>
    </row>
    <row r="39" spans="1:30" s="5" customFormat="1" x14ac:dyDescent="0.5">
      <c r="A39" s="16" t="s">
        <v>52</v>
      </c>
      <c r="B39" s="17">
        <v>-13016</v>
      </c>
      <c r="C39" s="17">
        <v>-22274</v>
      </c>
      <c r="D39" s="17">
        <v>-2304</v>
      </c>
      <c r="E39" s="17">
        <v>-6810</v>
      </c>
      <c r="F39" s="17">
        <v>-38480</v>
      </c>
      <c r="G39" s="17">
        <v>-16992</v>
      </c>
      <c r="H39" s="17">
        <v>-36357</v>
      </c>
      <c r="I39" s="17">
        <v>-32015</v>
      </c>
      <c r="J39" s="17">
        <v>-21374</v>
      </c>
      <c r="K39" s="17">
        <v>-30966</v>
      </c>
      <c r="L39" s="17">
        <v>-25519</v>
      </c>
      <c r="M39" s="17">
        <v>-29482.561039999993</v>
      </c>
      <c r="N39" s="17">
        <v>-21730</v>
      </c>
      <c r="O39" s="17">
        <v>-26518</v>
      </c>
      <c r="P39" s="17">
        <v>-21479</v>
      </c>
      <c r="Q39" s="17">
        <v>-37642</v>
      </c>
      <c r="R39" s="17">
        <v>-507</v>
      </c>
      <c r="S39" s="17">
        <v>-49058</v>
      </c>
      <c r="T39" s="17">
        <v>-37932</v>
      </c>
      <c r="U39" s="17">
        <v>-56574</v>
      </c>
      <c r="V39" s="17">
        <v>-47371</v>
      </c>
      <c r="W39" s="17">
        <v>-66815</v>
      </c>
      <c r="X39" s="17">
        <v>-23412</v>
      </c>
      <c r="Z39" s="17">
        <f>SUM(B39:E39)</f>
        <v>-44404</v>
      </c>
      <c r="AA39" s="17">
        <f>SUM(F39:I39)</f>
        <v>-123844</v>
      </c>
      <c r="AB39" s="17">
        <f>SUM(J39:M39)</f>
        <v>-107341.56104</v>
      </c>
      <c r="AC39" s="17">
        <f>SUM(N39:Q39)</f>
        <v>-107369</v>
      </c>
      <c r="AD39" s="17">
        <f>SUM(R39:U39)</f>
        <v>-144071</v>
      </c>
    </row>
    <row r="40" spans="1:30" s="5" customFormat="1" x14ac:dyDescent="0.5">
      <c r="A40" s="16" t="s">
        <v>1406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-1000</v>
      </c>
      <c r="H40" s="17">
        <v>0</v>
      </c>
      <c r="I40" s="17">
        <v>-1871</v>
      </c>
      <c r="J40" s="17">
        <v>0</v>
      </c>
      <c r="K40" s="17">
        <v>-38</v>
      </c>
      <c r="L40" s="17">
        <v>38</v>
      </c>
      <c r="M40" s="17">
        <v>0</v>
      </c>
      <c r="N40" s="17">
        <v>-96</v>
      </c>
      <c r="O40" s="17">
        <v>-9.9999999947613104E-6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-11937</v>
      </c>
      <c r="V40" s="17">
        <v>-2238</v>
      </c>
      <c r="W40" s="17">
        <v>-2588</v>
      </c>
      <c r="X40" s="17">
        <v>-3341</v>
      </c>
      <c r="Z40" s="17">
        <f>SUM(B40:E40)</f>
        <v>0</v>
      </c>
      <c r="AA40" s="17">
        <f>SUM(F40:I40)</f>
        <v>-2871</v>
      </c>
      <c r="AB40" s="17">
        <f>SUM(J40:M40)</f>
        <v>0</v>
      </c>
      <c r="AC40" s="17">
        <f>SUM(N40:Q40)</f>
        <v>-96.000009999999989</v>
      </c>
      <c r="AD40" s="17">
        <f>SUM(R40:U40)</f>
        <v>-11937</v>
      </c>
    </row>
    <row r="41" spans="1:30" s="5" customFormat="1" x14ac:dyDescent="0.5">
      <c r="A41" s="16" t="s">
        <v>1407</v>
      </c>
      <c r="B41" s="17">
        <v>-79806</v>
      </c>
      <c r="C41" s="17">
        <v>-103705</v>
      </c>
      <c r="D41" s="17">
        <v>-2575</v>
      </c>
      <c r="E41" s="17">
        <v>-23592</v>
      </c>
      <c r="F41" s="17">
        <v>-79170</v>
      </c>
      <c r="G41" s="17">
        <v>-6149</v>
      </c>
      <c r="H41" s="17">
        <v>-4141</v>
      </c>
      <c r="I41" s="17">
        <v>-10706</v>
      </c>
      <c r="J41" s="17">
        <v>-535098</v>
      </c>
      <c r="K41" s="17">
        <v>139261</v>
      </c>
      <c r="L41" s="17">
        <v>-9859</v>
      </c>
      <c r="M41" s="17">
        <v>-133658</v>
      </c>
      <c r="N41" s="17">
        <v>-131336</v>
      </c>
      <c r="O41" s="17">
        <v>-3424</v>
      </c>
      <c r="P41" s="17">
        <v>-3419</v>
      </c>
      <c r="Q41" s="17">
        <v>-4191</v>
      </c>
      <c r="R41" s="17">
        <v>-7169</v>
      </c>
      <c r="S41" s="17">
        <v>-4707</v>
      </c>
      <c r="T41" s="17">
        <v>-2883</v>
      </c>
      <c r="U41" s="17">
        <v>-41097</v>
      </c>
      <c r="V41" s="17">
        <v>-41304</v>
      </c>
      <c r="W41" s="17">
        <v>-44297</v>
      </c>
      <c r="X41" s="17">
        <v>-3324</v>
      </c>
      <c r="Z41" s="17">
        <f>SUM(B41:E41)</f>
        <v>-209678</v>
      </c>
      <c r="AA41" s="17">
        <f>SUM(F41:I41)</f>
        <v>-100166</v>
      </c>
      <c r="AB41" s="17">
        <f>SUM(J41:M41)</f>
        <v>-539354</v>
      </c>
      <c r="AC41" s="17">
        <f>SUM(N41:Q41)</f>
        <v>-142370</v>
      </c>
      <c r="AD41" s="17">
        <f>SUM(R41:U41)</f>
        <v>-55856</v>
      </c>
    </row>
    <row r="42" spans="1:30" x14ac:dyDescent="0.5">
      <c r="A42" s="20" t="s">
        <v>53</v>
      </c>
      <c r="B42" s="21">
        <f t="shared" ref="B42:X42" si="12">SUM(B38:B41)</f>
        <v>-53354</v>
      </c>
      <c r="C42" s="21">
        <f t="shared" si="12"/>
        <v>121335</v>
      </c>
      <c r="D42" s="21">
        <f t="shared" si="12"/>
        <v>130064</v>
      </c>
      <c r="E42" s="21">
        <f t="shared" si="12"/>
        <v>269907</v>
      </c>
      <c r="F42" s="21">
        <f t="shared" si="12"/>
        <v>-151343.32797000025</v>
      </c>
      <c r="G42" s="21">
        <f t="shared" si="12"/>
        <v>-125473.67228999926</v>
      </c>
      <c r="H42" s="21">
        <f t="shared" si="12"/>
        <v>143289.81515999878</v>
      </c>
      <c r="I42" s="21">
        <f t="shared" si="12"/>
        <v>412270.81646000035</v>
      </c>
      <c r="J42" s="21">
        <f t="shared" si="12"/>
        <v>-498238</v>
      </c>
      <c r="K42" s="21">
        <f t="shared" si="12"/>
        <v>228277.82495000001</v>
      </c>
      <c r="L42" s="21">
        <f t="shared" si="12"/>
        <v>270380</v>
      </c>
      <c r="M42" s="21">
        <f t="shared" si="12"/>
        <v>595345.43896000006</v>
      </c>
      <c r="N42" s="21">
        <f t="shared" si="12"/>
        <v>-137784.72158602497</v>
      </c>
      <c r="O42" s="21">
        <f t="shared" si="12"/>
        <v>313310.30624187773</v>
      </c>
      <c r="P42" s="21">
        <f t="shared" si="12"/>
        <v>588614.5274732156</v>
      </c>
      <c r="Q42" s="21">
        <f t="shared" si="12"/>
        <v>626290.6407509296</v>
      </c>
      <c r="R42" s="21">
        <f t="shared" si="12"/>
        <v>-199887</v>
      </c>
      <c r="S42" s="21">
        <f t="shared" si="12"/>
        <v>-55090</v>
      </c>
      <c r="T42" s="21">
        <f t="shared" si="12"/>
        <v>68996</v>
      </c>
      <c r="U42" s="21">
        <f t="shared" si="12"/>
        <v>216420.13299999997</v>
      </c>
      <c r="V42" s="21">
        <f t="shared" si="12"/>
        <v>-140636</v>
      </c>
      <c r="W42" s="21">
        <f t="shared" si="12"/>
        <v>12700</v>
      </c>
      <c r="X42" s="21">
        <f t="shared" si="12"/>
        <v>429691</v>
      </c>
      <c r="Z42" s="21">
        <f t="shared" ref="Z42:AD42" si="13">SUM(Z38:Z41)</f>
        <v>467952</v>
      </c>
      <c r="AA42" s="21">
        <f>SUM(AA38:AA41)</f>
        <v>278743.63135999953</v>
      </c>
      <c r="AB42" s="21">
        <f t="shared" si="13"/>
        <v>595765.26390999998</v>
      </c>
      <c r="AC42" s="21">
        <f t="shared" si="13"/>
        <v>1390430.7528799977</v>
      </c>
      <c r="AD42" s="21">
        <f t="shared" si="13"/>
        <v>30439.133000000002</v>
      </c>
    </row>
    <row r="43" spans="1:30" x14ac:dyDescent="0.5">
      <c r="A43" s="11" t="s">
        <v>54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Z43" s="13"/>
      <c r="AA43" s="13"/>
      <c r="AB43" s="13"/>
      <c r="AC43" s="13"/>
      <c r="AD43" s="13"/>
    </row>
    <row r="44" spans="1:30" s="5" customFormat="1" x14ac:dyDescent="0.5">
      <c r="A44" s="16" t="s">
        <v>55</v>
      </c>
      <c r="B44" s="17">
        <v>-86789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-204145.21324000001</v>
      </c>
      <c r="M44" s="17">
        <v>0</v>
      </c>
      <c r="N44" s="17">
        <v>-130000</v>
      </c>
      <c r="O44" s="17">
        <v>0</v>
      </c>
      <c r="P44" s="17">
        <v>0</v>
      </c>
      <c r="Q44" s="17">
        <v>-29915</v>
      </c>
      <c r="R44" s="17">
        <v>0</v>
      </c>
      <c r="S44" s="17">
        <v>0</v>
      </c>
      <c r="T44" s="17">
        <v>0</v>
      </c>
      <c r="U44" s="17">
        <v>-1000</v>
      </c>
      <c r="V44" s="17">
        <v>0</v>
      </c>
      <c r="W44" s="17">
        <v>0</v>
      </c>
      <c r="X44" s="17">
        <v>0</v>
      </c>
      <c r="Z44" s="17">
        <f t="shared" ref="Z44:Z49" si="14">SUM(B44:E44)</f>
        <v>-86789</v>
      </c>
      <c r="AA44" s="17">
        <f t="shared" ref="AA44:AA49" si="15">SUM(F44:I44)</f>
        <v>0</v>
      </c>
      <c r="AB44" s="17">
        <f t="shared" ref="AB44:AB49" si="16">SUM(J44:M44)</f>
        <v>-204145.21324000001</v>
      </c>
      <c r="AC44" s="17">
        <f t="shared" ref="AC44:AC49" si="17">SUM(N44:Q44)</f>
        <v>-159915</v>
      </c>
      <c r="AD44" s="17">
        <f t="shared" ref="AD44:AD49" si="18">SUM(R44:U44)</f>
        <v>-1000</v>
      </c>
    </row>
    <row r="45" spans="1:30" s="5" customFormat="1" x14ac:dyDescent="0.5">
      <c r="A45" s="16" t="s">
        <v>56</v>
      </c>
      <c r="B45" s="17">
        <v>86277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98.292779999999993</v>
      </c>
      <c r="M45" s="17">
        <v>58</v>
      </c>
      <c r="N45" s="17">
        <v>0</v>
      </c>
      <c r="O45" s="17">
        <v>341872</v>
      </c>
      <c r="P45" s="17">
        <v>0</v>
      </c>
      <c r="Q45" s="17">
        <v>0</v>
      </c>
      <c r="R45" s="17">
        <v>53957</v>
      </c>
      <c r="S45" s="17">
        <v>0</v>
      </c>
      <c r="T45" s="17">
        <v>55257</v>
      </c>
      <c r="U45" s="17">
        <v>1022</v>
      </c>
      <c r="V45" s="17">
        <v>704</v>
      </c>
      <c r="W45" s="17">
        <v>-1</v>
      </c>
      <c r="X45" s="17">
        <v>31667</v>
      </c>
      <c r="Z45" s="17">
        <f t="shared" si="14"/>
        <v>86277</v>
      </c>
      <c r="AA45" s="17">
        <f t="shared" si="15"/>
        <v>0</v>
      </c>
      <c r="AB45" s="17">
        <f t="shared" si="16"/>
        <v>156.29277999999999</v>
      </c>
      <c r="AC45" s="17">
        <f t="shared" si="17"/>
        <v>341872</v>
      </c>
      <c r="AD45" s="17">
        <f t="shared" si="18"/>
        <v>110236</v>
      </c>
    </row>
    <row r="46" spans="1:30" s="5" customFormat="1" x14ac:dyDescent="0.5">
      <c r="A46" s="16" t="s">
        <v>57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-167</v>
      </c>
      <c r="H46" s="17">
        <v>0</v>
      </c>
      <c r="I46" s="17">
        <v>-47</v>
      </c>
      <c r="J46" s="17">
        <v>0</v>
      </c>
      <c r="K46" s="17">
        <v>-43</v>
      </c>
      <c r="L46" s="17">
        <v>0</v>
      </c>
      <c r="M46" s="17">
        <v>-1</v>
      </c>
      <c r="N46" s="17">
        <v>0</v>
      </c>
      <c r="O46" s="17">
        <v>0</v>
      </c>
      <c r="P46" s="17">
        <v>-37</v>
      </c>
      <c r="Q46" s="17">
        <v>-237</v>
      </c>
      <c r="R46" s="17">
        <v>-4671</v>
      </c>
      <c r="S46" s="17">
        <v>0</v>
      </c>
      <c r="T46" s="17">
        <v>-220</v>
      </c>
      <c r="U46" s="17">
        <v>-261</v>
      </c>
      <c r="V46" s="17">
        <v>0</v>
      </c>
      <c r="W46" s="17">
        <v>-8</v>
      </c>
      <c r="X46" s="17">
        <v>0</v>
      </c>
      <c r="Z46" s="17">
        <f t="shared" si="14"/>
        <v>0</v>
      </c>
      <c r="AA46" s="17">
        <f t="shared" si="15"/>
        <v>-214</v>
      </c>
      <c r="AB46" s="17">
        <f t="shared" si="16"/>
        <v>-44</v>
      </c>
      <c r="AC46" s="17">
        <f t="shared" si="17"/>
        <v>-274</v>
      </c>
      <c r="AD46" s="17">
        <f t="shared" si="18"/>
        <v>-5152</v>
      </c>
    </row>
    <row r="47" spans="1:30" s="5" customFormat="1" x14ac:dyDescent="0.5">
      <c r="A47" s="16" t="s">
        <v>58</v>
      </c>
      <c r="B47" s="17">
        <v>-21969</v>
      </c>
      <c r="C47" s="17">
        <v>-32309</v>
      </c>
      <c r="D47" s="17">
        <v>3046</v>
      </c>
      <c r="E47" s="17">
        <v>-75024.399999999994</v>
      </c>
      <c r="F47" s="17">
        <v>-61193</v>
      </c>
      <c r="G47" s="17">
        <v>-83791</v>
      </c>
      <c r="H47" s="17">
        <v>-80754</v>
      </c>
      <c r="I47" s="17">
        <v>-82218</v>
      </c>
      <c r="J47" s="17">
        <v>-34952</v>
      </c>
      <c r="K47" s="17">
        <v>-45287</v>
      </c>
      <c r="L47" s="17">
        <v>-68201</v>
      </c>
      <c r="M47" s="17">
        <v>-99555</v>
      </c>
      <c r="N47" s="17">
        <v>-33367</v>
      </c>
      <c r="O47" s="17">
        <v>-25554</v>
      </c>
      <c r="P47" s="17">
        <v>-32697</v>
      </c>
      <c r="Q47" s="17">
        <v>-23586</v>
      </c>
      <c r="R47" s="17">
        <v>-37209</v>
      </c>
      <c r="S47" s="17">
        <v>-56148</v>
      </c>
      <c r="T47" s="17">
        <v>-62182</v>
      </c>
      <c r="U47" s="17">
        <v>-78843</v>
      </c>
      <c r="V47" s="17">
        <v>-58444</v>
      </c>
      <c r="W47" s="17">
        <v>-92669</v>
      </c>
      <c r="X47" s="17">
        <v>-85559</v>
      </c>
      <c r="Z47" s="17">
        <f t="shared" si="14"/>
        <v>-126256.4</v>
      </c>
      <c r="AA47" s="17">
        <f t="shared" si="15"/>
        <v>-307956</v>
      </c>
      <c r="AB47" s="17">
        <f t="shared" si="16"/>
        <v>-247995</v>
      </c>
      <c r="AC47" s="17">
        <f t="shared" si="17"/>
        <v>-115204</v>
      </c>
      <c r="AD47" s="17">
        <f t="shared" si="18"/>
        <v>-234382</v>
      </c>
    </row>
    <row r="48" spans="1:30" s="5" customFormat="1" x14ac:dyDescent="0.5">
      <c r="A48" s="16" t="s">
        <v>59</v>
      </c>
      <c r="B48" s="17">
        <v>-6623</v>
      </c>
      <c r="C48" s="17">
        <v>-12353</v>
      </c>
      <c r="D48" s="17">
        <v>-13134</v>
      </c>
      <c r="E48" s="17">
        <v>-17113.400000000001</v>
      </c>
      <c r="F48" s="17">
        <v>-6358</v>
      </c>
      <c r="G48" s="17">
        <v>-17381</v>
      </c>
      <c r="H48" s="17">
        <v>-21424</v>
      </c>
      <c r="I48" s="17">
        <v>-32590</v>
      </c>
      <c r="J48" s="17">
        <v>-27938</v>
      </c>
      <c r="K48" s="17">
        <v>-19255</v>
      </c>
      <c r="L48" s="17">
        <v>-34400</v>
      </c>
      <c r="M48" s="17">
        <v>-49859</v>
      </c>
      <c r="N48" s="17">
        <v>-52531</v>
      </c>
      <c r="O48" s="17">
        <v>-48905</v>
      </c>
      <c r="P48" s="17">
        <v>-54298</v>
      </c>
      <c r="Q48" s="17">
        <v>-94812</v>
      </c>
      <c r="R48" s="17">
        <v>-63693</v>
      </c>
      <c r="S48" s="17">
        <v>-74921</v>
      </c>
      <c r="T48" s="17">
        <v>-76513</v>
      </c>
      <c r="U48" s="17">
        <v>-119034</v>
      </c>
      <c r="V48" s="17">
        <v>-62660</v>
      </c>
      <c r="W48" s="17">
        <v>-70974</v>
      </c>
      <c r="X48" s="17">
        <v>-76581</v>
      </c>
      <c r="Z48" s="17">
        <f t="shared" si="14"/>
        <v>-49223.4</v>
      </c>
      <c r="AA48" s="17">
        <f t="shared" si="15"/>
        <v>-77753</v>
      </c>
      <c r="AB48" s="17">
        <f t="shared" si="16"/>
        <v>-131452</v>
      </c>
      <c r="AC48" s="17">
        <f t="shared" si="17"/>
        <v>-250546</v>
      </c>
      <c r="AD48" s="17">
        <f t="shared" si="18"/>
        <v>-334161</v>
      </c>
    </row>
    <row r="49" spans="1:30" s="5" customFormat="1" x14ac:dyDescent="0.5">
      <c r="A49" s="16" t="s">
        <v>60</v>
      </c>
      <c r="B49" s="17">
        <v>264</v>
      </c>
      <c r="C49" s="17">
        <v>1251</v>
      </c>
      <c r="D49" s="17">
        <v>1599</v>
      </c>
      <c r="E49" s="17">
        <v>830</v>
      </c>
      <c r="F49" s="17">
        <v>653</v>
      </c>
      <c r="G49" s="17">
        <v>2023</v>
      </c>
      <c r="H49" s="17">
        <v>4788</v>
      </c>
      <c r="I49" s="17">
        <v>7064</v>
      </c>
      <c r="J49" s="17">
        <v>1508</v>
      </c>
      <c r="K49" s="17">
        <v>1143</v>
      </c>
      <c r="L49" s="17">
        <v>4936</v>
      </c>
      <c r="M49" s="17">
        <v>31636</v>
      </c>
      <c r="N49" s="17">
        <v>324</v>
      </c>
      <c r="O49" s="17">
        <v>-0.6</v>
      </c>
      <c r="P49" s="17">
        <v>819</v>
      </c>
      <c r="Q49" s="17">
        <v>53693</v>
      </c>
      <c r="R49" s="17">
        <v>594</v>
      </c>
      <c r="S49" s="17">
        <v>6153</v>
      </c>
      <c r="T49" s="17">
        <v>1060</v>
      </c>
      <c r="U49" s="17">
        <v>299897</v>
      </c>
      <c r="V49" s="17">
        <v>622</v>
      </c>
      <c r="W49" s="17">
        <v>454</v>
      </c>
      <c r="X49" s="17">
        <v>970</v>
      </c>
      <c r="Z49" s="17">
        <f t="shared" si="14"/>
        <v>3944</v>
      </c>
      <c r="AA49" s="17">
        <f t="shared" si="15"/>
        <v>14528</v>
      </c>
      <c r="AB49" s="17">
        <f t="shared" si="16"/>
        <v>39223</v>
      </c>
      <c r="AC49" s="17">
        <f t="shared" si="17"/>
        <v>54835.4</v>
      </c>
      <c r="AD49" s="17">
        <f t="shared" si="18"/>
        <v>307704</v>
      </c>
    </row>
    <row r="50" spans="1:30" x14ac:dyDescent="0.5">
      <c r="A50" s="20" t="s">
        <v>61</v>
      </c>
      <c r="B50" s="21">
        <f t="shared" ref="B50:X50" si="19">SUM(B44:B49)</f>
        <v>-28840</v>
      </c>
      <c r="C50" s="21">
        <f t="shared" si="19"/>
        <v>-43411</v>
      </c>
      <c r="D50" s="21">
        <f t="shared" si="19"/>
        <v>-8489</v>
      </c>
      <c r="E50" s="21">
        <f t="shared" si="19"/>
        <v>-91307.799999999988</v>
      </c>
      <c r="F50" s="21">
        <f t="shared" si="19"/>
        <v>-66898</v>
      </c>
      <c r="G50" s="21">
        <f t="shared" si="19"/>
        <v>-99316</v>
      </c>
      <c r="H50" s="21">
        <f t="shared" si="19"/>
        <v>-97390</v>
      </c>
      <c r="I50" s="21">
        <f t="shared" si="19"/>
        <v>-107791</v>
      </c>
      <c r="J50" s="21">
        <f t="shared" si="19"/>
        <v>-61382</v>
      </c>
      <c r="K50" s="21">
        <f t="shared" si="19"/>
        <v>-63442</v>
      </c>
      <c r="L50" s="21">
        <f t="shared" si="19"/>
        <v>-301711.92046000005</v>
      </c>
      <c r="M50" s="21">
        <f t="shared" si="19"/>
        <v>-117721</v>
      </c>
      <c r="N50" s="21">
        <f t="shared" si="19"/>
        <v>-215574</v>
      </c>
      <c r="O50" s="21">
        <f t="shared" si="19"/>
        <v>267412.40000000002</v>
      </c>
      <c r="P50" s="21">
        <f t="shared" si="19"/>
        <v>-86213</v>
      </c>
      <c r="Q50" s="21">
        <f t="shared" si="19"/>
        <v>-94857</v>
      </c>
      <c r="R50" s="21">
        <f t="shared" si="19"/>
        <v>-51022</v>
      </c>
      <c r="S50" s="21">
        <f t="shared" si="19"/>
        <v>-124916</v>
      </c>
      <c r="T50" s="21">
        <f t="shared" si="19"/>
        <v>-82598</v>
      </c>
      <c r="U50" s="21">
        <f t="shared" si="19"/>
        <v>101781</v>
      </c>
      <c r="V50" s="21">
        <f t="shared" si="19"/>
        <v>-119778</v>
      </c>
      <c r="W50" s="21">
        <f t="shared" si="19"/>
        <v>-163198</v>
      </c>
      <c r="X50" s="21">
        <f t="shared" si="19"/>
        <v>-129503</v>
      </c>
      <c r="Z50" s="21">
        <f t="shared" ref="Z50:AC50" si="20">SUM(Z44:Z49)</f>
        <v>-172047.8</v>
      </c>
      <c r="AA50" s="21">
        <f t="shared" si="20"/>
        <v>-371395</v>
      </c>
      <c r="AB50" s="21">
        <f t="shared" si="20"/>
        <v>-544256.92046000005</v>
      </c>
      <c r="AC50" s="21">
        <f t="shared" si="20"/>
        <v>-129231.6</v>
      </c>
      <c r="AD50" s="21">
        <f>SUM(AD44:AD49)</f>
        <v>-156755</v>
      </c>
    </row>
    <row r="51" spans="1:30" x14ac:dyDescent="0.5">
      <c r="A51" s="11" t="s">
        <v>62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Z51" s="13"/>
      <c r="AA51" s="13"/>
      <c r="AB51" s="13"/>
      <c r="AC51" s="13"/>
      <c r="AD51" s="13"/>
    </row>
    <row r="52" spans="1:30" s="5" customFormat="1" x14ac:dyDescent="0.5">
      <c r="A52" s="16" t="s">
        <v>63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-6233.9631900000004</v>
      </c>
      <c r="H52" s="17">
        <v>0</v>
      </c>
      <c r="I52" s="17">
        <v>0</v>
      </c>
      <c r="J52" s="17">
        <v>-0.12956000000000001</v>
      </c>
      <c r="K52" s="17">
        <v>-20585.453450000001</v>
      </c>
      <c r="L52" s="17">
        <v>-0.9</v>
      </c>
      <c r="M52" s="17">
        <v>0</v>
      </c>
      <c r="N52" s="17">
        <v>0</v>
      </c>
      <c r="O52" s="17">
        <v>0</v>
      </c>
      <c r="P52" s="17">
        <v>0</v>
      </c>
      <c r="Q52" s="17">
        <v>-0.3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Z52" s="17">
        <f t="shared" ref="Z52:Z66" si="21">SUM(B52:E52)</f>
        <v>0</v>
      </c>
      <c r="AA52" s="17">
        <f t="shared" ref="AA52:AA66" si="22">SUM(F52:I52)</f>
        <v>-6233.9631900000004</v>
      </c>
      <c r="AB52" s="17">
        <f t="shared" ref="AB52:AB66" si="23">SUM(J52:M52)</f>
        <v>-20586.483010000004</v>
      </c>
      <c r="AC52" s="17">
        <f t="shared" ref="AC52:AC66" si="24">SUM(N52:Q52)</f>
        <v>-0.3</v>
      </c>
      <c r="AD52" s="17">
        <f t="shared" ref="AD52:AD66" si="25">SUM(R52:U52)</f>
        <v>0</v>
      </c>
    </row>
    <row r="53" spans="1:30" s="5" customFormat="1" x14ac:dyDescent="0.5">
      <c r="A53" s="16" t="s">
        <v>64</v>
      </c>
      <c r="B53" s="17">
        <v>0</v>
      </c>
      <c r="C53" s="17">
        <v>-77646</v>
      </c>
      <c r="D53" s="17">
        <v>-21</v>
      </c>
      <c r="E53" s="17">
        <v>-5</v>
      </c>
      <c r="F53" s="17">
        <v>-5</v>
      </c>
      <c r="G53" s="17">
        <v>-97336</v>
      </c>
      <c r="H53" s="17">
        <v>0</v>
      </c>
      <c r="I53" s="17"/>
      <c r="J53" s="17">
        <v>-4</v>
      </c>
      <c r="K53" s="17">
        <v>-219700</v>
      </c>
      <c r="L53" s="17">
        <v>-3</v>
      </c>
      <c r="M53" s="17">
        <v>0</v>
      </c>
      <c r="N53" s="17">
        <v>-38</v>
      </c>
      <c r="O53" s="17">
        <v>-255212</v>
      </c>
      <c r="P53" s="17">
        <v>0</v>
      </c>
      <c r="Q53" s="17">
        <v>-4.55</v>
      </c>
      <c r="R53" s="17">
        <v>0</v>
      </c>
      <c r="S53" s="17">
        <v>-173610</v>
      </c>
      <c r="T53" s="17">
        <v>0</v>
      </c>
      <c r="U53" s="17">
        <v>-14</v>
      </c>
      <c r="V53" s="17">
        <v>-61</v>
      </c>
      <c r="W53" s="17">
        <v>-201613</v>
      </c>
      <c r="X53" s="17">
        <v>273</v>
      </c>
      <c r="Z53" s="17">
        <f t="shared" si="21"/>
        <v>-77672</v>
      </c>
      <c r="AA53" s="17">
        <f t="shared" si="22"/>
        <v>-97341</v>
      </c>
      <c r="AB53" s="17">
        <f t="shared" si="23"/>
        <v>-219707</v>
      </c>
      <c r="AC53" s="17">
        <f t="shared" si="24"/>
        <v>-255254.55</v>
      </c>
      <c r="AD53" s="17">
        <f t="shared" si="25"/>
        <v>-173624</v>
      </c>
    </row>
    <row r="54" spans="1:30" s="5" customFormat="1" x14ac:dyDescent="0.5">
      <c r="A54" s="16" t="s">
        <v>65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-6216</v>
      </c>
      <c r="P54" s="17">
        <v>-1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Z54" s="17">
        <f t="shared" si="21"/>
        <v>0</v>
      </c>
      <c r="AA54" s="17">
        <f t="shared" si="22"/>
        <v>0</v>
      </c>
      <c r="AB54" s="17">
        <f t="shared" si="23"/>
        <v>0</v>
      </c>
      <c r="AC54" s="17">
        <f t="shared" si="24"/>
        <v>-6217</v>
      </c>
      <c r="AD54" s="17">
        <f t="shared" si="25"/>
        <v>0</v>
      </c>
    </row>
    <row r="55" spans="1:30" s="5" customFormat="1" x14ac:dyDescent="0.5">
      <c r="A55" s="16" t="s">
        <v>1408</v>
      </c>
      <c r="B55" s="17">
        <v>-3648</v>
      </c>
      <c r="C55" s="17">
        <v>-3676</v>
      </c>
      <c r="D55" s="17">
        <v>-3662</v>
      </c>
      <c r="E55" s="17">
        <v>-5468</v>
      </c>
      <c r="F55" s="17">
        <v>-3954</v>
      </c>
      <c r="G55" s="17">
        <v>-3674</v>
      </c>
      <c r="H55" s="17">
        <v>-4365</v>
      </c>
      <c r="I55" s="17">
        <v>-24398</v>
      </c>
      <c r="J55" s="17">
        <v>-3891</v>
      </c>
      <c r="K55" s="17">
        <v>-2289</v>
      </c>
      <c r="L55" s="17">
        <v>0</v>
      </c>
      <c r="M55" s="17">
        <v>-2075</v>
      </c>
      <c r="N55" s="17">
        <v>-32718</v>
      </c>
      <c r="O55" s="17">
        <v>0</v>
      </c>
      <c r="P55" s="17">
        <v>0</v>
      </c>
      <c r="Q55" s="17">
        <v>-28301</v>
      </c>
      <c r="R55" s="17">
        <v>0</v>
      </c>
      <c r="S55" s="17">
        <v>0</v>
      </c>
      <c r="T55" s="17">
        <v>-2082</v>
      </c>
      <c r="U55" s="17">
        <v>-30382</v>
      </c>
      <c r="V55" s="17">
        <v>-35</v>
      </c>
      <c r="W55" s="17">
        <v>-4128</v>
      </c>
      <c r="X55" s="17">
        <v>-4235</v>
      </c>
      <c r="Z55" s="17">
        <f t="shared" si="21"/>
        <v>-16454</v>
      </c>
      <c r="AA55" s="17">
        <f t="shared" si="22"/>
        <v>-36391</v>
      </c>
      <c r="AB55" s="17">
        <f t="shared" si="23"/>
        <v>-8255</v>
      </c>
      <c r="AC55" s="17">
        <f t="shared" si="24"/>
        <v>-61019</v>
      </c>
      <c r="AD55" s="17">
        <f t="shared" si="25"/>
        <v>-32464</v>
      </c>
    </row>
    <row r="56" spans="1:30" s="5" customFormat="1" x14ac:dyDescent="0.5">
      <c r="A56" s="16" t="s">
        <v>66</v>
      </c>
      <c r="B56" s="17">
        <v>24305</v>
      </c>
      <c r="C56" s="17">
        <v>98195</v>
      </c>
      <c r="D56" s="17">
        <v>11906</v>
      </c>
      <c r="E56" s="17">
        <v>18283</v>
      </c>
      <c r="F56" s="17">
        <v>221519</v>
      </c>
      <c r="G56" s="17">
        <v>257386</v>
      </c>
      <c r="H56" s="17">
        <v>417293</v>
      </c>
      <c r="I56" s="17">
        <v>210232</v>
      </c>
      <c r="J56" s="17">
        <v>20440</v>
      </c>
      <c r="K56" s="17">
        <v>233907</v>
      </c>
      <c r="L56" s="17">
        <v>315063</v>
      </c>
      <c r="M56" s="17">
        <v>10921</v>
      </c>
      <c r="N56" s="17">
        <v>214778</v>
      </c>
      <c r="O56" s="17">
        <v>1482569</v>
      </c>
      <c r="P56" s="17">
        <v>127610</v>
      </c>
      <c r="Q56" s="17">
        <v>20108</v>
      </c>
      <c r="R56" s="17">
        <v>51187</v>
      </c>
      <c r="S56" s="17">
        <v>280814</v>
      </c>
      <c r="T56" s="17">
        <v>37091</v>
      </c>
      <c r="U56" s="17">
        <v>219246</v>
      </c>
      <c r="V56" s="17">
        <v>95233</v>
      </c>
      <c r="W56" s="17">
        <v>195743</v>
      </c>
      <c r="X56" s="17">
        <v>251289</v>
      </c>
      <c r="Z56" s="17">
        <f t="shared" si="21"/>
        <v>152689</v>
      </c>
      <c r="AA56" s="17">
        <f t="shared" si="22"/>
        <v>1106430</v>
      </c>
      <c r="AB56" s="17">
        <f t="shared" si="23"/>
        <v>580331</v>
      </c>
      <c r="AC56" s="17">
        <f t="shared" si="24"/>
        <v>1845065</v>
      </c>
      <c r="AD56" s="17">
        <f t="shared" si="25"/>
        <v>588338</v>
      </c>
    </row>
    <row r="57" spans="1:30" s="5" customFormat="1" x14ac:dyDescent="0.5">
      <c r="A57" s="16" t="s">
        <v>67</v>
      </c>
      <c r="B57" s="17">
        <v>475000</v>
      </c>
      <c r="C57" s="17">
        <v>0</v>
      </c>
      <c r="D57" s="17">
        <v>-3310</v>
      </c>
      <c r="E57" s="17">
        <v>3310</v>
      </c>
      <c r="F57" s="17">
        <v>0</v>
      </c>
      <c r="G57" s="17">
        <v>798071.67388000002</v>
      </c>
      <c r="H57" s="17">
        <v>1928.3261200000047</v>
      </c>
      <c r="I57" s="17">
        <v>0</v>
      </c>
      <c r="J57" s="17">
        <v>600000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700000</v>
      </c>
      <c r="Q57" s="17">
        <v>1400000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837046</v>
      </c>
      <c r="X57" s="17">
        <v>0</v>
      </c>
      <c r="Z57" s="17">
        <f t="shared" si="21"/>
        <v>475000</v>
      </c>
      <c r="AA57" s="17">
        <f t="shared" si="22"/>
        <v>800000</v>
      </c>
      <c r="AB57" s="17">
        <f t="shared" si="23"/>
        <v>600000</v>
      </c>
      <c r="AC57" s="17">
        <f t="shared" si="24"/>
        <v>2100000</v>
      </c>
      <c r="AD57" s="17">
        <f t="shared" si="25"/>
        <v>0</v>
      </c>
    </row>
    <row r="58" spans="1:30" s="5" customFormat="1" x14ac:dyDescent="0.5">
      <c r="A58" s="16" t="s">
        <v>68</v>
      </c>
      <c r="B58" s="17">
        <v>0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-1637</v>
      </c>
      <c r="K58" s="17" t="s">
        <v>69</v>
      </c>
      <c r="L58" s="17">
        <v>1</v>
      </c>
      <c r="M58" s="17">
        <v>0</v>
      </c>
      <c r="N58" s="17">
        <v>0</v>
      </c>
      <c r="O58" s="17">
        <v>0</v>
      </c>
      <c r="P58" s="17">
        <v>-6366</v>
      </c>
      <c r="Q58" s="17">
        <v>-15487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-12971</v>
      </c>
      <c r="X58" s="17">
        <v>0</v>
      </c>
      <c r="Z58" s="17">
        <f t="shared" si="21"/>
        <v>0</v>
      </c>
      <c r="AA58" s="17">
        <f t="shared" si="22"/>
        <v>0</v>
      </c>
      <c r="AB58" s="17">
        <f t="shared" si="23"/>
        <v>-1636</v>
      </c>
      <c r="AC58" s="17">
        <f t="shared" si="24"/>
        <v>-21853</v>
      </c>
      <c r="AD58" s="17">
        <f t="shared" si="25"/>
        <v>0</v>
      </c>
    </row>
    <row r="59" spans="1:30" s="5" customFormat="1" x14ac:dyDescent="0.5">
      <c r="A59" s="16" t="s">
        <v>70</v>
      </c>
      <c r="B59" s="17">
        <v>-580488</v>
      </c>
      <c r="C59" s="17">
        <v>-191555</v>
      </c>
      <c r="D59" s="17">
        <v>-68357</v>
      </c>
      <c r="E59" s="17">
        <v>-112947</v>
      </c>
      <c r="F59" s="17">
        <v>-77279</v>
      </c>
      <c r="G59" s="17">
        <v>-455667</v>
      </c>
      <c r="H59" s="17">
        <v>-74911</v>
      </c>
      <c r="I59" s="17">
        <v>-121429</v>
      </c>
      <c r="J59" s="17">
        <v>-48627</v>
      </c>
      <c r="K59" s="17">
        <v>-53312</v>
      </c>
      <c r="L59" s="17">
        <v>-59177</v>
      </c>
      <c r="M59" s="17">
        <v>-55847</v>
      </c>
      <c r="N59" s="17">
        <v>-109831</v>
      </c>
      <c r="O59" s="17">
        <v>-434815</v>
      </c>
      <c r="P59" s="17">
        <v>-299833</v>
      </c>
      <c r="Q59" s="17">
        <v>-437954</v>
      </c>
      <c r="R59" s="17">
        <v>-280167</v>
      </c>
      <c r="S59" s="17">
        <v>-693227</v>
      </c>
      <c r="T59" s="17">
        <v>-7842</v>
      </c>
      <c r="U59" s="17">
        <v>-175863</v>
      </c>
      <c r="V59" s="17">
        <v>-83133</v>
      </c>
      <c r="W59" s="17">
        <v>-310629</v>
      </c>
      <c r="X59" s="17">
        <v>-426249</v>
      </c>
      <c r="Z59" s="17">
        <f t="shared" si="21"/>
        <v>-953347</v>
      </c>
      <c r="AA59" s="17">
        <f t="shared" si="22"/>
        <v>-729286</v>
      </c>
      <c r="AB59" s="17">
        <f t="shared" si="23"/>
        <v>-216963</v>
      </c>
      <c r="AC59" s="17">
        <f t="shared" si="24"/>
        <v>-1282433</v>
      </c>
      <c r="AD59" s="17">
        <f t="shared" si="25"/>
        <v>-1157099</v>
      </c>
    </row>
    <row r="60" spans="1:30" s="5" customFormat="1" x14ac:dyDescent="0.5">
      <c r="A60" s="16" t="s">
        <v>71</v>
      </c>
      <c r="B60" s="17">
        <v>-15000</v>
      </c>
      <c r="C60" s="17">
        <v>0</v>
      </c>
      <c r="D60" s="17">
        <v>-15000</v>
      </c>
      <c r="E60" s="17">
        <v>0</v>
      </c>
      <c r="F60" s="17">
        <v>-11492</v>
      </c>
      <c r="G60" s="17">
        <v>0</v>
      </c>
      <c r="H60" s="17">
        <v>-12268</v>
      </c>
      <c r="I60" s="17">
        <v>0</v>
      </c>
      <c r="J60" s="17">
        <v>-14230</v>
      </c>
      <c r="K60" s="17">
        <v>0</v>
      </c>
      <c r="L60" s="17">
        <v>-14968</v>
      </c>
      <c r="M60" s="17">
        <v>0</v>
      </c>
      <c r="N60" s="17">
        <v>-17272</v>
      </c>
      <c r="O60" s="17">
        <v>0</v>
      </c>
      <c r="P60" s="17">
        <v>-18443</v>
      </c>
      <c r="Q60" s="17">
        <v>0</v>
      </c>
      <c r="R60" s="17">
        <v>-21124</v>
      </c>
      <c r="S60" s="17">
        <v>0</v>
      </c>
      <c r="T60" s="17">
        <v>-22486</v>
      </c>
      <c r="U60" s="17">
        <v>0</v>
      </c>
      <c r="V60" s="17">
        <v>0</v>
      </c>
      <c r="W60" s="17">
        <v>0</v>
      </c>
      <c r="X60" s="17">
        <v>0</v>
      </c>
      <c r="Z60" s="17">
        <f t="shared" si="21"/>
        <v>-30000</v>
      </c>
      <c r="AA60" s="17">
        <f t="shared" si="22"/>
        <v>-23760</v>
      </c>
      <c r="AB60" s="17">
        <f t="shared" si="23"/>
        <v>-29198</v>
      </c>
      <c r="AC60" s="17">
        <f t="shared" si="24"/>
        <v>-35715</v>
      </c>
      <c r="AD60" s="17">
        <f t="shared" si="25"/>
        <v>-43610</v>
      </c>
    </row>
    <row r="61" spans="1:30" s="5" customFormat="1" x14ac:dyDescent="0.5">
      <c r="A61" s="16" t="s">
        <v>72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-61449</v>
      </c>
      <c r="K61" s="17">
        <v>-61493</v>
      </c>
      <c r="L61" s="17">
        <v>-61605</v>
      </c>
      <c r="M61" s="17">
        <v>-68224</v>
      </c>
      <c r="N61" s="17">
        <v>-64679</v>
      </c>
      <c r="O61" s="17">
        <v>-1327</v>
      </c>
      <c r="P61" s="17">
        <v>-35792</v>
      </c>
      <c r="Q61" s="17">
        <v>-62385</v>
      </c>
      <c r="R61" s="17">
        <v>-55039</v>
      </c>
      <c r="S61" s="17">
        <v>-56100</v>
      </c>
      <c r="T61" s="17">
        <v>-63443</v>
      </c>
      <c r="U61" s="17">
        <v>-76814</v>
      </c>
      <c r="V61" s="17">
        <v>-70088</v>
      </c>
      <c r="W61" s="17">
        <v>-70857</v>
      </c>
      <c r="X61" s="17">
        <v>-72316</v>
      </c>
      <c r="Z61" s="17">
        <f t="shared" si="21"/>
        <v>0</v>
      </c>
      <c r="AA61" s="17">
        <f t="shared" si="22"/>
        <v>0</v>
      </c>
      <c r="AB61" s="17">
        <f t="shared" si="23"/>
        <v>-252771</v>
      </c>
      <c r="AC61" s="17">
        <f t="shared" si="24"/>
        <v>-164183</v>
      </c>
      <c r="AD61" s="17">
        <f t="shared" si="25"/>
        <v>-251396</v>
      </c>
    </row>
    <row r="62" spans="1:30" s="5" customFormat="1" x14ac:dyDescent="0.5">
      <c r="A62" s="16" t="s">
        <v>73</v>
      </c>
      <c r="B62" s="17">
        <v>0</v>
      </c>
      <c r="C62" s="17">
        <v>-66667</v>
      </c>
      <c r="D62" s="17">
        <v>0</v>
      </c>
      <c r="E62" s="17">
        <v>0</v>
      </c>
      <c r="F62" s="17">
        <v>-150000</v>
      </c>
      <c r="G62" s="17">
        <v>-66667</v>
      </c>
      <c r="H62" s="17">
        <v>-87499</v>
      </c>
      <c r="I62" s="17">
        <v>0</v>
      </c>
      <c r="J62" s="17">
        <v>-237500</v>
      </c>
      <c r="K62" s="17">
        <v>-68901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-1400000</v>
      </c>
      <c r="R62" s="17">
        <v>-16131</v>
      </c>
      <c r="S62" s="17">
        <v>16131</v>
      </c>
      <c r="T62" s="17">
        <v>0</v>
      </c>
      <c r="U62" s="17">
        <v>0</v>
      </c>
      <c r="V62" s="17">
        <v>0</v>
      </c>
      <c r="W62" s="17">
        <v>-806762</v>
      </c>
      <c r="X62" s="17">
        <v>-77599</v>
      </c>
      <c r="Z62" s="17">
        <f t="shared" si="21"/>
        <v>-66667</v>
      </c>
      <c r="AA62" s="17">
        <f t="shared" si="22"/>
        <v>-304166</v>
      </c>
      <c r="AB62" s="17">
        <f t="shared" si="23"/>
        <v>-306401</v>
      </c>
      <c r="AC62" s="17">
        <f t="shared" si="24"/>
        <v>-1400000</v>
      </c>
      <c r="AD62" s="17">
        <f t="shared" si="25"/>
        <v>0</v>
      </c>
    </row>
    <row r="63" spans="1:30" s="5" customFormat="1" x14ac:dyDescent="0.5">
      <c r="A63" s="16" t="s">
        <v>74</v>
      </c>
      <c r="B63" s="17">
        <v>0</v>
      </c>
      <c r="C63" s="17">
        <v>16630</v>
      </c>
      <c r="D63" s="17">
        <v>300</v>
      </c>
      <c r="E63" s="17">
        <v>900</v>
      </c>
      <c r="F63" s="17">
        <v>0</v>
      </c>
      <c r="G63" s="17">
        <v>21789</v>
      </c>
      <c r="H63" s="17">
        <v>0</v>
      </c>
      <c r="I63" s="17">
        <v>0</v>
      </c>
      <c r="J63" s="17">
        <v>0</v>
      </c>
      <c r="K63" s="17">
        <v>4594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Z63" s="17">
        <f t="shared" si="21"/>
        <v>17830</v>
      </c>
      <c r="AA63" s="17">
        <f t="shared" si="22"/>
        <v>21789</v>
      </c>
      <c r="AB63" s="17">
        <f t="shared" si="23"/>
        <v>4594</v>
      </c>
      <c r="AC63" s="17">
        <f t="shared" si="24"/>
        <v>0</v>
      </c>
      <c r="AD63" s="17">
        <f t="shared" si="25"/>
        <v>0</v>
      </c>
    </row>
    <row r="64" spans="1:30" s="5" customFormat="1" x14ac:dyDescent="0.5">
      <c r="A64" s="16" t="s">
        <v>75</v>
      </c>
      <c r="B64" s="17">
        <v>-1049</v>
      </c>
      <c r="C64" s="17">
        <v>-933</v>
      </c>
      <c r="D64" s="17">
        <v>-864</v>
      </c>
      <c r="E64" s="17">
        <v>-685</v>
      </c>
      <c r="F64" s="17">
        <v>-636</v>
      </c>
      <c r="G64" s="17">
        <v>-2353</v>
      </c>
      <c r="H64" s="17">
        <v>-278973</v>
      </c>
      <c r="I64" s="17">
        <v>-291</v>
      </c>
      <c r="J64" s="17">
        <v>-1</v>
      </c>
      <c r="K64" s="17">
        <v>-4603</v>
      </c>
      <c r="L64" s="17">
        <v>-1.5</v>
      </c>
      <c r="M64" s="17">
        <v>0</v>
      </c>
      <c r="N64" s="17">
        <v>-0.97504000000000002</v>
      </c>
      <c r="O64" s="17">
        <v>-1.4</v>
      </c>
      <c r="P64" s="17">
        <v>-650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Z64" s="17">
        <f t="shared" si="21"/>
        <v>-3531</v>
      </c>
      <c r="AA64" s="17">
        <f t="shared" si="22"/>
        <v>-282253</v>
      </c>
      <c r="AB64" s="17">
        <f t="shared" si="23"/>
        <v>-4605.5</v>
      </c>
      <c r="AC64" s="17">
        <f t="shared" si="24"/>
        <v>-652.37504000000001</v>
      </c>
      <c r="AD64" s="17">
        <f t="shared" si="25"/>
        <v>0</v>
      </c>
    </row>
    <row r="65" spans="1:30" s="5" customFormat="1" x14ac:dyDescent="0.5">
      <c r="A65" s="16" t="s">
        <v>76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-20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Z65" s="17">
        <f t="shared" si="21"/>
        <v>0</v>
      </c>
      <c r="AA65" s="17">
        <f t="shared" si="22"/>
        <v>0</v>
      </c>
      <c r="AB65" s="17">
        <f t="shared" si="23"/>
        <v>-20</v>
      </c>
      <c r="AC65" s="17">
        <f t="shared" si="24"/>
        <v>0</v>
      </c>
      <c r="AD65" s="17">
        <f t="shared" si="25"/>
        <v>0</v>
      </c>
    </row>
    <row r="66" spans="1:30" s="5" customFormat="1" x14ac:dyDescent="0.5">
      <c r="A66" s="16" t="s">
        <v>38</v>
      </c>
      <c r="B66" s="17">
        <v>0</v>
      </c>
      <c r="C66" s="17">
        <v>172</v>
      </c>
      <c r="D66" s="17">
        <v>0</v>
      </c>
      <c r="E66" s="17">
        <v>0</v>
      </c>
      <c r="F66" s="17">
        <v>295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Z66" s="17">
        <f t="shared" si="21"/>
        <v>172</v>
      </c>
      <c r="AA66" s="17">
        <f t="shared" si="22"/>
        <v>295</v>
      </c>
      <c r="AB66" s="17">
        <f t="shared" si="23"/>
        <v>0</v>
      </c>
      <c r="AC66" s="17">
        <f t="shared" si="24"/>
        <v>0</v>
      </c>
      <c r="AD66" s="17">
        <f t="shared" si="25"/>
        <v>0</v>
      </c>
    </row>
    <row r="67" spans="1:30" x14ac:dyDescent="0.5">
      <c r="A67" s="20" t="s">
        <v>77</v>
      </c>
      <c r="B67" s="21">
        <f t="shared" ref="B67:W67" si="26">SUM(B52:B66)</f>
        <v>-100880</v>
      </c>
      <c r="C67" s="21">
        <f t="shared" si="26"/>
        <v>-225480</v>
      </c>
      <c r="D67" s="21">
        <f t="shared" si="26"/>
        <v>-79008</v>
      </c>
      <c r="E67" s="21">
        <f t="shared" si="26"/>
        <v>-96612</v>
      </c>
      <c r="F67" s="21">
        <f t="shared" si="26"/>
        <v>-21552</v>
      </c>
      <c r="G67" s="21">
        <f t="shared" si="26"/>
        <v>445315.71069000009</v>
      </c>
      <c r="H67" s="21">
        <f t="shared" si="26"/>
        <v>-38794.673880000017</v>
      </c>
      <c r="I67" s="21">
        <f t="shared" si="26"/>
        <v>64114</v>
      </c>
      <c r="J67" s="21">
        <f t="shared" si="26"/>
        <v>253080.87043999997</v>
      </c>
      <c r="K67" s="21">
        <f t="shared" si="26"/>
        <v>-192382.45345</v>
      </c>
      <c r="L67" s="21">
        <f t="shared" si="26"/>
        <v>179308.59999999998</v>
      </c>
      <c r="M67" s="21">
        <f t="shared" si="26"/>
        <v>-115225</v>
      </c>
      <c r="N67" s="21">
        <f t="shared" si="26"/>
        <v>-9760.9750399999994</v>
      </c>
      <c r="O67" s="21">
        <f t="shared" si="26"/>
        <v>784997.6</v>
      </c>
      <c r="P67" s="21">
        <f t="shared" si="26"/>
        <v>466525</v>
      </c>
      <c r="Q67" s="21">
        <f t="shared" si="26"/>
        <v>-524023.85000000009</v>
      </c>
      <c r="R67" s="21">
        <f t="shared" si="26"/>
        <v>-321274</v>
      </c>
      <c r="S67" s="21">
        <f t="shared" si="26"/>
        <v>-625992</v>
      </c>
      <c r="T67" s="21">
        <f t="shared" si="26"/>
        <v>-58762</v>
      </c>
      <c r="U67" s="21">
        <f t="shared" si="26"/>
        <v>-63827</v>
      </c>
      <c r="V67" s="21">
        <f t="shared" si="26"/>
        <v>-58084</v>
      </c>
      <c r="W67" s="21">
        <f t="shared" si="26"/>
        <v>-374171</v>
      </c>
      <c r="X67" s="21">
        <f t="shared" ref="X67" si="27">SUM(X52:X66)</f>
        <v>-328837</v>
      </c>
      <c r="Z67" s="21">
        <f t="shared" ref="Z67:AD67" si="28">SUM(Z52:Z66)</f>
        <v>-501980</v>
      </c>
      <c r="AA67" s="21">
        <f t="shared" si="28"/>
        <v>449083.03680999996</v>
      </c>
      <c r="AB67" s="21">
        <f t="shared" si="28"/>
        <v>124782.01699000003</v>
      </c>
      <c r="AC67" s="21">
        <f t="shared" si="28"/>
        <v>717737.77495999995</v>
      </c>
      <c r="AD67" s="21">
        <f t="shared" si="28"/>
        <v>-1069855</v>
      </c>
    </row>
    <row r="68" spans="1:30" x14ac:dyDescent="0.5">
      <c r="A68" s="24" t="s">
        <v>78</v>
      </c>
      <c r="B68" s="25">
        <f t="shared" ref="B68:W68" si="29">B42+B50+B67</f>
        <v>-183074</v>
      </c>
      <c r="C68" s="25">
        <f t="shared" si="29"/>
        <v>-147556</v>
      </c>
      <c r="D68" s="25">
        <f t="shared" si="29"/>
        <v>42567</v>
      </c>
      <c r="E68" s="25">
        <f t="shared" si="29"/>
        <v>81987.200000000012</v>
      </c>
      <c r="F68" s="25">
        <f t="shared" si="29"/>
        <v>-239793.32797000025</v>
      </c>
      <c r="G68" s="25">
        <f t="shared" si="29"/>
        <v>220526.03840000083</v>
      </c>
      <c r="H68" s="25">
        <f t="shared" si="29"/>
        <v>7105.1412799987593</v>
      </c>
      <c r="I68" s="25">
        <f t="shared" si="29"/>
        <v>368593.81646000035</v>
      </c>
      <c r="J68" s="25">
        <f t="shared" si="29"/>
        <v>-306539.12956000003</v>
      </c>
      <c r="K68" s="25">
        <f t="shared" si="29"/>
        <v>-27546.628499999992</v>
      </c>
      <c r="L68" s="25">
        <f t="shared" si="29"/>
        <v>147976.67953999992</v>
      </c>
      <c r="M68" s="25">
        <f t="shared" si="29"/>
        <v>362399.43896000006</v>
      </c>
      <c r="N68" s="25">
        <f t="shared" si="29"/>
        <v>-363119.69662602496</v>
      </c>
      <c r="O68" s="25">
        <f t="shared" si="29"/>
        <v>1365720.3062418778</v>
      </c>
      <c r="P68" s="25">
        <f t="shared" si="29"/>
        <v>968926.5274732156</v>
      </c>
      <c r="Q68" s="25">
        <f t="shared" si="29"/>
        <v>7409.7907509295037</v>
      </c>
      <c r="R68" s="25">
        <f t="shared" si="29"/>
        <v>-572183</v>
      </c>
      <c r="S68" s="25">
        <f t="shared" si="29"/>
        <v>-805998</v>
      </c>
      <c r="T68" s="25">
        <f t="shared" ref="T68" si="30">T42+T50+T67</f>
        <v>-72364</v>
      </c>
      <c r="U68" s="25">
        <f t="shared" si="29"/>
        <v>254374.13299999997</v>
      </c>
      <c r="V68" s="25">
        <f t="shared" si="29"/>
        <v>-318498</v>
      </c>
      <c r="W68" s="25">
        <f t="shared" si="29"/>
        <v>-524669</v>
      </c>
      <c r="X68" s="25">
        <f t="shared" ref="X68" si="31">X42+X50+X67</f>
        <v>-28649</v>
      </c>
      <c r="Z68" s="25">
        <f t="shared" ref="Z68:AD68" si="32">Z42+Z50+Z67</f>
        <v>-206075.8</v>
      </c>
      <c r="AA68" s="25">
        <f t="shared" si="32"/>
        <v>356431.6681699995</v>
      </c>
      <c r="AB68" s="25">
        <f t="shared" si="32"/>
        <v>176290.36043999996</v>
      </c>
      <c r="AC68" s="25">
        <f t="shared" si="32"/>
        <v>1978936.9278399977</v>
      </c>
      <c r="AD68" s="25">
        <f t="shared" si="32"/>
        <v>-1196170.8670000001</v>
      </c>
    </row>
    <row r="69" spans="1:30" x14ac:dyDescent="0.5">
      <c r="A69" s="20" t="s">
        <v>79</v>
      </c>
      <c r="B69" s="21">
        <v>616363</v>
      </c>
      <c r="C69" s="21">
        <f t="shared" ref="C69:W69" si="33">B70</f>
        <v>433289</v>
      </c>
      <c r="D69" s="21">
        <f t="shared" si="33"/>
        <v>285733</v>
      </c>
      <c r="E69" s="21">
        <f t="shared" si="33"/>
        <v>328300</v>
      </c>
      <c r="F69" s="21">
        <f t="shared" si="33"/>
        <v>410287.2</v>
      </c>
      <c r="G69" s="21">
        <f t="shared" si="33"/>
        <v>170493.87202999977</v>
      </c>
      <c r="H69" s="21">
        <f t="shared" si="33"/>
        <v>391019.91043000063</v>
      </c>
      <c r="I69" s="21">
        <f t="shared" si="33"/>
        <v>398125.05170999939</v>
      </c>
      <c r="J69" s="21">
        <f t="shared" si="33"/>
        <v>766718.86816999968</v>
      </c>
      <c r="K69" s="21">
        <f t="shared" si="33"/>
        <v>460179.73860999965</v>
      </c>
      <c r="L69" s="21">
        <f t="shared" si="33"/>
        <v>432633.11010999966</v>
      </c>
      <c r="M69" s="21">
        <f t="shared" si="33"/>
        <v>580609.78964999958</v>
      </c>
      <c r="N69" s="21">
        <f t="shared" si="33"/>
        <v>943009.22860999964</v>
      </c>
      <c r="O69" s="21">
        <f t="shared" si="33"/>
        <v>579889.53198397462</v>
      </c>
      <c r="P69" s="21">
        <f t="shared" si="33"/>
        <v>1945609.8382258525</v>
      </c>
      <c r="Q69" s="21">
        <f t="shared" si="33"/>
        <v>2914536.3656990682</v>
      </c>
      <c r="R69" s="21">
        <f t="shared" si="33"/>
        <v>2921946.1564499978</v>
      </c>
      <c r="S69" s="21">
        <f t="shared" si="33"/>
        <v>2349763.1564499978</v>
      </c>
      <c r="T69" s="21">
        <f t="shared" si="33"/>
        <v>1543765.1564499978</v>
      </c>
      <c r="U69" s="21">
        <f t="shared" si="33"/>
        <v>1471401.1564499978</v>
      </c>
      <c r="V69" s="21">
        <f t="shared" si="33"/>
        <v>1725775.2894499977</v>
      </c>
      <c r="W69" s="21">
        <f t="shared" si="33"/>
        <v>1407277.2894499977</v>
      </c>
      <c r="X69" s="21">
        <f>W70</f>
        <v>882608.28944999771</v>
      </c>
      <c r="Z69" s="21">
        <f>B69</f>
        <v>616363</v>
      </c>
      <c r="AA69" s="21">
        <f>Z70</f>
        <v>410287.2</v>
      </c>
      <c r="AB69" s="21">
        <f>AA70</f>
        <v>766718.86816999945</v>
      </c>
      <c r="AC69" s="21">
        <f>AB70</f>
        <v>943009.22860999941</v>
      </c>
      <c r="AD69" s="21">
        <f>AC70</f>
        <v>2921946.1564499969</v>
      </c>
    </row>
    <row r="70" spans="1:30" x14ac:dyDescent="0.5">
      <c r="A70" s="24" t="s">
        <v>80</v>
      </c>
      <c r="B70" s="25">
        <f>B68+B69</f>
        <v>433289</v>
      </c>
      <c r="C70" s="25">
        <f t="shared" ref="C70:AD70" si="34">C68+C69</f>
        <v>285733</v>
      </c>
      <c r="D70" s="25">
        <f t="shared" si="34"/>
        <v>328300</v>
      </c>
      <c r="E70" s="25">
        <f t="shared" si="34"/>
        <v>410287.2</v>
      </c>
      <c r="F70" s="25">
        <f t="shared" si="34"/>
        <v>170493.87202999977</v>
      </c>
      <c r="G70" s="25">
        <f t="shared" si="34"/>
        <v>391019.91043000063</v>
      </c>
      <c r="H70" s="25">
        <f t="shared" si="34"/>
        <v>398125.05170999939</v>
      </c>
      <c r="I70" s="25">
        <f t="shared" si="34"/>
        <v>766718.86816999968</v>
      </c>
      <c r="J70" s="25">
        <f t="shared" si="34"/>
        <v>460179.73860999965</v>
      </c>
      <c r="K70" s="25">
        <f t="shared" si="34"/>
        <v>432633.11010999966</v>
      </c>
      <c r="L70" s="25">
        <f t="shared" si="34"/>
        <v>580609.78964999958</v>
      </c>
      <c r="M70" s="25">
        <f t="shared" si="34"/>
        <v>943009.22860999964</v>
      </c>
      <c r="N70" s="25">
        <f t="shared" si="34"/>
        <v>579889.53198397462</v>
      </c>
      <c r="O70" s="25">
        <f t="shared" si="34"/>
        <v>1945609.8382258525</v>
      </c>
      <c r="P70" s="25">
        <f t="shared" si="34"/>
        <v>2914536.3656990682</v>
      </c>
      <c r="Q70" s="25">
        <f t="shared" si="34"/>
        <v>2921946.1564499978</v>
      </c>
      <c r="R70" s="25">
        <f t="shared" si="34"/>
        <v>2349763.1564499978</v>
      </c>
      <c r="S70" s="25">
        <f t="shared" si="34"/>
        <v>1543765.1564499978</v>
      </c>
      <c r="T70" s="25">
        <f t="shared" si="34"/>
        <v>1471401.1564499978</v>
      </c>
      <c r="U70" s="25">
        <f t="shared" si="34"/>
        <v>1725775.2894499977</v>
      </c>
      <c r="V70" s="25">
        <f t="shared" si="34"/>
        <v>1407277.2894499977</v>
      </c>
      <c r="W70" s="25">
        <f t="shared" si="34"/>
        <v>882608.28944999771</v>
      </c>
      <c r="X70" s="25">
        <f t="shared" si="34"/>
        <v>853959.28944999771</v>
      </c>
      <c r="Z70" s="25">
        <f t="shared" si="34"/>
        <v>410287.2</v>
      </c>
      <c r="AA70" s="25">
        <f t="shared" si="34"/>
        <v>766718.86816999945</v>
      </c>
      <c r="AB70" s="25">
        <f t="shared" si="34"/>
        <v>943009.22860999941</v>
      </c>
      <c r="AC70" s="25">
        <f t="shared" si="34"/>
        <v>2921946.1564499969</v>
      </c>
      <c r="AD70" s="25">
        <f t="shared" si="34"/>
        <v>1725775.2894499968</v>
      </c>
    </row>
    <row r="71" spans="1:30" x14ac:dyDescent="0.5">
      <c r="P71" s="6"/>
      <c r="Q71" s="6"/>
      <c r="U71" s="6"/>
    </row>
    <row r="72" spans="1:30" x14ac:dyDescent="0.5">
      <c r="A72" s="134" t="s">
        <v>1445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Z72" s="6"/>
      <c r="AA72" s="6"/>
      <c r="AB72" s="6"/>
      <c r="AC72" s="6"/>
    </row>
    <row r="73" spans="1:30" x14ac:dyDescent="0.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Z73" s="6"/>
      <c r="AA73" s="6"/>
      <c r="AB73" s="6"/>
      <c r="AC73" s="6"/>
    </row>
    <row r="74" spans="1:30" x14ac:dyDescent="0.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Z74" s="6"/>
      <c r="AA74" s="6"/>
      <c r="AB74" s="6"/>
      <c r="AC74" s="6"/>
    </row>
    <row r="75" spans="1:30" x14ac:dyDescent="0.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Z75" s="6"/>
      <c r="AA75" s="6"/>
      <c r="AB75" s="6"/>
      <c r="AC75" s="6"/>
    </row>
    <row r="76" spans="1:30" x14ac:dyDescent="0.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Z76" s="6"/>
      <c r="AA76" s="6"/>
      <c r="AB76" s="6"/>
      <c r="AC76" s="6"/>
    </row>
    <row r="77" spans="1:30" x14ac:dyDescent="0.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Z77" s="6"/>
      <c r="AA77" s="6"/>
      <c r="AB77" s="6"/>
      <c r="AC77" s="6"/>
    </row>
    <row r="78" spans="1:30" x14ac:dyDescent="0.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Z78" s="6"/>
      <c r="AA78" s="6"/>
      <c r="AB78" s="6"/>
      <c r="AC78" s="6"/>
    </row>
  </sheetData>
  <pageMargins left="0.511811024" right="0.511811024" top="0.78740157499999996" bottom="0.78740157499999996" header="0.31496062000000002" footer="0.31496062000000002"/>
  <pageSetup paperSize="9" orientation="landscape" r:id="rId1"/>
  <ignoredErrors>
    <ignoredError sqref="Z7:AD25 Z27:AD37 Z40:AD41 Z44:AD49 Z52:AD66 Z39:AB39 AD39" formulaRange="1"/>
    <ignoredError sqref="Z38:AD38" formula="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tabColor theme="1"/>
  </sheetPr>
  <dimension ref="A1:X13"/>
  <sheetViews>
    <sheetView showGridLines="0" zoomScale="90" zoomScaleNormal="90" workbookViewId="0">
      <pane xSplit="1" ySplit="5" topLeftCell="N6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9.1796875" defaultRowHeight="16" x14ac:dyDescent="0.45"/>
  <cols>
    <col min="1" max="1" width="49.26953125" style="67" customWidth="1"/>
    <col min="2" max="24" width="13.26953125" style="67" customWidth="1"/>
    <col min="25" max="16384" width="9.1796875" style="67"/>
  </cols>
  <sheetData>
    <row r="1" spans="1:24" s="2" customFormat="1" ht="17" x14ac:dyDescent="0.5"/>
    <row r="2" spans="1:24" s="2" customFormat="1" ht="17" x14ac:dyDescent="0.5"/>
    <row r="3" spans="1:24" s="2" customFormat="1" ht="17" x14ac:dyDescent="0.5">
      <c r="T3" s="121" t="s">
        <v>1330</v>
      </c>
    </row>
    <row r="4" spans="1:24" s="2" customFormat="1" ht="17" x14ac:dyDescent="0.5"/>
    <row r="5" spans="1:24" x14ac:dyDescent="0.45">
      <c r="A5" s="69" t="s">
        <v>202</v>
      </c>
      <c r="B5" s="8" t="s">
        <v>1437</v>
      </c>
      <c r="C5" s="8" t="s">
        <v>1438</v>
      </c>
      <c r="D5" s="8" t="s">
        <v>1439</v>
      </c>
      <c r="E5" s="8" t="s">
        <v>1440</v>
      </c>
      <c r="F5" s="8" t="s">
        <v>1441</v>
      </c>
      <c r="G5" s="8" t="s">
        <v>1442</v>
      </c>
      <c r="H5" s="8" t="s">
        <v>1443</v>
      </c>
      <c r="I5" s="8" t="s">
        <v>1444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1401</v>
      </c>
    </row>
    <row r="6" spans="1:24" x14ac:dyDescent="0.45">
      <c r="A6" s="10" t="s">
        <v>203</v>
      </c>
      <c r="B6" s="17">
        <v>780921.43576000002</v>
      </c>
      <c r="C6" s="17">
        <v>642965.31142000004</v>
      </c>
      <c r="D6" s="17">
        <v>693795.47292000009</v>
      </c>
      <c r="E6" s="17">
        <v>782324.20130999992</v>
      </c>
      <c r="F6" s="17">
        <v>548407.14278000011</v>
      </c>
      <c r="G6" s="17">
        <v>774747.90328000009</v>
      </c>
      <c r="H6" s="17">
        <v>787965.94608999998</v>
      </c>
      <c r="I6" s="17">
        <v>1162563.43618</v>
      </c>
      <c r="J6" s="17">
        <v>862014.01673000003</v>
      </c>
      <c r="K6" s="17">
        <v>840650.02304999996</v>
      </c>
      <c r="L6" s="17">
        <v>1199445.78654</v>
      </c>
      <c r="M6" s="17">
        <v>1569492.03951</v>
      </c>
      <c r="N6" s="17">
        <v>1342527.71444</v>
      </c>
      <c r="O6" s="17">
        <v>2369836.3906900003</v>
      </c>
      <c r="P6" s="17">
        <v>3338622.3892999999</v>
      </c>
      <c r="Q6" s="17">
        <v>3378307.2968199998</v>
      </c>
      <c r="R6" s="17">
        <v>2754240.6220399998</v>
      </c>
      <c r="S6" s="17">
        <v>1951337.5332400003</v>
      </c>
      <c r="T6" s="17">
        <v>1829184</v>
      </c>
      <c r="U6" s="17">
        <v>2090553.3389400004</v>
      </c>
      <c r="V6" s="17">
        <v>1780893</v>
      </c>
      <c r="W6" s="17">
        <v>1266689</v>
      </c>
      <c r="X6" s="17">
        <v>1218466</v>
      </c>
    </row>
    <row r="7" spans="1:24" x14ac:dyDescent="0.45">
      <c r="A7" s="72" t="s">
        <v>204</v>
      </c>
      <c r="B7" s="73">
        <f>SUM(B8:B9)</f>
        <v>-1803731.69083</v>
      </c>
      <c r="C7" s="73">
        <f t="shared" ref="C7:X7" si="0">SUM(C8:C9)</f>
        <v>-1653281.7267</v>
      </c>
      <c r="D7" s="73">
        <f t="shared" si="0"/>
        <v>-1620075.2585499999</v>
      </c>
      <c r="E7" s="73">
        <f t="shared" si="0"/>
        <v>-1553297.4640300001</v>
      </c>
      <c r="F7" s="73">
        <f t="shared" si="0"/>
        <v>-1523575.20579</v>
      </c>
      <c r="G7" s="73">
        <f t="shared" si="0"/>
        <v>-2093379.8754199999</v>
      </c>
      <c r="H7" s="73">
        <f t="shared" si="0"/>
        <v>-2055154.0301600001</v>
      </c>
      <c r="I7" s="73">
        <f t="shared" si="0"/>
        <v>-2143566.1447000001</v>
      </c>
      <c r="J7" s="73">
        <f t="shared" si="0"/>
        <v>-2475708.8304999997</v>
      </c>
      <c r="K7" s="73">
        <f t="shared" si="0"/>
        <v>-2597828.1035699998</v>
      </c>
      <c r="L7" s="73">
        <f t="shared" si="0"/>
        <v>-2860515.98967</v>
      </c>
      <c r="M7" s="73">
        <f t="shared" si="0"/>
        <v>-2826136.4424100001</v>
      </c>
      <c r="N7" s="73">
        <f t="shared" si="0"/>
        <v>-2925320.24223</v>
      </c>
      <c r="O7" s="73">
        <f t="shared" si="0"/>
        <v>-3984336.8912500003</v>
      </c>
      <c r="P7" s="73">
        <f t="shared" si="0"/>
        <v>-4503560.6576999994</v>
      </c>
      <c r="Q7" s="73">
        <f t="shared" si="0"/>
        <v>-4085296.1863200003</v>
      </c>
      <c r="R7" s="73">
        <f t="shared" si="0"/>
        <v>-3864703.8833599994</v>
      </c>
      <c r="S7" s="73">
        <f t="shared" si="0"/>
        <v>-3467037.9931599996</v>
      </c>
      <c r="T7" s="73">
        <f t="shared" si="0"/>
        <v>-3500573</v>
      </c>
      <c r="U7" s="73">
        <f t="shared" si="0"/>
        <v>-3576867.3078517495</v>
      </c>
      <c r="V7" s="73">
        <f t="shared" si="0"/>
        <v>-3652560</v>
      </c>
      <c r="W7" s="73">
        <f t="shared" si="0"/>
        <v>-3635184</v>
      </c>
      <c r="X7" s="73">
        <f t="shared" si="0"/>
        <v>-3497530</v>
      </c>
    </row>
    <row r="8" spans="1:24" x14ac:dyDescent="0.45">
      <c r="A8" s="70" t="s">
        <v>205</v>
      </c>
      <c r="B8" s="17">
        <v>-636279.79249999998</v>
      </c>
      <c r="C8" s="17">
        <v>-565527.99659</v>
      </c>
      <c r="D8" s="17">
        <v>-707346.07828999998</v>
      </c>
      <c r="E8" s="17">
        <v>-580999.62412000005</v>
      </c>
      <c r="F8" s="17">
        <v>-854610.0612600001</v>
      </c>
      <c r="G8" s="17">
        <v>-706036.53132000007</v>
      </c>
      <c r="H8" s="17">
        <v>-829618.54350999999</v>
      </c>
      <c r="I8" s="17">
        <v>-726969.6553300001</v>
      </c>
      <c r="J8" s="17">
        <v>-494224.46715999988</v>
      </c>
      <c r="K8" s="17">
        <v>-431152.85753999988</v>
      </c>
      <c r="L8" s="17">
        <v>-611078.94688000006</v>
      </c>
      <c r="M8" s="17">
        <v>-821746.99049000023</v>
      </c>
      <c r="N8" s="17">
        <v>-1157471.1082599999</v>
      </c>
      <c r="O8" s="17">
        <v>-2812685.7318200003</v>
      </c>
      <c r="P8" s="17">
        <v>-2562701.0171799995</v>
      </c>
      <c r="Q8" s="17">
        <v>-1301931.6604700002</v>
      </c>
      <c r="R8" s="17">
        <v>-1084996.2950299999</v>
      </c>
      <c r="S8" s="17">
        <v>-787577.86015999981</v>
      </c>
      <c r="T8" s="17">
        <v>-1316992</v>
      </c>
      <c r="U8" s="17">
        <v>-1379323.91002175</v>
      </c>
      <c r="V8" s="17">
        <v>-1526299</v>
      </c>
      <c r="W8" s="17">
        <v>-1401500</v>
      </c>
      <c r="X8" s="17">
        <v>-1077416</v>
      </c>
    </row>
    <row r="9" spans="1:24" x14ac:dyDescent="0.45">
      <c r="A9" s="70" t="s">
        <v>206</v>
      </c>
      <c r="B9" s="17">
        <v>-1167451.89833</v>
      </c>
      <c r="C9" s="17">
        <v>-1087753.7301100001</v>
      </c>
      <c r="D9" s="17">
        <v>-912729.18026000005</v>
      </c>
      <c r="E9" s="17">
        <v>-972297.8399100001</v>
      </c>
      <c r="F9" s="17">
        <v>-668965.14452999993</v>
      </c>
      <c r="G9" s="17">
        <v>-1387343.3440999999</v>
      </c>
      <c r="H9" s="17">
        <v>-1225535.4866500001</v>
      </c>
      <c r="I9" s="17">
        <v>-1416596.4893699999</v>
      </c>
      <c r="J9" s="17">
        <v>-1981484.3633399999</v>
      </c>
      <c r="K9" s="17">
        <v>-2166675.24603</v>
      </c>
      <c r="L9" s="17">
        <v>-2249437.0427899999</v>
      </c>
      <c r="M9" s="17">
        <v>-2004389.4519199999</v>
      </c>
      <c r="N9" s="17">
        <v>-1767849.1339699998</v>
      </c>
      <c r="O9" s="17">
        <v>-1171651.15943</v>
      </c>
      <c r="P9" s="17">
        <v>-1940859.6405199999</v>
      </c>
      <c r="Q9" s="17">
        <v>-2783364.5258499999</v>
      </c>
      <c r="R9" s="17">
        <v>-2779707.5883299997</v>
      </c>
      <c r="S9" s="17">
        <v>-2679460.1329999999</v>
      </c>
      <c r="T9" s="17">
        <v>-2183581</v>
      </c>
      <c r="U9" s="17">
        <v>-2197543.3978299997</v>
      </c>
      <c r="V9" s="17">
        <v>-2126261</v>
      </c>
      <c r="W9" s="17">
        <v>-2233684</v>
      </c>
      <c r="X9" s="17">
        <v>-2420114</v>
      </c>
    </row>
    <row r="10" spans="1:24" s="68" customFormat="1" x14ac:dyDescent="0.45">
      <c r="A10" s="71" t="s">
        <v>207</v>
      </c>
      <c r="B10" s="74">
        <f>B7+B6</f>
        <v>-1022810.25507</v>
      </c>
      <c r="C10" s="74">
        <f t="shared" ref="C10:X10" si="1">C7+C6</f>
        <v>-1010316.41528</v>
      </c>
      <c r="D10" s="74">
        <f t="shared" si="1"/>
        <v>-926279.78562999982</v>
      </c>
      <c r="E10" s="74">
        <f t="shared" si="1"/>
        <v>-770973.26272000023</v>
      </c>
      <c r="F10" s="74">
        <f t="shared" si="1"/>
        <v>-975168.06300999993</v>
      </c>
      <c r="G10" s="74">
        <f t="shared" si="1"/>
        <v>-1318631.9721399997</v>
      </c>
      <c r="H10" s="74">
        <f t="shared" si="1"/>
        <v>-1267188.0840700001</v>
      </c>
      <c r="I10" s="74">
        <f t="shared" si="1"/>
        <v>-981002.7085200001</v>
      </c>
      <c r="J10" s="74">
        <f t="shared" si="1"/>
        <v>-1613694.8137699997</v>
      </c>
      <c r="K10" s="74">
        <f t="shared" si="1"/>
        <v>-1757178.0805199998</v>
      </c>
      <c r="L10" s="74">
        <f t="shared" si="1"/>
        <v>-1661070.20313</v>
      </c>
      <c r="M10" s="74">
        <f t="shared" si="1"/>
        <v>-1256644.4029000001</v>
      </c>
      <c r="N10" s="74">
        <f t="shared" si="1"/>
        <v>-1582792.52779</v>
      </c>
      <c r="O10" s="74">
        <f t="shared" si="1"/>
        <v>-1614500.5005600001</v>
      </c>
      <c r="P10" s="74">
        <f t="shared" si="1"/>
        <v>-1164938.2683999995</v>
      </c>
      <c r="Q10" s="74">
        <f t="shared" si="1"/>
        <v>-706988.88950000051</v>
      </c>
      <c r="R10" s="74">
        <f t="shared" si="1"/>
        <v>-1110463.2613199996</v>
      </c>
      <c r="S10" s="74">
        <f t="shared" si="1"/>
        <v>-1515700.4599199994</v>
      </c>
      <c r="T10" s="74">
        <f t="shared" si="1"/>
        <v>-1671389</v>
      </c>
      <c r="U10" s="74">
        <f t="shared" si="1"/>
        <v>-1486313.9689117491</v>
      </c>
      <c r="V10" s="74">
        <f t="shared" si="1"/>
        <v>-1871667</v>
      </c>
      <c r="W10" s="74">
        <f t="shared" si="1"/>
        <v>-2368495</v>
      </c>
      <c r="X10" s="74">
        <f t="shared" si="1"/>
        <v>-2279064</v>
      </c>
    </row>
    <row r="11" spans="1:24" s="68" customFormat="1" x14ac:dyDescent="0.45">
      <c r="A11" s="124" t="s">
        <v>208</v>
      </c>
      <c r="B11" s="125">
        <v>1.1254546630062006</v>
      </c>
      <c r="C11" s="125">
        <v>1.0199756749756723</v>
      </c>
      <c r="D11" s="125">
        <v>0.89953548848113829</v>
      </c>
      <c r="E11" s="125">
        <v>0.64857502141766488</v>
      </c>
      <c r="F11" s="125">
        <v>0.8910643934849769</v>
      </c>
      <c r="G11" s="125">
        <v>1.1927468022717616</v>
      </c>
      <c r="H11" s="125">
        <v>1.0857341653912826</v>
      </c>
      <c r="I11" s="125">
        <v>0.56327501399394686</v>
      </c>
      <c r="J11" s="125">
        <v>0.95393348371544573</v>
      </c>
      <c r="K11" s="125">
        <v>1.0722734879655693</v>
      </c>
      <c r="L11" s="125">
        <v>1.0614620060764202</v>
      </c>
      <c r="M11" s="125">
        <v>1.1857211070500107</v>
      </c>
      <c r="N11" s="125">
        <v>1.6232005792722417</v>
      </c>
      <c r="O11" s="125">
        <v>3.5356750445211711</v>
      </c>
      <c r="P11" s="125">
        <v>4.0979411645648067</v>
      </c>
      <c r="Q11" s="125">
        <v>3.0371912244687165</v>
      </c>
      <c r="R11" s="125">
        <v>6.836422082001282</v>
      </c>
      <c r="S11" s="125">
        <v>2.3524275165204145</v>
      </c>
      <c r="T11" s="125">
        <v>2.2000000000000002</v>
      </c>
      <c r="U11" s="125">
        <v>2.191544440198633</v>
      </c>
      <c r="V11" s="125">
        <v>2.6556272370653367</v>
      </c>
      <c r="W11" s="125">
        <v>3.1157351445156323</v>
      </c>
      <c r="X11" s="125">
        <v>2.9170538533823458</v>
      </c>
    </row>
    <row r="13" spans="1:24" x14ac:dyDescent="0.45">
      <c r="A13" s="134" t="s">
        <v>1445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theme="1"/>
  </sheetPr>
  <dimension ref="A1:AF67"/>
  <sheetViews>
    <sheetView showGridLines="0" zoomScale="90" zoomScaleNormal="90" workbookViewId="0">
      <pane xSplit="1" ySplit="5" topLeftCell="R6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9.1796875" defaultRowHeight="17" x14ac:dyDescent="0.5"/>
  <cols>
    <col min="1" max="1" width="49.54296875" style="75" customWidth="1"/>
    <col min="2" max="3" width="12.453125" style="75" bestFit="1" customWidth="1"/>
    <col min="4" max="5" width="13.7265625" style="75" bestFit="1" customWidth="1"/>
    <col min="6" max="6" width="12.453125" style="75" bestFit="1" customWidth="1"/>
    <col min="7" max="23" width="13.7265625" style="75" bestFit="1" customWidth="1"/>
    <col min="24" max="24" width="13.7265625" style="75" customWidth="1"/>
    <col min="25" max="25" width="6.7265625" style="4" customWidth="1"/>
    <col min="26" max="26" width="10.81640625" style="75" bestFit="1" customWidth="1"/>
    <col min="27" max="29" width="10.7265625" style="75" bestFit="1" customWidth="1"/>
    <col min="30" max="30" width="10.81640625" style="75" bestFit="1" customWidth="1"/>
    <col min="31" max="31" width="10" style="75" bestFit="1" customWidth="1"/>
    <col min="32" max="16384" width="9.1796875" style="75"/>
  </cols>
  <sheetData>
    <row r="1" spans="1:32" s="2" customFormat="1" x14ac:dyDescent="0.5"/>
    <row r="2" spans="1:32" s="2" customFormat="1" x14ac:dyDescent="0.5"/>
    <row r="3" spans="1:32" s="2" customFormat="1" x14ac:dyDescent="0.5">
      <c r="Z3" s="121" t="s">
        <v>1330</v>
      </c>
    </row>
    <row r="4" spans="1:32" s="2" customFormat="1" x14ac:dyDescent="0.5"/>
    <row r="5" spans="1:32" ht="16.5" x14ac:dyDescent="0.45">
      <c r="A5" s="7" t="s">
        <v>1319</v>
      </c>
      <c r="B5" s="8" t="s">
        <v>1437</v>
      </c>
      <c r="C5" s="8" t="s">
        <v>1438</v>
      </c>
      <c r="D5" s="8" t="s">
        <v>1439</v>
      </c>
      <c r="E5" s="8" t="s">
        <v>1440</v>
      </c>
      <c r="F5" s="8" t="s">
        <v>1441</v>
      </c>
      <c r="G5" s="8" t="s">
        <v>1442</v>
      </c>
      <c r="H5" s="8" t="s">
        <v>1443</v>
      </c>
      <c r="I5" s="8" t="s">
        <v>1444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1401</v>
      </c>
      <c r="Y5" s="9"/>
      <c r="Z5" s="8" t="s">
        <v>1446</v>
      </c>
      <c r="AA5" s="8" t="s">
        <v>1447</v>
      </c>
      <c r="AB5" s="8">
        <v>2019</v>
      </c>
      <c r="AC5" s="8">
        <v>2020</v>
      </c>
      <c r="AD5" s="8">
        <v>2021</v>
      </c>
      <c r="AE5" s="10"/>
    </row>
    <row r="6" spans="1:32" s="76" customFormat="1" ht="16.5" x14ac:dyDescent="0.45">
      <c r="A6" s="29" t="s">
        <v>209</v>
      </c>
      <c r="B6" s="108">
        <v>2889.0296200000003</v>
      </c>
      <c r="C6" s="108">
        <v>8612.1424999999999</v>
      </c>
      <c r="D6" s="108">
        <v>7343.8635599999998</v>
      </c>
      <c r="E6" s="108">
        <v>10418.47993</v>
      </c>
      <c r="F6" s="108">
        <v>5606.6698300000007</v>
      </c>
      <c r="G6" s="108">
        <v>19461.72365</v>
      </c>
      <c r="H6" s="108">
        <v>27621.864520000003</v>
      </c>
      <c r="I6" s="108">
        <v>34966.281580000003</v>
      </c>
      <c r="J6" s="108">
        <v>12811.317640000005</v>
      </c>
      <c r="K6" s="108">
        <v>40272.422829999996</v>
      </c>
      <c r="L6" s="108">
        <v>35042.000759999988</v>
      </c>
      <c r="M6" s="108">
        <v>98445.512527999672</v>
      </c>
      <c r="N6" s="108">
        <v>48774.464299999978</v>
      </c>
      <c r="O6" s="108">
        <v>56051.527679999977</v>
      </c>
      <c r="P6" s="108">
        <v>65365.694980000044</v>
      </c>
      <c r="Q6" s="108">
        <v>82532.65469000001</v>
      </c>
      <c r="R6" s="108">
        <v>65497.712909999973</v>
      </c>
      <c r="S6" s="108">
        <v>77262.806320000032</v>
      </c>
      <c r="T6" s="108">
        <v>73207.972319999928</v>
      </c>
      <c r="U6" s="108">
        <v>122667.66870000031</v>
      </c>
      <c r="V6" s="108">
        <v>64026.353979999993</v>
      </c>
      <c r="W6" s="108">
        <v>71485.163880000036</v>
      </c>
      <c r="X6" s="108">
        <v>77806.31226000005</v>
      </c>
      <c r="Y6" s="127"/>
      <c r="Z6" s="86">
        <f t="shared" ref="Z6:Z13" si="0">SUM(B6:E6)</f>
        <v>29263.515610000002</v>
      </c>
      <c r="AA6" s="86">
        <f t="shared" ref="AA6:AA13" si="1">SUM(F6:I6)</f>
        <v>87656.539580000011</v>
      </c>
      <c r="AB6" s="86">
        <f t="shared" ref="AB6:AB13" si="2">SUM(J6:M6)</f>
        <v>186571.25375799966</v>
      </c>
      <c r="AC6" s="86">
        <f t="shared" ref="AC6:AC13" si="3">SUM(N6:Q6)</f>
        <v>252724.34165000002</v>
      </c>
      <c r="AD6" s="86">
        <f t="shared" ref="AD6:AD13" si="4">SUM(R6:U6)</f>
        <v>338636.16025000025</v>
      </c>
      <c r="AE6" s="86"/>
      <c r="AF6" s="116"/>
    </row>
    <row r="7" spans="1:32" s="76" customFormat="1" ht="16.5" x14ac:dyDescent="0.45">
      <c r="A7" s="29" t="s">
        <v>210</v>
      </c>
      <c r="B7" s="108">
        <v>2011.5703099999998</v>
      </c>
      <c r="C7" s="108">
        <v>3553.0057699999998</v>
      </c>
      <c r="D7" s="108">
        <v>20272.277460000001</v>
      </c>
      <c r="E7" s="108">
        <v>27495.728800000004</v>
      </c>
      <c r="F7" s="108">
        <v>28986.581509999996</v>
      </c>
      <c r="G7" s="108">
        <v>33978.709305000011</v>
      </c>
      <c r="H7" s="108">
        <v>32122.452694999942</v>
      </c>
      <c r="I7" s="108">
        <v>26178.910699999986</v>
      </c>
      <c r="J7" s="108">
        <v>10039.789129999999</v>
      </c>
      <c r="K7" s="108">
        <v>9230.8087899999991</v>
      </c>
      <c r="L7" s="108">
        <v>6777.0188400000006</v>
      </c>
      <c r="M7" s="108">
        <v>3281.5748699999999</v>
      </c>
      <c r="N7" s="108">
        <v>1485.7394199999997</v>
      </c>
      <c r="O7" s="108">
        <v>805.97907000000032</v>
      </c>
      <c r="P7" s="108">
        <v>872.86684999999977</v>
      </c>
      <c r="Q7" s="108">
        <v>229.53797999999998</v>
      </c>
      <c r="R7" s="108">
        <v>3040.8218400000037</v>
      </c>
      <c r="S7" s="108">
        <v>11555.767169999999</v>
      </c>
      <c r="T7" s="108">
        <v>16942.074719999997</v>
      </c>
      <c r="U7" s="108">
        <v>12658.931409999997</v>
      </c>
      <c r="V7" s="108">
        <v>12036.08351</v>
      </c>
      <c r="W7" s="108">
        <v>34962.163310000004</v>
      </c>
      <c r="X7" s="108">
        <v>42760.166420000009</v>
      </c>
      <c r="Y7" s="127"/>
      <c r="Z7" s="86">
        <f t="shared" si="0"/>
        <v>53332.582340000008</v>
      </c>
      <c r="AA7" s="86">
        <f t="shared" si="1"/>
        <v>121266.65420999992</v>
      </c>
      <c r="AB7" s="86">
        <f t="shared" si="2"/>
        <v>29329.191630000001</v>
      </c>
      <c r="AC7" s="86">
        <f t="shared" si="3"/>
        <v>3394.1233200000001</v>
      </c>
      <c r="AD7" s="86">
        <f t="shared" si="4"/>
        <v>44197.595139999998</v>
      </c>
      <c r="AE7" s="108"/>
      <c r="AF7" s="116"/>
    </row>
    <row r="8" spans="1:32" s="76" customFormat="1" ht="16.5" x14ac:dyDescent="0.45">
      <c r="A8" s="29" t="s">
        <v>211</v>
      </c>
      <c r="B8" s="108">
        <v>404.00903</v>
      </c>
      <c r="C8" s="108">
        <v>6250.0912399999997</v>
      </c>
      <c r="D8" s="108">
        <v>26043.347779999996</v>
      </c>
      <c r="E8" s="108">
        <v>21651.188749999998</v>
      </c>
      <c r="F8" s="108">
        <v>15401.78182</v>
      </c>
      <c r="G8" s="108">
        <v>17327.215505</v>
      </c>
      <c r="H8" s="108">
        <v>11374.50285499995</v>
      </c>
      <c r="I8" s="108">
        <v>19640.567609999984</v>
      </c>
      <c r="J8" s="108">
        <v>25168.170009999998</v>
      </c>
      <c r="K8" s="108">
        <v>11996.135389999998</v>
      </c>
      <c r="L8" s="108">
        <v>13986.109889999998</v>
      </c>
      <c r="M8" s="108">
        <v>17427.826370000002</v>
      </c>
      <c r="N8" s="108">
        <v>10545.092970000003</v>
      </c>
      <c r="O8" s="108">
        <v>2486.4765599999992</v>
      </c>
      <c r="P8" s="108">
        <v>6022.9043599999995</v>
      </c>
      <c r="Q8" s="108">
        <v>14294.407950000001</v>
      </c>
      <c r="R8" s="108">
        <v>18958.570959999994</v>
      </c>
      <c r="S8" s="108">
        <v>24574.045759999997</v>
      </c>
      <c r="T8" s="108">
        <v>26047.386469999998</v>
      </c>
      <c r="U8" s="108">
        <v>33710.576729999993</v>
      </c>
      <c r="V8" s="108">
        <v>21202.853639999998</v>
      </c>
      <c r="W8" s="108">
        <v>29115.759700000002</v>
      </c>
      <c r="X8" s="108">
        <v>16363.870229999997</v>
      </c>
      <c r="Y8" s="127"/>
      <c r="Z8" s="86">
        <f t="shared" si="0"/>
        <v>54348.636799999993</v>
      </c>
      <c r="AA8" s="86">
        <f t="shared" si="1"/>
        <v>63744.067789999935</v>
      </c>
      <c r="AB8" s="86">
        <f t="shared" si="2"/>
        <v>68578.24166</v>
      </c>
      <c r="AC8" s="86">
        <f t="shared" si="3"/>
        <v>33348.881840000002</v>
      </c>
      <c r="AD8" s="86">
        <f t="shared" si="4"/>
        <v>103290.57991999999</v>
      </c>
      <c r="AE8" s="108"/>
      <c r="AF8" s="116"/>
    </row>
    <row r="9" spans="1:32" s="76" customFormat="1" ht="16.5" x14ac:dyDescent="0.45">
      <c r="A9" s="29" t="s">
        <v>213</v>
      </c>
      <c r="B9" s="108">
        <v>7871.2231400000037</v>
      </c>
      <c r="C9" s="108">
        <v>4565.7991200000088</v>
      </c>
      <c r="D9" s="108">
        <v>4048.9223999999986</v>
      </c>
      <c r="E9" s="108">
        <v>8085.5874100000001</v>
      </c>
      <c r="F9" s="108">
        <v>2732.3239100000005</v>
      </c>
      <c r="G9" s="108">
        <v>2973.0071200000002</v>
      </c>
      <c r="H9" s="108">
        <v>2789.60727</v>
      </c>
      <c r="I9" s="108">
        <v>2991.1950700000002</v>
      </c>
      <c r="J9" s="108">
        <v>1315.4042200000001</v>
      </c>
      <c r="K9" s="108">
        <v>3149.8382299999998</v>
      </c>
      <c r="L9" s="108">
        <v>9253.0068599999995</v>
      </c>
      <c r="M9" s="108">
        <v>8440.7622499999979</v>
      </c>
      <c r="N9" s="108">
        <v>2223.66552</v>
      </c>
      <c r="O9" s="108">
        <v>2135.6070300000001</v>
      </c>
      <c r="P9" s="108">
        <v>3022.1766600000001</v>
      </c>
      <c r="Q9" s="108">
        <v>3364.5074300000001</v>
      </c>
      <c r="R9" s="108">
        <v>2224.2649099999999</v>
      </c>
      <c r="S9" s="108">
        <v>2946.3666699999999</v>
      </c>
      <c r="T9" s="108">
        <v>6294.6664100000007</v>
      </c>
      <c r="U9" s="108">
        <v>9447.3670500000007</v>
      </c>
      <c r="V9" s="108">
        <v>6270.2108600000001</v>
      </c>
      <c r="W9" s="108">
        <v>6833.6633500000016</v>
      </c>
      <c r="X9" s="108">
        <v>11413.826630000005</v>
      </c>
      <c r="Y9" s="127"/>
      <c r="Z9" s="86">
        <f>SUM(B9:E9)</f>
        <v>24571.532070000012</v>
      </c>
      <c r="AA9" s="86">
        <f>SUM(F9:I9)</f>
        <v>11486.133370000001</v>
      </c>
      <c r="AB9" s="86">
        <f>SUM(J9:M9)</f>
        <v>22159.011559999999</v>
      </c>
      <c r="AC9" s="86">
        <f>SUM(N9:Q9)</f>
        <v>10745.95664</v>
      </c>
      <c r="AD9" s="86">
        <f>SUM(R9:U9)</f>
        <v>20912.66504</v>
      </c>
      <c r="AE9" s="108"/>
      <c r="AF9" s="116"/>
    </row>
    <row r="10" spans="1:32" s="77" customFormat="1" ht="16.5" x14ac:dyDescent="0.45">
      <c r="A10" s="29" t="s">
        <v>212</v>
      </c>
      <c r="B10" s="108">
        <v>1695.0198799999998</v>
      </c>
      <c r="C10" s="108">
        <v>1688.9801200000002</v>
      </c>
      <c r="D10" s="108">
        <v>2899</v>
      </c>
      <c r="E10" s="108">
        <v>8258.7384199999997</v>
      </c>
      <c r="F10" s="108">
        <v>1566</v>
      </c>
      <c r="G10" s="108">
        <v>10066</v>
      </c>
      <c r="H10" s="108">
        <v>12371</v>
      </c>
      <c r="I10" s="108">
        <v>15450.096149999999</v>
      </c>
      <c r="J10" s="108">
        <v>4151.8096299999997</v>
      </c>
      <c r="K10" s="108">
        <v>6680.1903700000003</v>
      </c>
      <c r="L10" s="108">
        <v>12712</v>
      </c>
      <c r="M10" s="108">
        <v>4849.7692319999996</v>
      </c>
      <c r="N10" s="108">
        <v>9883.6997299999985</v>
      </c>
      <c r="O10" s="108">
        <v>7633.9542100000026</v>
      </c>
      <c r="P10" s="108">
        <v>2166.7129800000002</v>
      </c>
      <c r="Q10" s="108">
        <v>2549.4574699999953</v>
      </c>
      <c r="R10" s="108">
        <v>5101.5509499999998</v>
      </c>
      <c r="S10" s="108">
        <v>5882.6820699999998</v>
      </c>
      <c r="T10" s="108">
        <v>6924.1865100000032</v>
      </c>
      <c r="U10" s="108">
        <v>7293.8722899999984</v>
      </c>
      <c r="V10" s="108">
        <v>9589.8646800000006</v>
      </c>
      <c r="W10" s="108">
        <v>11160.807929999999</v>
      </c>
      <c r="X10" s="108">
        <v>5736.4644000000017</v>
      </c>
      <c r="Y10" s="127"/>
      <c r="Z10" s="86">
        <f t="shared" si="0"/>
        <v>14541.73842</v>
      </c>
      <c r="AA10" s="86">
        <f t="shared" si="1"/>
        <v>39453.096149999998</v>
      </c>
      <c r="AB10" s="86">
        <f t="shared" si="2"/>
        <v>28393.769231999999</v>
      </c>
      <c r="AC10" s="86">
        <f t="shared" si="3"/>
        <v>22233.824389999994</v>
      </c>
      <c r="AD10" s="86">
        <f t="shared" si="4"/>
        <v>25202.291820000002</v>
      </c>
      <c r="AE10" s="108"/>
      <c r="AF10" s="116"/>
    </row>
    <row r="11" spans="1:32" s="76" customFormat="1" ht="16.5" x14ac:dyDescent="0.45">
      <c r="A11" s="29" t="s">
        <v>1320</v>
      </c>
      <c r="B11" s="108">
        <v>9682.7126800000024</v>
      </c>
      <c r="C11" s="108">
        <v>14762.066069999995</v>
      </c>
      <c r="D11" s="108">
        <v>11332.451179999998</v>
      </c>
      <c r="E11" s="108">
        <v>10659.855840000002</v>
      </c>
      <c r="F11" s="108">
        <v>5684.08079</v>
      </c>
      <c r="G11" s="108">
        <v>8824.2635600000067</v>
      </c>
      <c r="H11" s="108">
        <v>3248.7004999999999</v>
      </c>
      <c r="I11" s="108">
        <v>4729.0037999999995</v>
      </c>
      <c r="J11" s="108">
        <v>0</v>
      </c>
      <c r="K11" s="108">
        <v>0</v>
      </c>
      <c r="L11" s="108">
        <v>0</v>
      </c>
      <c r="M11" s="108">
        <v>5008.3333500000008</v>
      </c>
      <c r="N11" s="108">
        <v>6508.3333500000008</v>
      </c>
      <c r="O11" s="108">
        <v>2169.4444500000004</v>
      </c>
      <c r="P11" s="108">
        <v>3977.3148199999996</v>
      </c>
      <c r="Q11" s="108">
        <v>9847.2221999999983</v>
      </c>
      <c r="R11" s="108">
        <v>3419.4444399999998</v>
      </c>
      <c r="S11" s="108">
        <v>3472.9166700000001</v>
      </c>
      <c r="T11" s="108">
        <v>3781.0712999999996</v>
      </c>
      <c r="U11" s="108">
        <v>3793.2390599999999</v>
      </c>
      <c r="V11" s="108">
        <v>3775.9898899999998</v>
      </c>
      <c r="W11" s="108">
        <v>5963.0593000000008</v>
      </c>
      <c r="X11" s="108">
        <v>4699.4101999999993</v>
      </c>
      <c r="Y11" s="127"/>
      <c r="Z11" s="86">
        <f t="shared" si="0"/>
        <v>46437.085769999998</v>
      </c>
      <c r="AA11" s="86">
        <f t="shared" si="1"/>
        <v>22486.048650000004</v>
      </c>
      <c r="AB11" s="86">
        <f t="shared" si="2"/>
        <v>5008.3333500000008</v>
      </c>
      <c r="AC11" s="86">
        <f t="shared" si="3"/>
        <v>22502.31482</v>
      </c>
      <c r="AD11" s="86">
        <f t="shared" si="4"/>
        <v>14466.671469999999</v>
      </c>
      <c r="AE11" s="108"/>
      <c r="AF11" s="116"/>
    </row>
    <row r="12" spans="1:32" s="76" customFormat="1" ht="16.5" x14ac:dyDescent="0.45">
      <c r="A12" s="29" t="s">
        <v>214</v>
      </c>
      <c r="B12" s="108">
        <v>1292.67218</v>
      </c>
      <c r="C12" s="108">
        <v>660.90988000000016</v>
      </c>
      <c r="D12" s="108">
        <v>565.52921000000015</v>
      </c>
      <c r="E12" s="108">
        <v>1002.03642</v>
      </c>
      <c r="F12" s="108">
        <v>847.29610000000002</v>
      </c>
      <c r="G12" s="108">
        <v>1391.7408800000001</v>
      </c>
      <c r="H12" s="108">
        <v>6160.8679500000007</v>
      </c>
      <c r="I12" s="108">
        <v>1954.7386999999999</v>
      </c>
      <c r="J12" s="108">
        <v>690.97411999999997</v>
      </c>
      <c r="K12" s="108">
        <v>3698.4701799999998</v>
      </c>
      <c r="L12" s="108">
        <v>4480.3818200000005</v>
      </c>
      <c r="M12" s="108">
        <v>2588.1333399999999</v>
      </c>
      <c r="N12" s="108">
        <v>1055.7873399999996</v>
      </c>
      <c r="O12" s="108">
        <v>2233.6307400000001</v>
      </c>
      <c r="P12" s="108">
        <v>2586.44749</v>
      </c>
      <c r="Q12" s="108">
        <v>3212.6123500000003</v>
      </c>
      <c r="R12" s="108">
        <v>1825.4845499999999</v>
      </c>
      <c r="S12" s="108">
        <v>994.09046000000012</v>
      </c>
      <c r="T12" s="108">
        <v>2545.8209100000004</v>
      </c>
      <c r="U12" s="108">
        <v>2441.7988200000004</v>
      </c>
      <c r="V12" s="108">
        <v>3454.81682</v>
      </c>
      <c r="W12" s="108">
        <v>2929.0763200000006</v>
      </c>
      <c r="X12" s="108">
        <v>2473.28514</v>
      </c>
      <c r="Y12" s="127"/>
      <c r="Z12" s="86">
        <f t="shared" si="0"/>
        <v>3521.1476900000002</v>
      </c>
      <c r="AA12" s="86">
        <f t="shared" si="1"/>
        <v>10354.64363</v>
      </c>
      <c r="AB12" s="86">
        <f t="shared" si="2"/>
        <v>11457.959460000002</v>
      </c>
      <c r="AC12" s="86">
        <f t="shared" si="3"/>
        <v>9088.4779200000012</v>
      </c>
      <c r="AD12" s="86">
        <f t="shared" si="4"/>
        <v>7807.1947400000008</v>
      </c>
      <c r="AE12" s="108"/>
      <c r="AF12" s="116"/>
    </row>
    <row r="13" spans="1:32" s="76" customFormat="1" ht="16.5" x14ac:dyDescent="0.45">
      <c r="A13" s="29" t="s">
        <v>38</v>
      </c>
      <c r="B13" s="108">
        <v>2744.7631600000013</v>
      </c>
      <c r="C13" s="108">
        <v>4570.005299999998</v>
      </c>
      <c r="D13" s="108">
        <v>3788.1406900000006</v>
      </c>
      <c r="E13" s="108">
        <v>9697.0488499999901</v>
      </c>
      <c r="F13" s="108">
        <v>6726.2660399999977</v>
      </c>
      <c r="G13" s="108">
        <v>7149.3399800000016</v>
      </c>
      <c r="H13" s="108">
        <v>6489.0042100000001</v>
      </c>
      <c r="I13" s="108">
        <v>8897.2063899999994</v>
      </c>
      <c r="J13" s="108">
        <v>8713.5727400000051</v>
      </c>
      <c r="K13" s="108">
        <v>8071.0967200000014</v>
      </c>
      <c r="L13" s="108">
        <v>1792.4818299999731</v>
      </c>
      <c r="M13" s="108">
        <v>9372.0880599999928</v>
      </c>
      <c r="N13" s="108">
        <v>5421.1854300000059</v>
      </c>
      <c r="O13" s="108">
        <v>941.04626000000019</v>
      </c>
      <c r="P13" s="108">
        <v>2983.2623400000011</v>
      </c>
      <c r="Q13" s="108">
        <v>2366.8183900000008</v>
      </c>
      <c r="R13" s="108">
        <v>833.94780000000003</v>
      </c>
      <c r="S13" s="108">
        <v>4380.9520100000009</v>
      </c>
      <c r="T13" s="108">
        <v>2951.354400000002</v>
      </c>
      <c r="U13" s="108">
        <v>5863.2262699999983</v>
      </c>
      <c r="V13" s="108">
        <v>747.3825700000001</v>
      </c>
      <c r="W13" s="108">
        <v>1193.3953999999999</v>
      </c>
      <c r="X13" s="108">
        <v>887.39529999999979</v>
      </c>
      <c r="Y13" s="127"/>
      <c r="Z13" s="86">
        <f t="shared" si="0"/>
        <v>20799.957999999991</v>
      </c>
      <c r="AA13" s="86">
        <f t="shared" si="1"/>
        <v>29261.816619999998</v>
      </c>
      <c r="AB13" s="86">
        <f t="shared" si="2"/>
        <v>27949.239349999967</v>
      </c>
      <c r="AC13" s="86">
        <f t="shared" si="3"/>
        <v>11712.312420000007</v>
      </c>
      <c r="AD13" s="86">
        <f t="shared" si="4"/>
        <v>14029.480480000002</v>
      </c>
      <c r="AE13" s="108"/>
      <c r="AF13" s="116"/>
    </row>
    <row r="14" spans="1:32" x14ac:dyDescent="0.5">
      <c r="A14" s="30" t="s">
        <v>215</v>
      </c>
      <c r="B14" s="110">
        <f t="shared" ref="B14:X14" si="5">SUM(B6:B13)</f>
        <v>28591.000000000007</v>
      </c>
      <c r="C14" s="110">
        <f t="shared" si="5"/>
        <v>44663</v>
      </c>
      <c r="D14" s="110">
        <f t="shared" si="5"/>
        <v>76293.532279999985</v>
      </c>
      <c r="E14" s="110">
        <f t="shared" si="5"/>
        <v>97268.664419999986</v>
      </c>
      <c r="F14" s="110">
        <f t="shared" si="5"/>
        <v>67550.999999999985</v>
      </c>
      <c r="G14" s="110">
        <f t="shared" si="5"/>
        <v>101172.00000000001</v>
      </c>
      <c r="H14" s="110">
        <f t="shared" si="5"/>
        <v>102177.9999999999</v>
      </c>
      <c r="I14" s="110">
        <f t="shared" si="5"/>
        <v>114807.99999999997</v>
      </c>
      <c r="J14" s="110">
        <f t="shared" si="5"/>
        <v>62891.037490000002</v>
      </c>
      <c r="K14" s="110">
        <f t="shared" si="5"/>
        <v>83098.962509999998</v>
      </c>
      <c r="L14" s="110">
        <f t="shared" si="5"/>
        <v>84042.999999999956</v>
      </c>
      <c r="M14" s="110">
        <f t="shared" si="5"/>
        <v>149413.99999999965</v>
      </c>
      <c r="N14" s="110">
        <f t="shared" si="5"/>
        <v>85897.968059999985</v>
      </c>
      <c r="O14" s="110">
        <f t="shared" si="5"/>
        <v>74457.665999999968</v>
      </c>
      <c r="P14" s="110">
        <f t="shared" si="5"/>
        <v>86997.380480000051</v>
      </c>
      <c r="Q14" s="110">
        <f t="shared" si="5"/>
        <v>118397.21846</v>
      </c>
      <c r="R14" s="110">
        <f t="shared" si="5"/>
        <v>100901.79835999997</v>
      </c>
      <c r="S14" s="110">
        <f t="shared" si="5"/>
        <v>131069.62713000004</v>
      </c>
      <c r="T14" s="110">
        <f t="shared" si="5"/>
        <v>138694.53303999995</v>
      </c>
      <c r="U14" s="110">
        <f t="shared" si="5"/>
        <v>197876.68033000029</v>
      </c>
      <c r="V14" s="110">
        <f t="shared" si="5"/>
        <v>121103.55594999999</v>
      </c>
      <c r="W14" s="110">
        <f t="shared" si="5"/>
        <v>163643.08919000003</v>
      </c>
      <c r="X14" s="110">
        <f t="shared" si="5"/>
        <v>162140.73058000006</v>
      </c>
      <c r="Z14" s="109">
        <f>SUM(Z6:Z13)</f>
        <v>246816.19670000003</v>
      </c>
      <c r="AA14" s="109">
        <f>SUM(AA6:AA13)</f>
        <v>385708.99999999988</v>
      </c>
      <c r="AB14" s="109">
        <f>SUM(AB6:AB13)</f>
        <v>379446.99999999965</v>
      </c>
      <c r="AC14" s="109">
        <f>SUM(AC6:AC13)</f>
        <v>365750.23299999995</v>
      </c>
      <c r="AD14" s="109">
        <f>SUM(AD6:AD13)</f>
        <v>568542.63886000018</v>
      </c>
      <c r="AE14" s="108"/>
      <c r="AF14" s="116"/>
    </row>
    <row r="15" spans="1:32" ht="16.5" x14ac:dyDescent="0.4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18"/>
      <c r="Z15" s="76"/>
      <c r="AA15" s="76"/>
      <c r="AB15" s="76"/>
      <c r="AC15" s="116"/>
      <c r="AD15" s="76"/>
    </row>
    <row r="16" spans="1:32" ht="16.5" x14ac:dyDescent="0.45">
      <c r="A16" s="134" t="s">
        <v>1445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111"/>
      <c r="O16" s="111"/>
      <c r="P16" s="76"/>
      <c r="Q16" s="76"/>
      <c r="R16" s="76"/>
      <c r="S16" s="76"/>
      <c r="T16" s="76"/>
      <c r="U16" s="76"/>
      <c r="V16" s="76"/>
      <c r="W16" s="76"/>
      <c r="Y16" s="22"/>
      <c r="Z16" s="76"/>
      <c r="AA16" s="76"/>
      <c r="AB16" s="76"/>
      <c r="AC16" s="116"/>
      <c r="AD16" s="76"/>
    </row>
    <row r="17" spans="14:25" ht="16.5" x14ac:dyDescent="0.45">
      <c r="N17" s="111"/>
      <c r="O17" s="111"/>
      <c r="Y17" s="18"/>
    </row>
    <row r="18" spans="14:25" ht="16.5" x14ac:dyDescent="0.45">
      <c r="N18" s="111"/>
      <c r="O18" s="111"/>
      <c r="Y18" s="18"/>
    </row>
    <row r="19" spans="14:25" ht="16.5" x14ac:dyDescent="0.45">
      <c r="N19" s="111"/>
      <c r="O19" s="111"/>
      <c r="Y19" s="18"/>
    </row>
    <row r="20" spans="14:25" ht="16.5" x14ac:dyDescent="0.45">
      <c r="N20" s="111"/>
      <c r="O20" s="111"/>
      <c r="Y20" s="18"/>
    </row>
    <row r="21" spans="14:25" ht="16.5" x14ac:dyDescent="0.45">
      <c r="N21" s="111"/>
      <c r="O21" s="111"/>
      <c r="Y21" s="18"/>
    </row>
    <row r="22" spans="14:25" ht="16.5" x14ac:dyDescent="0.45">
      <c r="N22" s="111"/>
      <c r="O22" s="111"/>
      <c r="Y22" s="18"/>
    </row>
    <row r="23" spans="14:25" ht="16.5" x14ac:dyDescent="0.45">
      <c r="N23" s="111"/>
      <c r="O23" s="111"/>
      <c r="Y23" s="45"/>
    </row>
    <row r="24" spans="14:25" ht="16.5" x14ac:dyDescent="0.45">
      <c r="N24" s="111"/>
      <c r="O24" s="111"/>
      <c r="Y24" s="44"/>
    </row>
    <row r="25" spans="14:25" ht="16.5" x14ac:dyDescent="0.45">
      <c r="N25" s="111"/>
      <c r="O25" s="111"/>
      <c r="Y25" s="44"/>
    </row>
    <row r="26" spans="14:25" ht="16.5" x14ac:dyDescent="0.45">
      <c r="N26" s="111"/>
      <c r="O26" s="111"/>
      <c r="Y26" s="15"/>
    </row>
    <row r="27" spans="14:25" ht="16.5" x14ac:dyDescent="0.45">
      <c r="N27" s="111"/>
      <c r="Y27" s="18"/>
    </row>
    <row r="28" spans="14:25" ht="16.5" x14ac:dyDescent="0.45">
      <c r="Y28" s="18"/>
    </row>
    <row r="29" spans="14:25" ht="16.5" x14ac:dyDescent="0.45">
      <c r="Y29" s="18"/>
    </row>
    <row r="30" spans="14:25" ht="16.5" x14ac:dyDescent="0.45">
      <c r="Y30" s="18"/>
    </row>
    <row r="31" spans="14:25" ht="16.5" x14ac:dyDescent="0.45">
      <c r="Y31" s="18"/>
    </row>
    <row r="32" spans="14:25" ht="16.5" x14ac:dyDescent="0.45">
      <c r="Y32" s="18"/>
    </row>
    <row r="33" spans="25:25" ht="16.5" x14ac:dyDescent="0.45">
      <c r="Y33" s="18"/>
    </row>
    <row r="34" spans="25:25" ht="16.5" x14ac:dyDescent="0.45">
      <c r="Y34" s="18"/>
    </row>
    <row r="35" spans="25:25" ht="16.5" x14ac:dyDescent="0.45">
      <c r="Y35" s="18"/>
    </row>
    <row r="36" spans="25:25" ht="16.5" x14ac:dyDescent="0.45">
      <c r="Y36" s="39"/>
    </row>
    <row r="37" spans="25:25" ht="16.5" x14ac:dyDescent="0.45">
      <c r="Y37" s="39"/>
    </row>
    <row r="38" spans="25:25" ht="16.5" x14ac:dyDescent="0.45">
      <c r="Y38" s="18"/>
    </row>
    <row r="39" spans="25:25" ht="16.5" x14ac:dyDescent="0.45">
      <c r="Y39" s="18"/>
    </row>
    <row r="40" spans="25:25" ht="16.5" x14ac:dyDescent="0.45">
      <c r="Y40" s="22"/>
    </row>
    <row r="41" spans="25:25" ht="16.5" x14ac:dyDescent="0.45">
      <c r="Y41" s="23"/>
    </row>
    <row r="42" spans="25:25" ht="16.5" x14ac:dyDescent="0.45">
      <c r="Y42" s="18"/>
    </row>
    <row r="43" spans="25:25" ht="16.5" x14ac:dyDescent="0.45">
      <c r="Y43" s="39"/>
    </row>
    <row r="44" spans="25:25" ht="16.5" x14ac:dyDescent="0.45">
      <c r="Y44" s="39"/>
    </row>
    <row r="45" spans="25:25" ht="16.5" x14ac:dyDescent="0.45">
      <c r="Y45" s="18"/>
    </row>
    <row r="46" spans="25:25" ht="16.5" x14ac:dyDescent="0.45">
      <c r="Y46" s="18"/>
    </row>
    <row r="47" spans="25:25" ht="16.5" x14ac:dyDescent="0.45">
      <c r="Y47" s="22"/>
    </row>
    <row r="48" spans="25:25" ht="16.5" x14ac:dyDescent="0.45">
      <c r="Y48" s="23"/>
    </row>
    <row r="49" spans="25:25" ht="16.5" x14ac:dyDescent="0.45">
      <c r="Y49" s="18"/>
    </row>
    <row r="50" spans="25:25" ht="16.5" x14ac:dyDescent="0.45">
      <c r="Y50" s="18"/>
    </row>
    <row r="51" spans="25:25" ht="16.5" x14ac:dyDescent="0.45">
      <c r="Y51" s="18"/>
    </row>
    <row r="52" spans="25:25" ht="16.5" x14ac:dyDescent="0.45">
      <c r="Y52" s="18"/>
    </row>
    <row r="53" spans="25:25" ht="16.5" x14ac:dyDescent="0.45">
      <c r="Y53" s="18"/>
    </row>
    <row r="54" spans="25:25" ht="16.5" x14ac:dyDescent="0.45">
      <c r="Y54" s="18"/>
    </row>
    <row r="55" spans="25:25" ht="16.5" x14ac:dyDescent="0.45">
      <c r="Y55" s="18"/>
    </row>
    <row r="56" spans="25:25" ht="16.5" x14ac:dyDescent="0.45">
      <c r="Y56" s="18"/>
    </row>
    <row r="57" spans="25:25" ht="16.5" x14ac:dyDescent="0.45">
      <c r="Y57" s="18"/>
    </row>
    <row r="58" spans="25:25" ht="16.5" x14ac:dyDescent="0.45">
      <c r="Y58" s="18"/>
    </row>
    <row r="59" spans="25:25" ht="16.5" x14ac:dyDescent="0.45">
      <c r="Y59" s="18"/>
    </row>
    <row r="60" spans="25:25" ht="16.5" x14ac:dyDescent="0.45">
      <c r="Y60" s="18"/>
    </row>
    <row r="61" spans="25:25" ht="16.5" x14ac:dyDescent="0.45">
      <c r="Y61" s="18"/>
    </row>
    <row r="62" spans="25:25" ht="16.5" x14ac:dyDescent="0.45">
      <c r="Y62" s="18"/>
    </row>
    <row r="63" spans="25:25" ht="16.5" x14ac:dyDescent="0.45">
      <c r="Y63" s="18"/>
    </row>
    <row r="64" spans="25:25" ht="16.5" x14ac:dyDescent="0.45">
      <c r="Y64" s="22"/>
    </row>
    <row r="65" spans="25:25" ht="16.5" x14ac:dyDescent="0.45">
      <c r="Y65" s="25"/>
    </row>
    <row r="66" spans="25:25" ht="16.5" x14ac:dyDescent="0.45">
      <c r="Y66" s="22"/>
    </row>
    <row r="67" spans="25:25" ht="16.5" x14ac:dyDescent="0.45">
      <c r="Y67" s="25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Z10:AC10 Z6:AC8 Z11:AC13 Z9:AD9 AD6:AD8 AD10:AD13 AB5:AC5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02"/>
  <sheetViews>
    <sheetView showGridLines="0" zoomScale="90" zoomScaleNormal="90" workbookViewId="0">
      <pane xSplit="2" ySplit="5" topLeftCell="C387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9.08984375" defaultRowHeight="16" x14ac:dyDescent="0.45"/>
  <cols>
    <col min="1" max="1" width="16" style="67" customWidth="1"/>
    <col min="2" max="2" width="43.54296875" style="67" customWidth="1"/>
    <col min="3" max="3" width="17.90625" style="67" bestFit="1" customWidth="1"/>
    <col min="4" max="4" width="14" style="78" customWidth="1"/>
    <col min="5" max="5" width="19.36328125" style="78" bestFit="1" customWidth="1"/>
    <col min="6" max="6" width="26" style="78" customWidth="1"/>
    <col min="7" max="7" width="36" style="78" customWidth="1"/>
    <col min="8" max="8" width="20.36328125" style="78" customWidth="1"/>
    <col min="9" max="9" width="15.90625" style="78" customWidth="1"/>
    <col min="10" max="16384" width="9.08984375" style="67"/>
  </cols>
  <sheetData>
    <row r="1" spans="1:9" s="2" customFormat="1" ht="17" x14ac:dyDescent="0.5"/>
    <row r="2" spans="1:9" s="2" customFormat="1" ht="17" x14ac:dyDescent="0.5"/>
    <row r="3" spans="1:9" s="2" customFormat="1" ht="17" x14ac:dyDescent="0.5">
      <c r="H3" s="1" t="s">
        <v>1330</v>
      </c>
    </row>
    <row r="4" spans="1:9" s="2" customFormat="1" ht="17" x14ac:dyDescent="0.5"/>
    <row r="5" spans="1:9" ht="21.75" customHeight="1" x14ac:dyDescent="0.45">
      <c r="A5" s="81" t="s">
        <v>1337</v>
      </c>
      <c r="B5" s="81" t="s">
        <v>1086</v>
      </c>
      <c r="C5" s="81" t="s">
        <v>1087</v>
      </c>
      <c r="D5" s="81" t="s">
        <v>1088</v>
      </c>
      <c r="E5" s="81" t="s">
        <v>1089</v>
      </c>
      <c r="F5" s="81" t="s">
        <v>1090</v>
      </c>
      <c r="G5" s="81" t="s">
        <v>1091</v>
      </c>
      <c r="H5" s="81" t="s">
        <v>1092</v>
      </c>
      <c r="I5" s="81" t="s">
        <v>1093</v>
      </c>
    </row>
    <row r="6" spans="1:9" ht="5.25" customHeight="1" x14ac:dyDescent="0.45">
      <c r="A6" s="10"/>
      <c r="B6" s="10"/>
      <c r="C6" s="10"/>
      <c r="D6" s="82"/>
      <c r="E6" s="82"/>
      <c r="F6" s="82"/>
      <c r="G6" s="82"/>
      <c r="H6" s="82"/>
      <c r="I6" s="82"/>
    </row>
    <row r="7" spans="1:9" ht="15" customHeight="1" x14ac:dyDescent="0.45">
      <c r="A7" s="83" t="s">
        <v>1338</v>
      </c>
      <c r="B7" s="83" t="s">
        <v>216</v>
      </c>
      <c r="C7" s="84" t="s">
        <v>1094</v>
      </c>
      <c r="D7" s="85" t="s">
        <v>1055</v>
      </c>
      <c r="E7" s="85" t="s">
        <v>217</v>
      </c>
      <c r="F7" s="85" t="s">
        <v>218</v>
      </c>
      <c r="G7" s="85" t="s">
        <v>219</v>
      </c>
      <c r="H7" s="85" t="s">
        <v>1052</v>
      </c>
      <c r="I7" s="80">
        <v>3262</v>
      </c>
    </row>
    <row r="8" spans="1:9" ht="15" customHeight="1" x14ac:dyDescent="0.45">
      <c r="A8" s="83" t="s">
        <v>1338</v>
      </c>
      <c r="B8" s="83" t="s">
        <v>220</v>
      </c>
      <c r="C8" s="84" t="s">
        <v>1095</v>
      </c>
      <c r="D8" s="85" t="s">
        <v>1067</v>
      </c>
      <c r="E8" s="85" t="s">
        <v>221</v>
      </c>
      <c r="F8" s="85" t="s">
        <v>222</v>
      </c>
      <c r="G8" s="85" t="s">
        <v>223</v>
      </c>
      <c r="H8" s="85" t="s">
        <v>1058</v>
      </c>
      <c r="I8" s="80">
        <v>3135</v>
      </c>
    </row>
    <row r="9" spans="1:9" ht="15" customHeight="1" x14ac:dyDescent="0.45">
      <c r="A9" s="83" t="s">
        <v>1338</v>
      </c>
      <c r="B9" s="83" t="s">
        <v>224</v>
      </c>
      <c r="C9" s="84" t="s">
        <v>1096</v>
      </c>
      <c r="D9" s="85" t="s">
        <v>1067</v>
      </c>
      <c r="E9" s="85" t="s">
        <v>221</v>
      </c>
      <c r="F9" s="85" t="s">
        <v>222</v>
      </c>
      <c r="G9" s="85" t="s">
        <v>225</v>
      </c>
      <c r="H9" s="85" t="s">
        <v>1052</v>
      </c>
      <c r="I9" s="80">
        <v>3740</v>
      </c>
    </row>
    <row r="10" spans="1:9" ht="15" customHeight="1" x14ac:dyDescent="0.45">
      <c r="A10" s="83" t="s">
        <v>1338</v>
      </c>
      <c r="B10" s="83" t="s">
        <v>226</v>
      </c>
      <c r="C10" s="84" t="s">
        <v>1097</v>
      </c>
      <c r="D10" s="85" t="s">
        <v>1067</v>
      </c>
      <c r="E10" s="85" t="s">
        <v>221</v>
      </c>
      <c r="F10" s="85" t="s">
        <v>222</v>
      </c>
      <c r="G10" s="85" t="s">
        <v>227</v>
      </c>
      <c r="H10" s="85" t="s">
        <v>1052</v>
      </c>
      <c r="I10" s="80">
        <v>3386</v>
      </c>
    </row>
    <row r="11" spans="1:9" ht="15" customHeight="1" x14ac:dyDescent="0.45">
      <c r="A11" s="83" t="s">
        <v>1338</v>
      </c>
      <c r="B11" s="83" t="s">
        <v>228</v>
      </c>
      <c r="C11" s="84" t="s">
        <v>1098</v>
      </c>
      <c r="D11" s="85" t="s">
        <v>1067</v>
      </c>
      <c r="E11" s="85" t="s">
        <v>221</v>
      </c>
      <c r="F11" s="85" t="s">
        <v>222</v>
      </c>
      <c r="G11" s="85" t="s">
        <v>229</v>
      </c>
      <c r="H11" s="85" t="s">
        <v>1052</v>
      </c>
      <c r="I11" s="80">
        <v>2679</v>
      </c>
    </row>
    <row r="12" spans="1:9" ht="15" customHeight="1" x14ac:dyDescent="0.45">
      <c r="A12" s="83" t="s">
        <v>1338</v>
      </c>
      <c r="B12" s="83" t="s">
        <v>230</v>
      </c>
      <c r="C12" s="84" t="s">
        <v>1099</v>
      </c>
      <c r="D12" s="85" t="s">
        <v>1067</v>
      </c>
      <c r="E12" s="85" t="s">
        <v>221</v>
      </c>
      <c r="F12" s="85" t="s">
        <v>231</v>
      </c>
      <c r="G12" s="85" t="s">
        <v>232</v>
      </c>
      <c r="H12" s="85" t="s">
        <v>1052</v>
      </c>
      <c r="I12" s="80">
        <v>2943</v>
      </c>
    </row>
    <row r="13" spans="1:9" ht="15" customHeight="1" x14ac:dyDescent="0.45">
      <c r="A13" s="83" t="s">
        <v>1338</v>
      </c>
      <c r="B13" s="83" t="s">
        <v>233</v>
      </c>
      <c r="C13" s="84" t="s">
        <v>1100</v>
      </c>
      <c r="D13" s="85" t="s">
        <v>1055</v>
      </c>
      <c r="E13" s="85" t="s">
        <v>234</v>
      </c>
      <c r="F13" s="85" t="s">
        <v>235</v>
      </c>
      <c r="G13" s="85" t="s">
        <v>236</v>
      </c>
      <c r="H13" s="85" t="s">
        <v>1052</v>
      </c>
      <c r="I13" s="80">
        <v>4226</v>
      </c>
    </row>
    <row r="14" spans="1:9" ht="15" customHeight="1" x14ac:dyDescent="0.45">
      <c r="A14" s="83" t="s">
        <v>1338</v>
      </c>
      <c r="B14" s="83" t="s">
        <v>237</v>
      </c>
      <c r="C14" s="84" t="s">
        <v>1101</v>
      </c>
      <c r="D14" s="85" t="s">
        <v>1055</v>
      </c>
      <c r="E14" s="85" t="s">
        <v>234</v>
      </c>
      <c r="F14" s="85" t="s">
        <v>235</v>
      </c>
      <c r="G14" s="85" t="s">
        <v>238</v>
      </c>
      <c r="H14" s="85" t="s">
        <v>1058</v>
      </c>
      <c r="I14" s="80">
        <v>5282</v>
      </c>
    </row>
    <row r="15" spans="1:9" ht="15" customHeight="1" x14ac:dyDescent="0.45">
      <c r="A15" s="83" t="s">
        <v>1338</v>
      </c>
      <c r="B15" s="83" t="s">
        <v>239</v>
      </c>
      <c r="C15" s="84" t="s">
        <v>1102</v>
      </c>
      <c r="D15" s="85" t="s">
        <v>1055</v>
      </c>
      <c r="E15" s="85" t="s">
        <v>234</v>
      </c>
      <c r="F15" s="85" t="s">
        <v>235</v>
      </c>
      <c r="G15" s="85" t="s">
        <v>240</v>
      </c>
      <c r="H15" s="85" t="s">
        <v>1052</v>
      </c>
      <c r="I15" s="80">
        <v>2575</v>
      </c>
    </row>
    <row r="16" spans="1:9" ht="15" customHeight="1" x14ac:dyDescent="0.45">
      <c r="A16" s="83" t="s">
        <v>1338</v>
      </c>
      <c r="B16" s="83" t="s">
        <v>241</v>
      </c>
      <c r="C16" s="84" t="s">
        <v>1103</v>
      </c>
      <c r="D16" s="85" t="s">
        <v>1055</v>
      </c>
      <c r="E16" s="85" t="s">
        <v>234</v>
      </c>
      <c r="F16" s="85" t="s">
        <v>235</v>
      </c>
      <c r="G16" s="85" t="s">
        <v>242</v>
      </c>
      <c r="H16" s="85" t="s">
        <v>1052</v>
      </c>
      <c r="I16" s="80">
        <v>3165</v>
      </c>
    </row>
    <row r="17" spans="1:9" ht="15" customHeight="1" x14ac:dyDescent="0.45">
      <c r="A17" s="83" t="s">
        <v>1338</v>
      </c>
      <c r="B17" s="83" t="s">
        <v>243</v>
      </c>
      <c r="C17" s="84" t="s">
        <v>1104</v>
      </c>
      <c r="D17" s="85" t="s">
        <v>1055</v>
      </c>
      <c r="E17" s="85" t="s">
        <v>234</v>
      </c>
      <c r="F17" s="85" t="s">
        <v>235</v>
      </c>
      <c r="G17" s="85" t="s">
        <v>244</v>
      </c>
      <c r="H17" s="85" t="s">
        <v>1052</v>
      </c>
      <c r="I17" s="80">
        <v>2983</v>
      </c>
    </row>
    <row r="18" spans="1:9" ht="15" customHeight="1" x14ac:dyDescent="0.45">
      <c r="A18" s="83" t="s">
        <v>1338</v>
      </c>
      <c r="B18" s="83" t="s">
        <v>245</v>
      </c>
      <c r="C18" s="84" t="s">
        <v>1105</v>
      </c>
      <c r="D18" s="85" t="s">
        <v>1055</v>
      </c>
      <c r="E18" s="85" t="s">
        <v>234</v>
      </c>
      <c r="F18" s="85" t="s">
        <v>235</v>
      </c>
      <c r="G18" s="85" t="s">
        <v>246</v>
      </c>
      <c r="H18" s="85" t="s">
        <v>1052</v>
      </c>
      <c r="I18" s="80">
        <v>2442</v>
      </c>
    </row>
    <row r="19" spans="1:9" ht="15" customHeight="1" x14ac:dyDescent="0.45">
      <c r="A19" s="83" t="s">
        <v>1338</v>
      </c>
      <c r="B19" s="83" t="s">
        <v>247</v>
      </c>
      <c r="C19" s="84" t="s">
        <v>1105</v>
      </c>
      <c r="D19" s="85" t="s">
        <v>1055</v>
      </c>
      <c r="E19" s="85" t="s">
        <v>234</v>
      </c>
      <c r="F19" s="85" t="s">
        <v>235</v>
      </c>
      <c r="G19" s="85" t="s">
        <v>248</v>
      </c>
      <c r="H19" s="85" t="s">
        <v>1052</v>
      </c>
      <c r="I19" s="80">
        <v>3506</v>
      </c>
    </row>
    <row r="20" spans="1:9" ht="15" customHeight="1" x14ac:dyDescent="0.45">
      <c r="A20" s="83" t="s">
        <v>1338</v>
      </c>
      <c r="B20" s="83" t="s">
        <v>249</v>
      </c>
      <c r="C20" s="84" t="s">
        <v>1106</v>
      </c>
      <c r="D20" s="85" t="s">
        <v>1055</v>
      </c>
      <c r="E20" s="85" t="s">
        <v>250</v>
      </c>
      <c r="F20" s="85" t="s">
        <v>251</v>
      </c>
      <c r="G20" s="85" t="s">
        <v>252</v>
      </c>
      <c r="H20" s="85" t="s">
        <v>1052</v>
      </c>
      <c r="I20" s="80">
        <v>3186</v>
      </c>
    </row>
    <row r="21" spans="1:9" ht="15" customHeight="1" x14ac:dyDescent="0.45">
      <c r="A21" s="83" t="s">
        <v>1338</v>
      </c>
      <c r="B21" s="83" t="s">
        <v>253</v>
      </c>
      <c r="C21" s="84" t="s">
        <v>1105</v>
      </c>
      <c r="D21" s="85" t="s">
        <v>1055</v>
      </c>
      <c r="E21" s="85" t="s">
        <v>250</v>
      </c>
      <c r="F21" s="85" t="s">
        <v>251</v>
      </c>
      <c r="G21" s="85" t="s">
        <v>254</v>
      </c>
      <c r="H21" s="85" t="s">
        <v>1052</v>
      </c>
      <c r="I21" s="80">
        <v>1904</v>
      </c>
    </row>
    <row r="22" spans="1:9" ht="15" customHeight="1" x14ac:dyDescent="0.45">
      <c r="A22" s="83" t="s">
        <v>1338</v>
      </c>
      <c r="B22" s="83" t="s">
        <v>255</v>
      </c>
      <c r="C22" s="84" t="s">
        <v>1107</v>
      </c>
      <c r="D22" s="85" t="s">
        <v>1067</v>
      </c>
      <c r="E22" s="85" t="s">
        <v>256</v>
      </c>
      <c r="F22" s="85" t="s">
        <v>257</v>
      </c>
      <c r="G22" s="85" t="s">
        <v>258</v>
      </c>
      <c r="H22" s="85" t="s">
        <v>1052</v>
      </c>
      <c r="I22" s="80">
        <v>2414</v>
      </c>
    </row>
    <row r="23" spans="1:9" ht="15" customHeight="1" x14ac:dyDescent="0.45">
      <c r="A23" s="83" t="s">
        <v>1338</v>
      </c>
      <c r="B23" s="83" t="s">
        <v>259</v>
      </c>
      <c r="C23" s="84" t="s">
        <v>1108</v>
      </c>
      <c r="D23" s="85" t="s">
        <v>1067</v>
      </c>
      <c r="E23" s="85" t="s">
        <v>256</v>
      </c>
      <c r="F23" s="85" t="s">
        <v>260</v>
      </c>
      <c r="G23" s="85" t="s">
        <v>261</v>
      </c>
      <c r="H23" s="85" t="s">
        <v>1052</v>
      </c>
      <c r="I23" s="80">
        <v>3739</v>
      </c>
    </row>
    <row r="24" spans="1:9" ht="15" customHeight="1" x14ac:dyDescent="0.45">
      <c r="A24" s="83" t="s">
        <v>1338</v>
      </c>
      <c r="B24" s="83" t="s">
        <v>262</v>
      </c>
      <c r="C24" s="84" t="s">
        <v>1109</v>
      </c>
      <c r="D24" s="85" t="s">
        <v>1067</v>
      </c>
      <c r="E24" s="85" t="s">
        <v>256</v>
      </c>
      <c r="F24" s="85" t="s">
        <v>260</v>
      </c>
      <c r="G24" s="85" t="s">
        <v>263</v>
      </c>
      <c r="H24" s="85" t="s">
        <v>1058</v>
      </c>
      <c r="I24" s="80">
        <v>3075</v>
      </c>
    </row>
    <row r="25" spans="1:9" ht="15" customHeight="1" x14ac:dyDescent="0.45">
      <c r="A25" s="83" t="s">
        <v>1338</v>
      </c>
      <c r="B25" s="83" t="s">
        <v>264</v>
      </c>
      <c r="C25" s="84" t="s">
        <v>1094</v>
      </c>
      <c r="D25" s="85" t="s">
        <v>1067</v>
      </c>
      <c r="E25" s="85" t="s">
        <v>256</v>
      </c>
      <c r="F25" s="85" t="s">
        <v>265</v>
      </c>
      <c r="G25" s="85" t="s">
        <v>266</v>
      </c>
      <c r="H25" s="85" t="s">
        <v>1052</v>
      </c>
      <c r="I25" s="80">
        <v>3323</v>
      </c>
    </row>
    <row r="26" spans="1:9" ht="15" customHeight="1" x14ac:dyDescent="0.45">
      <c r="A26" s="83" t="s">
        <v>1338</v>
      </c>
      <c r="B26" s="83" t="s">
        <v>267</v>
      </c>
      <c r="C26" s="84" t="s">
        <v>1110</v>
      </c>
      <c r="D26" s="85" t="s">
        <v>1067</v>
      </c>
      <c r="E26" s="85" t="s">
        <v>256</v>
      </c>
      <c r="F26" s="85" t="s">
        <v>268</v>
      </c>
      <c r="G26" s="85" t="s">
        <v>269</v>
      </c>
      <c r="H26" s="85" t="s">
        <v>1052</v>
      </c>
      <c r="I26" s="80">
        <v>5075</v>
      </c>
    </row>
    <row r="27" spans="1:9" ht="15" customHeight="1" x14ac:dyDescent="0.45">
      <c r="A27" s="83" t="s">
        <v>1338</v>
      </c>
      <c r="B27" s="83" t="s">
        <v>270</v>
      </c>
      <c r="C27" s="84" t="s">
        <v>1111</v>
      </c>
      <c r="D27" s="85" t="s">
        <v>1067</v>
      </c>
      <c r="E27" s="85" t="s">
        <v>256</v>
      </c>
      <c r="F27" s="85" t="s">
        <v>268</v>
      </c>
      <c r="G27" s="85" t="s">
        <v>271</v>
      </c>
      <c r="H27" s="85" t="s">
        <v>1052</v>
      </c>
      <c r="I27" s="80">
        <v>3057</v>
      </c>
    </row>
    <row r="28" spans="1:9" ht="15" customHeight="1" x14ac:dyDescent="0.45">
      <c r="A28" s="83" t="s">
        <v>1338</v>
      </c>
      <c r="B28" s="83" t="s">
        <v>272</v>
      </c>
      <c r="C28" s="84" t="s">
        <v>1112</v>
      </c>
      <c r="D28" s="85" t="s">
        <v>1067</v>
      </c>
      <c r="E28" s="85" t="s">
        <v>256</v>
      </c>
      <c r="F28" s="85" t="s">
        <v>268</v>
      </c>
      <c r="G28" s="85" t="s">
        <v>273</v>
      </c>
      <c r="H28" s="85" t="s">
        <v>1052</v>
      </c>
      <c r="I28" s="80">
        <v>7767</v>
      </c>
    </row>
    <row r="29" spans="1:9" ht="15" customHeight="1" x14ac:dyDescent="0.45">
      <c r="A29" s="83" t="s">
        <v>1338</v>
      </c>
      <c r="B29" s="83" t="s">
        <v>274</v>
      </c>
      <c r="C29" s="84" t="s">
        <v>1113</v>
      </c>
      <c r="D29" s="85" t="s">
        <v>1067</v>
      </c>
      <c r="E29" s="85" t="s">
        <v>256</v>
      </c>
      <c r="F29" s="85" t="s">
        <v>268</v>
      </c>
      <c r="G29" s="85" t="s">
        <v>275</v>
      </c>
      <c r="H29" s="85" t="s">
        <v>1052</v>
      </c>
      <c r="I29" s="80">
        <v>5076</v>
      </c>
    </row>
    <row r="30" spans="1:9" ht="15" customHeight="1" x14ac:dyDescent="0.45">
      <c r="A30" s="83" t="s">
        <v>1338</v>
      </c>
      <c r="B30" s="83" t="s">
        <v>276</v>
      </c>
      <c r="C30" s="84" t="s">
        <v>1114</v>
      </c>
      <c r="D30" s="85" t="s">
        <v>1067</v>
      </c>
      <c r="E30" s="85" t="s">
        <v>256</v>
      </c>
      <c r="F30" s="85" t="s">
        <v>268</v>
      </c>
      <c r="G30" s="85" t="s">
        <v>277</v>
      </c>
      <c r="H30" s="85" t="s">
        <v>1052</v>
      </c>
      <c r="I30" s="80">
        <v>3319</v>
      </c>
    </row>
    <row r="31" spans="1:9" ht="15" customHeight="1" x14ac:dyDescent="0.45">
      <c r="A31" s="83" t="s">
        <v>1338</v>
      </c>
      <c r="B31" s="83" t="s">
        <v>278</v>
      </c>
      <c r="C31" s="84" t="s">
        <v>1103</v>
      </c>
      <c r="D31" s="85" t="s">
        <v>1067</v>
      </c>
      <c r="E31" s="85" t="s">
        <v>256</v>
      </c>
      <c r="F31" s="85" t="s">
        <v>268</v>
      </c>
      <c r="G31" s="85" t="s">
        <v>279</v>
      </c>
      <c r="H31" s="85" t="s">
        <v>1052</v>
      </c>
      <c r="I31" s="80">
        <v>3006</v>
      </c>
    </row>
    <row r="32" spans="1:9" ht="15" customHeight="1" x14ac:dyDescent="0.45">
      <c r="A32" s="83" t="s">
        <v>1338</v>
      </c>
      <c r="B32" s="83" t="s">
        <v>280</v>
      </c>
      <c r="C32" s="84" t="s">
        <v>1115</v>
      </c>
      <c r="D32" s="85" t="s">
        <v>1067</v>
      </c>
      <c r="E32" s="85" t="s">
        <v>256</v>
      </c>
      <c r="F32" s="85" t="s">
        <v>268</v>
      </c>
      <c r="G32" s="85" t="s">
        <v>273</v>
      </c>
      <c r="H32" s="85" t="s">
        <v>1052</v>
      </c>
      <c r="I32" s="80">
        <v>6461</v>
      </c>
    </row>
    <row r="33" spans="1:9" ht="15" customHeight="1" x14ac:dyDescent="0.45">
      <c r="A33" s="83" t="s">
        <v>1338</v>
      </c>
      <c r="B33" s="83" t="s">
        <v>281</v>
      </c>
      <c r="C33" s="84" t="s">
        <v>1116</v>
      </c>
      <c r="D33" s="85" t="s">
        <v>1067</v>
      </c>
      <c r="E33" s="85" t="s">
        <v>256</v>
      </c>
      <c r="F33" s="85" t="s">
        <v>282</v>
      </c>
      <c r="G33" s="85" t="s">
        <v>283</v>
      </c>
      <c r="H33" s="85" t="s">
        <v>1052</v>
      </c>
      <c r="I33" s="80">
        <v>2076</v>
      </c>
    </row>
    <row r="34" spans="1:9" ht="15" customHeight="1" x14ac:dyDescent="0.45">
      <c r="A34" s="83" t="s">
        <v>1338</v>
      </c>
      <c r="B34" s="83" t="s">
        <v>284</v>
      </c>
      <c r="C34" s="84" t="s">
        <v>1117</v>
      </c>
      <c r="D34" s="85" t="s">
        <v>1067</v>
      </c>
      <c r="E34" s="85" t="s">
        <v>256</v>
      </c>
      <c r="F34" s="85" t="s">
        <v>285</v>
      </c>
      <c r="G34" s="85" t="s">
        <v>286</v>
      </c>
      <c r="H34" s="85" t="s">
        <v>1052</v>
      </c>
      <c r="I34" s="80">
        <v>3086</v>
      </c>
    </row>
    <row r="35" spans="1:9" ht="15" customHeight="1" x14ac:dyDescent="0.45">
      <c r="A35" s="83" t="s">
        <v>1338</v>
      </c>
      <c r="B35" s="83" t="s">
        <v>287</v>
      </c>
      <c r="C35" s="84" t="s">
        <v>1118</v>
      </c>
      <c r="D35" s="85" t="s">
        <v>1067</v>
      </c>
      <c r="E35" s="85" t="s">
        <v>288</v>
      </c>
      <c r="F35" s="85" t="s">
        <v>289</v>
      </c>
      <c r="G35" s="85" t="s">
        <v>290</v>
      </c>
      <c r="H35" s="85" t="s">
        <v>1058</v>
      </c>
      <c r="I35" s="80">
        <v>4237</v>
      </c>
    </row>
    <row r="36" spans="1:9" ht="15" customHeight="1" x14ac:dyDescent="0.45">
      <c r="A36" s="83" t="s">
        <v>1338</v>
      </c>
      <c r="B36" s="83" t="s">
        <v>291</v>
      </c>
      <c r="C36" s="84" t="s">
        <v>1119</v>
      </c>
      <c r="D36" s="85" t="s">
        <v>1067</v>
      </c>
      <c r="E36" s="85" t="s">
        <v>288</v>
      </c>
      <c r="F36" s="85" t="s">
        <v>289</v>
      </c>
      <c r="G36" s="85" t="s">
        <v>292</v>
      </c>
      <c r="H36" s="85" t="s">
        <v>1052</v>
      </c>
      <c r="I36" s="80">
        <v>2376</v>
      </c>
    </row>
    <row r="37" spans="1:9" ht="15" customHeight="1" x14ac:dyDescent="0.45">
      <c r="A37" s="83" t="s">
        <v>1338</v>
      </c>
      <c r="B37" s="83" t="s">
        <v>293</v>
      </c>
      <c r="C37" s="84" t="s">
        <v>1120</v>
      </c>
      <c r="D37" s="85" t="s">
        <v>1067</v>
      </c>
      <c r="E37" s="85" t="s">
        <v>288</v>
      </c>
      <c r="F37" s="85" t="s">
        <v>289</v>
      </c>
      <c r="G37" s="85" t="s">
        <v>294</v>
      </c>
      <c r="H37" s="85" t="s">
        <v>1052</v>
      </c>
      <c r="I37" s="80">
        <v>5653</v>
      </c>
    </row>
    <row r="38" spans="1:9" ht="15" customHeight="1" x14ac:dyDescent="0.45">
      <c r="A38" s="83" t="s">
        <v>1338</v>
      </c>
      <c r="B38" s="83" t="s">
        <v>295</v>
      </c>
      <c r="C38" s="84" t="s">
        <v>1121</v>
      </c>
      <c r="D38" s="85" t="s">
        <v>1067</v>
      </c>
      <c r="E38" s="85" t="s">
        <v>288</v>
      </c>
      <c r="F38" s="85" t="s">
        <v>289</v>
      </c>
      <c r="G38" s="85" t="s">
        <v>296</v>
      </c>
      <c r="H38" s="85" t="s">
        <v>1052</v>
      </c>
      <c r="I38" s="80">
        <v>3263</v>
      </c>
    </row>
    <row r="39" spans="1:9" ht="15" customHeight="1" x14ac:dyDescent="0.45">
      <c r="A39" s="83" t="s">
        <v>1338</v>
      </c>
      <c r="B39" s="83" t="s">
        <v>297</v>
      </c>
      <c r="C39" s="84" t="s">
        <v>1122</v>
      </c>
      <c r="D39" s="85" t="s">
        <v>1067</v>
      </c>
      <c r="E39" s="85" t="s">
        <v>288</v>
      </c>
      <c r="F39" s="85" t="s">
        <v>289</v>
      </c>
      <c r="G39" s="85" t="s">
        <v>298</v>
      </c>
      <c r="H39" s="85" t="s">
        <v>1052</v>
      </c>
      <c r="I39" s="80">
        <v>2361</v>
      </c>
    </row>
    <row r="40" spans="1:9" ht="15" customHeight="1" x14ac:dyDescent="0.45">
      <c r="A40" s="83" t="s">
        <v>1338</v>
      </c>
      <c r="B40" s="83" t="s">
        <v>299</v>
      </c>
      <c r="C40" s="84" t="s">
        <v>1123</v>
      </c>
      <c r="D40" s="85" t="s">
        <v>1067</v>
      </c>
      <c r="E40" s="85" t="s">
        <v>288</v>
      </c>
      <c r="F40" s="85" t="s">
        <v>289</v>
      </c>
      <c r="G40" s="85" t="s">
        <v>300</v>
      </c>
      <c r="H40" s="85" t="s">
        <v>1052</v>
      </c>
      <c r="I40" s="80">
        <v>2313</v>
      </c>
    </row>
    <row r="41" spans="1:9" ht="15" customHeight="1" x14ac:dyDescent="0.45">
      <c r="A41" s="83" t="s">
        <v>1338</v>
      </c>
      <c r="B41" s="83" t="s">
        <v>301</v>
      </c>
      <c r="C41" s="84" t="s">
        <v>1098</v>
      </c>
      <c r="D41" s="85" t="s">
        <v>1067</v>
      </c>
      <c r="E41" s="85" t="s">
        <v>288</v>
      </c>
      <c r="F41" s="85" t="s">
        <v>289</v>
      </c>
      <c r="G41" s="85" t="s">
        <v>302</v>
      </c>
      <c r="H41" s="85" t="s">
        <v>1052</v>
      </c>
      <c r="I41" s="80">
        <v>3137</v>
      </c>
    </row>
    <row r="42" spans="1:9" ht="15" customHeight="1" x14ac:dyDescent="0.45">
      <c r="A42" s="83" t="s">
        <v>1338</v>
      </c>
      <c r="B42" s="83" t="s">
        <v>303</v>
      </c>
      <c r="C42" s="84" t="s">
        <v>1124</v>
      </c>
      <c r="D42" s="85" t="s">
        <v>1067</v>
      </c>
      <c r="E42" s="85" t="s">
        <v>288</v>
      </c>
      <c r="F42" s="85" t="s">
        <v>289</v>
      </c>
      <c r="G42" s="85" t="s">
        <v>304</v>
      </c>
      <c r="H42" s="85" t="s">
        <v>1052</v>
      </c>
      <c r="I42" s="80">
        <v>2546</v>
      </c>
    </row>
    <row r="43" spans="1:9" ht="15" customHeight="1" x14ac:dyDescent="0.45">
      <c r="A43" s="83" t="s">
        <v>1338</v>
      </c>
      <c r="B43" s="83" t="s">
        <v>305</v>
      </c>
      <c r="C43" s="84" t="s">
        <v>1116</v>
      </c>
      <c r="D43" s="85" t="s">
        <v>1067</v>
      </c>
      <c r="E43" s="85" t="s">
        <v>288</v>
      </c>
      <c r="F43" s="85" t="s">
        <v>289</v>
      </c>
      <c r="G43" s="85" t="s">
        <v>306</v>
      </c>
      <c r="H43" s="85" t="s">
        <v>1052</v>
      </c>
      <c r="I43" s="80">
        <v>3735</v>
      </c>
    </row>
    <row r="44" spans="1:9" ht="15" customHeight="1" x14ac:dyDescent="0.45">
      <c r="A44" s="83" t="s">
        <v>1338</v>
      </c>
      <c r="B44" s="83" t="s">
        <v>307</v>
      </c>
      <c r="C44" s="84" t="s">
        <v>1125</v>
      </c>
      <c r="D44" s="85" t="s">
        <v>1067</v>
      </c>
      <c r="E44" s="85" t="s">
        <v>288</v>
      </c>
      <c r="F44" s="85" t="s">
        <v>308</v>
      </c>
      <c r="G44" s="85" t="s">
        <v>309</v>
      </c>
      <c r="H44" s="85" t="s">
        <v>1052</v>
      </c>
      <c r="I44" s="80">
        <v>3661</v>
      </c>
    </row>
    <row r="45" spans="1:9" ht="15" customHeight="1" x14ac:dyDescent="0.45">
      <c r="A45" s="83" t="s">
        <v>1338</v>
      </c>
      <c r="B45" s="83" t="s">
        <v>310</v>
      </c>
      <c r="C45" s="84" t="s">
        <v>1126</v>
      </c>
      <c r="D45" s="85" t="s">
        <v>1067</v>
      </c>
      <c r="E45" s="85" t="s">
        <v>288</v>
      </c>
      <c r="F45" s="85" t="s">
        <v>311</v>
      </c>
      <c r="G45" s="85" t="s">
        <v>312</v>
      </c>
      <c r="H45" s="85" t="s">
        <v>1052</v>
      </c>
      <c r="I45" s="80">
        <v>1617</v>
      </c>
    </row>
    <row r="46" spans="1:9" ht="15" customHeight="1" x14ac:dyDescent="0.45">
      <c r="A46" s="83" t="s">
        <v>1338</v>
      </c>
      <c r="B46" s="83" t="s">
        <v>313</v>
      </c>
      <c r="C46" s="84" t="s">
        <v>1127</v>
      </c>
      <c r="D46" s="85" t="s">
        <v>1067</v>
      </c>
      <c r="E46" s="85" t="s">
        <v>288</v>
      </c>
      <c r="F46" s="85" t="s">
        <v>314</v>
      </c>
      <c r="G46" s="85" t="s">
        <v>315</v>
      </c>
      <c r="H46" s="85" t="s">
        <v>1052</v>
      </c>
      <c r="I46" s="80">
        <v>1971</v>
      </c>
    </row>
    <row r="47" spans="1:9" ht="15" customHeight="1" x14ac:dyDescent="0.45">
      <c r="A47" s="83" t="s">
        <v>1338</v>
      </c>
      <c r="B47" s="83" t="s">
        <v>316</v>
      </c>
      <c r="C47" s="84" t="s">
        <v>1128</v>
      </c>
      <c r="D47" s="85" t="s">
        <v>1066</v>
      </c>
      <c r="E47" s="85" t="s">
        <v>317</v>
      </c>
      <c r="F47" s="85" t="s">
        <v>318</v>
      </c>
      <c r="G47" s="85" t="s">
        <v>319</v>
      </c>
      <c r="H47" s="85" t="s">
        <v>1052</v>
      </c>
      <c r="I47" s="80">
        <v>729</v>
      </c>
    </row>
    <row r="48" spans="1:9" ht="15" customHeight="1" x14ac:dyDescent="0.45">
      <c r="A48" s="83" t="s">
        <v>1338</v>
      </c>
      <c r="B48" s="83" t="s">
        <v>320</v>
      </c>
      <c r="C48" s="84" t="s">
        <v>1096</v>
      </c>
      <c r="D48" s="85" t="s">
        <v>1066</v>
      </c>
      <c r="E48" s="85" t="s">
        <v>317</v>
      </c>
      <c r="F48" s="85" t="s">
        <v>318</v>
      </c>
      <c r="G48" s="85" t="s">
        <v>321</v>
      </c>
      <c r="H48" s="85" t="s">
        <v>1052</v>
      </c>
      <c r="I48" s="80">
        <v>3682</v>
      </c>
    </row>
    <row r="49" spans="1:9" ht="15" customHeight="1" x14ac:dyDescent="0.45">
      <c r="A49" s="83" t="s">
        <v>1338</v>
      </c>
      <c r="B49" s="83" t="s">
        <v>322</v>
      </c>
      <c r="C49" s="84" t="s">
        <v>1129</v>
      </c>
      <c r="D49" s="85" t="s">
        <v>1066</v>
      </c>
      <c r="E49" s="85" t="s">
        <v>317</v>
      </c>
      <c r="F49" s="85" t="s">
        <v>318</v>
      </c>
      <c r="G49" s="85" t="s">
        <v>323</v>
      </c>
      <c r="H49" s="85" t="s">
        <v>1052</v>
      </c>
      <c r="I49" s="80">
        <v>4091</v>
      </c>
    </row>
    <row r="50" spans="1:9" ht="15" customHeight="1" x14ac:dyDescent="0.45">
      <c r="A50" s="83" t="s">
        <v>1338</v>
      </c>
      <c r="B50" s="83" t="s">
        <v>324</v>
      </c>
      <c r="C50" s="84" t="s">
        <v>1130</v>
      </c>
      <c r="D50" s="85" t="s">
        <v>1066</v>
      </c>
      <c r="E50" s="85" t="s">
        <v>317</v>
      </c>
      <c r="F50" s="85" t="s">
        <v>318</v>
      </c>
      <c r="G50" s="85" t="s">
        <v>325</v>
      </c>
      <c r="H50" s="85" t="s">
        <v>1052</v>
      </c>
      <c r="I50" s="80">
        <v>3296</v>
      </c>
    </row>
    <row r="51" spans="1:9" ht="15" customHeight="1" x14ac:dyDescent="0.45">
      <c r="A51" s="83" t="s">
        <v>1338</v>
      </c>
      <c r="B51" s="83" t="s">
        <v>326</v>
      </c>
      <c r="C51" s="84" t="s">
        <v>1131</v>
      </c>
      <c r="D51" s="85" t="s">
        <v>1066</v>
      </c>
      <c r="E51" s="85" t="s">
        <v>317</v>
      </c>
      <c r="F51" s="85" t="s">
        <v>318</v>
      </c>
      <c r="G51" s="85" t="s">
        <v>327</v>
      </c>
      <c r="H51" s="85" t="s">
        <v>1058</v>
      </c>
      <c r="I51" s="80">
        <v>2661</v>
      </c>
    </row>
    <row r="52" spans="1:9" ht="15" customHeight="1" x14ac:dyDescent="0.45">
      <c r="A52" s="83" t="s">
        <v>1338</v>
      </c>
      <c r="B52" s="83" t="s">
        <v>328</v>
      </c>
      <c r="C52" s="84" t="s">
        <v>1132</v>
      </c>
      <c r="D52" s="85" t="s">
        <v>1066</v>
      </c>
      <c r="E52" s="85" t="s">
        <v>317</v>
      </c>
      <c r="F52" s="85" t="s">
        <v>318</v>
      </c>
      <c r="G52" s="85" t="s">
        <v>329</v>
      </c>
      <c r="H52" s="85" t="s">
        <v>1058</v>
      </c>
      <c r="I52" s="80">
        <v>4026</v>
      </c>
    </row>
    <row r="53" spans="1:9" ht="15" customHeight="1" x14ac:dyDescent="0.45">
      <c r="A53" s="83" t="s">
        <v>1338</v>
      </c>
      <c r="B53" s="83" t="s">
        <v>330</v>
      </c>
      <c r="C53" s="84" t="s">
        <v>1133</v>
      </c>
      <c r="D53" s="85" t="s">
        <v>1066</v>
      </c>
      <c r="E53" s="85" t="s">
        <v>317</v>
      </c>
      <c r="F53" s="85" t="s">
        <v>318</v>
      </c>
      <c r="G53" s="85" t="s">
        <v>331</v>
      </c>
      <c r="H53" s="85" t="s">
        <v>1052</v>
      </c>
      <c r="I53" s="80">
        <v>3743</v>
      </c>
    </row>
    <row r="54" spans="1:9" ht="15" customHeight="1" x14ac:dyDescent="0.45">
      <c r="A54" s="83" t="s">
        <v>1338</v>
      </c>
      <c r="B54" s="83" t="s">
        <v>332</v>
      </c>
      <c r="C54" s="84" t="s">
        <v>1098</v>
      </c>
      <c r="D54" s="85" t="s">
        <v>1066</v>
      </c>
      <c r="E54" s="85" t="s">
        <v>317</v>
      </c>
      <c r="F54" s="85" t="s">
        <v>318</v>
      </c>
      <c r="G54" s="85" t="s">
        <v>333</v>
      </c>
      <c r="H54" s="85" t="s">
        <v>1052</v>
      </c>
      <c r="I54" s="80">
        <v>2527</v>
      </c>
    </row>
    <row r="55" spans="1:9" ht="15" customHeight="1" x14ac:dyDescent="0.45">
      <c r="A55" s="83" t="s">
        <v>1338</v>
      </c>
      <c r="B55" s="83" t="s">
        <v>334</v>
      </c>
      <c r="C55" s="84" t="s">
        <v>1134</v>
      </c>
      <c r="D55" s="85" t="s">
        <v>1050</v>
      </c>
      <c r="E55" s="85" t="s">
        <v>335</v>
      </c>
      <c r="F55" s="85" t="s">
        <v>336</v>
      </c>
      <c r="G55" s="85" t="s">
        <v>337</v>
      </c>
      <c r="H55" s="85" t="s">
        <v>1052</v>
      </c>
      <c r="I55" s="80">
        <v>2743</v>
      </c>
    </row>
    <row r="56" spans="1:9" ht="15" customHeight="1" x14ac:dyDescent="0.45">
      <c r="A56" s="83" t="s">
        <v>1338</v>
      </c>
      <c r="B56" s="83" t="s">
        <v>338</v>
      </c>
      <c r="C56" s="84" t="s">
        <v>1135</v>
      </c>
      <c r="D56" s="85" t="s">
        <v>1050</v>
      </c>
      <c r="E56" s="85" t="s">
        <v>335</v>
      </c>
      <c r="F56" s="85" t="s">
        <v>339</v>
      </c>
      <c r="G56" s="85" t="s">
        <v>340</v>
      </c>
      <c r="H56" s="85" t="s">
        <v>1052</v>
      </c>
      <c r="I56" s="80">
        <v>1916</v>
      </c>
    </row>
    <row r="57" spans="1:9" ht="15" customHeight="1" x14ac:dyDescent="0.45">
      <c r="A57" s="83" t="s">
        <v>1338</v>
      </c>
      <c r="B57" s="83" t="s">
        <v>341</v>
      </c>
      <c r="C57" s="84" t="s">
        <v>1094</v>
      </c>
      <c r="D57" s="85" t="s">
        <v>1050</v>
      </c>
      <c r="E57" s="85" t="s">
        <v>335</v>
      </c>
      <c r="F57" s="85" t="s">
        <v>342</v>
      </c>
      <c r="G57" s="85" t="s">
        <v>343</v>
      </c>
      <c r="H57" s="85" t="s">
        <v>1052</v>
      </c>
      <c r="I57" s="80">
        <v>2954</v>
      </c>
    </row>
    <row r="58" spans="1:9" ht="15" customHeight="1" x14ac:dyDescent="0.45">
      <c r="A58" s="83" t="s">
        <v>1338</v>
      </c>
      <c r="B58" s="83" t="s">
        <v>344</v>
      </c>
      <c r="C58" s="84" t="s">
        <v>1136</v>
      </c>
      <c r="D58" s="85" t="s">
        <v>1050</v>
      </c>
      <c r="E58" s="85" t="s">
        <v>335</v>
      </c>
      <c r="F58" s="85" t="s">
        <v>342</v>
      </c>
      <c r="G58" s="85" t="s">
        <v>345</v>
      </c>
      <c r="H58" s="85" t="s">
        <v>1052</v>
      </c>
      <c r="I58" s="80">
        <v>1778</v>
      </c>
    </row>
    <row r="59" spans="1:9" ht="15" customHeight="1" x14ac:dyDescent="0.45">
      <c r="A59" s="83" t="s">
        <v>1338</v>
      </c>
      <c r="B59" s="83" t="s">
        <v>346</v>
      </c>
      <c r="C59" s="84" t="s">
        <v>1137</v>
      </c>
      <c r="D59" s="85" t="s">
        <v>1050</v>
      </c>
      <c r="E59" s="85" t="s">
        <v>335</v>
      </c>
      <c r="F59" s="85" t="s">
        <v>347</v>
      </c>
      <c r="G59" s="85" t="s">
        <v>348</v>
      </c>
      <c r="H59" s="85" t="s">
        <v>1052</v>
      </c>
      <c r="I59" s="80">
        <v>2342</v>
      </c>
    </row>
    <row r="60" spans="1:9" ht="15" customHeight="1" x14ac:dyDescent="0.45">
      <c r="A60" s="83" t="s">
        <v>1338</v>
      </c>
      <c r="B60" s="83" t="s">
        <v>349</v>
      </c>
      <c r="C60" s="84" t="s">
        <v>1122</v>
      </c>
      <c r="D60" s="85" t="s">
        <v>1050</v>
      </c>
      <c r="E60" s="85" t="s">
        <v>335</v>
      </c>
      <c r="F60" s="85" t="s">
        <v>347</v>
      </c>
      <c r="G60" s="85" t="s">
        <v>350</v>
      </c>
      <c r="H60" s="85" t="s">
        <v>1052</v>
      </c>
      <c r="I60" s="80">
        <v>3272</v>
      </c>
    </row>
    <row r="61" spans="1:9" ht="15" customHeight="1" x14ac:dyDescent="0.45">
      <c r="A61" s="83" t="s">
        <v>1338</v>
      </c>
      <c r="B61" s="83" t="s">
        <v>351</v>
      </c>
      <c r="C61" s="84" t="s">
        <v>1138</v>
      </c>
      <c r="D61" s="85" t="s">
        <v>1050</v>
      </c>
      <c r="E61" s="85" t="s">
        <v>335</v>
      </c>
      <c r="F61" s="85" t="s">
        <v>347</v>
      </c>
      <c r="G61" s="85" t="s">
        <v>352</v>
      </c>
      <c r="H61" s="85" t="s">
        <v>1052</v>
      </c>
      <c r="I61" s="80">
        <v>2668.7</v>
      </c>
    </row>
    <row r="62" spans="1:9" ht="15" customHeight="1" x14ac:dyDescent="0.45">
      <c r="A62" s="83" t="s">
        <v>1338</v>
      </c>
      <c r="B62" s="83" t="s">
        <v>353</v>
      </c>
      <c r="C62" s="84" t="s">
        <v>1139</v>
      </c>
      <c r="D62" s="85" t="s">
        <v>1050</v>
      </c>
      <c r="E62" s="85" t="s">
        <v>335</v>
      </c>
      <c r="F62" s="85" t="s">
        <v>354</v>
      </c>
      <c r="G62" s="85" t="s">
        <v>355</v>
      </c>
      <c r="H62" s="85" t="s">
        <v>1052</v>
      </c>
      <c r="I62" s="80">
        <v>3942.92</v>
      </c>
    </row>
    <row r="63" spans="1:9" ht="15" customHeight="1" x14ac:dyDescent="0.45">
      <c r="A63" s="83" t="s">
        <v>1338</v>
      </c>
      <c r="B63" s="83" t="s">
        <v>356</v>
      </c>
      <c r="C63" s="84" t="s">
        <v>1140</v>
      </c>
      <c r="D63" s="85" t="s">
        <v>1066</v>
      </c>
      <c r="E63" s="85" t="s">
        <v>357</v>
      </c>
      <c r="F63" s="85" t="s">
        <v>358</v>
      </c>
      <c r="G63" s="85" t="s">
        <v>359</v>
      </c>
      <c r="H63" s="85" t="s">
        <v>1052</v>
      </c>
      <c r="I63" s="80">
        <v>1979</v>
      </c>
    </row>
    <row r="64" spans="1:9" ht="15" customHeight="1" x14ac:dyDescent="0.45">
      <c r="A64" s="83" t="s">
        <v>1338</v>
      </c>
      <c r="B64" s="83" t="s">
        <v>360</v>
      </c>
      <c r="C64" s="84" t="s">
        <v>1141</v>
      </c>
      <c r="D64" s="85" t="s">
        <v>1066</v>
      </c>
      <c r="E64" s="85" t="s">
        <v>357</v>
      </c>
      <c r="F64" s="85" t="s">
        <v>358</v>
      </c>
      <c r="G64" s="85" t="s">
        <v>361</v>
      </c>
      <c r="H64" s="85" t="s">
        <v>1052</v>
      </c>
      <c r="I64" s="80">
        <v>3244</v>
      </c>
    </row>
    <row r="65" spans="1:9" ht="15" customHeight="1" x14ac:dyDescent="0.45">
      <c r="A65" s="83" t="s">
        <v>1338</v>
      </c>
      <c r="B65" s="83" t="s">
        <v>362</v>
      </c>
      <c r="C65" s="84" t="s">
        <v>1142</v>
      </c>
      <c r="D65" s="85" t="s">
        <v>1066</v>
      </c>
      <c r="E65" s="85" t="s">
        <v>357</v>
      </c>
      <c r="F65" s="85" t="s">
        <v>363</v>
      </c>
      <c r="G65" s="85" t="s">
        <v>364</v>
      </c>
      <c r="H65" s="85" t="s">
        <v>1058</v>
      </c>
      <c r="I65" s="80">
        <v>2410</v>
      </c>
    </row>
    <row r="66" spans="1:9" ht="15" customHeight="1" x14ac:dyDescent="0.45">
      <c r="A66" s="83" t="s">
        <v>1338</v>
      </c>
      <c r="B66" s="83" t="s">
        <v>365</v>
      </c>
      <c r="C66" s="84" t="s">
        <v>1143</v>
      </c>
      <c r="D66" s="85" t="s">
        <v>1066</v>
      </c>
      <c r="E66" s="85" t="s">
        <v>357</v>
      </c>
      <c r="F66" s="85" t="s">
        <v>363</v>
      </c>
      <c r="G66" s="85" t="s">
        <v>366</v>
      </c>
      <c r="H66" s="85" t="s">
        <v>1052</v>
      </c>
      <c r="I66" s="80">
        <v>1835</v>
      </c>
    </row>
    <row r="67" spans="1:9" ht="15" customHeight="1" x14ac:dyDescent="0.45">
      <c r="A67" s="83" t="s">
        <v>1338</v>
      </c>
      <c r="B67" s="83" t="s">
        <v>367</v>
      </c>
      <c r="C67" s="84" t="s">
        <v>1144</v>
      </c>
      <c r="D67" s="85" t="s">
        <v>1066</v>
      </c>
      <c r="E67" s="85" t="s">
        <v>357</v>
      </c>
      <c r="F67" s="85" t="s">
        <v>363</v>
      </c>
      <c r="G67" s="85" t="s">
        <v>368</v>
      </c>
      <c r="H67" s="85" t="s">
        <v>1052</v>
      </c>
      <c r="I67" s="80">
        <v>4550</v>
      </c>
    </row>
    <row r="68" spans="1:9" ht="15" customHeight="1" x14ac:dyDescent="0.45">
      <c r="A68" s="83" t="s">
        <v>1338</v>
      </c>
      <c r="B68" s="83" t="s">
        <v>369</v>
      </c>
      <c r="C68" s="84" t="s">
        <v>1145</v>
      </c>
      <c r="D68" s="85" t="s">
        <v>1066</v>
      </c>
      <c r="E68" s="85" t="s">
        <v>357</v>
      </c>
      <c r="F68" s="85" t="s">
        <v>363</v>
      </c>
      <c r="G68" s="85" t="s">
        <v>370</v>
      </c>
      <c r="H68" s="85" t="s">
        <v>1052</v>
      </c>
      <c r="I68" s="80">
        <v>2460</v>
      </c>
    </row>
    <row r="69" spans="1:9" ht="15" customHeight="1" x14ac:dyDescent="0.45">
      <c r="A69" s="83" t="s">
        <v>1338</v>
      </c>
      <c r="B69" s="83" t="s">
        <v>371</v>
      </c>
      <c r="C69" s="84" t="s">
        <v>1146</v>
      </c>
      <c r="D69" s="85" t="s">
        <v>1066</v>
      </c>
      <c r="E69" s="85" t="s">
        <v>357</v>
      </c>
      <c r="F69" s="85" t="s">
        <v>363</v>
      </c>
      <c r="G69" s="85" t="s">
        <v>372</v>
      </c>
      <c r="H69" s="85" t="s">
        <v>1052</v>
      </c>
      <c r="I69" s="80">
        <v>2118</v>
      </c>
    </row>
    <row r="70" spans="1:9" ht="15" customHeight="1" x14ac:dyDescent="0.45">
      <c r="A70" s="83" t="s">
        <v>1338</v>
      </c>
      <c r="B70" s="83" t="s">
        <v>373</v>
      </c>
      <c r="C70" s="84" t="s">
        <v>1123</v>
      </c>
      <c r="D70" s="85" t="s">
        <v>1066</v>
      </c>
      <c r="E70" s="85" t="s">
        <v>357</v>
      </c>
      <c r="F70" s="85" t="s">
        <v>363</v>
      </c>
      <c r="G70" s="85" t="s">
        <v>374</v>
      </c>
      <c r="H70" s="85" t="s">
        <v>1052</v>
      </c>
      <c r="I70" s="80">
        <v>3008</v>
      </c>
    </row>
    <row r="71" spans="1:9" ht="15" customHeight="1" x14ac:dyDescent="0.45">
      <c r="A71" s="83" t="s">
        <v>1338</v>
      </c>
      <c r="B71" s="83" t="s">
        <v>375</v>
      </c>
      <c r="C71" s="84" t="s">
        <v>1105</v>
      </c>
      <c r="D71" s="85" t="s">
        <v>1066</v>
      </c>
      <c r="E71" s="85" t="s">
        <v>357</v>
      </c>
      <c r="F71" s="85" t="s">
        <v>376</v>
      </c>
      <c r="G71" s="85" t="s">
        <v>377</v>
      </c>
      <c r="H71" s="85" t="s">
        <v>1052</v>
      </c>
      <c r="I71" s="80">
        <v>2135</v>
      </c>
    </row>
    <row r="72" spans="1:9" ht="15" customHeight="1" x14ac:dyDescent="0.45">
      <c r="A72" s="83" t="s">
        <v>1338</v>
      </c>
      <c r="B72" s="83" t="s">
        <v>378</v>
      </c>
      <c r="C72" s="84" t="s">
        <v>1146</v>
      </c>
      <c r="D72" s="85" t="s">
        <v>1066</v>
      </c>
      <c r="E72" s="85" t="s">
        <v>357</v>
      </c>
      <c r="F72" s="85" t="s">
        <v>379</v>
      </c>
      <c r="G72" s="85" t="s">
        <v>380</v>
      </c>
      <c r="H72" s="85" t="s">
        <v>1052</v>
      </c>
      <c r="I72" s="80">
        <v>2172</v>
      </c>
    </row>
    <row r="73" spans="1:9" ht="15" customHeight="1" x14ac:dyDescent="0.45">
      <c r="A73" s="83" t="s">
        <v>1338</v>
      </c>
      <c r="B73" s="83" t="s">
        <v>381</v>
      </c>
      <c r="C73" s="84" t="s">
        <v>1147</v>
      </c>
      <c r="D73" s="85" t="s">
        <v>1066</v>
      </c>
      <c r="E73" s="85" t="s">
        <v>357</v>
      </c>
      <c r="F73" s="85" t="s">
        <v>382</v>
      </c>
      <c r="G73" s="85" t="s">
        <v>383</v>
      </c>
      <c r="H73" s="85" t="s">
        <v>1058</v>
      </c>
      <c r="I73" s="80">
        <v>3917</v>
      </c>
    </row>
    <row r="74" spans="1:9" ht="15" customHeight="1" x14ac:dyDescent="0.45">
      <c r="A74" s="83" t="s">
        <v>1338</v>
      </c>
      <c r="B74" s="83" t="s">
        <v>384</v>
      </c>
      <c r="C74" s="84" t="s">
        <v>1148</v>
      </c>
      <c r="D74" s="85" t="s">
        <v>1066</v>
      </c>
      <c r="E74" s="85" t="s">
        <v>357</v>
      </c>
      <c r="F74" s="85" t="s">
        <v>385</v>
      </c>
      <c r="G74" s="85" t="s">
        <v>386</v>
      </c>
      <c r="H74" s="85" t="s">
        <v>1052</v>
      </c>
      <c r="I74" s="80">
        <v>3548</v>
      </c>
    </row>
    <row r="75" spans="1:9" ht="15" customHeight="1" x14ac:dyDescent="0.45">
      <c r="A75" s="83" t="s">
        <v>1338</v>
      </c>
      <c r="B75" s="83" t="s">
        <v>387</v>
      </c>
      <c r="C75" s="84" t="s">
        <v>1149</v>
      </c>
      <c r="D75" s="85" t="s">
        <v>1067</v>
      </c>
      <c r="E75" s="85" t="s">
        <v>388</v>
      </c>
      <c r="F75" s="85" t="s">
        <v>389</v>
      </c>
      <c r="G75" s="85" t="s">
        <v>390</v>
      </c>
      <c r="H75" s="85" t="s">
        <v>1052</v>
      </c>
      <c r="I75" s="80">
        <v>1795</v>
      </c>
    </row>
    <row r="76" spans="1:9" ht="15" customHeight="1" x14ac:dyDescent="0.45">
      <c r="A76" s="83" t="s">
        <v>1338</v>
      </c>
      <c r="B76" s="83" t="s">
        <v>391</v>
      </c>
      <c r="C76" s="84" t="s">
        <v>1150</v>
      </c>
      <c r="D76" s="85" t="s">
        <v>1067</v>
      </c>
      <c r="E76" s="85" t="s">
        <v>388</v>
      </c>
      <c r="F76" s="85" t="s">
        <v>392</v>
      </c>
      <c r="G76" s="85" t="s">
        <v>393</v>
      </c>
      <c r="H76" s="85" t="s">
        <v>1052</v>
      </c>
      <c r="I76" s="80">
        <v>3118</v>
      </c>
    </row>
    <row r="77" spans="1:9" ht="15" customHeight="1" x14ac:dyDescent="0.45">
      <c r="A77" s="83" t="s">
        <v>1338</v>
      </c>
      <c r="B77" s="83" t="s">
        <v>394</v>
      </c>
      <c r="C77" s="84" t="s">
        <v>1151</v>
      </c>
      <c r="D77" s="85" t="s">
        <v>1067</v>
      </c>
      <c r="E77" s="85" t="s">
        <v>388</v>
      </c>
      <c r="F77" s="85" t="s">
        <v>395</v>
      </c>
      <c r="G77" s="85" t="s">
        <v>396</v>
      </c>
      <c r="H77" s="85" t="s">
        <v>1058</v>
      </c>
      <c r="I77" s="80">
        <v>6191</v>
      </c>
    </row>
    <row r="78" spans="1:9" ht="15" customHeight="1" x14ac:dyDescent="0.45">
      <c r="A78" s="83" t="s">
        <v>1338</v>
      </c>
      <c r="B78" s="83" t="s">
        <v>397</v>
      </c>
      <c r="C78" s="84" t="s">
        <v>1134</v>
      </c>
      <c r="D78" s="85" t="s">
        <v>1067</v>
      </c>
      <c r="E78" s="85" t="s">
        <v>388</v>
      </c>
      <c r="F78" s="85" t="s">
        <v>395</v>
      </c>
      <c r="G78" s="85" t="s">
        <v>398</v>
      </c>
      <c r="H78" s="85" t="s">
        <v>1052</v>
      </c>
      <c r="I78" s="80">
        <v>2950</v>
      </c>
    </row>
    <row r="79" spans="1:9" ht="15" customHeight="1" x14ac:dyDescent="0.45">
      <c r="A79" s="83" t="s">
        <v>1338</v>
      </c>
      <c r="B79" s="83" t="s">
        <v>399</v>
      </c>
      <c r="C79" s="84" t="s">
        <v>1152</v>
      </c>
      <c r="D79" s="85" t="s">
        <v>1067</v>
      </c>
      <c r="E79" s="85" t="s">
        <v>388</v>
      </c>
      <c r="F79" s="85" t="s">
        <v>395</v>
      </c>
      <c r="G79" s="85" t="s">
        <v>400</v>
      </c>
      <c r="H79" s="85" t="s">
        <v>1052</v>
      </c>
      <c r="I79" s="80">
        <v>3921</v>
      </c>
    </row>
    <row r="80" spans="1:9" ht="15" customHeight="1" x14ac:dyDescent="0.45">
      <c r="A80" s="83" t="s">
        <v>1338</v>
      </c>
      <c r="B80" s="83" t="s">
        <v>401</v>
      </c>
      <c r="C80" s="84" t="s">
        <v>1145</v>
      </c>
      <c r="D80" s="85" t="s">
        <v>1067</v>
      </c>
      <c r="E80" s="85" t="s">
        <v>388</v>
      </c>
      <c r="F80" s="85" t="s">
        <v>395</v>
      </c>
      <c r="G80" s="85" t="s">
        <v>402</v>
      </c>
      <c r="H80" s="85" t="s">
        <v>1052</v>
      </c>
      <c r="I80" s="80">
        <v>3732</v>
      </c>
    </row>
    <row r="81" spans="1:9" ht="15" customHeight="1" x14ac:dyDescent="0.45">
      <c r="A81" s="83" t="s">
        <v>1338</v>
      </c>
      <c r="B81" s="83" t="s">
        <v>403</v>
      </c>
      <c r="C81" s="84" t="s">
        <v>1153</v>
      </c>
      <c r="D81" s="85" t="s">
        <v>1067</v>
      </c>
      <c r="E81" s="85" t="s">
        <v>388</v>
      </c>
      <c r="F81" s="85" t="s">
        <v>404</v>
      </c>
      <c r="G81" s="85" t="s">
        <v>405</v>
      </c>
      <c r="H81" s="85" t="s">
        <v>1052</v>
      </c>
      <c r="I81" s="80">
        <v>2232</v>
      </c>
    </row>
    <row r="82" spans="1:9" ht="15" customHeight="1" x14ac:dyDescent="0.45">
      <c r="A82" s="83" t="s">
        <v>1338</v>
      </c>
      <c r="B82" s="83" t="s">
        <v>406</v>
      </c>
      <c r="C82" s="84" t="s">
        <v>1106</v>
      </c>
      <c r="D82" s="85" t="s">
        <v>1050</v>
      </c>
      <c r="E82" s="85" t="s">
        <v>407</v>
      </c>
      <c r="F82" s="85" t="s">
        <v>408</v>
      </c>
      <c r="G82" s="85" t="s">
        <v>409</v>
      </c>
      <c r="H82" s="85" t="s">
        <v>1052</v>
      </c>
      <c r="I82" s="80">
        <v>2474</v>
      </c>
    </row>
    <row r="83" spans="1:9" ht="15" customHeight="1" x14ac:dyDescent="0.45">
      <c r="A83" s="83" t="s">
        <v>1338</v>
      </c>
      <c r="B83" s="83" t="s">
        <v>410</v>
      </c>
      <c r="C83" s="84" t="s">
        <v>1154</v>
      </c>
      <c r="D83" s="85" t="s">
        <v>1050</v>
      </c>
      <c r="E83" s="85" t="s">
        <v>407</v>
      </c>
      <c r="F83" s="85" t="s">
        <v>411</v>
      </c>
      <c r="G83" s="85" t="s">
        <v>409</v>
      </c>
      <c r="H83" s="85" t="s">
        <v>1052</v>
      </c>
      <c r="I83" s="80">
        <v>2675</v>
      </c>
    </row>
    <row r="84" spans="1:9" ht="15" customHeight="1" x14ac:dyDescent="0.45">
      <c r="A84" s="83" t="s">
        <v>1338</v>
      </c>
      <c r="B84" s="83" t="s">
        <v>412</v>
      </c>
      <c r="C84" s="84" t="s">
        <v>1155</v>
      </c>
      <c r="D84" s="85" t="s">
        <v>1050</v>
      </c>
      <c r="E84" s="85" t="s">
        <v>407</v>
      </c>
      <c r="F84" s="85" t="s">
        <v>413</v>
      </c>
      <c r="G84" s="85" t="s">
        <v>414</v>
      </c>
      <c r="H84" s="85" t="s">
        <v>1052</v>
      </c>
      <c r="I84" s="80">
        <v>2502</v>
      </c>
    </row>
    <row r="85" spans="1:9" ht="15" customHeight="1" x14ac:dyDescent="0.45">
      <c r="A85" s="83" t="s">
        <v>1338</v>
      </c>
      <c r="B85" s="83" t="s">
        <v>415</v>
      </c>
      <c r="C85" s="84" t="s">
        <v>1156</v>
      </c>
      <c r="D85" s="85" t="s">
        <v>1050</v>
      </c>
      <c r="E85" s="85" t="s">
        <v>407</v>
      </c>
      <c r="F85" s="85" t="s">
        <v>413</v>
      </c>
      <c r="G85" s="85" t="s">
        <v>416</v>
      </c>
      <c r="H85" s="85" t="s">
        <v>1052</v>
      </c>
      <c r="I85" s="80">
        <v>3443</v>
      </c>
    </row>
    <row r="86" spans="1:9" ht="15" customHeight="1" x14ac:dyDescent="0.45">
      <c r="A86" s="83" t="s">
        <v>1338</v>
      </c>
      <c r="B86" s="83" t="s">
        <v>417</v>
      </c>
      <c r="C86" s="84" t="s">
        <v>1096</v>
      </c>
      <c r="D86" s="85" t="s">
        <v>1050</v>
      </c>
      <c r="E86" s="85" t="s">
        <v>407</v>
      </c>
      <c r="F86" s="85" t="s">
        <v>413</v>
      </c>
      <c r="G86" s="85" t="s">
        <v>418</v>
      </c>
      <c r="H86" s="85" t="s">
        <v>1052</v>
      </c>
      <c r="I86" s="80">
        <v>3120</v>
      </c>
    </row>
    <row r="87" spans="1:9" ht="15" customHeight="1" x14ac:dyDescent="0.45">
      <c r="A87" s="83" t="s">
        <v>1338</v>
      </c>
      <c r="B87" s="83" t="s">
        <v>419</v>
      </c>
      <c r="C87" s="84" t="s">
        <v>1157</v>
      </c>
      <c r="D87" s="85" t="s">
        <v>1050</v>
      </c>
      <c r="E87" s="85" t="s">
        <v>407</v>
      </c>
      <c r="F87" s="85" t="s">
        <v>413</v>
      </c>
      <c r="G87" s="85" t="s">
        <v>420</v>
      </c>
      <c r="H87" s="85" t="s">
        <v>1052</v>
      </c>
      <c r="I87" s="80">
        <v>2177.19</v>
      </c>
    </row>
    <row r="88" spans="1:9" ht="15" customHeight="1" x14ac:dyDescent="0.45">
      <c r="A88" s="83" t="s">
        <v>1338</v>
      </c>
      <c r="B88" s="83" t="s">
        <v>421</v>
      </c>
      <c r="C88" s="84" t="s">
        <v>1158</v>
      </c>
      <c r="D88" s="85" t="s">
        <v>1050</v>
      </c>
      <c r="E88" s="85" t="s">
        <v>407</v>
      </c>
      <c r="F88" s="85" t="s">
        <v>413</v>
      </c>
      <c r="G88" s="85" t="s">
        <v>422</v>
      </c>
      <c r="H88" s="85" t="s">
        <v>1052</v>
      </c>
      <c r="I88" s="80">
        <v>4335</v>
      </c>
    </row>
    <row r="89" spans="1:9" ht="15" customHeight="1" x14ac:dyDescent="0.45">
      <c r="A89" s="83" t="s">
        <v>1338</v>
      </c>
      <c r="B89" s="83" t="s">
        <v>423</v>
      </c>
      <c r="C89" s="84" t="s">
        <v>1159</v>
      </c>
      <c r="D89" s="85" t="s">
        <v>1050</v>
      </c>
      <c r="E89" s="85" t="s">
        <v>407</v>
      </c>
      <c r="F89" s="85" t="s">
        <v>413</v>
      </c>
      <c r="G89" s="85" t="s">
        <v>424</v>
      </c>
      <c r="H89" s="85" t="s">
        <v>1052</v>
      </c>
      <c r="I89" s="80">
        <v>3499.17</v>
      </c>
    </row>
    <row r="90" spans="1:9" ht="15" customHeight="1" x14ac:dyDescent="0.45">
      <c r="A90" s="83" t="s">
        <v>1338</v>
      </c>
      <c r="B90" s="83" t="s">
        <v>425</v>
      </c>
      <c r="C90" s="84" t="s">
        <v>1160</v>
      </c>
      <c r="D90" s="85" t="s">
        <v>1050</v>
      </c>
      <c r="E90" s="85" t="s">
        <v>407</v>
      </c>
      <c r="F90" s="85" t="s">
        <v>426</v>
      </c>
      <c r="G90" s="85" t="s">
        <v>427</v>
      </c>
      <c r="H90" s="85" t="s">
        <v>1052</v>
      </c>
      <c r="I90" s="80">
        <v>3419</v>
      </c>
    </row>
    <row r="91" spans="1:9" ht="15" customHeight="1" x14ac:dyDescent="0.45">
      <c r="A91" s="83" t="s">
        <v>1338</v>
      </c>
      <c r="B91" s="83" t="s">
        <v>428</v>
      </c>
      <c r="C91" s="84" t="s">
        <v>1098</v>
      </c>
      <c r="D91" s="85" t="s">
        <v>1050</v>
      </c>
      <c r="E91" s="85" t="s">
        <v>407</v>
      </c>
      <c r="F91" s="85" t="s">
        <v>426</v>
      </c>
      <c r="G91" s="85" t="s">
        <v>427</v>
      </c>
      <c r="H91" s="85" t="s">
        <v>1052</v>
      </c>
      <c r="I91" s="80">
        <v>2530</v>
      </c>
    </row>
    <row r="92" spans="1:9" ht="15" customHeight="1" x14ac:dyDescent="0.45">
      <c r="A92" s="83" t="s">
        <v>1338</v>
      </c>
      <c r="B92" s="83" t="s">
        <v>429</v>
      </c>
      <c r="C92" s="84" t="s">
        <v>1161</v>
      </c>
      <c r="D92" s="85" t="s">
        <v>1050</v>
      </c>
      <c r="E92" s="85" t="s">
        <v>407</v>
      </c>
      <c r="F92" s="85" t="s">
        <v>430</v>
      </c>
      <c r="G92" s="85" t="s">
        <v>431</v>
      </c>
      <c r="H92" s="85" t="s">
        <v>1058</v>
      </c>
      <c r="I92" s="80">
        <v>1167</v>
      </c>
    </row>
    <row r="93" spans="1:9" ht="15" customHeight="1" x14ac:dyDescent="0.45">
      <c r="A93" s="83" t="s">
        <v>1338</v>
      </c>
      <c r="B93" s="83" t="s">
        <v>432</v>
      </c>
      <c r="C93" s="84" t="s">
        <v>1162</v>
      </c>
      <c r="D93" s="85" t="s">
        <v>1050</v>
      </c>
      <c r="E93" s="85" t="s">
        <v>407</v>
      </c>
      <c r="F93" s="85" t="s">
        <v>430</v>
      </c>
      <c r="G93" s="85" t="s">
        <v>433</v>
      </c>
      <c r="H93" s="85" t="s">
        <v>1052</v>
      </c>
      <c r="I93" s="80">
        <v>1795.55</v>
      </c>
    </row>
    <row r="94" spans="1:9" ht="15" customHeight="1" x14ac:dyDescent="0.45">
      <c r="A94" s="83" t="s">
        <v>1338</v>
      </c>
      <c r="B94" s="83" t="s">
        <v>434</v>
      </c>
      <c r="C94" s="84" t="s">
        <v>1126</v>
      </c>
      <c r="D94" s="85" t="s">
        <v>1050</v>
      </c>
      <c r="E94" s="85" t="s">
        <v>407</v>
      </c>
      <c r="F94" s="85" t="s">
        <v>435</v>
      </c>
      <c r="G94" s="85" t="s">
        <v>436</v>
      </c>
      <c r="H94" s="85" t="s">
        <v>1052</v>
      </c>
      <c r="I94" s="80">
        <v>2264</v>
      </c>
    </row>
    <row r="95" spans="1:9" ht="15" customHeight="1" x14ac:dyDescent="0.45">
      <c r="A95" s="83" t="s">
        <v>1338</v>
      </c>
      <c r="B95" s="83" t="s">
        <v>437</v>
      </c>
      <c r="C95" s="84" t="s">
        <v>1152</v>
      </c>
      <c r="D95" s="85" t="s">
        <v>1050</v>
      </c>
      <c r="E95" s="85" t="s">
        <v>407</v>
      </c>
      <c r="F95" s="85" t="s">
        <v>438</v>
      </c>
      <c r="G95" s="85" t="s">
        <v>439</v>
      </c>
      <c r="H95" s="85" t="s">
        <v>1052</v>
      </c>
      <c r="I95" s="80">
        <v>2195</v>
      </c>
    </row>
    <row r="96" spans="1:9" ht="15" customHeight="1" x14ac:dyDescent="0.45">
      <c r="A96" s="83" t="s">
        <v>1338</v>
      </c>
      <c r="B96" s="83" t="s">
        <v>440</v>
      </c>
      <c r="C96" s="84" t="s">
        <v>1135</v>
      </c>
      <c r="D96" s="85" t="s">
        <v>1050</v>
      </c>
      <c r="E96" s="85" t="s">
        <v>407</v>
      </c>
      <c r="F96" s="85" t="s">
        <v>441</v>
      </c>
      <c r="G96" s="85" t="s">
        <v>442</v>
      </c>
      <c r="H96" s="85" t="s">
        <v>1052</v>
      </c>
      <c r="I96" s="80">
        <v>1930</v>
      </c>
    </row>
    <row r="97" spans="1:9" ht="15" customHeight="1" x14ac:dyDescent="0.45">
      <c r="A97" s="83" t="s">
        <v>1338</v>
      </c>
      <c r="B97" s="83" t="s">
        <v>443</v>
      </c>
      <c r="C97" s="84" t="s">
        <v>1094</v>
      </c>
      <c r="D97" s="85" t="s">
        <v>1050</v>
      </c>
      <c r="E97" s="85" t="s">
        <v>407</v>
      </c>
      <c r="F97" s="85" t="s">
        <v>444</v>
      </c>
      <c r="G97" s="85" t="s">
        <v>445</v>
      </c>
      <c r="H97" s="85" t="s">
        <v>1052</v>
      </c>
      <c r="I97" s="80">
        <v>2755</v>
      </c>
    </row>
    <row r="98" spans="1:9" ht="15" customHeight="1" x14ac:dyDescent="0.45">
      <c r="A98" s="83" t="s">
        <v>1338</v>
      </c>
      <c r="B98" s="83" t="s">
        <v>446</v>
      </c>
      <c r="C98" s="84" t="s">
        <v>1163</v>
      </c>
      <c r="D98" s="85" t="s">
        <v>1050</v>
      </c>
      <c r="E98" s="85" t="s">
        <v>407</v>
      </c>
      <c r="F98" s="85" t="s">
        <v>447</v>
      </c>
      <c r="G98" s="85" t="s">
        <v>448</v>
      </c>
      <c r="H98" s="85" t="s">
        <v>1058</v>
      </c>
      <c r="I98" s="80">
        <v>7849</v>
      </c>
    </row>
    <row r="99" spans="1:9" ht="15" customHeight="1" x14ac:dyDescent="0.45">
      <c r="A99" s="83" t="s">
        <v>1338</v>
      </c>
      <c r="B99" s="83" t="s">
        <v>449</v>
      </c>
      <c r="C99" s="84" t="s">
        <v>1114</v>
      </c>
      <c r="D99" s="85" t="s">
        <v>1050</v>
      </c>
      <c r="E99" s="85" t="s">
        <v>407</v>
      </c>
      <c r="F99" s="85" t="s">
        <v>447</v>
      </c>
      <c r="G99" s="85" t="s">
        <v>450</v>
      </c>
      <c r="H99" s="85" t="s">
        <v>1052</v>
      </c>
      <c r="I99" s="80">
        <v>3373</v>
      </c>
    </row>
    <row r="100" spans="1:9" ht="15" customHeight="1" x14ac:dyDescent="0.45">
      <c r="A100" s="83" t="s">
        <v>1338</v>
      </c>
      <c r="B100" s="83" t="s">
        <v>451</v>
      </c>
      <c r="C100" s="84" t="s">
        <v>1107</v>
      </c>
      <c r="D100" s="85" t="s">
        <v>1050</v>
      </c>
      <c r="E100" s="85" t="s">
        <v>407</v>
      </c>
      <c r="F100" s="85" t="s">
        <v>447</v>
      </c>
      <c r="G100" s="85" t="s">
        <v>452</v>
      </c>
      <c r="H100" s="85" t="s">
        <v>1052</v>
      </c>
      <c r="I100" s="80">
        <v>2411</v>
      </c>
    </row>
    <row r="101" spans="1:9" ht="15" customHeight="1" x14ac:dyDescent="0.45">
      <c r="A101" s="83" t="s">
        <v>1338</v>
      </c>
      <c r="B101" s="83" t="s">
        <v>453</v>
      </c>
      <c r="C101" s="84" t="s">
        <v>1164</v>
      </c>
      <c r="D101" s="85" t="s">
        <v>1066</v>
      </c>
      <c r="E101" s="85" t="s">
        <v>454</v>
      </c>
      <c r="F101" s="85" t="s">
        <v>455</v>
      </c>
      <c r="G101" s="85" t="s">
        <v>456</v>
      </c>
      <c r="H101" s="85" t="s">
        <v>1052</v>
      </c>
      <c r="I101" s="80">
        <v>4148</v>
      </c>
    </row>
    <row r="102" spans="1:9" ht="15" customHeight="1" x14ac:dyDescent="0.45">
      <c r="A102" s="83" t="s">
        <v>1338</v>
      </c>
      <c r="B102" s="83" t="s">
        <v>457</v>
      </c>
      <c r="C102" s="84" t="s">
        <v>1165</v>
      </c>
      <c r="D102" s="85" t="s">
        <v>1066</v>
      </c>
      <c r="E102" s="85" t="s">
        <v>454</v>
      </c>
      <c r="F102" s="85" t="s">
        <v>455</v>
      </c>
      <c r="G102" s="85" t="s">
        <v>458</v>
      </c>
      <c r="H102" s="85" t="s">
        <v>1058</v>
      </c>
      <c r="I102" s="80">
        <v>3343</v>
      </c>
    </row>
    <row r="103" spans="1:9" ht="15" customHeight="1" x14ac:dyDescent="0.45">
      <c r="A103" s="83" t="s">
        <v>1338</v>
      </c>
      <c r="B103" s="83" t="s">
        <v>459</v>
      </c>
      <c r="C103" s="84" t="s">
        <v>1166</v>
      </c>
      <c r="D103" s="85" t="s">
        <v>1066</v>
      </c>
      <c r="E103" s="85" t="s">
        <v>454</v>
      </c>
      <c r="F103" s="85" t="s">
        <v>455</v>
      </c>
      <c r="G103" s="85" t="s">
        <v>460</v>
      </c>
      <c r="H103" s="85" t="s">
        <v>1052</v>
      </c>
      <c r="I103" s="80">
        <v>3862</v>
      </c>
    </row>
    <row r="104" spans="1:9" ht="15" customHeight="1" x14ac:dyDescent="0.45">
      <c r="A104" s="83" t="s">
        <v>1338</v>
      </c>
      <c r="B104" s="83" t="s">
        <v>461</v>
      </c>
      <c r="C104" s="84" t="s">
        <v>1167</v>
      </c>
      <c r="D104" s="85" t="s">
        <v>1066</v>
      </c>
      <c r="E104" s="85" t="s">
        <v>454</v>
      </c>
      <c r="F104" s="85" t="s">
        <v>462</v>
      </c>
      <c r="G104" s="85" t="s">
        <v>463</v>
      </c>
      <c r="H104" s="85" t="s">
        <v>1058</v>
      </c>
      <c r="I104" s="80">
        <v>3080</v>
      </c>
    </row>
    <row r="105" spans="1:9" ht="15" customHeight="1" x14ac:dyDescent="0.45">
      <c r="A105" s="83" t="s">
        <v>1338</v>
      </c>
      <c r="B105" s="83" t="s">
        <v>464</v>
      </c>
      <c r="C105" s="84" t="s">
        <v>1104</v>
      </c>
      <c r="D105" s="85" t="s">
        <v>1066</v>
      </c>
      <c r="E105" s="85" t="s">
        <v>454</v>
      </c>
      <c r="F105" s="85" t="s">
        <v>455</v>
      </c>
      <c r="G105" s="85" t="s">
        <v>465</v>
      </c>
      <c r="H105" s="85" t="s">
        <v>1052</v>
      </c>
      <c r="I105" s="80">
        <v>2053</v>
      </c>
    </row>
    <row r="106" spans="1:9" ht="15" customHeight="1" x14ac:dyDescent="0.45">
      <c r="A106" s="83" t="s">
        <v>1338</v>
      </c>
      <c r="B106" s="83" t="s">
        <v>466</v>
      </c>
      <c r="C106" s="84" t="s">
        <v>1168</v>
      </c>
      <c r="D106" s="85" t="s">
        <v>1066</v>
      </c>
      <c r="E106" s="85" t="s">
        <v>467</v>
      </c>
      <c r="F106" s="85" t="s">
        <v>468</v>
      </c>
      <c r="G106" s="85" t="s">
        <v>469</v>
      </c>
      <c r="H106" s="85" t="s">
        <v>1052</v>
      </c>
      <c r="I106" s="80">
        <v>2840</v>
      </c>
    </row>
    <row r="107" spans="1:9" ht="15" customHeight="1" x14ac:dyDescent="0.45">
      <c r="A107" s="83" t="s">
        <v>1338</v>
      </c>
      <c r="B107" s="83" t="s">
        <v>470</v>
      </c>
      <c r="C107" s="84" t="s">
        <v>1169</v>
      </c>
      <c r="D107" s="85" t="s">
        <v>1066</v>
      </c>
      <c r="E107" s="85" t="s">
        <v>467</v>
      </c>
      <c r="F107" s="85" t="s">
        <v>468</v>
      </c>
      <c r="G107" s="85" t="s">
        <v>471</v>
      </c>
      <c r="H107" s="85" t="s">
        <v>1052</v>
      </c>
      <c r="I107" s="80">
        <v>2533</v>
      </c>
    </row>
    <row r="108" spans="1:9" ht="15" customHeight="1" x14ac:dyDescent="0.45">
      <c r="A108" s="83" t="s">
        <v>1338</v>
      </c>
      <c r="B108" s="83" t="s">
        <v>472</v>
      </c>
      <c r="C108" s="84" t="s">
        <v>1170</v>
      </c>
      <c r="D108" s="85" t="s">
        <v>1066</v>
      </c>
      <c r="E108" s="85" t="s">
        <v>467</v>
      </c>
      <c r="F108" s="85" t="s">
        <v>468</v>
      </c>
      <c r="G108" s="85" t="s">
        <v>473</v>
      </c>
      <c r="H108" s="85" t="s">
        <v>1058</v>
      </c>
      <c r="I108" s="80">
        <v>4589</v>
      </c>
    </row>
    <row r="109" spans="1:9" ht="15" customHeight="1" x14ac:dyDescent="0.45">
      <c r="A109" s="83" t="s">
        <v>1338</v>
      </c>
      <c r="B109" s="83" t="s">
        <v>474</v>
      </c>
      <c r="C109" s="84" t="s">
        <v>1107</v>
      </c>
      <c r="D109" s="85" t="s">
        <v>1066</v>
      </c>
      <c r="E109" s="85" t="s">
        <v>467</v>
      </c>
      <c r="F109" s="85" t="s">
        <v>475</v>
      </c>
      <c r="G109" s="85" t="s">
        <v>476</v>
      </c>
      <c r="H109" s="85" t="s">
        <v>1052</v>
      </c>
      <c r="I109" s="80">
        <v>2368</v>
      </c>
    </row>
    <row r="110" spans="1:9" ht="15" customHeight="1" x14ac:dyDescent="0.45">
      <c r="A110" s="83" t="s">
        <v>1338</v>
      </c>
      <c r="B110" s="83" t="s">
        <v>477</v>
      </c>
      <c r="C110" s="84" t="s">
        <v>1102</v>
      </c>
      <c r="D110" s="85" t="s">
        <v>1055</v>
      </c>
      <c r="E110" s="85" t="s">
        <v>478</v>
      </c>
      <c r="F110" s="85" t="s">
        <v>479</v>
      </c>
      <c r="G110" s="85" t="s">
        <v>480</v>
      </c>
      <c r="H110" s="85" t="s">
        <v>1052</v>
      </c>
      <c r="I110" s="80">
        <v>2812</v>
      </c>
    </row>
    <row r="111" spans="1:9" ht="15" customHeight="1" x14ac:dyDescent="0.45">
      <c r="A111" s="83" t="s">
        <v>1338</v>
      </c>
      <c r="B111" s="83" t="s">
        <v>481</v>
      </c>
      <c r="C111" s="84" t="s">
        <v>1097</v>
      </c>
      <c r="D111" s="85" t="s">
        <v>1055</v>
      </c>
      <c r="E111" s="85" t="s">
        <v>478</v>
      </c>
      <c r="F111" s="85" t="s">
        <v>482</v>
      </c>
      <c r="G111" s="85" t="s">
        <v>483</v>
      </c>
      <c r="H111" s="85" t="s">
        <v>1052</v>
      </c>
      <c r="I111" s="80">
        <v>3275</v>
      </c>
    </row>
    <row r="112" spans="1:9" ht="15" customHeight="1" x14ac:dyDescent="0.45">
      <c r="A112" s="83" t="s">
        <v>1338</v>
      </c>
      <c r="B112" s="83" t="s">
        <v>484</v>
      </c>
      <c r="C112" s="84" t="s">
        <v>1171</v>
      </c>
      <c r="D112" s="85" t="s">
        <v>1055</v>
      </c>
      <c r="E112" s="85" t="s">
        <v>478</v>
      </c>
      <c r="F112" s="85" t="s">
        <v>482</v>
      </c>
      <c r="G112" s="85" t="s">
        <v>485</v>
      </c>
      <c r="H112" s="85" t="s">
        <v>1052</v>
      </c>
      <c r="I112" s="80">
        <v>5332</v>
      </c>
    </row>
    <row r="113" spans="1:9" ht="15" customHeight="1" x14ac:dyDescent="0.45">
      <c r="A113" s="83" t="s">
        <v>1338</v>
      </c>
      <c r="B113" s="83" t="s">
        <v>486</v>
      </c>
      <c r="C113" s="84" t="s">
        <v>1172</v>
      </c>
      <c r="D113" s="85" t="s">
        <v>1055</v>
      </c>
      <c r="E113" s="85" t="s">
        <v>478</v>
      </c>
      <c r="F113" s="85" t="s">
        <v>482</v>
      </c>
      <c r="G113" s="85" t="s">
        <v>487</v>
      </c>
      <c r="H113" s="85" t="s">
        <v>1052</v>
      </c>
      <c r="I113" s="80">
        <v>2800</v>
      </c>
    </row>
    <row r="114" spans="1:9" ht="15" customHeight="1" x14ac:dyDescent="0.45">
      <c r="A114" s="83" t="s">
        <v>1338</v>
      </c>
      <c r="B114" s="83" t="s">
        <v>488</v>
      </c>
      <c r="C114" s="84" t="s">
        <v>1173</v>
      </c>
      <c r="D114" s="85" t="s">
        <v>1055</v>
      </c>
      <c r="E114" s="85" t="s">
        <v>478</v>
      </c>
      <c r="F114" s="85" t="s">
        <v>482</v>
      </c>
      <c r="G114" s="85" t="s">
        <v>489</v>
      </c>
      <c r="H114" s="85" t="s">
        <v>1058</v>
      </c>
      <c r="I114" s="80">
        <v>5905</v>
      </c>
    </row>
    <row r="115" spans="1:9" ht="15" customHeight="1" x14ac:dyDescent="0.45">
      <c r="A115" s="83" t="s">
        <v>1338</v>
      </c>
      <c r="B115" s="83" t="s">
        <v>490</v>
      </c>
      <c r="C115" s="84" t="s">
        <v>1174</v>
      </c>
      <c r="D115" s="85" t="s">
        <v>1055</v>
      </c>
      <c r="E115" s="85" t="s">
        <v>478</v>
      </c>
      <c r="F115" s="85" t="s">
        <v>482</v>
      </c>
      <c r="G115" s="85" t="s">
        <v>491</v>
      </c>
      <c r="H115" s="85" t="s">
        <v>1052</v>
      </c>
      <c r="I115" s="80">
        <v>2912</v>
      </c>
    </row>
    <row r="116" spans="1:9" ht="15" customHeight="1" x14ac:dyDescent="0.45">
      <c r="A116" s="83" t="s">
        <v>1338</v>
      </c>
      <c r="B116" s="83" t="s">
        <v>492</v>
      </c>
      <c r="C116" s="84" t="s">
        <v>1154</v>
      </c>
      <c r="D116" s="85" t="s">
        <v>1055</v>
      </c>
      <c r="E116" s="85" t="s">
        <v>478</v>
      </c>
      <c r="F116" s="85" t="s">
        <v>482</v>
      </c>
      <c r="G116" s="85" t="s">
        <v>493</v>
      </c>
      <c r="H116" s="85" t="s">
        <v>1052</v>
      </c>
      <c r="I116" s="80">
        <v>4358</v>
      </c>
    </row>
    <row r="117" spans="1:9" ht="15" customHeight="1" x14ac:dyDescent="0.45">
      <c r="A117" s="83" t="s">
        <v>1338</v>
      </c>
      <c r="B117" s="83" t="s">
        <v>494</v>
      </c>
      <c r="C117" s="84" t="s">
        <v>1127</v>
      </c>
      <c r="D117" s="85" t="s">
        <v>1055</v>
      </c>
      <c r="E117" s="85" t="s">
        <v>478</v>
      </c>
      <c r="F117" s="85" t="s">
        <v>495</v>
      </c>
      <c r="G117" s="85" t="s">
        <v>496</v>
      </c>
      <c r="H117" s="85" t="s">
        <v>1052</v>
      </c>
      <c r="I117" s="80">
        <v>2804</v>
      </c>
    </row>
    <row r="118" spans="1:9" ht="15" customHeight="1" x14ac:dyDescent="0.45">
      <c r="A118" s="83" t="s">
        <v>1338</v>
      </c>
      <c r="B118" s="83" t="s">
        <v>497</v>
      </c>
      <c r="C118" s="84" t="s">
        <v>1116</v>
      </c>
      <c r="D118" s="85" t="s">
        <v>1055</v>
      </c>
      <c r="E118" s="85" t="s">
        <v>478</v>
      </c>
      <c r="F118" s="85" t="s">
        <v>498</v>
      </c>
      <c r="G118" s="85" t="s">
        <v>499</v>
      </c>
      <c r="H118" s="85" t="s">
        <v>1052</v>
      </c>
      <c r="I118" s="80">
        <v>2925</v>
      </c>
    </row>
    <row r="119" spans="1:9" ht="15" customHeight="1" x14ac:dyDescent="0.45">
      <c r="A119" s="83" t="s">
        <v>1338</v>
      </c>
      <c r="B119" s="83" t="s">
        <v>500</v>
      </c>
      <c r="C119" s="84" t="s">
        <v>1175</v>
      </c>
      <c r="D119" s="85" t="s">
        <v>1067</v>
      </c>
      <c r="E119" s="85" t="s">
        <v>501</v>
      </c>
      <c r="F119" s="85" t="s">
        <v>502</v>
      </c>
      <c r="G119" s="85" t="s">
        <v>503</v>
      </c>
      <c r="H119" s="85" t="s">
        <v>1052</v>
      </c>
      <c r="I119" s="80">
        <v>3531</v>
      </c>
    </row>
    <row r="120" spans="1:9" ht="15" customHeight="1" x14ac:dyDescent="0.45">
      <c r="A120" s="83" t="s">
        <v>1338</v>
      </c>
      <c r="B120" s="83" t="s">
        <v>504</v>
      </c>
      <c r="C120" s="84" t="s">
        <v>1176</v>
      </c>
      <c r="D120" s="85" t="s">
        <v>1067</v>
      </c>
      <c r="E120" s="85" t="s">
        <v>501</v>
      </c>
      <c r="F120" s="85" t="s">
        <v>505</v>
      </c>
      <c r="G120" s="85" t="s">
        <v>506</v>
      </c>
      <c r="H120" s="85" t="s">
        <v>1052</v>
      </c>
      <c r="I120" s="80">
        <v>4330</v>
      </c>
    </row>
    <row r="121" spans="1:9" ht="15" customHeight="1" x14ac:dyDescent="0.45">
      <c r="A121" s="83" t="s">
        <v>1338</v>
      </c>
      <c r="B121" s="83" t="s">
        <v>507</v>
      </c>
      <c r="C121" s="84" t="s">
        <v>1116</v>
      </c>
      <c r="D121" s="85" t="s">
        <v>1067</v>
      </c>
      <c r="E121" s="85" t="s">
        <v>501</v>
      </c>
      <c r="F121" s="85" t="s">
        <v>505</v>
      </c>
      <c r="G121" s="85" t="s">
        <v>508</v>
      </c>
      <c r="H121" s="85" t="s">
        <v>1052</v>
      </c>
      <c r="I121" s="80">
        <v>2667</v>
      </c>
    </row>
    <row r="122" spans="1:9" ht="15" customHeight="1" x14ac:dyDescent="0.45">
      <c r="A122" s="83" t="s">
        <v>1338</v>
      </c>
      <c r="B122" s="83" t="s">
        <v>509</v>
      </c>
      <c r="C122" s="84" t="s">
        <v>1177</v>
      </c>
      <c r="D122" s="85" t="s">
        <v>1067</v>
      </c>
      <c r="E122" s="85" t="s">
        <v>501</v>
      </c>
      <c r="F122" s="85" t="s">
        <v>505</v>
      </c>
      <c r="G122" s="85" t="s">
        <v>510</v>
      </c>
      <c r="H122" s="85" t="s">
        <v>1052</v>
      </c>
      <c r="I122" s="80">
        <v>3929</v>
      </c>
    </row>
    <row r="123" spans="1:9" ht="15" customHeight="1" x14ac:dyDescent="0.45">
      <c r="A123" s="83" t="s">
        <v>1338</v>
      </c>
      <c r="B123" s="83" t="s">
        <v>511</v>
      </c>
      <c r="C123" s="84" t="s">
        <v>1178</v>
      </c>
      <c r="D123" s="85" t="s">
        <v>1067</v>
      </c>
      <c r="E123" s="85" t="s">
        <v>512</v>
      </c>
      <c r="F123" s="85" t="s">
        <v>513</v>
      </c>
      <c r="G123" s="85" t="s">
        <v>514</v>
      </c>
      <c r="H123" s="85" t="s">
        <v>1052</v>
      </c>
      <c r="I123" s="80">
        <v>2238</v>
      </c>
    </row>
    <row r="124" spans="1:9" ht="15" customHeight="1" x14ac:dyDescent="0.45">
      <c r="A124" s="83" t="s">
        <v>1338</v>
      </c>
      <c r="B124" s="83" t="s">
        <v>515</v>
      </c>
      <c r="C124" s="84" t="s">
        <v>1179</v>
      </c>
      <c r="D124" s="85" t="s">
        <v>1067</v>
      </c>
      <c r="E124" s="85" t="s">
        <v>512</v>
      </c>
      <c r="F124" s="85" t="s">
        <v>516</v>
      </c>
      <c r="G124" s="85" t="s">
        <v>517</v>
      </c>
      <c r="H124" s="85" t="s">
        <v>1052</v>
      </c>
      <c r="I124" s="80">
        <v>3160</v>
      </c>
    </row>
    <row r="125" spans="1:9" ht="15" customHeight="1" x14ac:dyDescent="0.45">
      <c r="A125" s="83" t="s">
        <v>1338</v>
      </c>
      <c r="B125" s="83" t="s">
        <v>518</v>
      </c>
      <c r="C125" s="84" t="s">
        <v>1126</v>
      </c>
      <c r="D125" s="85" t="s">
        <v>1067</v>
      </c>
      <c r="E125" s="85" t="s">
        <v>512</v>
      </c>
      <c r="F125" s="85" t="s">
        <v>516</v>
      </c>
      <c r="G125" s="85" t="s">
        <v>519</v>
      </c>
      <c r="H125" s="85" t="s">
        <v>1052</v>
      </c>
      <c r="I125" s="80">
        <v>1592</v>
      </c>
    </row>
    <row r="126" spans="1:9" ht="15" customHeight="1" x14ac:dyDescent="0.45">
      <c r="A126" s="83" t="s">
        <v>1338</v>
      </c>
      <c r="B126" s="83" t="s">
        <v>520</v>
      </c>
      <c r="C126" s="84" t="s">
        <v>1180</v>
      </c>
      <c r="D126" s="85" t="s">
        <v>1067</v>
      </c>
      <c r="E126" s="85" t="s">
        <v>512</v>
      </c>
      <c r="F126" s="85" t="s">
        <v>521</v>
      </c>
      <c r="G126" s="85" t="s">
        <v>522</v>
      </c>
      <c r="H126" s="85" t="s">
        <v>1052</v>
      </c>
      <c r="I126" s="80">
        <v>2289</v>
      </c>
    </row>
    <row r="127" spans="1:9" ht="15" customHeight="1" x14ac:dyDescent="0.45">
      <c r="A127" s="83" t="s">
        <v>1338</v>
      </c>
      <c r="B127" s="83" t="s">
        <v>523</v>
      </c>
      <c r="C127" s="84" t="s">
        <v>1181</v>
      </c>
      <c r="D127" s="85" t="s">
        <v>1067</v>
      </c>
      <c r="E127" s="85" t="s">
        <v>512</v>
      </c>
      <c r="F127" s="85" t="s">
        <v>524</v>
      </c>
      <c r="G127" s="85" t="s">
        <v>525</v>
      </c>
      <c r="H127" s="85" t="s">
        <v>1058</v>
      </c>
      <c r="I127" s="80">
        <v>11412</v>
      </c>
    </row>
    <row r="128" spans="1:9" ht="15" customHeight="1" x14ac:dyDescent="0.45">
      <c r="A128" s="83" t="s">
        <v>1338</v>
      </c>
      <c r="B128" s="83" t="s">
        <v>526</v>
      </c>
      <c r="C128" s="84" t="s">
        <v>1096</v>
      </c>
      <c r="D128" s="85" t="s">
        <v>1067</v>
      </c>
      <c r="E128" s="85" t="s">
        <v>512</v>
      </c>
      <c r="F128" s="85" t="s">
        <v>524</v>
      </c>
      <c r="G128" s="85" t="s">
        <v>527</v>
      </c>
      <c r="H128" s="85" t="s">
        <v>1052</v>
      </c>
      <c r="I128" s="80">
        <v>4802</v>
      </c>
    </row>
    <row r="129" spans="1:9" ht="15" customHeight="1" x14ac:dyDescent="0.45">
      <c r="A129" s="83" t="s">
        <v>1338</v>
      </c>
      <c r="B129" s="83" t="s">
        <v>528</v>
      </c>
      <c r="C129" s="84" t="s">
        <v>1146</v>
      </c>
      <c r="D129" s="85" t="s">
        <v>1067</v>
      </c>
      <c r="E129" s="85" t="s">
        <v>512</v>
      </c>
      <c r="F129" s="85" t="s">
        <v>524</v>
      </c>
      <c r="G129" s="85" t="s">
        <v>529</v>
      </c>
      <c r="H129" s="85" t="s">
        <v>1052</v>
      </c>
      <c r="I129" s="80">
        <v>3551</v>
      </c>
    </row>
    <row r="130" spans="1:9" ht="15" customHeight="1" x14ac:dyDescent="0.45">
      <c r="A130" s="83" t="s">
        <v>1338</v>
      </c>
      <c r="B130" s="83" t="s">
        <v>530</v>
      </c>
      <c r="C130" s="84" t="s">
        <v>1171</v>
      </c>
      <c r="D130" s="85" t="s">
        <v>1067</v>
      </c>
      <c r="E130" s="85" t="s">
        <v>512</v>
      </c>
      <c r="F130" s="85" t="s">
        <v>524</v>
      </c>
      <c r="G130" s="85" t="s">
        <v>531</v>
      </c>
      <c r="H130" s="85" t="s">
        <v>1052</v>
      </c>
      <c r="I130" s="80">
        <v>4446</v>
      </c>
    </row>
    <row r="131" spans="1:9" ht="15" customHeight="1" x14ac:dyDescent="0.45">
      <c r="A131" s="83" t="s">
        <v>1338</v>
      </c>
      <c r="B131" s="83" t="s">
        <v>532</v>
      </c>
      <c r="C131" s="84" t="s">
        <v>1098</v>
      </c>
      <c r="D131" s="85" t="s">
        <v>1067</v>
      </c>
      <c r="E131" s="85" t="s">
        <v>512</v>
      </c>
      <c r="F131" s="85" t="s">
        <v>524</v>
      </c>
      <c r="G131" s="85" t="s">
        <v>533</v>
      </c>
      <c r="H131" s="85" t="s">
        <v>1058</v>
      </c>
      <c r="I131" s="80">
        <v>3556</v>
      </c>
    </row>
    <row r="132" spans="1:9" ht="15" customHeight="1" x14ac:dyDescent="0.45">
      <c r="A132" s="83" t="s">
        <v>1338</v>
      </c>
      <c r="B132" s="83" t="s">
        <v>534</v>
      </c>
      <c r="C132" s="84" t="s">
        <v>1182</v>
      </c>
      <c r="D132" s="85" t="s">
        <v>1067</v>
      </c>
      <c r="E132" s="85" t="s">
        <v>512</v>
      </c>
      <c r="F132" s="85" t="s">
        <v>535</v>
      </c>
      <c r="G132" s="85" t="s">
        <v>536</v>
      </c>
      <c r="H132" s="85" t="s">
        <v>1052</v>
      </c>
      <c r="I132" s="80">
        <v>2935</v>
      </c>
    </row>
    <row r="133" spans="1:9" ht="15" customHeight="1" x14ac:dyDescent="0.45">
      <c r="A133" s="83" t="s">
        <v>1338</v>
      </c>
      <c r="B133" s="83" t="s">
        <v>537</v>
      </c>
      <c r="C133" s="84" t="s">
        <v>1098</v>
      </c>
      <c r="D133" s="85" t="s">
        <v>1067</v>
      </c>
      <c r="E133" s="85" t="s">
        <v>512</v>
      </c>
      <c r="F133" s="85" t="s">
        <v>538</v>
      </c>
      <c r="G133" s="85" t="s">
        <v>539</v>
      </c>
      <c r="H133" s="85" t="s">
        <v>1052</v>
      </c>
      <c r="I133" s="80">
        <v>2258</v>
      </c>
    </row>
    <row r="134" spans="1:9" ht="15" customHeight="1" x14ac:dyDescent="0.45">
      <c r="A134" s="83" t="s">
        <v>1338</v>
      </c>
      <c r="B134" s="83" t="s">
        <v>540</v>
      </c>
      <c r="C134" s="84" t="s">
        <v>1098</v>
      </c>
      <c r="D134" s="85" t="s">
        <v>1067</v>
      </c>
      <c r="E134" s="85" t="s">
        <v>512</v>
      </c>
      <c r="F134" s="85" t="s">
        <v>541</v>
      </c>
      <c r="G134" s="85" t="s">
        <v>542</v>
      </c>
      <c r="H134" s="85" t="s">
        <v>1052</v>
      </c>
      <c r="I134" s="80">
        <v>1776</v>
      </c>
    </row>
    <row r="135" spans="1:9" ht="15" customHeight="1" x14ac:dyDescent="0.45">
      <c r="A135" s="83" t="s">
        <v>1338</v>
      </c>
      <c r="B135" s="83" t="s">
        <v>543</v>
      </c>
      <c r="C135" s="84" t="s">
        <v>1154</v>
      </c>
      <c r="D135" s="85" t="s">
        <v>1067</v>
      </c>
      <c r="E135" s="85" t="s">
        <v>512</v>
      </c>
      <c r="F135" s="85" t="s">
        <v>544</v>
      </c>
      <c r="G135" s="85" t="s">
        <v>545</v>
      </c>
      <c r="H135" s="85" t="s">
        <v>1052</v>
      </c>
      <c r="I135" s="80">
        <v>2168</v>
      </c>
    </row>
    <row r="136" spans="1:9" ht="15" customHeight="1" x14ac:dyDescent="0.45">
      <c r="A136" s="83" t="s">
        <v>1338</v>
      </c>
      <c r="B136" s="83" t="s">
        <v>546</v>
      </c>
      <c r="C136" s="84" t="s">
        <v>1183</v>
      </c>
      <c r="D136" s="85" t="s">
        <v>1067</v>
      </c>
      <c r="E136" s="85" t="s">
        <v>512</v>
      </c>
      <c r="F136" s="85" t="s">
        <v>547</v>
      </c>
      <c r="G136" s="85" t="s">
        <v>548</v>
      </c>
      <c r="H136" s="85" t="s">
        <v>1052</v>
      </c>
      <c r="I136" s="80">
        <v>2984</v>
      </c>
    </row>
    <row r="137" spans="1:9" ht="15" customHeight="1" x14ac:dyDescent="0.45">
      <c r="A137" s="83" t="s">
        <v>1338</v>
      </c>
      <c r="B137" s="83" t="s">
        <v>549</v>
      </c>
      <c r="C137" s="84" t="s">
        <v>1107</v>
      </c>
      <c r="D137" s="85" t="s">
        <v>1067</v>
      </c>
      <c r="E137" s="85" t="s">
        <v>550</v>
      </c>
      <c r="F137" s="85" t="s">
        <v>551</v>
      </c>
      <c r="G137" s="85" t="s">
        <v>552</v>
      </c>
      <c r="H137" s="85" t="s">
        <v>1052</v>
      </c>
      <c r="I137" s="80">
        <v>1851</v>
      </c>
    </row>
    <row r="138" spans="1:9" ht="15" customHeight="1" x14ac:dyDescent="0.45">
      <c r="A138" s="83" t="s">
        <v>1338</v>
      </c>
      <c r="B138" s="83" t="s">
        <v>553</v>
      </c>
      <c r="C138" s="84" t="s">
        <v>1184</v>
      </c>
      <c r="D138" s="85" t="s">
        <v>1067</v>
      </c>
      <c r="E138" s="85" t="s">
        <v>550</v>
      </c>
      <c r="F138" s="85" t="s">
        <v>554</v>
      </c>
      <c r="G138" s="85" t="s">
        <v>555</v>
      </c>
      <c r="H138" s="85" t="s">
        <v>1058</v>
      </c>
      <c r="I138" s="80">
        <v>5166</v>
      </c>
    </row>
    <row r="139" spans="1:9" ht="15" customHeight="1" x14ac:dyDescent="0.45">
      <c r="A139" s="83" t="s">
        <v>1338</v>
      </c>
      <c r="B139" s="83" t="s">
        <v>556</v>
      </c>
      <c r="C139" s="84" t="s">
        <v>1185</v>
      </c>
      <c r="D139" s="85" t="s">
        <v>1067</v>
      </c>
      <c r="E139" s="85" t="s">
        <v>550</v>
      </c>
      <c r="F139" s="85" t="s">
        <v>554</v>
      </c>
      <c r="G139" s="85" t="s">
        <v>557</v>
      </c>
      <c r="H139" s="85" t="s">
        <v>1058</v>
      </c>
      <c r="I139" s="80">
        <v>453</v>
      </c>
    </row>
    <row r="140" spans="1:9" ht="15" customHeight="1" x14ac:dyDescent="0.45">
      <c r="A140" s="83" t="s">
        <v>1338</v>
      </c>
      <c r="B140" s="83" t="s">
        <v>558</v>
      </c>
      <c r="C140" s="84" t="s">
        <v>1186</v>
      </c>
      <c r="D140" s="85" t="s">
        <v>1067</v>
      </c>
      <c r="E140" s="85" t="s">
        <v>550</v>
      </c>
      <c r="F140" s="85" t="s">
        <v>554</v>
      </c>
      <c r="G140" s="85" t="s">
        <v>559</v>
      </c>
      <c r="H140" s="85" t="s">
        <v>1052</v>
      </c>
      <c r="I140" s="80">
        <v>3377</v>
      </c>
    </row>
    <row r="141" spans="1:9" ht="15" customHeight="1" x14ac:dyDescent="0.45">
      <c r="A141" s="83" t="s">
        <v>1338</v>
      </c>
      <c r="B141" s="83" t="s">
        <v>560</v>
      </c>
      <c r="C141" s="84" t="s">
        <v>1187</v>
      </c>
      <c r="D141" s="85" t="s">
        <v>1067</v>
      </c>
      <c r="E141" s="85" t="s">
        <v>550</v>
      </c>
      <c r="F141" s="85" t="s">
        <v>554</v>
      </c>
      <c r="G141" s="85" t="s">
        <v>561</v>
      </c>
      <c r="H141" s="85" t="s">
        <v>1052</v>
      </c>
      <c r="I141" s="80">
        <v>3416</v>
      </c>
    </row>
    <row r="142" spans="1:9" ht="15" customHeight="1" x14ac:dyDescent="0.45">
      <c r="A142" s="83" t="s">
        <v>1338</v>
      </c>
      <c r="B142" s="83" t="s">
        <v>562</v>
      </c>
      <c r="C142" s="84" t="s">
        <v>1188</v>
      </c>
      <c r="D142" s="85" t="s">
        <v>1063</v>
      </c>
      <c r="E142" s="85" t="s">
        <v>563</v>
      </c>
      <c r="F142" s="85" t="s">
        <v>564</v>
      </c>
      <c r="G142" s="85" t="s">
        <v>565</v>
      </c>
      <c r="H142" s="85" t="s">
        <v>1058</v>
      </c>
      <c r="I142" s="80">
        <v>2841</v>
      </c>
    </row>
    <row r="143" spans="1:9" ht="15" customHeight="1" x14ac:dyDescent="0.45">
      <c r="A143" s="83" t="s">
        <v>1338</v>
      </c>
      <c r="B143" s="83" t="s">
        <v>566</v>
      </c>
      <c r="C143" s="84" t="s">
        <v>1189</v>
      </c>
      <c r="D143" s="85" t="s">
        <v>1063</v>
      </c>
      <c r="E143" s="85" t="s">
        <v>563</v>
      </c>
      <c r="F143" s="85" t="s">
        <v>567</v>
      </c>
      <c r="G143" s="85" t="s">
        <v>568</v>
      </c>
      <c r="H143" s="85" t="s">
        <v>1058</v>
      </c>
      <c r="I143" s="80">
        <v>5029</v>
      </c>
    </row>
    <row r="144" spans="1:9" ht="15" customHeight="1" x14ac:dyDescent="0.45">
      <c r="A144" s="83" t="s">
        <v>1338</v>
      </c>
      <c r="B144" s="83" t="s">
        <v>569</v>
      </c>
      <c r="C144" s="84" t="s">
        <v>1117</v>
      </c>
      <c r="D144" s="85" t="s">
        <v>1063</v>
      </c>
      <c r="E144" s="85" t="s">
        <v>563</v>
      </c>
      <c r="F144" s="85" t="s">
        <v>567</v>
      </c>
      <c r="G144" s="85" t="s">
        <v>570</v>
      </c>
      <c r="H144" s="85" t="s">
        <v>1052</v>
      </c>
      <c r="I144" s="80">
        <v>3093</v>
      </c>
    </row>
    <row r="145" spans="1:9" ht="15" customHeight="1" x14ac:dyDescent="0.45">
      <c r="A145" s="83" t="s">
        <v>1338</v>
      </c>
      <c r="B145" s="83" t="s">
        <v>571</v>
      </c>
      <c r="C145" s="84" t="s">
        <v>1108</v>
      </c>
      <c r="D145" s="85" t="s">
        <v>1063</v>
      </c>
      <c r="E145" s="85" t="s">
        <v>563</v>
      </c>
      <c r="F145" s="85" t="s">
        <v>567</v>
      </c>
      <c r="G145" s="85" t="s">
        <v>572</v>
      </c>
      <c r="H145" s="85" t="s">
        <v>1052</v>
      </c>
      <c r="I145" s="80">
        <v>3462</v>
      </c>
    </row>
    <row r="146" spans="1:9" ht="15" customHeight="1" x14ac:dyDescent="0.45">
      <c r="A146" s="83" t="s">
        <v>1338</v>
      </c>
      <c r="B146" s="83" t="s">
        <v>573</v>
      </c>
      <c r="C146" s="84" t="s">
        <v>1169</v>
      </c>
      <c r="D146" s="85" t="s">
        <v>1063</v>
      </c>
      <c r="E146" s="85" t="s">
        <v>563</v>
      </c>
      <c r="F146" s="85" t="s">
        <v>567</v>
      </c>
      <c r="G146" s="85" t="s">
        <v>574</v>
      </c>
      <c r="H146" s="85" t="s">
        <v>1052</v>
      </c>
      <c r="I146" s="80">
        <v>2289.44</v>
      </c>
    </row>
    <row r="147" spans="1:9" ht="15" customHeight="1" x14ac:dyDescent="0.45">
      <c r="A147" s="83" t="s">
        <v>1338</v>
      </c>
      <c r="B147" s="83" t="s">
        <v>575</v>
      </c>
      <c r="C147" s="84" t="s">
        <v>1190</v>
      </c>
      <c r="D147" s="85" t="s">
        <v>1063</v>
      </c>
      <c r="E147" s="85" t="s">
        <v>563</v>
      </c>
      <c r="F147" s="85" t="s">
        <v>576</v>
      </c>
      <c r="G147" s="85" t="s">
        <v>577</v>
      </c>
      <c r="H147" s="85" t="s">
        <v>1058</v>
      </c>
      <c r="I147" s="80">
        <v>2560</v>
      </c>
    </row>
    <row r="148" spans="1:9" ht="15" customHeight="1" x14ac:dyDescent="0.45">
      <c r="A148" s="83" t="s">
        <v>1338</v>
      </c>
      <c r="B148" s="83" t="s">
        <v>578</v>
      </c>
      <c r="C148" s="84" t="s">
        <v>1162</v>
      </c>
      <c r="D148" s="85" t="s">
        <v>1063</v>
      </c>
      <c r="E148" s="85" t="s">
        <v>563</v>
      </c>
      <c r="F148" s="85" t="s">
        <v>576</v>
      </c>
      <c r="G148" s="85" t="s">
        <v>579</v>
      </c>
      <c r="H148" s="85" t="s">
        <v>1052</v>
      </c>
      <c r="I148" s="80">
        <v>2115.5700000000002</v>
      </c>
    </row>
    <row r="149" spans="1:9" ht="15" customHeight="1" x14ac:dyDescent="0.45">
      <c r="A149" s="83" t="s">
        <v>1338</v>
      </c>
      <c r="B149" s="83" t="s">
        <v>580</v>
      </c>
      <c r="C149" s="84" t="s">
        <v>1099</v>
      </c>
      <c r="D149" s="85" t="s">
        <v>1063</v>
      </c>
      <c r="E149" s="85" t="s">
        <v>563</v>
      </c>
      <c r="F149" s="85" t="s">
        <v>581</v>
      </c>
      <c r="G149" s="85" t="s">
        <v>582</v>
      </c>
      <c r="H149" s="85" t="s">
        <v>1052</v>
      </c>
      <c r="I149" s="80">
        <v>2440</v>
      </c>
    </row>
    <row r="150" spans="1:9" ht="15" customHeight="1" x14ac:dyDescent="0.45">
      <c r="A150" s="83" t="s">
        <v>1338</v>
      </c>
      <c r="B150" s="83" t="s">
        <v>583</v>
      </c>
      <c r="C150" s="84" t="s">
        <v>1122</v>
      </c>
      <c r="D150" s="85" t="s">
        <v>1063</v>
      </c>
      <c r="E150" s="85" t="s">
        <v>563</v>
      </c>
      <c r="F150" s="85" t="s">
        <v>581</v>
      </c>
      <c r="G150" s="85" t="s">
        <v>584</v>
      </c>
      <c r="H150" s="85" t="s">
        <v>1052</v>
      </c>
      <c r="I150" s="80">
        <v>3567</v>
      </c>
    </row>
    <row r="151" spans="1:9" ht="15" customHeight="1" x14ac:dyDescent="0.45">
      <c r="A151" s="83" t="s">
        <v>1338</v>
      </c>
      <c r="B151" s="83" t="s">
        <v>585</v>
      </c>
      <c r="C151" s="84" t="s">
        <v>1191</v>
      </c>
      <c r="D151" s="85" t="s">
        <v>1063</v>
      </c>
      <c r="E151" s="85" t="s">
        <v>563</v>
      </c>
      <c r="F151" s="85" t="s">
        <v>581</v>
      </c>
      <c r="G151" s="85" t="s">
        <v>586</v>
      </c>
      <c r="H151" s="85" t="s">
        <v>1058</v>
      </c>
      <c r="I151" s="80">
        <v>8050</v>
      </c>
    </row>
    <row r="152" spans="1:9" ht="15" customHeight="1" x14ac:dyDescent="0.45">
      <c r="A152" s="83" t="s">
        <v>1338</v>
      </c>
      <c r="B152" s="83" t="s">
        <v>587</v>
      </c>
      <c r="C152" s="84" t="s">
        <v>1137</v>
      </c>
      <c r="D152" s="85" t="s">
        <v>1063</v>
      </c>
      <c r="E152" s="85" t="s">
        <v>563</v>
      </c>
      <c r="F152" s="85" t="s">
        <v>581</v>
      </c>
      <c r="G152" s="85" t="s">
        <v>588</v>
      </c>
      <c r="H152" s="85" t="s">
        <v>1052</v>
      </c>
      <c r="I152" s="80">
        <v>1982</v>
      </c>
    </row>
    <row r="153" spans="1:9" ht="15" customHeight="1" x14ac:dyDescent="0.45">
      <c r="A153" s="83" t="s">
        <v>1338</v>
      </c>
      <c r="B153" s="83" t="s">
        <v>589</v>
      </c>
      <c r="C153" s="84" t="s">
        <v>1114</v>
      </c>
      <c r="D153" s="85" t="s">
        <v>1063</v>
      </c>
      <c r="E153" s="85" t="s">
        <v>563</v>
      </c>
      <c r="F153" s="85" t="s">
        <v>590</v>
      </c>
      <c r="G153" s="85" t="s">
        <v>591</v>
      </c>
      <c r="H153" s="85" t="s">
        <v>1052</v>
      </c>
      <c r="I153" s="80">
        <v>2651.95</v>
      </c>
    </row>
    <row r="154" spans="1:9" ht="15" customHeight="1" x14ac:dyDescent="0.45">
      <c r="A154" s="83" t="s">
        <v>1338</v>
      </c>
      <c r="B154" s="83" t="s">
        <v>592</v>
      </c>
      <c r="C154" s="84" t="s">
        <v>1105</v>
      </c>
      <c r="D154" s="85" t="s">
        <v>1063</v>
      </c>
      <c r="E154" s="85" t="s">
        <v>563</v>
      </c>
      <c r="F154" s="85" t="s">
        <v>590</v>
      </c>
      <c r="G154" s="85" t="s">
        <v>593</v>
      </c>
      <c r="H154" s="85" t="s">
        <v>1052</v>
      </c>
      <c r="I154" s="80">
        <v>1104.77</v>
      </c>
    </row>
    <row r="155" spans="1:9" ht="15" customHeight="1" x14ac:dyDescent="0.45">
      <c r="A155" s="83" t="s">
        <v>1338</v>
      </c>
      <c r="B155" s="83" t="s">
        <v>594</v>
      </c>
      <c r="C155" s="84" t="s">
        <v>1184</v>
      </c>
      <c r="D155" s="85" t="s">
        <v>1063</v>
      </c>
      <c r="E155" s="85" t="s">
        <v>563</v>
      </c>
      <c r="F155" s="85" t="s">
        <v>590</v>
      </c>
      <c r="G155" s="85" t="s">
        <v>595</v>
      </c>
      <c r="H155" s="85" t="s">
        <v>1058</v>
      </c>
      <c r="I155" s="80">
        <v>2827</v>
      </c>
    </row>
    <row r="156" spans="1:9" ht="15" customHeight="1" x14ac:dyDescent="0.45">
      <c r="A156" s="83" t="s">
        <v>1338</v>
      </c>
      <c r="B156" s="83" t="s">
        <v>596</v>
      </c>
      <c r="C156" s="84" t="s">
        <v>1152</v>
      </c>
      <c r="D156" s="85" t="s">
        <v>1063</v>
      </c>
      <c r="E156" s="85" t="s">
        <v>563</v>
      </c>
      <c r="F156" s="85" t="s">
        <v>597</v>
      </c>
      <c r="G156" s="85" t="s">
        <v>598</v>
      </c>
      <c r="H156" s="85" t="s">
        <v>1052</v>
      </c>
      <c r="I156" s="80">
        <v>2349</v>
      </c>
    </row>
    <row r="157" spans="1:9" ht="15" customHeight="1" x14ac:dyDescent="0.45">
      <c r="A157" s="83" t="s">
        <v>1338</v>
      </c>
      <c r="B157" s="83" t="s">
        <v>599</v>
      </c>
      <c r="C157" s="84" t="s">
        <v>1107</v>
      </c>
      <c r="D157" s="85" t="s">
        <v>1063</v>
      </c>
      <c r="E157" s="85" t="s">
        <v>563</v>
      </c>
      <c r="F157" s="85" t="s">
        <v>600</v>
      </c>
      <c r="G157" s="85" t="s">
        <v>601</v>
      </c>
      <c r="H157" s="85" t="s">
        <v>1052</v>
      </c>
      <c r="I157" s="80">
        <v>829</v>
      </c>
    </row>
    <row r="158" spans="1:9" ht="15" customHeight="1" x14ac:dyDescent="0.45">
      <c r="A158" s="83" t="s">
        <v>1338</v>
      </c>
      <c r="B158" s="83" t="s">
        <v>602</v>
      </c>
      <c r="C158" s="84" t="s">
        <v>1154</v>
      </c>
      <c r="D158" s="85" t="s">
        <v>1050</v>
      </c>
      <c r="E158" s="85" t="s">
        <v>603</v>
      </c>
      <c r="F158" s="85" t="s">
        <v>603</v>
      </c>
      <c r="G158" s="85" t="s">
        <v>604</v>
      </c>
      <c r="H158" s="85" t="s">
        <v>1052</v>
      </c>
      <c r="I158" s="80">
        <v>2286</v>
      </c>
    </row>
    <row r="159" spans="1:9" ht="15" customHeight="1" x14ac:dyDescent="0.45">
      <c r="A159" s="83" t="s">
        <v>1338</v>
      </c>
      <c r="B159" s="83" t="s">
        <v>605</v>
      </c>
      <c r="C159" s="84" t="s">
        <v>1192</v>
      </c>
      <c r="D159" s="85" t="s">
        <v>1050</v>
      </c>
      <c r="E159" s="85" t="s">
        <v>603</v>
      </c>
      <c r="F159" s="85" t="s">
        <v>603</v>
      </c>
      <c r="G159" s="85" t="s">
        <v>606</v>
      </c>
      <c r="H159" s="85" t="s">
        <v>1052</v>
      </c>
      <c r="I159" s="80">
        <v>1997</v>
      </c>
    </row>
    <row r="160" spans="1:9" ht="15" customHeight="1" x14ac:dyDescent="0.45">
      <c r="A160" s="83" t="s">
        <v>1338</v>
      </c>
      <c r="B160" s="83" t="s">
        <v>607</v>
      </c>
      <c r="C160" s="84" t="s">
        <v>1193</v>
      </c>
      <c r="D160" s="85" t="s">
        <v>1050</v>
      </c>
      <c r="E160" s="85" t="s">
        <v>603</v>
      </c>
      <c r="F160" s="85" t="s">
        <v>603</v>
      </c>
      <c r="G160" s="85" t="s">
        <v>608</v>
      </c>
      <c r="H160" s="85" t="s">
        <v>1052</v>
      </c>
      <c r="I160" s="80">
        <v>3260</v>
      </c>
    </row>
    <row r="161" spans="1:9" ht="15" customHeight="1" x14ac:dyDescent="0.45">
      <c r="A161" s="83" t="s">
        <v>1338</v>
      </c>
      <c r="B161" s="83" t="s">
        <v>609</v>
      </c>
      <c r="C161" s="84" t="s">
        <v>1162</v>
      </c>
      <c r="D161" s="85" t="s">
        <v>1050</v>
      </c>
      <c r="E161" s="85" t="s">
        <v>603</v>
      </c>
      <c r="F161" s="85" t="s">
        <v>603</v>
      </c>
      <c r="G161" s="85" t="s">
        <v>610</v>
      </c>
      <c r="H161" s="85" t="s">
        <v>1052</v>
      </c>
      <c r="I161" s="80">
        <v>2540</v>
      </c>
    </row>
    <row r="162" spans="1:9" ht="15" customHeight="1" x14ac:dyDescent="0.45">
      <c r="A162" s="83" t="s">
        <v>1338</v>
      </c>
      <c r="B162" s="83" t="s">
        <v>611</v>
      </c>
      <c r="C162" s="84" t="s">
        <v>1137</v>
      </c>
      <c r="D162" s="85" t="s">
        <v>1050</v>
      </c>
      <c r="E162" s="85" t="s">
        <v>603</v>
      </c>
      <c r="F162" s="85" t="s">
        <v>455</v>
      </c>
      <c r="G162" s="85" t="s">
        <v>456</v>
      </c>
      <c r="H162" s="85" t="s">
        <v>1052</v>
      </c>
      <c r="I162" s="80">
        <v>2746</v>
      </c>
    </row>
    <row r="163" spans="1:9" ht="15" customHeight="1" x14ac:dyDescent="0.45">
      <c r="A163" s="83" t="s">
        <v>1338</v>
      </c>
      <c r="B163" s="83" t="s">
        <v>612</v>
      </c>
      <c r="C163" s="84" t="s">
        <v>1115</v>
      </c>
      <c r="D163" s="85" t="s">
        <v>1050</v>
      </c>
      <c r="E163" s="85" t="s">
        <v>603</v>
      </c>
      <c r="F163" s="85" t="s">
        <v>603</v>
      </c>
      <c r="G163" s="85" t="s">
        <v>613</v>
      </c>
      <c r="H163" s="85" t="s">
        <v>1052</v>
      </c>
      <c r="I163" s="80">
        <v>4689</v>
      </c>
    </row>
    <row r="164" spans="1:9" ht="15" customHeight="1" x14ac:dyDescent="0.45">
      <c r="A164" s="83" t="s">
        <v>1338</v>
      </c>
      <c r="B164" s="83" t="s">
        <v>614</v>
      </c>
      <c r="C164" s="84" t="s">
        <v>1194</v>
      </c>
      <c r="D164" s="85" t="s">
        <v>1050</v>
      </c>
      <c r="E164" s="85" t="s">
        <v>603</v>
      </c>
      <c r="F164" s="85" t="s">
        <v>603</v>
      </c>
      <c r="G164" s="85" t="s">
        <v>615</v>
      </c>
      <c r="H164" s="85" t="s">
        <v>1058</v>
      </c>
      <c r="I164" s="80">
        <v>1304</v>
      </c>
    </row>
    <row r="165" spans="1:9" ht="15" customHeight="1" x14ac:dyDescent="0.45">
      <c r="A165" s="83" t="s">
        <v>1338</v>
      </c>
      <c r="B165" s="83" t="s">
        <v>616</v>
      </c>
      <c r="C165" s="84" t="s">
        <v>1096</v>
      </c>
      <c r="D165" s="85" t="s">
        <v>1050</v>
      </c>
      <c r="E165" s="85" t="s">
        <v>603</v>
      </c>
      <c r="F165" s="85" t="s">
        <v>603</v>
      </c>
      <c r="G165" s="85" t="s">
        <v>617</v>
      </c>
      <c r="H165" s="85" t="s">
        <v>1052</v>
      </c>
      <c r="I165" s="80">
        <v>3290</v>
      </c>
    </row>
    <row r="166" spans="1:9" ht="15" customHeight="1" x14ac:dyDescent="0.45">
      <c r="A166" s="83" t="s">
        <v>1338</v>
      </c>
      <c r="B166" s="83" t="s">
        <v>618</v>
      </c>
      <c r="C166" s="84" t="s">
        <v>1103</v>
      </c>
      <c r="D166" s="85" t="s">
        <v>1050</v>
      </c>
      <c r="E166" s="85" t="s">
        <v>603</v>
      </c>
      <c r="F166" s="85" t="s">
        <v>603</v>
      </c>
      <c r="G166" s="85" t="s">
        <v>619</v>
      </c>
      <c r="H166" s="85" t="s">
        <v>1052</v>
      </c>
      <c r="I166" s="80">
        <v>5384</v>
      </c>
    </row>
    <row r="167" spans="1:9" ht="15" customHeight="1" x14ac:dyDescent="0.45">
      <c r="A167" s="83" t="s">
        <v>1338</v>
      </c>
      <c r="B167" s="83" t="s">
        <v>620</v>
      </c>
      <c r="C167" s="84" t="s">
        <v>1152</v>
      </c>
      <c r="D167" s="85" t="s">
        <v>1050</v>
      </c>
      <c r="E167" s="85" t="s">
        <v>603</v>
      </c>
      <c r="F167" s="85" t="s">
        <v>603</v>
      </c>
      <c r="G167" s="85" t="s">
        <v>621</v>
      </c>
      <c r="H167" s="85" t="s">
        <v>1052</v>
      </c>
      <c r="I167" s="80">
        <v>3312</v>
      </c>
    </row>
    <row r="168" spans="1:9" ht="15" customHeight="1" x14ac:dyDescent="0.45">
      <c r="A168" s="83" t="s">
        <v>1338</v>
      </c>
      <c r="B168" s="83" t="s">
        <v>622</v>
      </c>
      <c r="C168" s="84" t="s">
        <v>1195</v>
      </c>
      <c r="D168" s="85" t="s">
        <v>1050</v>
      </c>
      <c r="E168" s="85" t="s">
        <v>603</v>
      </c>
      <c r="F168" s="85" t="s">
        <v>603</v>
      </c>
      <c r="G168" s="85" t="s">
        <v>623</v>
      </c>
      <c r="H168" s="85" t="s">
        <v>1058</v>
      </c>
      <c r="I168" s="80">
        <v>4202</v>
      </c>
    </row>
    <row r="169" spans="1:9" ht="15" customHeight="1" x14ac:dyDescent="0.45">
      <c r="A169" s="83" t="s">
        <v>1338</v>
      </c>
      <c r="B169" s="83" t="s">
        <v>624</v>
      </c>
      <c r="C169" s="84" t="s">
        <v>1196</v>
      </c>
      <c r="D169" s="85" t="s">
        <v>1050</v>
      </c>
      <c r="E169" s="85" t="s">
        <v>603</v>
      </c>
      <c r="F169" s="85" t="s">
        <v>603</v>
      </c>
      <c r="G169" s="85" t="s">
        <v>625</v>
      </c>
      <c r="H169" s="85" t="s">
        <v>1052</v>
      </c>
      <c r="I169" s="80">
        <v>3185</v>
      </c>
    </row>
    <row r="170" spans="1:9" ht="15" customHeight="1" x14ac:dyDescent="0.45">
      <c r="A170" s="83" t="s">
        <v>1338</v>
      </c>
      <c r="B170" s="83" t="s">
        <v>626</v>
      </c>
      <c r="C170" s="84" t="s">
        <v>1098</v>
      </c>
      <c r="D170" s="85" t="s">
        <v>1050</v>
      </c>
      <c r="E170" s="85" t="s">
        <v>603</v>
      </c>
      <c r="F170" s="85" t="s">
        <v>603</v>
      </c>
      <c r="G170" s="85" t="s">
        <v>627</v>
      </c>
      <c r="H170" s="85" t="s">
        <v>1052</v>
      </c>
      <c r="I170" s="80">
        <v>3506</v>
      </c>
    </row>
    <row r="171" spans="1:9" ht="15" customHeight="1" x14ac:dyDescent="0.45">
      <c r="A171" s="83" t="s">
        <v>1338</v>
      </c>
      <c r="B171" s="83" t="s">
        <v>628</v>
      </c>
      <c r="C171" s="84" t="s">
        <v>1166</v>
      </c>
      <c r="D171" s="85" t="s">
        <v>1050</v>
      </c>
      <c r="E171" s="85" t="s">
        <v>603</v>
      </c>
      <c r="F171" s="85" t="s">
        <v>629</v>
      </c>
      <c r="G171" s="85" t="s">
        <v>630</v>
      </c>
      <c r="H171" s="85" t="s">
        <v>1052</v>
      </c>
      <c r="I171" s="80">
        <v>2618</v>
      </c>
    </row>
    <row r="172" spans="1:9" ht="15" customHeight="1" x14ac:dyDescent="0.45">
      <c r="A172" s="83" t="s">
        <v>1338</v>
      </c>
      <c r="B172" s="83" t="s">
        <v>631</v>
      </c>
      <c r="C172" s="84" t="s">
        <v>1197</v>
      </c>
      <c r="D172" s="85" t="s">
        <v>1050</v>
      </c>
      <c r="E172" s="85" t="s">
        <v>603</v>
      </c>
      <c r="F172" s="85" t="s">
        <v>632</v>
      </c>
      <c r="G172" s="85" t="s">
        <v>633</v>
      </c>
      <c r="H172" s="85" t="s">
        <v>1058</v>
      </c>
      <c r="I172" s="80">
        <v>4677</v>
      </c>
    </row>
    <row r="173" spans="1:9" ht="15" customHeight="1" x14ac:dyDescent="0.45">
      <c r="A173" s="83" t="s">
        <v>1338</v>
      </c>
      <c r="B173" s="83" t="s">
        <v>634</v>
      </c>
      <c r="C173" s="84" t="s">
        <v>1122</v>
      </c>
      <c r="D173" s="85" t="s">
        <v>1050</v>
      </c>
      <c r="E173" s="85" t="s">
        <v>603</v>
      </c>
      <c r="F173" s="85" t="s">
        <v>632</v>
      </c>
      <c r="G173" s="85" t="s">
        <v>635</v>
      </c>
      <c r="H173" s="85" t="s">
        <v>1052</v>
      </c>
      <c r="I173" s="80">
        <v>4458</v>
      </c>
    </row>
    <row r="174" spans="1:9" ht="15" customHeight="1" x14ac:dyDescent="0.45">
      <c r="A174" s="83" t="s">
        <v>1338</v>
      </c>
      <c r="B174" s="83" t="s">
        <v>636</v>
      </c>
      <c r="C174" s="84" t="s">
        <v>1198</v>
      </c>
      <c r="D174" s="85" t="s">
        <v>1050</v>
      </c>
      <c r="E174" s="85" t="s">
        <v>603</v>
      </c>
      <c r="F174" s="85" t="s">
        <v>637</v>
      </c>
      <c r="G174" s="85" t="s">
        <v>638</v>
      </c>
      <c r="H174" s="85" t="s">
        <v>1052</v>
      </c>
      <c r="I174" s="80">
        <v>2093</v>
      </c>
    </row>
    <row r="175" spans="1:9" ht="15" customHeight="1" x14ac:dyDescent="0.45">
      <c r="A175" s="83" t="s">
        <v>1338</v>
      </c>
      <c r="B175" s="83" t="s">
        <v>639</v>
      </c>
      <c r="C175" s="84" t="s">
        <v>1153</v>
      </c>
      <c r="D175" s="85" t="s">
        <v>1050</v>
      </c>
      <c r="E175" s="85" t="s">
        <v>603</v>
      </c>
      <c r="F175" s="85" t="s">
        <v>640</v>
      </c>
      <c r="G175" s="85" t="s">
        <v>641</v>
      </c>
      <c r="H175" s="85" t="s">
        <v>1052</v>
      </c>
      <c r="I175" s="80">
        <v>1919</v>
      </c>
    </row>
    <row r="176" spans="1:9" ht="15" customHeight="1" x14ac:dyDescent="0.45">
      <c r="A176" s="83" t="s">
        <v>1338</v>
      </c>
      <c r="B176" s="83" t="s">
        <v>642</v>
      </c>
      <c r="C176" s="84" t="s">
        <v>1135</v>
      </c>
      <c r="D176" s="85" t="s">
        <v>1050</v>
      </c>
      <c r="E176" s="85" t="s">
        <v>603</v>
      </c>
      <c r="F176" s="85" t="s">
        <v>643</v>
      </c>
      <c r="G176" s="85" t="s">
        <v>644</v>
      </c>
      <c r="H176" s="85" t="s">
        <v>1052</v>
      </c>
      <c r="I176" s="80">
        <v>2288.0300000000002</v>
      </c>
    </row>
    <row r="177" spans="1:9" ht="15" customHeight="1" x14ac:dyDescent="0.45">
      <c r="A177" s="83" t="s">
        <v>1338</v>
      </c>
      <c r="B177" s="83" t="s">
        <v>645</v>
      </c>
      <c r="C177" s="84" t="s">
        <v>1192</v>
      </c>
      <c r="D177" s="85" t="s">
        <v>1050</v>
      </c>
      <c r="E177" s="85" t="s">
        <v>603</v>
      </c>
      <c r="F177" s="85" t="s">
        <v>646</v>
      </c>
      <c r="G177" s="85" t="s">
        <v>647</v>
      </c>
      <c r="H177" s="85" t="s">
        <v>1052</v>
      </c>
      <c r="I177" s="80">
        <v>2716</v>
      </c>
    </row>
    <row r="178" spans="1:9" ht="15" customHeight="1" x14ac:dyDescent="0.45">
      <c r="A178" s="83" t="s">
        <v>1338</v>
      </c>
      <c r="B178" s="83" t="s">
        <v>648</v>
      </c>
      <c r="C178" s="84" t="s">
        <v>1120</v>
      </c>
      <c r="D178" s="85" t="s">
        <v>1050</v>
      </c>
      <c r="E178" s="85" t="s">
        <v>603</v>
      </c>
      <c r="F178" s="85" t="s">
        <v>649</v>
      </c>
      <c r="G178" s="85" t="s">
        <v>650</v>
      </c>
      <c r="H178" s="85" t="s">
        <v>1052</v>
      </c>
      <c r="I178" s="80">
        <v>3582</v>
      </c>
    </row>
    <row r="179" spans="1:9" ht="15" customHeight="1" x14ac:dyDescent="0.45">
      <c r="A179" s="83" t="s">
        <v>1338</v>
      </c>
      <c r="B179" s="83" t="s">
        <v>651</v>
      </c>
      <c r="C179" s="84" t="s">
        <v>1143</v>
      </c>
      <c r="D179" s="85" t="s">
        <v>1050</v>
      </c>
      <c r="E179" s="85" t="s">
        <v>603</v>
      </c>
      <c r="F179" s="85" t="s">
        <v>649</v>
      </c>
      <c r="G179" s="85" t="s">
        <v>652</v>
      </c>
      <c r="H179" s="85" t="s">
        <v>1052</v>
      </c>
      <c r="I179" s="80">
        <v>2956</v>
      </c>
    </row>
    <row r="180" spans="1:9" ht="15" customHeight="1" x14ac:dyDescent="0.45">
      <c r="A180" s="83" t="s">
        <v>1338</v>
      </c>
      <c r="B180" s="83" t="s">
        <v>653</v>
      </c>
      <c r="C180" s="84" t="s">
        <v>1199</v>
      </c>
      <c r="D180" s="85" t="s">
        <v>1050</v>
      </c>
      <c r="E180" s="85" t="s">
        <v>603</v>
      </c>
      <c r="F180" s="85" t="s">
        <v>654</v>
      </c>
      <c r="G180" s="85" t="s">
        <v>655</v>
      </c>
      <c r="H180" s="85" t="s">
        <v>1052</v>
      </c>
      <c r="I180" s="80">
        <v>1808</v>
      </c>
    </row>
    <row r="181" spans="1:9" ht="15" customHeight="1" x14ac:dyDescent="0.45">
      <c r="A181" s="83" t="s">
        <v>1338</v>
      </c>
      <c r="B181" s="83" t="s">
        <v>656</v>
      </c>
      <c r="C181" s="84" t="s">
        <v>1123</v>
      </c>
      <c r="D181" s="85" t="s">
        <v>1050</v>
      </c>
      <c r="E181" s="85" t="s">
        <v>603</v>
      </c>
      <c r="F181" s="85" t="s">
        <v>603</v>
      </c>
      <c r="G181" s="85" t="s">
        <v>657</v>
      </c>
      <c r="H181" s="85" t="s">
        <v>1052</v>
      </c>
      <c r="I181" s="80">
        <v>2795</v>
      </c>
    </row>
    <row r="182" spans="1:9" ht="15" customHeight="1" x14ac:dyDescent="0.45">
      <c r="A182" s="83" t="s">
        <v>1338</v>
      </c>
      <c r="B182" s="83" t="s">
        <v>658</v>
      </c>
      <c r="C182" s="84" t="s">
        <v>1098</v>
      </c>
      <c r="D182" s="85" t="s">
        <v>1050</v>
      </c>
      <c r="E182" s="85" t="s">
        <v>603</v>
      </c>
      <c r="F182" s="85" t="s">
        <v>659</v>
      </c>
      <c r="G182" s="85" t="s">
        <v>660</v>
      </c>
      <c r="H182" s="85" t="s">
        <v>1052</v>
      </c>
      <c r="I182" s="80">
        <v>2341</v>
      </c>
    </row>
    <row r="183" spans="1:9" ht="15" customHeight="1" x14ac:dyDescent="0.45">
      <c r="A183" s="83" t="s">
        <v>1338</v>
      </c>
      <c r="B183" s="83" t="s">
        <v>661</v>
      </c>
      <c r="C183" s="84" t="s">
        <v>1114</v>
      </c>
      <c r="D183" s="85" t="s">
        <v>1050</v>
      </c>
      <c r="E183" s="85" t="s">
        <v>603</v>
      </c>
      <c r="F183" s="85" t="s">
        <v>646</v>
      </c>
      <c r="G183" s="85" t="s">
        <v>662</v>
      </c>
      <c r="H183" s="85" t="s">
        <v>1052</v>
      </c>
      <c r="I183" s="80">
        <v>2859</v>
      </c>
    </row>
    <row r="184" spans="1:9" ht="15" customHeight="1" x14ac:dyDescent="0.45">
      <c r="A184" s="83" t="s">
        <v>1338</v>
      </c>
      <c r="B184" s="83" t="s">
        <v>663</v>
      </c>
      <c r="C184" s="84" t="s">
        <v>1200</v>
      </c>
      <c r="D184" s="85" t="s">
        <v>1067</v>
      </c>
      <c r="E184" s="85" t="s">
        <v>664</v>
      </c>
      <c r="F184" s="85" t="s">
        <v>665</v>
      </c>
      <c r="G184" s="85" t="s">
        <v>666</v>
      </c>
      <c r="H184" s="85" t="s">
        <v>1058</v>
      </c>
      <c r="I184" s="80">
        <v>3801</v>
      </c>
    </row>
    <row r="185" spans="1:9" ht="15" customHeight="1" x14ac:dyDescent="0.45">
      <c r="A185" s="83" t="s">
        <v>1338</v>
      </c>
      <c r="B185" s="83" t="s">
        <v>667</v>
      </c>
      <c r="C185" s="84" t="s">
        <v>1177</v>
      </c>
      <c r="D185" s="85" t="s">
        <v>1067</v>
      </c>
      <c r="E185" s="85" t="s">
        <v>664</v>
      </c>
      <c r="F185" s="85" t="s">
        <v>665</v>
      </c>
      <c r="G185" s="85" t="s">
        <v>668</v>
      </c>
      <c r="H185" s="85" t="s">
        <v>1052</v>
      </c>
      <c r="I185" s="80">
        <v>2386</v>
      </c>
    </row>
    <row r="186" spans="1:9" ht="15" customHeight="1" x14ac:dyDescent="0.45">
      <c r="A186" s="83" t="s">
        <v>1338</v>
      </c>
      <c r="B186" s="83" t="s">
        <v>669</v>
      </c>
      <c r="C186" s="84" t="s">
        <v>1201</v>
      </c>
      <c r="D186" s="85" t="s">
        <v>1067</v>
      </c>
      <c r="E186" s="85" t="s">
        <v>664</v>
      </c>
      <c r="F186" s="85" t="s">
        <v>670</v>
      </c>
      <c r="G186" s="85" t="s">
        <v>671</v>
      </c>
      <c r="H186" s="85" t="s">
        <v>1058</v>
      </c>
      <c r="I186" s="80">
        <v>8288</v>
      </c>
    </row>
    <row r="187" spans="1:9" ht="15" customHeight="1" x14ac:dyDescent="0.45">
      <c r="A187" s="83" t="s">
        <v>1400</v>
      </c>
      <c r="B187" s="83" t="s">
        <v>672</v>
      </c>
      <c r="C187" s="84" t="s">
        <v>1202</v>
      </c>
      <c r="D187" s="85" t="s">
        <v>1067</v>
      </c>
      <c r="E187" s="85" t="s">
        <v>664</v>
      </c>
      <c r="F187" s="85" t="s">
        <v>670</v>
      </c>
      <c r="G187" s="85" t="s">
        <v>673</v>
      </c>
      <c r="H187" s="85" t="s">
        <v>1052</v>
      </c>
      <c r="I187" s="80">
        <v>8237.8799999999992</v>
      </c>
    </row>
    <row r="188" spans="1:9" ht="15" customHeight="1" x14ac:dyDescent="0.45">
      <c r="A188" s="83" t="s">
        <v>1338</v>
      </c>
      <c r="B188" s="83" t="s">
        <v>674</v>
      </c>
      <c r="C188" s="84" t="s">
        <v>1149</v>
      </c>
      <c r="D188" s="85" t="s">
        <v>1067</v>
      </c>
      <c r="E188" s="85" t="s">
        <v>664</v>
      </c>
      <c r="F188" s="85" t="s">
        <v>670</v>
      </c>
      <c r="G188" s="85" t="s">
        <v>675</v>
      </c>
      <c r="H188" s="85" t="s">
        <v>1052</v>
      </c>
      <c r="I188" s="80">
        <v>2325.91</v>
      </c>
    </row>
    <row r="189" spans="1:9" ht="15" customHeight="1" x14ac:dyDescent="0.45">
      <c r="A189" s="83" t="s">
        <v>1338</v>
      </c>
      <c r="B189" s="83" t="s">
        <v>676</v>
      </c>
      <c r="C189" s="84" t="s">
        <v>1098</v>
      </c>
      <c r="D189" s="85" t="s">
        <v>1055</v>
      </c>
      <c r="E189" s="85" t="s">
        <v>677</v>
      </c>
      <c r="F189" s="85" t="s">
        <v>678</v>
      </c>
      <c r="G189" s="85" t="s">
        <v>679</v>
      </c>
      <c r="H189" s="85" t="s">
        <v>1052</v>
      </c>
      <c r="I189" s="80">
        <v>2999</v>
      </c>
    </row>
    <row r="190" spans="1:9" ht="15" customHeight="1" x14ac:dyDescent="0.45">
      <c r="A190" s="83" t="s">
        <v>1338</v>
      </c>
      <c r="B190" s="83" t="s">
        <v>680</v>
      </c>
      <c r="C190" s="84" t="s">
        <v>1105</v>
      </c>
      <c r="D190" s="85" t="s">
        <v>1055</v>
      </c>
      <c r="E190" s="85" t="s">
        <v>681</v>
      </c>
      <c r="F190" s="85" t="s">
        <v>682</v>
      </c>
      <c r="G190" s="85" t="s">
        <v>683</v>
      </c>
      <c r="H190" s="85" t="s">
        <v>1052</v>
      </c>
      <c r="I190" s="80">
        <v>2537</v>
      </c>
    </row>
    <row r="191" spans="1:9" ht="15" customHeight="1" x14ac:dyDescent="0.45">
      <c r="A191" s="83" t="s">
        <v>1338</v>
      </c>
      <c r="B191" s="83" t="s">
        <v>684</v>
      </c>
      <c r="C191" s="84" t="s">
        <v>1105</v>
      </c>
      <c r="D191" s="85" t="s">
        <v>1055</v>
      </c>
      <c r="E191" s="85" t="s">
        <v>681</v>
      </c>
      <c r="F191" s="85" t="s">
        <v>682</v>
      </c>
      <c r="G191" s="85" t="s">
        <v>685</v>
      </c>
      <c r="H191" s="85" t="s">
        <v>1052</v>
      </c>
      <c r="I191" s="80">
        <v>2579</v>
      </c>
    </row>
    <row r="192" spans="1:9" ht="15" customHeight="1" x14ac:dyDescent="0.45">
      <c r="A192" s="83" t="s">
        <v>1338</v>
      </c>
      <c r="B192" s="83" t="s">
        <v>686</v>
      </c>
      <c r="C192" s="84" t="s">
        <v>1203</v>
      </c>
      <c r="D192" s="85" t="s">
        <v>1063</v>
      </c>
      <c r="E192" s="85" t="s">
        <v>687</v>
      </c>
      <c r="F192" s="85" t="s">
        <v>688</v>
      </c>
      <c r="G192" s="85" t="s">
        <v>689</v>
      </c>
      <c r="H192" s="85" t="s">
        <v>1052</v>
      </c>
      <c r="I192" s="80">
        <v>3020</v>
      </c>
    </row>
    <row r="193" spans="1:9" ht="15" customHeight="1" x14ac:dyDescent="0.45">
      <c r="A193" s="83" t="s">
        <v>1338</v>
      </c>
      <c r="B193" s="83" t="s">
        <v>690</v>
      </c>
      <c r="C193" s="84" t="s">
        <v>1102</v>
      </c>
      <c r="D193" s="85" t="s">
        <v>1063</v>
      </c>
      <c r="E193" s="85" t="s">
        <v>687</v>
      </c>
      <c r="F193" s="85" t="s">
        <v>688</v>
      </c>
      <c r="G193" s="85" t="s">
        <v>691</v>
      </c>
      <c r="H193" s="85" t="s">
        <v>1052</v>
      </c>
      <c r="I193" s="80">
        <v>2083</v>
      </c>
    </row>
    <row r="194" spans="1:9" ht="15" customHeight="1" x14ac:dyDescent="0.45">
      <c r="A194" s="83" t="s">
        <v>1338</v>
      </c>
      <c r="B194" s="83" t="s">
        <v>692</v>
      </c>
      <c r="C194" s="84" t="s">
        <v>1145</v>
      </c>
      <c r="D194" s="85" t="s">
        <v>1063</v>
      </c>
      <c r="E194" s="85" t="s">
        <v>687</v>
      </c>
      <c r="F194" s="85" t="s">
        <v>693</v>
      </c>
      <c r="G194" s="85" t="s">
        <v>694</v>
      </c>
      <c r="H194" s="85" t="s">
        <v>1052</v>
      </c>
      <c r="I194" s="80">
        <v>2689</v>
      </c>
    </row>
    <row r="195" spans="1:9" ht="15" customHeight="1" x14ac:dyDescent="0.45">
      <c r="A195" s="83" t="s">
        <v>1338</v>
      </c>
      <c r="B195" s="83" t="s">
        <v>695</v>
      </c>
      <c r="C195" s="84" t="s">
        <v>1099</v>
      </c>
      <c r="D195" s="85" t="s">
        <v>1063</v>
      </c>
      <c r="E195" s="85" t="s">
        <v>687</v>
      </c>
      <c r="F195" s="85" t="s">
        <v>696</v>
      </c>
      <c r="G195" s="85" t="s">
        <v>697</v>
      </c>
      <c r="H195" s="85" t="s">
        <v>1052</v>
      </c>
      <c r="I195" s="80">
        <v>2971</v>
      </c>
    </row>
    <row r="196" spans="1:9" ht="15" customHeight="1" x14ac:dyDescent="0.45">
      <c r="A196" s="83" t="s">
        <v>1338</v>
      </c>
      <c r="B196" s="83" t="s">
        <v>698</v>
      </c>
      <c r="C196" s="84" t="s">
        <v>1107</v>
      </c>
      <c r="D196" s="85" t="s">
        <v>1063</v>
      </c>
      <c r="E196" s="85" t="s">
        <v>687</v>
      </c>
      <c r="F196" s="85" t="s">
        <v>699</v>
      </c>
      <c r="G196" s="85" t="s">
        <v>700</v>
      </c>
      <c r="H196" s="85" t="s">
        <v>1058</v>
      </c>
      <c r="I196" s="80">
        <v>1942</v>
      </c>
    </row>
    <row r="197" spans="1:9" ht="15" customHeight="1" x14ac:dyDescent="0.45">
      <c r="A197" s="83" t="s">
        <v>1338</v>
      </c>
      <c r="B197" s="83" t="s">
        <v>701</v>
      </c>
      <c r="C197" s="84" t="s">
        <v>1107</v>
      </c>
      <c r="D197" s="85" t="s">
        <v>1063</v>
      </c>
      <c r="E197" s="85" t="s">
        <v>687</v>
      </c>
      <c r="F197" s="85" t="s">
        <v>699</v>
      </c>
      <c r="G197" s="85" t="s">
        <v>702</v>
      </c>
      <c r="H197" s="85" t="s">
        <v>1052</v>
      </c>
      <c r="I197" s="80">
        <v>2046</v>
      </c>
    </row>
    <row r="198" spans="1:9" ht="15" customHeight="1" x14ac:dyDescent="0.45">
      <c r="A198" s="83" t="s">
        <v>1338</v>
      </c>
      <c r="B198" s="83" t="s">
        <v>703</v>
      </c>
      <c r="C198" s="84" t="s">
        <v>1177</v>
      </c>
      <c r="D198" s="85" t="s">
        <v>1063</v>
      </c>
      <c r="E198" s="85" t="s">
        <v>687</v>
      </c>
      <c r="F198" s="85" t="s">
        <v>699</v>
      </c>
      <c r="G198" s="85" t="s">
        <v>704</v>
      </c>
      <c r="H198" s="85" t="s">
        <v>1052</v>
      </c>
      <c r="I198" s="80">
        <v>3313</v>
      </c>
    </row>
    <row r="199" spans="1:9" ht="15" customHeight="1" x14ac:dyDescent="0.45">
      <c r="A199" s="83" t="s">
        <v>1338</v>
      </c>
      <c r="B199" s="83" t="s">
        <v>705</v>
      </c>
      <c r="C199" s="84" t="s">
        <v>1174</v>
      </c>
      <c r="D199" s="85" t="s">
        <v>1063</v>
      </c>
      <c r="E199" s="85" t="s">
        <v>687</v>
      </c>
      <c r="F199" s="85" t="s">
        <v>699</v>
      </c>
      <c r="G199" s="85" t="s">
        <v>706</v>
      </c>
      <c r="H199" s="85" t="s">
        <v>1052</v>
      </c>
      <c r="I199" s="80">
        <v>3022</v>
      </c>
    </row>
    <row r="200" spans="1:9" ht="15" customHeight="1" x14ac:dyDescent="0.45">
      <c r="A200" s="83" t="s">
        <v>1338</v>
      </c>
      <c r="B200" s="83" t="s">
        <v>707</v>
      </c>
      <c r="C200" s="84" t="s">
        <v>1143</v>
      </c>
      <c r="D200" s="85" t="s">
        <v>1063</v>
      </c>
      <c r="E200" s="85" t="s">
        <v>687</v>
      </c>
      <c r="F200" s="85" t="s">
        <v>699</v>
      </c>
      <c r="G200" s="85" t="s">
        <v>708</v>
      </c>
      <c r="H200" s="85" t="s">
        <v>1052</v>
      </c>
      <c r="I200" s="80">
        <v>2093</v>
      </c>
    </row>
    <row r="201" spans="1:9" ht="15" customHeight="1" x14ac:dyDescent="0.45">
      <c r="A201" s="83" t="s">
        <v>1338</v>
      </c>
      <c r="B201" s="83" t="s">
        <v>709</v>
      </c>
      <c r="C201" s="84" t="s">
        <v>1107</v>
      </c>
      <c r="D201" s="85" t="s">
        <v>1063</v>
      </c>
      <c r="E201" s="85" t="s">
        <v>687</v>
      </c>
      <c r="F201" s="85" t="s">
        <v>699</v>
      </c>
      <c r="G201" s="85" t="s">
        <v>710</v>
      </c>
      <c r="H201" s="85" t="s">
        <v>1058</v>
      </c>
      <c r="I201" s="80">
        <v>5481</v>
      </c>
    </row>
    <row r="202" spans="1:9" ht="15" customHeight="1" x14ac:dyDescent="0.45">
      <c r="A202" s="83" t="s">
        <v>1338</v>
      </c>
      <c r="B202" s="83" t="s">
        <v>711</v>
      </c>
      <c r="C202" s="84" t="s">
        <v>1197</v>
      </c>
      <c r="D202" s="85" t="s">
        <v>1063</v>
      </c>
      <c r="E202" s="85" t="s">
        <v>687</v>
      </c>
      <c r="F202" s="85" t="s">
        <v>699</v>
      </c>
      <c r="G202" s="85" t="s">
        <v>712</v>
      </c>
      <c r="H202" s="85" t="s">
        <v>1052</v>
      </c>
      <c r="I202" s="80">
        <v>1927</v>
      </c>
    </row>
    <row r="203" spans="1:9" ht="15" customHeight="1" x14ac:dyDescent="0.45">
      <c r="A203" s="83" t="s">
        <v>1338</v>
      </c>
      <c r="B203" s="83" t="s">
        <v>713</v>
      </c>
      <c r="C203" s="84" t="s">
        <v>1204</v>
      </c>
      <c r="D203" s="85" t="s">
        <v>1063</v>
      </c>
      <c r="E203" s="85" t="s">
        <v>687</v>
      </c>
      <c r="F203" s="85" t="s">
        <v>714</v>
      </c>
      <c r="G203" s="85" t="s">
        <v>715</v>
      </c>
      <c r="H203" s="85" t="s">
        <v>1052</v>
      </c>
      <c r="I203" s="80">
        <v>2495</v>
      </c>
    </row>
    <row r="204" spans="1:9" ht="15" customHeight="1" x14ac:dyDescent="0.45">
      <c r="A204" s="83" t="s">
        <v>1338</v>
      </c>
      <c r="B204" s="83" t="s">
        <v>716</v>
      </c>
      <c r="C204" s="84" t="s">
        <v>1107</v>
      </c>
      <c r="D204" s="85" t="s">
        <v>1063</v>
      </c>
      <c r="E204" s="85" t="s">
        <v>687</v>
      </c>
      <c r="F204" s="85" t="s">
        <v>717</v>
      </c>
      <c r="G204" s="85" t="s">
        <v>718</v>
      </c>
      <c r="H204" s="85" t="s">
        <v>1052</v>
      </c>
      <c r="I204" s="80">
        <v>2099</v>
      </c>
    </row>
    <row r="205" spans="1:9" ht="15" customHeight="1" x14ac:dyDescent="0.45">
      <c r="A205" s="83" t="s">
        <v>1338</v>
      </c>
      <c r="B205" s="83" t="s">
        <v>719</v>
      </c>
      <c r="C205" s="84" t="s">
        <v>1205</v>
      </c>
      <c r="D205" s="85" t="s">
        <v>1063</v>
      </c>
      <c r="E205" s="85" t="s">
        <v>687</v>
      </c>
      <c r="F205" s="85" t="s">
        <v>714</v>
      </c>
      <c r="G205" s="85" t="s">
        <v>720</v>
      </c>
      <c r="H205" s="85" t="s">
        <v>1058</v>
      </c>
      <c r="I205" s="80">
        <v>3055</v>
      </c>
    </row>
    <row r="206" spans="1:9" ht="15" customHeight="1" x14ac:dyDescent="0.45">
      <c r="A206" s="83" t="s">
        <v>1338</v>
      </c>
      <c r="B206" s="83" t="s">
        <v>721</v>
      </c>
      <c r="C206" s="84" t="s">
        <v>1098</v>
      </c>
      <c r="D206" s="85" t="s">
        <v>1063</v>
      </c>
      <c r="E206" s="85" t="s">
        <v>687</v>
      </c>
      <c r="F206" s="85" t="s">
        <v>722</v>
      </c>
      <c r="G206" s="85" t="s">
        <v>723</v>
      </c>
      <c r="H206" s="85" t="s">
        <v>1052</v>
      </c>
      <c r="I206" s="80">
        <v>2320</v>
      </c>
    </row>
    <row r="207" spans="1:9" ht="15" customHeight="1" x14ac:dyDescent="0.45">
      <c r="A207" s="83" t="s">
        <v>1338</v>
      </c>
      <c r="B207" s="83" t="s">
        <v>724</v>
      </c>
      <c r="C207" s="84" t="s">
        <v>1117</v>
      </c>
      <c r="D207" s="85" t="s">
        <v>1063</v>
      </c>
      <c r="E207" s="85" t="s">
        <v>725</v>
      </c>
      <c r="F207" s="85" t="s">
        <v>726</v>
      </c>
      <c r="G207" s="85" t="s">
        <v>727</v>
      </c>
      <c r="H207" s="85" t="s">
        <v>1052</v>
      </c>
      <c r="I207" s="80">
        <v>3877</v>
      </c>
    </row>
    <row r="208" spans="1:9" ht="15" customHeight="1" x14ac:dyDescent="0.45">
      <c r="A208" s="83" t="s">
        <v>1338</v>
      </c>
      <c r="B208" s="83" t="s">
        <v>728</v>
      </c>
      <c r="C208" s="84" t="s">
        <v>1105</v>
      </c>
      <c r="D208" s="85" t="s">
        <v>1063</v>
      </c>
      <c r="E208" s="85" t="s">
        <v>725</v>
      </c>
      <c r="F208" s="85" t="s">
        <v>729</v>
      </c>
      <c r="G208" s="85" t="s">
        <v>730</v>
      </c>
      <c r="H208" s="85" t="s">
        <v>1052</v>
      </c>
      <c r="I208" s="80">
        <v>2064</v>
      </c>
    </row>
    <row r="209" spans="1:9" ht="15" customHeight="1" x14ac:dyDescent="0.45">
      <c r="A209" s="83" t="s">
        <v>1338</v>
      </c>
      <c r="B209" s="83" t="s">
        <v>731</v>
      </c>
      <c r="C209" s="84" t="s">
        <v>1206</v>
      </c>
      <c r="D209" s="85" t="s">
        <v>1063</v>
      </c>
      <c r="E209" s="85" t="s">
        <v>725</v>
      </c>
      <c r="F209" s="85" t="s">
        <v>732</v>
      </c>
      <c r="G209" s="85" t="s">
        <v>733</v>
      </c>
      <c r="H209" s="85" t="s">
        <v>1052</v>
      </c>
      <c r="I209" s="80">
        <v>1627</v>
      </c>
    </row>
    <row r="210" spans="1:9" ht="15" customHeight="1" x14ac:dyDescent="0.45">
      <c r="A210" s="83" t="s">
        <v>1338</v>
      </c>
      <c r="B210" s="83" t="s">
        <v>734</v>
      </c>
      <c r="C210" s="84" t="s">
        <v>1193</v>
      </c>
      <c r="D210" s="85" t="s">
        <v>1063</v>
      </c>
      <c r="E210" s="85" t="s">
        <v>725</v>
      </c>
      <c r="F210" s="85" t="s">
        <v>735</v>
      </c>
      <c r="G210" s="85" t="s">
        <v>733</v>
      </c>
      <c r="H210" s="85" t="s">
        <v>1052</v>
      </c>
      <c r="I210" s="80">
        <v>2664</v>
      </c>
    </row>
    <row r="211" spans="1:9" ht="15" customHeight="1" x14ac:dyDescent="0.45">
      <c r="A211" s="83" t="s">
        <v>1338</v>
      </c>
      <c r="B211" s="83" t="s">
        <v>736</v>
      </c>
      <c r="C211" s="84" t="s">
        <v>1123</v>
      </c>
      <c r="D211" s="85" t="s">
        <v>1063</v>
      </c>
      <c r="E211" s="85" t="s">
        <v>725</v>
      </c>
      <c r="F211" s="85" t="s">
        <v>737</v>
      </c>
      <c r="G211" s="85" t="s">
        <v>738</v>
      </c>
      <c r="H211" s="85" t="s">
        <v>1052</v>
      </c>
      <c r="I211" s="80">
        <v>1667</v>
      </c>
    </row>
    <row r="212" spans="1:9" ht="15" customHeight="1" x14ac:dyDescent="0.45">
      <c r="A212" s="83" t="s">
        <v>1338</v>
      </c>
      <c r="B212" s="83" t="s">
        <v>739</v>
      </c>
      <c r="C212" s="84" t="s">
        <v>1143</v>
      </c>
      <c r="D212" s="85" t="s">
        <v>1063</v>
      </c>
      <c r="E212" s="85" t="s">
        <v>725</v>
      </c>
      <c r="F212" s="85" t="s">
        <v>740</v>
      </c>
      <c r="G212" s="85" t="s">
        <v>741</v>
      </c>
      <c r="H212" s="85" t="s">
        <v>1052</v>
      </c>
      <c r="I212" s="80">
        <v>2233</v>
      </c>
    </row>
    <row r="213" spans="1:9" ht="15" customHeight="1" x14ac:dyDescent="0.45">
      <c r="A213" s="83" t="s">
        <v>1338</v>
      </c>
      <c r="B213" s="83" t="s">
        <v>742</v>
      </c>
      <c r="C213" s="84" t="s">
        <v>1206</v>
      </c>
      <c r="D213" s="85" t="s">
        <v>1063</v>
      </c>
      <c r="E213" s="85" t="s">
        <v>725</v>
      </c>
      <c r="F213" s="85" t="s">
        <v>743</v>
      </c>
      <c r="G213" s="85" t="s">
        <v>744</v>
      </c>
      <c r="H213" s="85" t="s">
        <v>1052</v>
      </c>
      <c r="I213" s="80">
        <v>1925</v>
      </c>
    </row>
    <row r="214" spans="1:9" ht="15" customHeight="1" x14ac:dyDescent="0.45">
      <c r="A214" s="83" t="s">
        <v>1338</v>
      </c>
      <c r="B214" s="83" t="s">
        <v>745</v>
      </c>
      <c r="C214" s="84" t="s">
        <v>1169</v>
      </c>
      <c r="D214" s="85" t="s">
        <v>1063</v>
      </c>
      <c r="E214" s="85" t="s">
        <v>725</v>
      </c>
      <c r="F214" s="85" t="s">
        <v>746</v>
      </c>
      <c r="G214" s="85" t="s">
        <v>747</v>
      </c>
      <c r="H214" s="85" t="s">
        <v>1052</v>
      </c>
      <c r="I214" s="80">
        <v>2253</v>
      </c>
    </row>
    <row r="215" spans="1:9" ht="15" customHeight="1" x14ac:dyDescent="0.45">
      <c r="A215" s="83" t="s">
        <v>1338</v>
      </c>
      <c r="B215" s="83" t="s">
        <v>748</v>
      </c>
      <c r="C215" s="84" t="s">
        <v>1105</v>
      </c>
      <c r="D215" s="85" t="s">
        <v>1063</v>
      </c>
      <c r="E215" s="85" t="s">
        <v>725</v>
      </c>
      <c r="F215" s="85" t="s">
        <v>749</v>
      </c>
      <c r="G215" s="85" t="s">
        <v>750</v>
      </c>
      <c r="H215" s="85" t="s">
        <v>1052</v>
      </c>
      <c r="I215" s="80">
        <v>2297</v>
      </c>
    </row>
    <row r="216" spans="1:9" ht="15" customHeight="1" x14ac:dyDescent="0.45">
      <c r="A216" s="83" t="s">
        <v>1338</v>
      </c>
      <c r="B216" s="83" t="s">
        <v>751</v>
      </c>
      <c r="C216" s="84" t="s">
        <v>1105</v>
      </c>
      <c r="D216" s="85" t="s">
        <v>1063</v>
      </c>
      <c r="E216" s="85" t="s">
        <v>725</v>
      </c>
      <c r="F216" s="85" t="s">
        <v>752</v>
      </c>
      <c r="G216" s="85" t="s">
        <v>753</v>
      </c>
      <c r="H216" s="85" t="s">
        <v>1052</v>
      </c>
      <c r="I216" s="80">
        <v>1924</v>
      </c>
    </row>
    <row r="217" spans="1:9" ht="15" customHeight="1" x14ac:dyDescent="0.45">
      <c r="A217" s="83" t="s">
        <v>1338</v>
      </c>
      <c r="B217" s="83" t="s">
        <v>754</v>
      </c>
      <c r="C217" s="84" t="s">
        <v>1146</v>
      </c>
      <c r="D217" s="85" t="s">
        <v>1063</v>
      </c>
      <c r="E217" s="85" t="s">
        <v>725</v>
      </c>
      <c r="F217" s="85" t="s">
        <v>755</v>
      </c>
      <c r="G217" s="85" t="s">
        <v>756</v>
      </c>
      <c r="H217" s="85" t="s">
        <v>1052</v>
      </c>
      <c r="I217" s="80">
        <v>2387</v>
      </c>
    </row>
    <row r="218" spans="1:9" ht="15" customHeight="1" x14ac:dyDescent="0.45">
      <c r="A218" s="83" t="s">
        <v>1338</v>
      </c>
      <c r="B218" s="83" t="s">
        <v>757</v>
      </c>
      <c r="C218" s="84" t="s">
        <v>1207</v>
      </c>
      <c r="D218" s="85" t="s">
        <v>1063</v>
      </c>
      <c r="E218" s="85" t="s">
        <v>725</v>
      </c>
      <c r="F218" s="85" t="s">
        <v>758</v>
      </c>
      <c r="G218" s="85" t="s">
        <v>759</v>
      </c>
      <c r="H218" s="85" t="s">
        <v>1052</v>
      </c>
      <c r="I218" s="80">
        <v>1969</v>
      </c>
    </row>
    <row r="219" spans="1:9" ht="15" customHeight="1" x14ac:dyDescent="0.45">
      <c r="A219" s="83" t="s">
        <v>1338</v>
      </c>
      <c r="B219" s="83" t="s">
        <v>760</v>
      </c>
      <c r="C219" s="84" t="s">
        <v>1208</v>
      </c>
      <c r="D219" s="85" t="s">
        <v>1067</v>
      </c>
      <c r="E219" s="85" t="s">
        <v>761</v>
      </c>
      <c r="F219" s="85" t="s">
        <v>762</v>
      </c>
      <c r="G219" s="85" t="s">
        <v>763</v>
      </c>
      <c r="H219" s="85" t="s">
        <v>1058</v>
      </c>
      <c r="I219" s="80">
        <v>5481</v>
      </c>
    </row>
    <row r="220" spans="1:9" ht="15" customHeight="1" x14ac:dyDescent="0.45">
      <c r="A220" s="83" t="s">
        <v>1338</v>
      </c>
      <c r="B220" s="83" t="s">
        <v>764</v>
      </c>
      <c r="C220" s="84" t="s">
        <v>1209</v>
      </c>
      <c r="D220" s="85" t="s">
        <v>1067</v>
      </c>
      <c r="E220" s="85" t="s">
        <v>761</v>
      </c>
      <c r="F220" s="85" t="s">
        <v>762</v>
      </c>
      <c r="G220" s="85" t="s">
        <v>765</v>
      </c>
      <c r="H220" s="85" t="s">
        <v>1052</v>
      </c>
      <c r="I220" s="80">
        <v>4410</v>
      </c>
    </row>
    <row r="221" spans="1:9" ht="15" customHeight="1" x14ac:dyDescent="0.45">
      <c r="A221" s="83" t="s">
        <v>1338</v>
      </c>
      <c r="B221" s="83" t="s">
        <v>766</v>
      </c>
      <c r="C221" s="84" t="s">
        <v>1149</v>
      </c>
      <c r="D221" s="85" t="s">
        <v>1067</v>
      </c>
      <c r="E221" s="85" t="s">
        <v>761</v>
      </c>
      <c r="F221" s="85" t="s">
        <v>762</v>
      </c>
      <c r="G221" s="85" t="s">
        <v>767</v>
      </c>
      <c r="H221" s="85" t="s">
        <v>1052</v>
      </c>
      <c r="I221" s="80">
        <v>1828.2</v>
      </c>
    </row>
    <row r="222" spans="1:9" ht="15" customHeight="1" x14ac:dyDescent="0.45">
      <c r="A222" s="83" t="s">
        <v>1338</v>
      </c>
      <c r="B222" s="83" t="s">
        <v>768</v>
      </c>
      <c r="C222" s="84" t="s">
        <v>1126</v>
      </c>
      <c r="D222" s="85" t="s">
        <v>1067</v>
      </c>
      <c r="E222" s="85" t="s">
        <v>761</v>
      </c>
      <c r="F222" s="85" t="s">
        <v>769</v>
      </c>
      <c r="G222" s="85" t="s">
        <v>770</v>
      </c>
      <c r="H222" s="85" t="s">
        <v>1052</v>
      </c>
      <c r="I222" s="80">
        <v>1740</v>
      </c>
    </row>
    <row r="223" spans="1:9" ht="15" customHeight="1" x14ac:dyDescent="0.45">
      <c r="A223" s="83" t="s">
        <v>1338</v>
      </c>
      <c r="B223" s="83" t="s">
        <v>771</v>
      </c>
      <c r="C223" s="84" t="s">
        <v>1126</v>
      </c>
      <c r="D223" s="85" t="s">
        <v>1050</v>
      </c>
      <c r="E223" s="85" t="s">
        <v>772</v>
      </c>
      <c r="F223" s="85" t="s">
        <v>772</v>
      </c>
      <c r="G223" s="85" t="s">
        <v>773</v>
      </c>
      <c r="H223" s="85" t="s">
        <v>1058</v>
      </c>
      <c r="I223" s="80">
        <v>2832</v>
      </c>
    </row>
    <row r="224" spans="1:9" ht="15" customHeight="1" x14ac:dyDescent="0.45">
      <c r="A224" s="83" t="s">
        <v>1338</v>
      </c>
      <c r="B224" s="83" t="s">
        <v>774</v>
      </c>
      <c r="C224" s="84" t="s">
        <v>1096</v>
      </c>
      <c r="D224" s="85" t="s">
        <v>1050</v>
      </c>
      <c r="E224" s="85" t="s">
        <v>772</v>
      </c>
      <c r="F224" s="85" t="s">
        <v>772</v>
      </c>
      <c r="G224" s="85" t="s">
        <v>775</v>
      </c>
      <c r="H224" s="85" t="s">
        <v>1052</v>
      </c>
      <c r="I224" s="80">
        <v>3504</v>
      </c>
    </row>
    <row r="225" spans="1:9" ht="15" customHeight="1" x14ac:dyDescent="0.45">
      <c r="A225" s="83" t="s">
        <v>1338</v>
      </c>
      <c r="B225" s="83" t="s">
        <v>776</v>
      </c>
      <c r="C225" s="84" t="s">
        <v>1097</v>
      </c>
      <c r="D225" s="85" t="s">
        <v>1050</v>
      </c>
      <c r="E225" s="85" t="s">
        <v>772</v>
      </c>
      <c r="F225" s="85" t="s">
        <v>772</v>
      </c>
      <c r="G225" s="85" t="s">
        <v>777</v>
      </c>
      <c r="H225" s="85" t="s">
        <v>1052</v>
      </c>
      <c r="I225" s="80">
        <v>3154</v>
      </c>
    </row>
    <row r="226" spans="1:9" ht="15" customHeight="1" x14ac:dyDescent="0.45">
      <c r="A226" s="83" t="s">
        <v>1338</v>
      </c>
      <c r="B226" s="83" t="s">
        <v>778</v>
      </c>
      <c r="C226" s="84" t="s">
        <v>1134</v>
      </c>
      <c r="D226" s="85" t="s">
        <v>1050</v>
      </c>
      <c r="E226" s="85" t="s">
        <v>772</v>
      </c>
      <c r="F226" s="85" t="s">
        <v>772</v>
      </c>
      <c r="G226" s="85" t="s">
        <v>779</v>
      </c>
      <c r="H226" s="85" t="s">
        <v>1058</v>
      </c>
      <c r="I226" s="80">
        <v>4533</v>
      </c>
    </row>
    <row r="227" spans="1:9" ht="15" customHeight="1" x14ac:dyDescent="0.45">
      <c r="A227" s="83" t="s">
        <v>1338</v>
      </c>
      <c r="B227" s="83" t="s">
        <v>780</v>
      </c>
      <c r="C227" s="84" t="s">
        <v>1210</v>
      </c>
      <c r="D227" s="85" t="s">
        <v>1050</v>
      </c>
      <c r="E227" s="85" t="s">
        <v>772</v>
      </c>
      <c r="F227" s="85" t="s">
        <v>772</v>
      </c>
      <c r="G227" s="85" t="s">
        <v>781</v>
      </c>
      <c r="H227" s="85" t="s">
        <v>1052</v>
      </c>
      <c r="I227" s="80">
        <v>2123</v>
      </c>
    </row>
    <row r="228" spans="1:9" ht="15" customHeight="1" x14ac:dyDescent="0.45">
      <c r="A228" s="83" t="s">
        <v>1338</v>
      </c>
      <c r="B228" s="83" t="s">
        <v>782</v>
      </c>
      <c r="C228" s="84" t="s">
        <v>1211</v>
      </c>
      <c r="D228" s="85" t="s">
        <v>1050</v>
      </c>
      <c r="E228" s="85" t="s">
        <v>772</v>
      </c>
      <c r="F228" s="85" t="s">
        <v>772</v>
      </c>
      <c r="G228" s="85" t="s">
        <v>783</v>
      </c>
      <c r="H228" s="85" t="s">
        <v>1052</v>
      </c>
      <c r="I228" s="80">
        <v>3147</v>
      </c>
    </row>
    <row r="229" spans="1:9" ht="15" customHeight="1" x14ac:dyDescent="0.45">
      <c r="A229" s="83" t="s">
        <v>1338</v>
      </c>
      <c r="B229" s="83" t="s">
        <v>784</v>
      </c>
      <c r="C229" s="84" t="s">
        <v>1212</v>
      </c>
      <c r="D229" s="85" t="s">
        <v>1050</v>
      </c>
      <c r="E229" s="85" t="s">
        <v>772</v>
      </c>
      <c r="F229" s="85" t="s">
        <v>772</v>
      </c>
      <c r="G229" s="85" t="s">
        <v>785</v>
      </c>
      <c r="H229" s="85" t="s">
        <v>1052</v>
      </c>
      <c r="I229" s="80">
        <v>2755</v>
      </c>
    </row>
    <row r="230" spans="1:9" ht="15" customHeight="1" x14ac:dyDescent="0.45">
      <c r="A230" s="83" t="s">
        <v>1338</v>
      </c>
      <c r="B230" s="83" t="s">
        <v>786</v>
      </c>
      <c r="C230" s="84" t="s">
        <v>1106</v>
      </c>
      <c r="D230" s="85" t="s">
        <v>1050</v>
      </c>
      <c r="E230" s="85" t="s">
        <v>772</v>
      </c>
      <c r="F230" s="85" t="s">
        <v>772</v>
      </c>
      <c r="G230" s="85" t="s">
        <v>787</v>
      </c>
      <c r="H230" s="85" t="s">
        <v>1052</v>
      </c>
      <c r="I230" s="80">
        <v>2403</v>
      </c>
    </row>
    <row r="231" spans="1:9" ht="15" customHeight="1" x14ac:dyDescent="0.45">
      <c r="A231" s="83" t="s">
        <v>1338</v>
      </c>
      <c r="B231" s="83" t="s">
        <v>788</v>
      </c>
      <c r="C231" s="84" t="s">
        <v>1138</v>
      </c>
      <c r="D231" s="85" t="s">
        <v>1050</v>
      </c>
      <c r="E231" s="85" t="s">
        <v>772</v>
      </c>
      <c r="F231" s="85" t="s">
        <v>772</v>
      </c>
      <c r="G231" s="85" t="s">
        <v>789</v>
      </c>
      <c r="H231" s="85" t="s">
        <v>1052</v>
      </c>
      <c r="I231" s="80">
        <v>1304.72</v>
      </c>
    </row>
    <row r="232" spans="1:9" ht="15" customHeight="1" x14ac:dyDescent="0.45">
      <c r="A232" s="83" t="s">
        <v>1338</v>
      </c>
      <c r="B232" s="83" t="s">
        <v>790</v>
      </c>
      <c r="C232" s="84" t="s">
        <v>1213</v>
      </c>
      <c r="D232" s="85" t="s">
        <v>1050</v>
      </c>
      <c r="E232" s="85" t="s">
        <v>772</v>
      </c>
      <c r="F232" s="85" t="s">
        <v>772</v>
      </c>
      <c r="G232" s="85" t="s">
        <v>791</v>
      </c>
      <c r="H232" s="85" t="s">
        <v>1052</v>
      </c>
      <c r="I232" s="80">
        <v>1923</v>
      </c>
    </row>
    <row r="233" spans="1:9" ht="15" customHeight="1" x14ac:dyDescent="0.45">
      <c r="A233" s="83" t="s">
        <v>1338</v>
      </c>
      <c r="B233" s="83" t="s">
        <v>792</v>
      </c>
      <c r="C233" s="84" t="s">
        <v>1214</v>
      </c>
      <c r="D233" s="85" t="s">
        <v>1050</v>
      </c>
      <c r="E233" s="85" t="s">
        <v>772</v>
      </c>
      <c r="F233" s="85" t="s">
        <v>772</v>
      </c>
      <c r="G233" s="85" t="s">
        <v>793</v>
      </c>
      <c r="H233" s="85" t="s">
        <v>1052</v>
      </c>
      <c r="I233" s="80">
        <v>3326</v>
      </c>
    </row>
    <row r="234" spans="1:9" ht="15" customHeight="1" x14ac:dyDescent="0.45">
      <c r="A234" s="83" t="s">
        <v>1338</v>
      </c>
      <c r="B234" s="83" t="s">
        <v>794</v>
      </c>
      <c r="C234" s="84" t="s">
        <v>1149</v>
      </c>
      <c r="D234" s="85" t="s">
        <v>1050</v>
      </c>
      <c r="E234" s="85" t="s">
        <v>772</v>
      </c>
      <c r="F234" s="85" t="s">
        <v>772</v>
      </c>
      <c r="G234" s="85" t="s">
        <v>795</v>
      </c>
      <c r="H234" s="85" t="s">
        <v>1052</v>
      </c>
      <c r="I234" s="80">
        <v>2848</v>
      </c>
    </row>
    <row r="235" spans="1:9" ht="15" customHeight="1" x14ac:dyDescent="0.45">
      <c r="A235" s="83" t="s">
        <v>1338</v>
      </c>
      <c r="B235" s="83" t="s">
        <v>796</v>
      </c>
      <c r="C235" s="84" t="s">
        <v>1193</v>
      </c>
      <c r="D235" s="85" t="s">
        <v>1050</v>
      </c>
      <c r="E235" s="85" t="s">
        <v>772</v>
      </c>
      <c r="F235" s="85" t="s">
        <v>772</v>
      </c>
      <c r="G235" s="85" t="s">
        <v>797</v>
      </c>
      <c r="H235" s="85" t="s">
        <v>1052</v>
      </c>
      <c r="I235" s="80">
        <v>3504</v>
      </c>
    </row>
    <row r="236" spans="1:9" ht="15" customHeight="1" x14ac:dyDescent="0.45">
      <c r="A236" s="83" t="s">
        <v>1338</v>
      </c>
      <c r="B236" s="83" t="s">
        <v>798</v>
      </c>
      <c r="C236" s="84" t="s">
        <v>1094</v>
      </c>
      <c r="D236" s="85" t="s">
        <v>1050</v>
      </c>
      <c r="E236" s="85" t="s">
        <v>772</v>
      </c>
      <c r="F236" s="85" t="s">
        <v>772</v>
      </c>
      <c r="G236" s="85" t="s">
        <v>799</v>
      </c>
      <c r="H236" s="85" t="s">
        <v>1052</v>
      </c>
      <c r="I236" s="80">
        <v>2675</v>
      </c>
    </row>
    <row r="237" spans="1:9" ht="15" customHeight="1" x14ac:dyDescent="0.45">
      <c r="A237" s="83" t="s">
        <v>1338</v>
      </c>
      <c r="B237" s="83" t="s">
        <v>800</v>
      </c>
      <c r="C237" s="84" t="s">
        <v>1206</v>
      </c>
      <c r="D237" s="85" t="s">
        <v>1050</v>
      </c>
      <c r="E237" s="85" t="s">
        <v>772</v>
      </c>
      <c r="F237" s="85" t="s">
        <v>772</v>
      </c>
      <c r="G237" s="85" t="s">
        <v>801</v>
      </c>
      <c r="H237" s="85" t="s">
        <v>1052</v>
      </c>
      <c r="I237" s="80">
        <v>1456.31</v>
      </c>
    </row>
    <row r="238" spans="1:9" ht="15" customHeight="1" x14ac:dyDescent="0.45">
      <c r="A238" s="83" t="s">
        <v>1338</v>
      </c>
      <c r="B238" s="83" t="s">
        <v>802</v>
      </c>
      <c r="C238" s="84" t="s">
        <v>1135</v>
      </c>
      <c r="D238" s="85" t="s">
        <v>1050</v>
      </c>
      <c r="E238" s="85" t="s">
        <v>772</v>
      </c>
      <c r="F238" s="85" t="s">
        <v>772</v>
      </c>
      <c r="G238" s="85" t="s">
        <v>803</v>
      </c>
      <c r="H238" s="85" t="s">
        <v>1052</v>
      </c>
      <c r="I238" s="80">
        <v>3008</v>
      </c>
    </row>
    <row r="239" spans="1:9" ht="15" customHeight="1" x14ac:dyDescent="0.45">
      <c r="A239" s="83" t="s">
        <v>1338</v>
      </c>
      <c r="B239" s="83" t="s">
        <v>804</v>
      </c>
      <c r="C239" s="84" t="s">
        <v>1125</v>
      </c>
      <c r="D239" s="85" t="s">
        <v>1050</v>
      </c>
      <c r="E239" s="85" t="s">
        <v>772</v>
      </c>
      <c r="F239" s="85" t="s">
        <v>772</v>
      </c>
      <c r="G239" s="85" t="s">
        <v>805</v>
      </c>
      <c r="H239" s="85" t="s">
        <v>1052</v>
      </c>
      <c r="I239" s="80">
        <v>1362</v>
      </c>
    </row>
    <row r="240" spans="1:9" ht="15" customHeight="1" x14ac:dyDescent="0.45">
      <c r="A240" s="83" t="s">
        <v>1338</v>
      </c>
      <c r="B240" s="83" t="s">
        <v>806</v>
      </c>
      <c r="C240" s="84" t="s">
        <v>1098</v>
      </c>
      <c r="D240" s="85" t="s">
        <v>1050</v>
      </c>
      <c r="E240" s="85" t="s">
        <v>772</v>
      </c>
      <c r="F240" s="85" t="s">
        <v>772</v>
      </c>
      <c r="G240" s="85" t="s">
        <v>807</v>
      </c>
      <c r="H240" s="85" t="s">
        <v>1058</v>
      </c>
      <c r="I240" s="80">
        <v>1186</v>
      </c>
    </row>
    <row r="241" spans="1:9" ht="15" customHeight="1" x14ac:dyDescent="0.45">
      <c r="A241" s="83" t="s">
        <v>1338</v>
      </c>
      <c r="B241" s="83" t="s">
        <v>808</v>
      </c>
      <c r="C241" s="84" t="s">
        <v>1183</v>
      </c>
      <c r="D241" s="85" t="s">
        <v>1050</v>
      </c>
      <c r="E241" s="85" t="s">
        <v>772</v>
      </c>
      <c r="F241" s="85" t="s">
        <v>772</v>
      </c>
      <c r="G241" s="85" t="s">
        <v>809</v>
      </c>
      <c r="H241" s="85" t="s">
        <v>1052</v>
      </c>
      <c r="I241" s="80">
        <v>2644</v>
      </c>
    </row>
    <row r="242" spans="1:9" ht="15" customHeight="1" x14ac:dyDescent="0.45">
      <c r="A242" s="83" t="s">
        <v>1338</v>
      </c>
      <c r="B242" s="83" t="s">
        <v>810</v>
      </c>
      <c r="C242" s="84" t="s">
        <v>1215</v>
      </c>
      <c r="D242" s="85" t="s">
        <v>1050</v>
      </c>
      <c r="E242" s="85" t="s">
        <v>772</v>
      </c>
      <c r="F242" s="85" t="s">
        <v>811</v>
      </c>
      <c r="G242" s="85" t="s">
        <v>812</v>
      </c>
      <c r="H242" s="85" t="s">
        <v>1058</v>
      </c>
      <c r="I242" s="80">
        <v>3422</v>
      </c>
    </row>
    <row r="243" spans="1:9" ht="15" customHeight="1" x14ac:dyDescent="0.45">
      <c r="A243" s="83" t="s">
        <v>1338</v>
      </c>
      <c r="B243" s="83" t="s">
        <v>813</v>
      </c>
      <c r="C243" s="84" t="s">
        <v>1105</v>
      </c>
      <c r="D243" s="85" t="s">
        <v>1050</v>
      </c>
      <c r="E243" s="85" t="s">
        <v>772</v>
      </c>
      <c r="F243" s="85" t="s">
        <v>811</v>
      </c>
      <c r="G243" s="85" t="s">
        <v>814</v>
      </c>
      <c r="H243" s="85" t="s">
        <v>1052</v>
      </c>
      <c r="I243" s="80">
        <v>1774</v>
      </c>
    </row>
    <row r="244" spans="1:9" ht="15" customHeight="1" x14ac:dyDescent="0.45">
      <c r="A244" s="83" t="s">
        <v>1338</v>
      </c>
      <c r="B244" s="83" t="s">
        <v>815</v>
      </c>
      <c r="C244" s="84" t="s">
        <v>1169</v>
      </c>
      <c r="D244" s="85" t="s">
        <v>1050</v>
      </c>
      <c r="E244" s="85" t="s">
        <v>772</v>
      </c>
      <c r="F244" s="85" t="s">
        <v>816</v>
      </c>
      <c r="G244" s="85" t="s">
        <v>817</v>
      </c>
      <c r="H244" s="85" t="s">
        <v>1052</v>
      </c>
      <c r="I244" s="80">
        <v>1992.37</v>
      </c>
    </row>
    <row r="245" spans="1:9" ht="15" customHeight="1" x14ac:dyDescent="0.45">
      <c r="A245" s="83" t="s">
        <v>1338</v>
      </c>
      <c r="B245" s="83" t="s">
        <v>818</v>
      </c>
      <c r="C245" s="84" t="s">
        <v>1094</v>
      </c>
      <c r="D245" s="85" t="s">
        <v>1050</v>
      </c>
      <c r="E245" s="85" t="s">
        <v>772</v>
      </c>
      <c r="F245" s="85" t="s">
        <v>819</v>
      </c>
      <c r="G245" s="85" t="s">
        <v>820</v>
      </c>
      <c r="H245" s="85" t="s">
        <v>1052</v>
      </c>
      <c r="I245" s="80">
        <v>3012</v>
      </c>
    </row>
    <row r="246" spans="1:9" ht="15" customHeight="1" x14ac:dyDescent="0.45">
      <c r="A246" s="83" t="s">
        <v>1338</v>
      </c>
      <c r="B246" s="83" t="s">
        <v>821</v>
      </c>
      <c r="C246" s="84" t="s">
        <v>1216</v>
      </c>
      <c r="D246" s="85" t="s">
        <v>1050</v>
      </c>
      <c r="E246" s="85" t="s">
        <v>772</v>
      </c>
      <c r="F246" s="85" t="s">
        <v>822</v>
      </c>
      <c r="G246" s="85" t="s">
        <v>823</v>
      </c>
      <c r="H246" s="85" t="s">
        <v>1058</v>
      </c>
      <c r="I246" s="80">
        <v>9979</v>
      </c>
    </row>
    <row r="247" spans="1:9" ht="15" customHeight="1" x14ac:dyDescent="0.45">
      <c r="A247" s="83" t="s">
        <v>1338</v>
      </c>
      <c r="B247" s="83" t="s">
        <v>824</v>
      </c>
      <c r="C247" s="84" t="s">
        <v>1137</v>
      </c>
      <c r="D247" s="85" t="s">
        <v>1050</v>
      </c>
      <c r="E247" s="85" t="s">
        <v>772</v>
      </c>
      <c r="F247" s="85" t="s">
        <v>822</v>
      </c>
      <c r="G247" s="85" t="s">
        <v>825</v>
      </c>
      <c r="H247" s="85" t="s">
        <v>1052</v>
      </c>
      <c r="I247" s="80">
        <v>1168</v>
      </c>
    </row>
    <row r="248" spans="1:9" ht="15" customHeight="1" x14ac:dyDescent="0.45">
      <c r="A248" s="83" t="s">
        <v>1338</v>
      </c>
      <c r="B248" s="83" t="s">
        <v>826</v>
      </c>
      <c r="C248" s="84" t="s">
        <v>1128</v>
      </c>
      <c r="D248" s="85" t="s">
        <v>1050</v>
      </c>
      <c r="E248" s="85" t="s">
        <v>772</v>
      </c>
      <c r="F248" s="85" t="s">
        <v>827</v>
      </c>
      <c r="G248" s="85" t="s">
        <v>828</v>
      </c>
      <c r="H248" s="85" t="s">
        <v>1052</v>
      </c>
      <c r="I248" s="80">
        <v>1768.29</v>
      </c>
    </row>
    <row r="249" spans="1:9" ht="15" customHeight="1" x14ac:dyDescent="0.45">
      <c r="A249" s="83" t="s">
        <v>1338</v>
      </c>
      <c r="B249" s="83" t="s">
        <v>829</v>
      </c>
      <c r="C249" s="84" t="s">
        <v>1206</v>
      </c>
      <c r="D249" s="85" t="s">
        <v>1050</v>
      </c>
      <c r="E249" s="85" t="s">
        <v>772</v>
      </c>
      <c r="F249" s="85" t="s">
        <v>830</v>
      </c>
      <c r="G249" s="85" t="s">
        <v>831</v>
      </c>
      <c r="H249" s="85" t="s">
        <v>1052</v>
      </c>
      <c r="I249" s="80">
        <v>1546.25</v>
      </c>
    </row>
    <row r="250" spans="1:9" ht="15" customHeight="1" x14ac:dyDescent="0.45">
      <c r="A250" s="83" t="s">
        <v>1338</v>
      </c>
      <c r="B250" s="83" t="s">
        <v>832</v>
      </c>
      <c r="C250" s="84" t="s">
        <v>1094</v>
      </c>
      <c r="D250" s="85" t="s">
        <v>1050</v>
      </c>
      <c r="E250" s="85" t="s">
        <v>772</v>
      </c>
      <c r="F250" s="85" t="s">
        <v>833</v>
      </c>
      <c r="G250" s="85" t="s">
        <v>834</v>
      </c>
      <c r="H250" s="85" t="s">
        <v>1052</v>
      </c>
      <c r="I250" s="80">
        <v>2076.4499999999998</v>
      </c>
    </row>
    <row r="251" spans="1:9" ht="15" customHeight="1" x14ac:dyDescent="0.45">
      <c r="A251" s="83" t="s">
        <v>1338</v>
      </c>
      <c r="B251" s="83" t="s">
        <v>835</v>
      </c>
      <c r="C251" s="84" t="s">
        <v>1137</v>
      </c>
      <c r="D251" s="85" t="s">
        <v>1050</v>
      </c>
      <c r="E251" s="85" t="s">
        <v>772</v>
      </c>
      <c r="F251" s="85" t="s">
        <v>836</v>
      </c>
      <c r="G251" s="85" t="s">
        <v>837</v>
      </c>
      <c r="H251" s="85" t="s">
        <v>1052</v>
      </c>
      <c r="I251" s="80">
        <v>2864</v>
      </c>
    </row>
    <row r="252" spans="1:9" ht="15" customHeight="1" x14ac:dyDescent="0.45">
      <c r="A252" s="83" t="s">
        <v>1338</v>
      </c>
      <c r="B252" s="83" t="s">
        <v>838</v>
      </c>
      <c r="C252" s="84" t="s">
        <v>1217</v>
      </c>
      <c r="D252" s="85" t="s">
        <v>1050</v>
      </c>
      <c r="E252" s="85" t="s">
        <v>772</v>
      </c>
      <c r="F252" s="85" t="s">
        <v>836</v>
      </c>
      <c r="G252" s="85" t="s">
        <v>839</v>
      </c>
      <c r="H252" s="85" t="s">
        <v>1052</v>
      </c>
      <c r="I252" s="80">
        <v>4701</v>
      </c>
    </row>
    <row r="253" spans="1:9" ht="15" customHeight="1" x14ac:dyDescent="0.45">
      <c r="A253" s="83" t="s">
        <v>1338</v>
      </c>
      <c r="B253" s="83" t="s">
        <v>840</v>
      </c>
      <c r="C253" s="84" t="s">
        <v>1110</v>
      </c>
      <c r="D253" s="85" t="s">
        <v>1050</v>
      </c>
      <c r="E253" s="85" t="s">
        <v>772</v>
      </c>
      <c r="F253" s="85" t="s">
        <v>836</v>
      </c>
      <c r="G253" s="85" t="s">
        <v>841</v>
      </c>
      <c r="H253" s="85" t="s">
        <v>1052</v>
      </c>
      <c r="I253" s="80">
        <v>3544</v>
      </c>
    </row>
    <row r="254" spans="1:9" ht="15" customHeight="1" x14ac:dyDescent="0.45">
      <c r="A254" s="83" t="s">
        <v>1338</v>
      </c>
      <c r="B254" s="83" t="s">
        <v>842</v>
      </c>
      <c r="C254" s="84" t="s">
        <v>1183</v>
      </c>
      <c r="D254" s="85" t="s">
        <v>1050</v>
      </c>
      <c r="E254" s="85" t="s">
        <v>772</v>
      </c>
      <c r="F254" s="85" t="s">
        <v>843</v>
      </c>
      <c r="G254" s="85" t="s">
        <v>844</v>
      </c>
      <c r="H254" s="85" t="s">
        <v>1052</v>
      </c>
      <c r="I254" s="80">
        <v>1845.84</v>
      </c>
    </row>
    <row r="255" spans="1:9" ht="15" customHeight="1" x14ac:dyDescent="0.45">
      <c r="A255" s="83" t="s">
        <v>1338</v>
      </c>
      <c r="B255" s="83" t="s">
        <v>845</v>
      </c>
      <c r="C255" s="84" t="s">
        <v>1145</v>
      </c>
      <c r="D255" s="85" t="s">
        <v>1050</v>
      </c>
      <c r="E255" s="85" t="s">
        <v>772</v>
      </c>
      <c r="F255" s="85" t="s">
        <v>846</v>
      </c>
      <c r="G255" s="85" t="s">
        <v>847</v>
      </c>
      <c r="H255" s="85" t="s">
        <v>1052</v>
      </c>
      <c r="I255" s="80">
        <v>3004</v>
      </c>
    </row>
    <row r="256" spans="1:9" ht="15" customHeight="1" x14ac:dyDescent="0.45">
      <c r="A256" s="83" t="s">
        <v>1338</v>
      </c>
      <c r="B256" s="83" t="s">
        <v>848</v>
      </c>
      <c r="C256" s="84" t="s">
        <v>1116</v>
      </c>
      <c r="D256" s="85" t="s">
        <v>1050</v>
      </c>
      <c r="E256" s="85" t="s">
        <v>772</v>
      </c>
      <c r="F256" s="85" t="s">
        <v>849</v>
      </c>
      <c r="G256" s="85" t="s">
        <v>850</v>
      </c>
      <c r="H256" s="85" t="s">
        <v>1052</v>
      </c>
      <c r="I256" s="80">
        <v>1768.29</v>
      </c>
    </row>
    <row r="257" spans="1:9" ht="15" customHeight="1" x14ac:dyDescent="0.45">
      <c r="A257" s="83" t="s">
        <v>1338</v>
      </c>
      <c r="B257" s="83" t="s">
        <v>851</v>
      </c>
      <c r="C257" s="84" t="s">
        <v>1173</v>
      </c>
      <c r="D257" s="85" t="s">
        <v>1050</v>
      </c>
      <c r="E257" s="85" t="s">
        <v>772</v>
      </c>
      <c r="F257" s="85" t="s">
        <v>852</v>
      </c>
      <c r="G257" s="85" t="s">
        <v>853</v>
      </c>
      <c r="H257" s="85" t="s">
        <v>1058</v>
      </c>
      <c r="I257" s="80">
        <v>4112</v>
      </c>
    </row>
    <row r="258" spans="1:9" ht="15" customHeight="1" x14ac:dyDescent="0.45">
      <c r="A258" s="83" t="s">
        <v>1338</v>
      </c>
      <c r="B258" s="83" t="s">
        <v>854</v>
      </c>
      <c r="C258" s="84" t="s">
        <v>1218</v>
      </c>
      <c r="D258" s="85" t="s">
        <v>1050</v>
      </c>
      <c r="E258" s="85" t="s">
        <v>772</v>
      </c>
      <c r="F258" s="85" t="s">
        <v>855</v>
      </c>
      <c r="G258" s="85" t="s">
        <v>856</v>
      </c>
      <c r="H258" s="85" t="s">
        <v>1058</v>
      </c>
      <c r="I258" s="80">
        <v>2241</v>
      </c>
    </row>
    <row r="259" spans="1:9" ht="15" customHeight="1" x14ac:dyDescent="0.45">
      <c r="A259" s="83" t="s">
        <v>1338</v>
      </c>
      <c r="B259" s="83" t="s">
        <v>857</v>
      </c>
      <c r="C259" s="84" t="s">
        <v>1169</v>
      </c>
      <c r="D259" s="85" t="s">
        <v>1050</v>
      </c>
      <c r="E259" s="85" t="s">
        <v>772</v>
      </c>
      <c r="F259" s="85" t="s">
        <v>855</v>
      </c>
      <c r="G259" s="85" t="s">
        <v>858</v>
      </c>
      <c r="H259" s="85" t="s">
        <v>1052</v>
      </c>
      <c r="I259" s="80">
        <v>1322</v>
      </c>
    </row>
    <row r="260" spans="1:9" ht="15" customHeight="1" x14ac:dyDescent="0.45">
      <c r="A260" s="83" t="s">
        <v>1338</v>
      </c>
      <c r="B260" s="83" t="s">
        <v>859</v>
      </c>
      <c r="C260" s="84" t="s">
        <v>1159</v>
      </c>
      <c r="D260" s="85" t="s">
        <v>1050</v>
      </c>
      <c r="E260" s="85" t="s">
        <v>772</v>
      </c>
      <c r="F260" s="85" t="s">
        <v>855</v>
      </c>
      <c r="G260" s="85" t="s">
        <v>860</v>
      </c>
      <c r="H260" s="85" t="s">
        <v>1052</v>
      </c>
      <c r="I260" s="80">
        <v>2558</v>
      </c>
    </row>
    <row r="261" spans="1:9" ht="15" customHeight="1" x14ac:dyDescent="0.45">
      <c r="A261" s="83" t="s">
        <v>1338</v>
      </c>
      <c r="B261" s="83" t="s">
        <v>861</v>
      </c>
      <c r="C261" s="84" t="s">
        <v>1116</v>
      </c>
      <c r="D261" s="85" t="s">
        <v>1050</v>
      </c>
      <c r="E261" s="85" t="s">
        <v>772</v>
      </c>
      <c r="F261" s="85" t="s">
        <v>862</v>
      </c>
      <c r="G261" s="85" t="s">
        <v>863</v>
      </c>
      <c r="H261" s="85" t="s">
        <v>1052</v>
      </c>
      <c r="I261" s="80">
        <v>2298</v>
      </c>
    </row>
    <row r="262" spans="1:9" ht="15" customHeight="1" x14ac:dyDescent="0.45">
      <c r="A262" s="83" t="s">
        <v>1338</v>
      </c>
      <c r="B262" s="83" t="s">
        <v>864</v>
      </c>
      <c r="C262" s="84" t="s">
        <v>1219</v>
      </c>
      <c r="D262" s="85" t="s">
        <v>1050</v>
      </c>
      <c r="E262" s="85" t="s">
        <v>772</v>
      </c>
      <c r="F262" s="85" t="s">
        <v>865</v>
      </c>
      <c r="G262" s="85" t="s">
        <v>866</v>
      </c>
      <c r="H262" s="85" t="s">
        <v>1058</v>
      </c>
      <c r="I262" s="80">
        <v>4958</v>
      </c>
    </row>
    <row r="263" spans="1:9" ht="15" customHeight="1" x14ac:dyDescent="0.45">
      <c r="A263" s="83" t="s">
        <v>1338</v>
      </c>
      <c r="B263" s="83" t="s">
        <v>867</v>
      </c>
      <c r="C263" s="84" t="s">
        <v>1220</v>
      </c>
      <c r="D263" s="85" t="s">
        <v>1050</v>
      </c>
      <c r="E263" s="85" t="s">
        <v>772</v>
      </c>
      <c r="F263" s="85" t="s">
        <v>868</v>
      </c>
      <c r="G263" s="85" t="s">
        <v>869</v>
      </c>
      <c r="H263" s="85" t="s">
        <v>1058</v>
      </c>
      <c r="I263" s="80">
        <v>2551</v>
      </c>
    </row>
    <row r="264" spans="1:9" ht="15" customHeight="1" x14ac:dyDescent="0.45">
      <c r="A264" s="83" t="s">
        <v>1338</v>
      </c>
      <c r="B264" s="83" t="s">
        <v>870</v>
      </c>
      <c r="C264" s="84" t="s">
        <v>1146</v>
      </c>
      <c r="D264" s="85" t="s">
        <v>1050</v>
      </c>
      <c r="E264" s="85" t="s">
        <v>772</v>
      </c>
      <c r="F264" s="85" t="s">
        <v>868</v>
      </c>
      <c r="G264" s="85" t="s">
        <v>871</v>
      </c>
      <c r="H264" s="85" t="s">
        <v>1052</v>
      </c>
      <c r="I264" s="80">
        <v>2839.06</v>
      </c>
    </row>
    <row r="265" spans="1:9" ht="15" customHeight="1" x14ac:dyDescent="0.45">
      <c r="A265" s="83" t="s">
        <v>1338</v>
      </c>
      <c r="B265" s="83" t="s">
        <v>872</v>
      </c>
      <c r="C265" s="84" t="s">
        <v>1177</v>
      </c>
      <c r="D265" s="85" t="s">
        <v>1050</v>
      </c>
      <c r="E265" s="85" t="s">
        <v>772</v>
      </c>
      <c r="F265" s="85" t="s">
        <v>873</v>
      </c>
      <c r="G265" s="85" t="s">
        <v>874</v>
      </c>
      <c r="H265" s="85" t="s">
        <v>1052</v>
      </c>
      <c r="I265" s="80">
        <v>3048</v>
      </c>
    </row>
    <row r="266" spans="1:9" ht="15" customHeight="1" x14ac:dyDescent="0.45">
      <c r="A266" s="83" t="s">
        <v>1338</v>
      </c>
      <c r="B266" s="83" t="s">
        <v>875</v>
      </c>
      <c r="C266" s="84" t="s">
        <v>1221</v>
      </c>
      <c r="D266" s="85" t="s">
        <v>1050</v>
      </c>
      <c r="E266" s="85" t="s">
        <v>772</v>
      </c>
      <c r="F266" s="85" t="s">
        <v>876</v>
      </c>
      <c r="G266" s="85" t="s">
        <v>877</v>
      </c>
      <c r="H266" s="85" t="s">
        <v>1058</v>
      </c>
      <c r="I266" s="80">
        <v>7313</v>
      </c>
    </row>
    <row r="267" spans="1:9" ht="15" customHeight="1" x14ac:dyDescent="0.45">
      <c r="A267" s="83" t="s">
        <v>1338</v>
      </c>
      <c r="B267" s="83" t="s">
        <v>878</v>
      </c>
      <c r="C267" s="84" t="s">
        <v>1221</v>
      </c>
      <c r="D267" s="85" t="s">
        <v>1050</v>
      </c>
      <c r="E267" s="85" t="s">
        <v>772</v>
      </c>
      <c r="F267" s="85" t="s">
        <v>879</v>
      </c>
      <c r="G267" s="85" t="s">
        <v>880</v>
      </c>
      <c r="H267" s="85" t="s">
        <v>1058</v>
      </c>
      <c r="I267" s="80">
        <v>5098</v>
      </c>
    </row>
    <row r="268" spans="1:9" ht="15" customHeight="1" x14ac:dyDescent="0.45">
      <c r="A268" s="83" t="s">
        <v>1338</v>
      </c>
      <c r="B268" s="83" t="s">
        <v>881</v>
      </c>
      <c r="C268" s="84" t="s">
        <v>1137</v>
      </c>
      <c r="D268" s="85" t="s">
        <v>1050</v>
      </c>
      <c r="E268" s="85" t="s">
        <v>772</v>
      </c>
      <c r="F268" s="85" t="s">
        <v>882</v>
      </c>
      <c r="G268" s="85" t="s">
        <v>883</v>
      </c>
      <c r="H268" s="85" t="s">
        <v>1052</v>
      </c>
      <c r="I268" s="80">
        <v>1986</v>
      </c>
    </row>
    <row r="269" spans="1:9" ht="15" customHeight="1" x14ac:dyDescent="0.45">
      <c r="A269" s="83" t="s">
        <v>1338</v>
      </c>
      <c r="B269" s="83" t="s">
        <v>884</v>
      </c>
      <c r="C269" s="84" t="s">
        <v>1183</v>
      </c>
      <c r="D269" s="85" t="s">
        <v>1050</v>
      </c>
      <c r="E269" s="85" t="s">
        <v>772</v>
      </c>
      <c r="F269" s="85" t="s">
        <v>879</v>
      </c>
      <c r="G269" s="85" t="s">
        <v>885</v>
      </c>
      <c r="H269" s="85" t="s">
        <v>1052</v>
      </c>
      <c r="I269" s="80">
        <v>1811</v>
      </c>
    </row>
    <row r="270" spans="1:9" ht="15" customHeight="1" x14ac:dyDescent="0.45">
      <c r="A270" s="83" t="s">
        <v>1338</v>
      </c>
      <c r="B270" s="83" t="s">
        <v>886</v>
      </c>
      <c r="C270" s="84" t="s">
        <v>1122</v>
      </c>
      <c r="D270" s="85" t="s">
        <v>1050</v>
      </c>
      <c r="E270" s="85" t="s">
        <v>772</v>
      </c>
      <c r="F270" s="85" t="s">
        <v>887</v>
      </c>
      <c r="G270" s="85" t="s">
        <v>888</v>
      </c>
      <c r="H270" s="85" t="s">
        <v>1052</v>
      </c>
      <c r="I270" s="80">
        <v>3066</v>
      </c>
    </row>
    <row r="271" spans="1:9" ht="15" customHeight="1" x14ac:dyDescent="0.45">
      <c r="A271" s="83" t="s">
        <v>1338</v>
      </c>
      <c r="B271" s="83" t="s">
        <v>889</v>
      </c>
      <c r="C271" s="84" t="s">
        <v>1145</v>
      </c>
      <c r="D271" s="85" t="s">
        <v>1050</v>
      </c>
      <c r="E271" s="85" t="s">
        <v>772</v>
      </c>
      <c r="F271" s="85" t="s">
        <v>887</v>
      </c>
      <c r="G271" s="85" t="s">
        <v>890</v>
      </c>
      <c r="H271" s="85" t="s">
        <v>1052</v>
      </c>
      <c r="I271" s="80">
        <v>3093</v>
      </c>
    </row>
    <row r="272" spans="1:9" ht="15" customHeight="1" x14ac:dyDescent="0.45">
      <c r="A272" s="83" t="s">
        <v>1338</v>
      </c>
      <c r="B272" s="83" t="s">
        <v>891</v>
      </c>
      <c r="C272" s="84" t="s">
        <v>1154</v>
      </c>
      <c r="D272" s="85" t="s">
        <v>1050</v>
      </c>
      <c r="E272" s="85" t="s">
        <v>772</v>
      </c>
      <c r="F272" s="85" t="s">
        <v>892</v>
      </c>
      <c r="G272" s="85" t="s">
        <v>893</v>
      </c>
      <c r="H272" s="85" t="s">
        <v>1052</v>
      </c>
      <c r="I272" s="80">
        <v>1785</v>
      </c>
    </row>
    <row r="273" spans="1:9" ht="15" customHeight="1" x14ac:dyDescent="0.45">
      <c r="A273" s="83" t="s">
        <v>1338</v>
      </c>
      <c r="B273" s="83" t="s">
        <v>894</v>
      </c>
      <c r="C273" s="84" t="s">
        <v>1154</v>
      </c>
      <c r="D273" s="85" t="s">
        <v>1050</v>
      </c>
      <c r="E273" s="85" t="s">
        <v>772</v>
      </c>
      <c r="F273" s="85" t="s">
        <v>895</v>
      </c>
      <c r="G273" s="85" t="s">
        <v>896</v>
      </c>
      <c r="H273" s="85" t="s">
        <v>1052</v>
      </c>
      <c r="I273" s="80">
        <v>2926</v>
      </c>
    </row>
    <row r="274" spans="1:9" ht="15" customHeight="1" x14ac:dyDescent="0.45">
      <c r="A274" s="83" t="s">
        <v>1338</v>
      </c>
      <c r="B274" s="83" t="s">
        <v>897</v>
      </c>
      <c r="C274" s="84" t="s">
        <v>1186</v>
      </c>
      <c r="D274" s="85" t="s">
        <v>1050</v>
      </c>
      <c r="E274" s="85" t="s">
        <v>772</v>
      </c>
      <c r="F274" s="85" t="s">
        <v>898</v>
      </c>
      <c r="G274" s="85" t="s">
        <v>899</v>
      </c>
      <c r="H274" s="85" t="s">
        <v>1052</v>
      </c>
      <c r="I274" s="80">
        <v>2533</v>
      </c>
    </row>
    <row r="275" spans="1:9" ht="15" customHeight="1" x14ac:dyDescent="0.45">
      <c r="A275" s="83" t="s">
        <v>1338</v>
      </c>
      <c r="B275" s="83" t="s">
        <v>900</v>
      </c>
      <c r="C275" s="84" t="s">
        <v>1201</v>
      </c>
      <c r="D275" s="85" t="s">
        <v>1050</v>
      </c>
      <c r="E275" s="85" t="s">
        <v>772</v>
      </c>
      <c r="F275" s="85" t="s">
        <v>901</v>
      </c>
      <c r="G275" s="85" t="s">
        <v>902</v>
      </c>
      <c r="H275" s="85" t="s">
        <v>1058</v>
      </c>
      <c r="I275" s="80">
        <v>1629.3</v>
      </c>
    </row>
    <row r="276" spans="1:9" ht="15" customHeight="1" x14ac:dyDescent="0.45">
      <c r="A276" s="83" t="s">
        <v>1338</v>
      </c>
      <c r="B276" s="83" t="s">
        <v>903</v>
      </c>
      <c r="C276" s="84" t="s">
        <v>1193</v>
      </c>
      <c r="D276" s="85" t="s">
        <v>1050</v>
      </c>
      <c r="E276" s="85" t="s">
        <v>772</v>
      </c>
      <c r="F276" s="85" t="s">
        <v>901</v>
      </c>
      <c r="G276" s="85" t="s">
        <v>904</v>
      </c>
      <c r="H276" s="85" t="s">
        <v>1052</v>
      </c>
      <c r="I276" s="80">
        <v>3370</v>
      </c>
    </row>
    <row r="277" spans="1:9" ht="15" customHeight="1" x14ac:dyDescent="0.45">
      <c r="A277" s="83" t="s">
        <v>1338</v>
      </c>
      <c r="B277" s="83" t="s">
        <v>905</v>
      </c>
      <c r="C277" s="84" t="s">
        <v>1212</v>
      </c>
      <c r="D277" s="85" t="s">
        <v>1050</v>
      </c>
      <c r="E277" s="85" t="s">
        <v>772</v>
      </c>
      <c r="F277" s="85" t="s">
        <v>901</v>
      </c>
      <c r="G277" s="85" t="s">
        <v>906</v>
      </c>
      <c r="H277" s="85" t="s">
        <v>1052</v>
      </c>
      <c r="I277" s="80">
        <v>2498</v>
      </c>
    </row>
    <row r="278" spans="1:9" ht="15" customHeight="1" x14ac:dyDescent="0.45">
      <c r="A278" s="83" t="s">
        <v>1338</v>
      </c>
      <c r="B278" s="83" t="s">
        <v>907</v>
      </c>
      <c r="C278" s="84" t="s">
        <v>1099</v>
      </c>
      <c r="D278" s="85" t="s">
        <v>1050</v>
      </c>
      <c r="E278" s="85" t="s">
        <v>772</v>
      </c>
      <c r="F278" s="85" t="s">
        <v>901</v>
      </c>
      <c r="G278" s="85" t="s">
        <v>908</v>
      </c>
      <c r="H278" s="85" t="s">
        <v>1052</v>
      </c>
      <c r="I278" s="80">
        <v>2437</v>
      </c>
    </row>
    <row r="279" spans="1:9" ht="15" customHeight="1" x14ac:dyDescent="0.45">
      <c r="A279" s="83" t="s">
        <v>1338</v>
      </c>
      <c r="B279" s="83" t="s">
        <v>909</v>
      </c>
      <c r="C279" s="84" t="s">
        <v>1098</v>
      </c>
      <c r="D279" s="85" t="s">
        <v>1050</v>
      </c>
      <c r="E279" s="85" t="s">
        <v>772</v>
      </c>
      <c r="F279" s="85" t="s">
        <v>901</v>
      </c>
      <c r="G279" s="85" t="s">
        <v>910</v>
      </c>
      <c r="H279" s="85" t="s">
        <v>1052</v>
      </c>
      <c r="I279" s="80">
        <v>1883</v>
      </c>
    </row>
    <row r="280" spans="1:9" ht="15" customHeight="1" x14ac:dyDescent="0.45">
      <c r="A280" s="83" t="s">
        <v>1338</v>
      </c>
      <c r="B280" s="83" t="s">
        <v>911</v>
      </c>
      <c r="C280" s="84" t="s">
        <v>1222</v>
      </c>
      <c r="D280" s="85" t="s">
        <v>1050</v>
      </c>
      <c r="E280" s="85" t="s">
        <v>772</v>
      </c>
      <c r="F280" s="85" t="s">
        <v>912</v>
      </c>
      <c r="G280" s="85" t="s">
        <v>913</v>
      </c>
      <c r="H280" s="85" t="s">
        <v>1058</v>
      </c>
      <c r="I280" s="80">
        <v>6406</v>
      </c>
    </row>
    <row r="281" spans="1:9" ht="15" customHeight="1" x14ac:dyDescent="0.45">
      <c r="A281" s="83" t="s">
        <v>1338</v>
      </c>
      <c r="B281" s="83" t="s">
        <v>914</v>
      </c>
      <c r="C281" s="84" t="s">
        <v>1137</v>
      </c>
      <c r="D281" s="85" t="s">
        <v>1050</v>
      </c>
      <c r="E281" s="85" t="s">
        <v>772</v>
      </c>
      <c r="F281" s="85" t="s">
        <v>912</v>
      </c>
      <c r="G281" s="85" t="s">
        <v>915</v>
      </c>
      <c r="H281" s="85" t="s">
        <v>1052</v>
      </c>
      <c r="I281" s="80">
        <v>3074</v>
      </c>
    </row>
    <row r="282" spans="1:9" ht="15" customHeight="1" x14ac:dyDescent="0.45">
      <c r="A282" s="83" t="s">
        <v>1338</v>
      </c>
      <c r="B282" s="83" t="s">
        <v>916</v>
      </c>
      <c r="C282" s="84" t="s">
        <v>1123</v>
      </c>
      <c r="D282" s="85" t="s">
        <v>1050</v>
      </c>
      <c r="E282" s="85" t="s">
        <v>772</v>
      </c>
      <c r="F282" s="85" t="s">
        <v>912</v>
      </c>
      <c r="G282" s="85" t="s">
        <v>917</v>
      </c>
      <c r="H282" s="85" t="s">
        <v>1052</v>
      </c>
      <c r="I282" s="80">
        <v>2361</v>
      </c>
    </row>
    <row r="283" spans="1:9" ht="15" customHeight="1" x14ac:dyDescent="0.45">
      <c r="A283" s="83" t="s">
        <v>1338</v>
      </c>
      <c r="B283" s="83" t="s">
        <v>918</v>
      </c>
      <c r="C283" s="84" t="s">
        <v>1128</v>
      </c>
      <c r="D283" s="85" t="s">
        <v>1050</v>
      </c>
      <c r="E283" s="85" t="s">
        <v>772</v>
      </c>
      <c r="F283" s="85" t="s">
        <v>919</v>
      </c>
      <c r="G283" s="85" t="s">
        <v>920</v>
      </c>
      <c r="H283" s="85" t="s">
        <v>1052</v>
      </c>
      <c r="I283" s="80">
        <v>1064</v>
      </c>
    </row>
    <row r="284" spans="1:9" ht="15" customHeight="1" x14ac:dyDescent="0.45">
      <c r="A284" s="83" t="s">
        <v>1338</v>
      </c>
      <c r="B284" s="83" t="s">
        <v>921</v>
      </c>
      <c r="C284" s="84" t="s">
        <v>1094</v>
      </c>
      <c r="D284" s="85" t="s">
        <v>1050</v>
      </c>
      <c r="E284" s="85" t="s">
        <v>772</v>
      </c>
      <c r="F284" s="85" t="s">
        <v>922</v>
      </c>
      <c r="G284" s="85" t="s">
        <v>923</v>
      </c>
      <c r="H284" s="85" t="s">
        <v>1052</v>
      </c>
      <c r="I284" s="80">
        <v>2454</v>
      </c>
    </row>
    <row r="285" spans="1:9" ht="15" customHeight="1" x14ac:dyDescent="0.45">
      <c r="A285" s="83" t="s">
        <v>1338</v>
      </c>
      <c r="B285" s="83" t="s">
        <v>924</v>
      </c>
      <c r="C285" s="84" t="s">
        <v>1138</v>
      </c>
      <c r="D285" s="85" t="s">
        <v>1050</v>
      </c>
      <c r="E285" s="85" t="s">
        <v>772</v>
      </c>
      <c r="F285" s="85" t="s">
        <v>925</v>
      </c>
      <c r="G285" s="85" t="s">
        <v>926</v>
      </c>
      <c r="H285" s="85" t="s">
        <v>1052</v>
      </c>
      <c r="I285" s="80">
        <v>2241.6799999999998</v>
      </c>
    </row>
    <row r="286" spans="1:9" ht="15" customHeight="1" x14ac:dyDescent="0.45">
      <c r="A286" s="83" t="s">
        <v>1338</v>
      </c>
      <c r="B286" s="83" t="s">
        <v>927</v>
      </c>
      <c r="C286" s="84" t="s">
        <v>1169</v>
      </c>
      <c r="D286" s="85" t="s">
        <v>1050</v>
      </c>
      <c r="E286" s="85" t="s">
        <v>772</v>
      </c>
      <c r="F286" s="85" t="s">
        <v>928</v>
      </c>
      <c r="G286" s="85" t="s">
        <v>929</v>
      </c>
      <c r="H286" s="85" t="s">
        <v>1052</v>
      </c>
      <c r="I286" s="80">
        <v>2408</v>
      </c>
    </row>
    <row r="287" spans="1:9" ht="15" customHeight="1" x14ac:dyDescent="0.45">
      <c r="A287" s="83" t="s">
        <v>1338</v>
      </c>
      <c r="B287" s="83" t="s">
        <v>930</v>
      </c>
      <c r="C287" s="84" t="s">
        <v>1169</v>
      </c>
      <c r="D287" s="85" t="s">
        <v>1050</v>
      </c>
      <c r="E287" s="85" t="s">
        <v>772</v>
      </c>
      <c r="F287" s="85" t="s">
        <v>931</v>
      </c>
      <c r="G287" s="85" t="s">
        <v>932</v>
      </c>
      <c r="H287" s="85" t="s">
        <v>1052</v>
      </c>
      <c r="I287" s="80">
        <v>1801</v>
      </c>
    </row>
    <row r="288" spans="1:9" ht="15" customHeight="1" x14ac:dyDescent="0.45">
      <c r="A288" s="83" t="s">
        <v>1338</v>
      </c>
      <c r="B288" s="83" t="s">
        <v>933</v>
      </c>
      <c r="C288" s="84" t="s">
        <v>1223</v>
      </c>
      <c r="D288" s="85" t="s">
        <v>1050</v>
      </c>
      <c r="E288" s="85" t="s">
        <v>772</v>
      </c>
      <c r="F288" s="85" t="s">
        <v>934</v>
      </c>
      <c r="G288" s="85" t="s">
        <v>935</v>
      </c>
      <c r="H288" s="85" t="s">
        <v>1052</v>
      </c>
      <c r="I288" s="80">
        <v>3103</v>
      </c>
    </row>
    <row r="289" spans="1:9" ht="15" customHeight="1" x14ac:dyDescent="0.45">
      <c r="A289" s="83" t="s">
        <v>1338</v>
      </c>
      <c r="B289" s="83" t="s">
        <v>936</v>
      </c>
      <c r="C289" s="84" t="s">
        <v>1146</v>
      </c>
      <c r="D289" s="85" t="s">
        <v>1050</v>
      </c>
      <c r="E289" s="85" t="s">
        <v>772</v>
      </c>
      <c r="F289" s="85" t="s">
        <v>934</v>
      </c>
      <c r="G289" s="85" t="s">
        <v>937</v>
      </c>
      <c r="H289" s="85" t="s">
        <v>1052</v>
      </c>
      <c r="I289" s="80">
        <v>3177</v>
      </c>
    </row>
    <row r="290" spans="1:9" ht="15" customHeight="1" x14ac:dyDescent="0.45">
      <c r="A290" s="83" t="s">
        <v>1338</v>
      </c>
      <c r="B290" s="83" t="s">
        <v>938</v>
      </c>
      <c r="C290" s="84" t="s">
        <v>1123</v>
      </c>
      <c r="D290" s="85" t="s">
        <v>1050</v>
      </c>
      <c r="E290" s="85" t="s">
        <v>772</v>
      </c>
      <c r="F290" s="85" t="s">
        <v>934</v>
      </c>
      <c r="G290" s="85" t="s">
        <v>939</v>
      </c>
      <c r="H290" s="85" t="s">
        <v>1052</v>
      </c>
      <c r="I290" s="80">
        <v>2009</v>
      </c>
    </row>
    <row r="291" spans="1:9" ht="15" customHeight="1" x14ac:dyDescent="0.45">
      <c r="A291" s="83" t="s">
        <v>1338</v>
      </c>
      <c r="B291" s="83" t="s">
        <v>940</v>
      </c>
      <c r="C291" s="84" t="s">
        <v>1165</v>
      </c>
      <c r="D291" s="85" t="s">
        <v>1050</v>
      </c>
      <c r="E291" s="85" t="s">
        <v>772</v>
      </c>
      <c r="F291" s="85" t="s">
        <v>941</v>
      </c>
      <c r="G291" s="85" t="s">
        <v>942</v>
      </c>
      <c r="H291" s="85" t="s">
        <v>1058</v>
      </c>
      <c r="I291" s="80">
        <v>3503</v>
      </c>
    </row>
    <row r="292" spans="1:9" ht="15" customHeight="1" x14ac:dyDescent="0.45">
      <c r="A292" s="83" t="s">
        <v>1338</v>
      </c>
      <c r="B292" s="83" t="s">
        <v>943</v>
      </c>
      <c r="C292" s="84" t="s">
        <v>1112</v>
      </c>
      <c r="D292" s="85" t="s">
        <v>1050</v>
      </c>
      <c r="E292" s="85" t="s">
        <v>772</v>
      </c>
      <c r="F292" s="85" t="s">
        <v>941</v>
      </c>
      <c r="G292" s="85" t="s">
        <v>944</v>
      </c>
      <c r="H292" s="85" t="s">
        <v>1052</v>
      </c>
      <c r="I292" s="80">
        <v>3138</v>
      </c>
    </row>
    <row r="293" spans="1:9" ht="15" customHeight="1" x14ac:dyDescent="0.45">
      <c r="A293" s="83" t="s">
        <v>1338</v>
      </c>
      <c r="B293" s="83" t="s">
        <v>945</v>
      </c>
      <c r="C293" s="84" t="s">
        <v>1094</v>
      </c>
      <c r="D293" s="85" t="s">
        <v>1050</v>
      </c>
      <c r="E293" s="85" t="s">
        <v>772</v>
      </c>
      <c r="F293" s="85" t="s">
        <v>946</v>
      </c>
      <c r="G293" s="85" t="s">
        <v>947</v>
      </c>
      <c r="H293" s="85" t="s">
        <v>1052</v>
      </c>
      <c r="I293" s="80">
        <v>2186</v>
      </c>
    </row>
    <row r="294" spans="1:9" ht="15" customHeight="1" x14ac:dyDescent="0.45">
      <c r="A294" s="83" t="s">
        <v>1338</v>
      </c>
      <c r="B294" s="83" t="s">
        <v>948</v>
      </c>
      <c r="C294" s="84" t="s">
        <v>1117</v>
      </c>
      <c r="D294" s="85" t="s">
        <v>1050</v>
      </c>
      <c r="E294" s="85" t="s">
        <v>772</v>
      </c>
      <c r="F294" s="85" t="s">
        <v>925</v>
      </c>
      <c r="G294" s="85" t="s">
        <v>949</v>
      </c>
      <c r="H294" s="85" t="s">
        <v>1052</v>
      </c>
      <c r="I294" s="80">
        <v>3350</v>
      </c>
    </row>
    <row r="295" spans="1:9" ht="15" customHeight="1" x14ac:dyDescent="0.45">
      <c r="A295" s="83" t="s">
        <v>1338</v>
      </c>
      <c r="B295" s="83" t="s">
        <v>950</v>
      </c>
      <c r="C295" s="84" t="s">
        <v>1221</v>
      </c>
      <c r="D295" s="85" t="s">
        <v>1050</v>
      </c>
      <c r="E295" s="85" t="s">
        <v>772</v>
      </c>
      <c r="F295" s="85" t="s">
        <v>925</v>
      </c>
      <c r="G295" s="85" t="s">
        <v>951</v>
      </c>
      <c r="H295" s="85" t="s">
        <v>1058</v>
      </c>
      <c r="I295" s="80">
        <v>3532</v>
      </c>
    </row>
    <row r="296" spans="1:9" ht="15" customHeight="1" x14ac:dyDescent="0.45">
      <c r="A296" s="83" t="s">
        <v>1338</v>
      </c>
      <c r="B296" s="83" t="s">
        <v>952</v>
      </c>
      <c r="C296" s="84" t="s">
        <v>1165</v>
      </c>
      <c r="D296" s="85" t="s">
        <v>1050</v>
      </c>
      <c r="E296" s="85" t="s">
        <v>772</v>
      </c>
      <c r="F296" s="85" t="s">
        <v>928</v>
      </c>
      <c r="G296" s="85" t="s">
        <v>953</v>
      </c>
      <c r="H296" s="85" t="s">
        <v>1058</v>
      </c>
      <c r="I296" s="80">
        <v>4007</v>
      </c>
    </row>
    <row r="297" spans="1:9" ht="15" customHeight="1" x14ac:dyDescent="0.45">
      <c r="A297" s="83" t="s">
        <v>1338</v>
      </c>
      <c r="B297" s="83" t="s">
        <v>954</v>
      </c>
      <c r="C297" s="84" t="s">
        <v>1224</v>
      </c>
      <c r="D297" s="85" t="s">
        <v>1050</v>
      </c>
      <c r="E297" s="85" t="s">
        <v>772</v>
      </c>
      <c r="F297" s="85" t="s">
        <v>928</v>
      </c>
      <c r="G297" s="85" t="s">
        <v>955</v>
      </c>
      <c r="H297" s="85" t="s">
        <v>1052</v>
      </c>
      <c r="I297" s="80">
        <v>1527</v>
      </c>
    </row>
    <row r="298" spans="1:9" ht="15" customHeight="1" x14ac:dyDescent="0.45">
      <c r="A298" s="83" t="s">
        <v>1338</v>
      </c>
      <c r="B298" s="83" t="s">
        <v>956</v>
      </c>
      <c r="C298" s="84" t="s">
        <v>1225</v>
      </c>
      <c r="D298" s="85" t="s">
        <v>1050</v>
      </c>
      <c r="E298" s="85" t="s">
        <v>772</v>
      </c>
      <c r="F298" s="85" t="s">
        <v>957</v>
      </c>
      <c r="G298" s="85" t="s">
        <v>958</v>
      </c>
      <c r="H298" s="85" t="s">
        <v>1052</v>
      </c>
      <c r="I298" s="80">
        <v>5497</v>
      </c>
    </row>
    <row r="299" spans="1:9" ht="15" customHeight="1" x14ac:dyDescent="0.45">
      <c r="A299" s="83" t="s">
        <v>1338</v>
      </c>
      <c r="B299" s="83" t="s">
        <v>959</v>
      </c>
      <c r="C299" s="84" t="s">
        <v>1099</v>
      </c>
      <c r="D299" s="85" t="s">
        <v>1050</v>
      </c>
      <c r="E299" s="85" t="s">
        <v>772</v>
      </c>
      <c r="F299" s="85" t="s">
        <v>960</v>
      </c>
      <c r="G299" s="85" t="s">
        <v>957</v>
      </c>
      <c r="H299" s="85" t="s">
        <v>1052</v>
      </c>
      <c r="I299" s="80">
        <v>1941</v>
      </c>
    </row>
    <row r="300" spans="1:9" ht="15" customHeight="1" x14ac:dyDescent="0.45">
      <c r="A300" s="83" t="s">
        <v>1338</v>
      </c>
      <c r="B300" s="83" t="s">
        <v>961</v>
      </c>
      <c r="C300" s="84" t="s">
        <v>1098</v>
      </c>
      <c r="D300" s="85" t="s">
        <v>1050</v>
      </c>
      <c r="E300" s="85" t="s">
        <v>772</v>
      </c>
      <c r="F300" s="85" t="s">
        <v>962</v>
      </c>
      <c r="G300" s="85" t="s">
        <v>957</v>
      </c>
      <c r="H300" s="85" t="s">
        <v>1052</v>
      </c>
      <c r="I300" s="80">
        <v>3215</v>
      </c>
    </row>
    <row r="301" spans="1:9" ht="15" customHeight="1" x14ac:dyDescent="0.45">
      <c r="A301" s="83" t="s">
        <v>1338</v>
      </c>
      <c r="B301" s="83" t="s">
        <v>963</v>
      </c>
      <c r="C301" s="84" t="s">
        <v>1226</v>
      </c>
      <c r="D301" s="85" t="s">
        <v>1050</v>
      </c>
      <c r="E301" s="85" t="s">
        <v>772</v>
      </c>
      <c r="F301" s="85" t="s">
        <v>964</v>
      </c>
      <c r="G301" s="85" t="s">
        <v>965</v>
      </c>
      <c r="H301" s="85" t="s">
        <v>1052</v>
      </c>
      <c r="I301" s="80">
        <v>3840</v>
      </c>
    </row>
    <row r="302" spans="1:9" ht="15" customHeight="1" x14ac:dyDescent="0.45">
      <c r="A302" s="83" t="s">
        <v>1338</v>
      </c>
      <c r="B302" s="83" t="s">
        <v>966</v>
      </c>
      <c r="C302" s="84" t="s">
        <v>1203</v>
      </c>
      <c r="D302" s="85" t="s">
        <v>1050</v>
      </c>
      <c r="E302" s="85" t="s">
        <v>772</v>
      </c>
      <c r="F302" s="85" t="s">
        <v>819</v>
      </c>
      <c r="G302" s="85" t="s">
        <v>967</v>
      </c>
      <c r="H302" s="85" t="s">
        <v>1052</v>
      </c>
      <c r="I302" s="80">
        <v>3178</v>
      </c>
    </row>
    <row r="303" spans="1:9" ht="15" customHeight="1" x14ac:dyDescent="0.45">
      <c r="A303" s="83" t="s">
        <v>1338</v>
      </c>
      <c r="B303" s="83" t="s">
        <v>968</v>
      </c>
      <c r="C303" s="84" t="s">
        <v>1197</v>
      </c>
      <c r="D303" s="85" t="s">
        <v>1050</v>
      </c>
      <c r="E303" s="85" t="s">
        <v>772</v>
      </c>
      <c r="F303" s="85" t="s">
        <v>969</v>
      </c>
      <c r="G303" s="85" t="s">
        <v>970</v>
      </c>
      <c r="H303" s="85" t="s">
        <v>1052</v>
      </c>
      <c r="I303" s="80">
        <v>2576</v>
      </c>
    </row>
    <row r="304" spans="1:9" ht="15" customHeight="1" x14ac:dyDescent="0.45">
      <c r="A304" s="83" t="s">
        <v>1338</v>
      </c>
      <c r="B304" s="83" t="s">
        <v>971</v>
      </c>
      <c r="C304" s="84" t="s">
        <v>1109</v>
      </c>
      <c r="D304" s="85" t="s">
        <v>1055</v>
      </c>
      <c r="E304" s="85" t="s">
        <v>972</v>
      </c>
      <c r="F304" s="85" t="s">
        <v>973</v>
      </c>
      <c r="G304" s="85" t="s">
        <v>974</v>
      </c>
      <c r="H304" s="85" t="s">
        <v>1052</v>
      </c>
      <c r="I304" s="80">
        <v>3652</v>
      </c>
    </row>
    <row r="305" spans="1:9" ht="15" customHeight="1" x14ac:dyDescent="0.45">
      <c r="A305" s="83" t="s">
        <v>1338</v>
      </c>
      <c r="B305" s="83" t="s">
        <v>975</v>
      </c>
      <c r="C305" s="84" t="s">
        <v>1227</v>
      </c>
      <c r="D305" s="85" t="s">
        <v>1050</v>
      </c>
      <c r="E305" s="85" t="s">
        <v>772</v>
      </c>
      <c r="F305" s="85" t="s">
        <v>836</v>
      </c>
      <c r="G305" s="85" t="s">
        <v>976</v>
      </c>
      <c r="H305" s="85" t="s">
        <v>1052</v>
      </c>
      <c r="I305" s="80">
        <v>1618</v>
      </c>
    </row>
    <row r="306" spans="1:9" ht="15" customHeight="1" x14ac:dyDescent="0.45">
      <c r="A306" s="83" t="s">
        <v>1338</v>
      </c>
      <c r="B306" s="83" t="s">
        <v>977</v>
      </c>
      <c r="C306" s="84" t="s">
        <v>1228</v>
      </c>
      <c r="D306" s="85" t="s">
        <v>1066</v>
      </c>
      <c r="E306" s="85" t="s">
        <v>467</v>
      </c>
      <c r="F306" s="85" t="s">
        <v>468</v>
      </c>
      <c r="G306" s="85" t="s">
        <v>570</v>
      </c>
      <c r="H306" s="85" t="s">
        <v>1052</v>
      </c>
      <c r="I306" s="80">
        <v>2579</v>
      </c>
    </row>
    <row r="307" spans="1:9" ht="15" customHeight="1" x14ac:dyDescent="0.45">
      <c r="A307" s="83" t="s">
        <v>1338</v>
      </c>
      <c r="B307" s="83" t="s">
        <v>978</v>
      </c>
      <c r="C307" s="84" t="s">
        <v>1228</v>
      </c>
      <c r="D307" s="85" t="s">
        <v>1050</v>
      </c>
      <c r="E307" s="85" t="s">
        <v>603</v>
      </c>
      <c r="F307" s="85" t="s">
        <v>979</v>
      </c>
      <c r="G307" s="85" t="s">
        <v>980</v>
      </c>
      <c r="H307" s="85" t="s">
        <v>1052</v>
      </c>
      <c r="I307" s="80">
        <v>2103</v>
      </c>
    </row>
    <row r="308" spans="1:9" ht="15" customHeight="1" x14ac:dyDescent="0.45">
      <c r="A308" s="83" t="s">
        <v>1338</v>
      </c>
      <c r="B308" s="83" t="s">
        <v>981</v>
      </c>
      <c r="C308" s="84" t="s">
        <v>1229</v>
      </c>
      <c r="D308" s="85" t="s">
        <v>1067</v>
      </c>
      <c r="E308" s="85" t="s">
        <v>256</v>
      </c>
      <c r="F308" s="85" t="s">
        <v>285</v>
      </c>
      <c r="G308" s="85" t="s">
        <v>286</v>
      </c>
      <c r="H308" s="85" t="s">
        <v>1052</v>
      </c>
      <c r="I308" s="80">
        <v>1715</v>
      </c>
    </row>
    <row r="309" spans="1:9" ht="15" customHeight="1" x14ac:dyDescent="0.45">
      <c r="A309" s="83" t="s">
        <v>1338</v>
      </c>
      <c r="B309" s="83" t="s">
        <v>982</v>
      </c>
      <c r="C309" s="126" t="s">
        <v>1229</v>
      </c>
      <c r="D309" s="85" t="s">
        <v>1063</v>
      </c>
      <c r="E309" s="85" t="s">
        <v>563</v>
      </c>
      <c r="F309" s="85" t="s">
        <v>983</v>
      </c>
      <c r="G309" s="85" t="s">
        <v>984</v>
      </c>
      <c r="H309" s="85" t="s">
        <v>1052</v>
      </c>
      <c r="I309" s="80">
        <v>1776</v>
      </c>
    </row>
    <row r="310" spans="1:9" ht="15" customHeight="1" x14ac:dyDescent="0.45">
      <c r="A310" s="83" t="s">
        <v>1338</v>
      </c>
      <c r="B310" s="83" t="s">
        <v>985</v>
      </c>
      <c r="C310" s="84" t="s">
        <v>1229</v>
      </c>
      <c r="D310" s="85" t="s">
        <v>1063</v>
      </c>
      <c r="E310" s="85" t="s">
        <v>687</v>
      </c>
      <c r="F310" s="85" t="s">
        <v>986</v>
      </c>
      <c r="G310" s="85" t="s">
        <v>987</v>
      </c>
      <c r="H310" s="85" t="s">
        <v>1052</v>
      </c>
      <c r="I310" s="80">
        <v>1950</v>
      </c>
    </row>
    <row r="311" spans="1:9" ht="15" customHeight="1" x14ac:dyDescent="0.45">
      <c r="A311" s="83" t="s">
        <v>1338</v>
      </c>
      <c r="B311" s="83" t="s">
        <v>988</v>
      </c>
      <c r="C311" s="84" t="s">
        <v>1229</v>
      </c>
      <c r="D311" s="85" t="s">
        <v>1063</v>
      </c>
      <c r="E311" s="85" t="s">
        <v>725</v>
      </c>
      <c r="F311" s="85" t="s">
        <v>989</v>
      </c>
      <c r="G311" s="85" t="s">
        <v>990</v>
      </c>
      <c r="H311" s="85" t="s">
        <v>1052</v>
      </c>
      <c r="I311" s="80">
        <v>1688</v>
      </c>
    </row>
    <row r="312" spans="1:9" ht="15" customHeight="1" x14ac:dyDescent="0.45">
      <c r="A312" s="83" t="s">
        <v>1338</v>
      </c>
      <c r="B312" s="83" t="s">
        <v>991</v>
      </c>
      <c r="C312" s="84" t="s">
        <v>1229</v>
      </c>
      <c r="D312" s="85" t="s">
        <v>1050</v>
      </c>
      <c r="E312" s="85" t="s">
        <v>772</v>
      </c>
      <c r="F312" s="85" t="s">
        <v>992</v>
      </c>
      <c r="G312" s="85" t="s">
        <v>993</v>
      </c>
      <c r="H312" s="85" t="s">
        <v>1052</v>
      </c>
      <c r="I312" s="80">
        <v>1859</v>
      </c>
    </row>
    <row r="313" spans="1:9" ht="15" customHeight="1" x14ac:dyDescent="0.45">
      <c r="A313" s="83" t="s">
        <v>1338</v>
      </c>
      <c r="B313" s="83" t="s">
        <v>994</v>
      </c>
      <c r="C313" s="84" t="s">
        <v>1229</v>
      </c>
      <c r="D313" s="85" t="s">
        <v>1050</v>
      </c>
      <c r="E313" s="85" t="s">
        <v>772</v>
      </c>
      <c r="F313" s="85" t="s">
        <v>995</v>
      </c>
      <c r="G313" s="85" t="s">
        <v>996</v>
      </c>
      <c r="H313" s="85" t="s">
        <v>1052</v>
      </c>
      <c r="I313" s="80">
        <v>1928</v>
      </c>
    </row>
    <row r="314" spans="1:9" ht="15" customHeight="1" x14ac:dyDescent="0.45">
      <c r="A314" s="83" t="s">
        <v>1338</v>
      </c>
      <c r="B314" s="83" t="s">
        <v>997</v>
      </c>
      <c r="C314" s="84" t="s">
        <v>1230</v>
      </c>
      <c r="D314" s="85" t="s">
        <v>1067</v>
      </c>
      <c r="E314" s="85" t="s">
        <v>388</v>
      </c>
      <c r="F314" s="85" t="s">
        <v>395</v>
      </c>
      <c r="G314" s="85" t="s">
        <v>998</v>
      </c>
      <c r="H314" s="85" t="s">
        <v>1052</v>
      </c>
      <c r="I314" s="80">
        <v>1732</v>
      </c>
    </row>
    <row r="315" spans="1:9" ht="15" customHeight="1" x14ac:dyDescent="0.45">
      <c r="A315" s="83" t="s">
        <v>1338</v>
      </c>
      <c r="B315" s="83" t="s">
        <v>999</v>
      </c>
      <c r="C315" s="84" t="s">
        <v>1230</v>
      </c>
      <c r="D315" s="85" t="s">
        <v>1055</v>
      </c>
      <c r="E315" s="85" t="s">
        <v>478</v>
      </c>
      <c r="F315" s="85" t="s">
        <v>1000</v>
      </c>
      <c r="G315" s="85" t="s">
        <v>1001</v>
      </c>
      <c r="H315" s="85" t="s">
        <v>1052</v>
      </c>
      <c r="I315" s="80">
        <v>1952</v>
      </c>
    </row>
    <row r="316" spans="1:9" ht="15" customHeight="1" x14ac:dyDescent="0.45">
      <c r="A316" s="83" t="s">
        <v>1338</v>
      </c>
      <c r="B316" s="83" t="s">
        <v>1002</v>
      </c>
      <c r="C316" s="84" t="s">
        <v>1231</v>
      </c>
      <c r="D316" s="85" t="s">
        <v>1063</v>
      </c>
      <c r="E316" s="85" t="s">
        <v>563</v>
      </c>
      <c r="F316" s="85" t="s">
        <v>567</v>
      </c>
      <c r="G316" s="85" t="s">
        <v>1003</v>
      </c>
      <c r="H316" s="85" t="s">
        <v>1052</v>
      </c>
      <c r="I316" s="80">
        <v>2242</v>
      </c>
    </row>
    <row r="317" spans="1:9" ht="15" customHeight="1" x14ac:dyDescent="0.45">
      <c r="A317" s="83" t="s">
        <v>1338</v>
      </c>
      <c r="B317" s="83" t="s">
        <v>1004</v>
      </c>
      <c r="C317" s="84" t="s">
        <v>1232</v>
      </c>
      <c r="D317" s="85" t="s">
        <v>1050</v>
      </c>
      <c r="E317" s="85" t="s">
        <v>603</v>
      </c>
      <c r="F317" s="85" t="s">
        <v>603</v>
      </c>
      <c r="G317" s="85" t="s">
        <v>1005</v>
      </c>
      <c r="H317" s="85" t="s">
        <v>1052</v>
      </c>
      <c r="I317" s="80">
        <v>2217</v>
      </c>
    </row>
    <row r="318" spans="1:9" ht="15" customHeight="1" x14ac:dyDescent="0.45">
      <c r="A318" s="83" t="s">
        <v>1338</v>
      </c>
      <c r="B318" s="83" t="s">
        <v>1006</v>
      </c>
      <c r="C318" s="84" t="s">
        <v>1233</v>
      </c>
      <c r="D318" s="85" t="s">
        <v>1067</v>
      </c>
      <c r="E318" s="85" t="s">
        <v>761</v>
      </c>
      <c r="F318" s="85" t="s">
        <v>762</v>
      </c>
      <c r="G318" s="85" t="s">
        <v>1007</v>
      </c>
      <c r="H318" s="85" t="s">
        <v>1052</v>
      </c>
      <c r="I318" s="80">
        <v>1816</v>
      </c>
    </row>
    <row r="319" spans="1:9" ht="15" customHeight="1" x14ac:dyDescent="0.45">
      <c r="A319" s="83" t="s">
        <v>1338</v>
      </c>
      <c r="B319" s="83" t="s">
        <v>1008</v>
      </c>
      <c r="C319" s="84" t="s">
        <v>1233</v>
      </c>
      <c r="D319" s="85" t="s">
        <v>1050</v>
      </c>
      <c r="E319" s="85" t="s">
        <v>772</v>
      </c>
      <c r="F319" s="85" t="s">
        <v>772</v>
      </c>
      <c r="G319" s="85" t="s">
        <v>1009</v>
      </c>
      <c r="H319" s="85" t="s">
        <v>1052</v>
      </c>
      <c r="I319" s="80">
        <v>2770</v>
      </c>
    </row>
    <row r="320" spans="1:9" ht="15" customHeight="1" x14ac:dyDescent="0.45">
      <c r="A320" s="83" t="s">
        <v>1338</v>
      </c>
      <c r="B320" s="83" t="s">
        <v>1010</v>
      </c>
      <c r="C320" s="84" t="s">
        <v>1234</v>
      </c>
      <c r="D320" s="85" t="s">
        <v>1050</v>
      </c>
      <c r="E320" s="85" t="s">
        <v>407</v>
      </c>
      <c r="F320" s="85" t="s">
        <v>407</v>
      </c>
      <c r="G320" s="85" t="s">
        <v>1011</v>
      </c>
      <c r="H320" s="85" t="s">
        <v>1052</v>
      </c>
      <c r="I320" s="80">
        <v>2000</v>
      </c>
    </row>
    <row r="321" spans="1:9" ht="15" customHeight="1" x14ac:dyDescent="0.45">
      <c r="A321" s="83" t="s">
        <v>1338</v>
      </c>
      <c r="B321" s="83" t="s">
        <v>1012</v>
      </c>
      <c r="C321" s="84" t="s">
        <v>1235</v>
      </c>
      <c r="D321" s="85" t="s">
        <v>1050</v>
      </c>
      <c r="E321" s="85" t="s">
        <v>772</v>
      </c>
      <c r="F321" s="85" t="s">
        <v>772</v>
      </c>
      <c r="G321" s="85" t="s">
        <v>1013</v>
      </c>
      <c r="H321" s="85" t="s">
        <v>1052</v>
      </c>
      <c r="I321" s="80">
        <v>1749.28</v>
      </c>
    </row>
    <row r="322" spans="1:9" ht="15" customHeight="1" x14ac:dyDescent="0.45">
      <c r="A322" s="83" t="s">
        <v>1338</v>
      </c>
      <c r="B322" s="83" t="s">
        <v>1014</v>
      </c>
      <c r="C322" s="84" t="s">
        <v>1236</v>
      </c>
      <c r="D322" s="85" t="s">
        <v>1050</v>
      </c>
      <c r="E322" s="85" t="s">
        <v>772</v>
      </c>
      <c r="F322" s="85" t="s">
        <v>772</v>
      </c>
      <c r="G322" s="85" t="s">
        <v>1015</v>
      </c>
      <c r="H322" s="85" t="s">
        <v>1058</v>
      </c>
      <c r="I322" s="80">
        <v>2475</v>
      </c>
    </row>
    <row r="323" spans="1:9" ht="15" customHeight="1" x14ac:dyDescent="0.45">
      <c r="A323" s="83" t="s">
        <v>1338</v>
      </c>
      <c r="B323" s="83" t="s">
        <v>1016</v>
      </c>
      <c r="C323" s="84" t="s">
        <v>1237</v>
      </c>
      <c r="D323" s="85" t="s">
        <v>1066</v>
      </c>
      <c r="E323" s="85" t="s">
        <v>454</v>
      </c>
      <c r="F323" s="85" t="s">
        <v>1017</v>
      </c>
      <c r="G323" s="85" t="s">
        <v>1018</v>
      </c>
      <c r="H323" s="85" t="s">
        <v>1052</v>
      </c>
      <c r="I323" s="80">
        <v>2042</v>
      </c>
    </row>
    <row r="324" spans="1:9" ht="15" customHeight="1" x14ac:dyDescent="0.45">
      <c r="A324" s="83" t="s">
        <v>1338</v>
      </c>
      <c r="B324" s="83" t="s">
        <v>1019</v>
      </c>
      <c r="C324" s="84" t="s">
        <v>1237</v>
      </c>
      <c r="D324" s="85" t="s">
        <v>1067</v>
      </c>
      <c r="E324" s="85" t="s">
        <v>256</v>
      </c>
      <c r="F324" s="85" t="s">
        <v>1020</v>
      </c>
      <c r="G324" s="85" t="s">
        <v>1021</v>
      </c>
      <c r="H324" s="85" t="s">
        <v>1052</v>
      </c>
      <c r="I324" s="80">
        <v>2735</v>
      </c>
    </row>
    <row r="325" spans="1:9" ht="15" customHeight="1" x14ac:dyDescent="0.45">
      <c r="A325" s="83" t="s">
        <v>1339</v>
      </c>
      <c r="B325" s="83" t="s">
        <v>1340</v>
      </c>
      <c r="C325" s="84" t="s">
        <v>1238</v>
      </c>
      <c r="D325" s="85" t="s">
        <v>1050</v>
      </c>
      <c r="E325" s="85" t="s">
        <v>772</v>
      </c>
      <c r="F325" s="85" t="s">
        <v>772</v>
      </c>
      <c r="G325" s="85" t="s">
        <v>791</v>
      </c>
      <c r="H325" s="85" t="s">
        <v>1052</v>
      </c>
      <c r="I325" s="80">
        <v>106.7</v>
      </c>
    </row>
    <row r="326" spans="1:9" ht="15" customHeight="1" x14ac:dyDescent="0.45">
      <c r="A326" s="83" t="s">
        <v>1341</v>
      </c>
      <c r="B326" s="83" t="s">
        <v>1340</v>
      </c>
      <c r="C326" s="84" t="s">
        <v>1238</v>
      </c>
      <c r="D326" s="85" t="s">
        <v>1050</v>
      </c>
      <c r="E326" s="85" t="s">
        <v>772</v>
      </c>
      <c r="F326" s="85" t="s">
        <v>772</v>
      </c>
      <c r="G326" s="85" t="s">
        <v>791</v>
      </c>
      <c r="H326" s="85" t="s">
        <v>1052</v>
      </c>
      <c r="I326" s="80">
        <v>672.08</v>
      </c>
    </row>
    <row r="327" spans="1:9" ht="15" customHeight="1" x14ac:dyDescent="0.45">
      <c r="A327" s="83" t="s">
        <v>1339</v>
      </c>
      <c r="B327" s="83" t="s">
        <v>1342</v>
      </c>
      <c r="C327" s="84" t="s">
        <v>1239</v>
      </c>
      <c r="D327" s="85" t="s">
        <v>1050</v>
      </c>
      <c r="E327" s="85" t="s">
        <v>772</v>
      </c>
      <c r="F327" s="85" t="s">
        <v>772</v>
      </c>
      <c r="G327" s="85" t="s">
        <v>789</v>
      </c>
      <c r="H327" s="85" t="s">
        <v>1052</v>
      </c>
      <c r="I327" s="80">
        <v>103.44</v>
      </c>
    </row>
    <row r="328" spans="1:9" ht="15" customHeight="1" x14ac:dyDescent="0.45">
      <c r="A328" s="83" t="s">
        <v>1339</v>
      </c>
      <c r="B328" s="83" t="s">
        <v>1343</v>
      </c>
      <c r="C328" s="84" t="s">
        <v>1238</v>
      </c>
      <c r="D328" s="85" t="s">
        <v>1050</v>
      </c>
      <c r="E328" s="85" t="s">
        <v>603</v>
      </c>
      <c r="F328" s="85" t="s">
        <v>603</v>
      </c>
      <c r="G328" s="85" t="s">
        <v>1022</v>
      </c>
      <c r="H328" s="85" t="s">
        <v>1052</v>
      </c>
      <c r="I328" s="80">
        <v>93.21</v>
      </c>
    </row>
    <row r="329" spans="1:9" ht="15" customHeight="1" x14ac:dyDescent="0.45">
      <c r="A329" s="83" t="s">
        <v>1341</v>
      </c>
      <c r="B329" s="83" t="s">
        <v>1343</v>
      </c>
      <c r="C329" s="84" t="s">
        <v>1238</v>
      </c>
      <c r="D329" s="85" t="s">
        <v>1050</v>
      </c>
      <c r="E329" s="85" t="s">
        <v>603</v>
      </c>
      <c r="F329" s="85" t="s">
        <v>603</v>
      </c>
      <c r="G329" s="85" t="s">
        <v>1022</v>
      </c>
      <c r="H329" s="85" t="s">
        <v>1052</v>
      </c>
      <c r="I329" s="80">
        <v>358.41</v>
      </c>
    </row>
    <row r="330" spans="1:9" ht="15" customHeight="1" x14ac:dyDescent="0.45">
      <c r="A330" s="83" t="s">
        <v>1341</v>
      </c>
      <c r="B330" s="83" t="s">
        <v>1342</v>
      </c>
      <c r="C330" s="84" t="s">
        <v>1239</v>
      </c>
      <c r="D330" s="85" t="s">
        <v>1050</v>
      </c>
      <c r="E330" s="85" t="s">
        <v>772</v>
      </c>
      <c r="F330" s="85" t="s">
        <v>772</v>
      </c>
      <c r="G330" s="85" t="s">
        <v>789</v>
      </c>
      <c r="H330" s="85" t="s">
        <v>1052</v>
      </c>
      <c r="I330" s="80">
        <v>741.5</v>
      </c>
    </row>
    <row r="331" spans="1:9" ht="15" customHeight="1" x14ac:dyDescent="0.45">
      <c r="A331" s="83" t="s">
        <v>1339</v>
      </c>
      <c r="B331" s="83" t="s">
        <v>1344</v>
      </c>
      <c r="C331" s="84" t="s">
        <v>1240</v>
      </c>
      <c r="D331" s="85" t="s">
        <v>1050</v>
      </c>
      <c r="E331" s="85" t="s">
        <v>772</v>
      </c>
      <c r="F331" s="85" t="s">
        <v>772</v>
      </c>
      <c r="G331" s="85" t="s">
        <v>783</v>
      </c>
      <c r="H331" s="85" t="s">
        <v>1052</v>
      </c>
      <c r="I331" s="80">
        <v>159.69</v>
      </c>
    </row>
    <row r="332" spans="1:9" ht="15" customHeight="1" x14ac:dyDescent="0.45">
      <c r="A332" s="83" t="s">
        <v>1339</v>
      </c>
      <c r="B332" s="83" t="s">
        <v>1345</v>
      </c>
      <c r="C332" s="84" t="s">
        <v>1240</v>
      </c>
      <c r="D332" s="85" t="s">
        <v>1050</v>
      </c>
      <c r="E332" s="85" t="s">
        <v>772</v>
      </c>
      <c r="F332" s="85" t="s">
        <v>772</v>
      </c>
      <c r="G332" s="85" t="s">
        <v>775</v>
      </c>
      <c r="H332" s="85" t="s">
        <v>1052</v>
      </c>
      <c r="I332" s="80">
        <v>178.83</v>
      </c>
    </row>
    <row r="333" spans="1:9" ht="15" customHeight="1" x14ac:dyDescent="0.45">
      <c r="A333" s="83" t="s">
        <v>1338</v>
      </c>
      <c r="B333" s="83" t="s">
        <v>1346</v>
      </c>
      <c r="C333" s="84">
        <v>44166</v>
      </c>
      <c r="D333" s="85" t="s">
        <v>1050</v>
      </c>
      <c r="E333" s="85" t="s">
        <v>772</v>
      </c>
      <c r="F333" s="85" t="s">
        <v>772</v>
      </c>
      <c r="G333" s="85" t="s">
        <v>1023</v>
      </c>
      <c r="H333" s="85" t="s">
        <v>1052</v>
      </c>
      <c r="I333" s="80">
        <v>1347.23</v>
      </c>
    </row>
    <row r="334" spans="1:9" ht="15" customHeight="1" x14ac:dyDescent="0.45">
      <c r="A334" s="83" t="s">
        <v>1338</v>
      </c>
      <c r="B334" s="83" t="s">
        <v>1024</v>
      </c>
      <c r="C334" s="84" t="s">
        <v>1241</v>
      </c>
      <c r="D334" s="85" t="s">
        <v>1050</v>
      </c>
      <c r="E334" s="85" t="s">
        <v>772</v>
      </c>
      <c r="F334" s="85" t="s">
        <v>1025</v>
      </c>
      <c r="G334" s="85" t="s">
        <v>1026</v>
      </c>
      <c r="H334" s="85" t="s">
        <v>1052</v>
      </c>
      <c r="I334" s="80">
        <v>1914</v>
      </c>
    </row>
    <row r="335" spans="1:9" ht="15" customHeight="1" x14ac:dyDescent="0.45">
      <c r="A335" s="83" t="s">
        <v>1338</v>
      </c>
      <c r="B335" s="83" t="s">
        <v>1027</v>
      </c>
      <c r="C335" s="84" t="s">
        <v>1241</v>
      </c>
      <c r="D335" s="85" t="s">
        <v>1067</v>
      </c>
      <c r="E335" s="85" t="s">
        <v>501</v>
      </c>
      <c r="F335" s="85" t="s">
        <v>1028</v>
      </c>
      <c r="G335" s="85" t="s">
        <v>1029</v>
      </c>
      <c r="H335" s="85" t="s">
        <v>1052</v>
      </c>
      <c r="I335" s="80">
        <v>1975</v>
      </c>
    </row>
    <row r="336" spans="1:9" ht="15" customHeight="1" x14ac:dyDescent="0.45">
      <c r="A336" s="83" t="s">
        <v>1338</v>
      </c>
      <c r="B336" s="83" t="s">
        <v>1030</v>
      </c>
      <c r="C336" s="84" t="s">
        <v>1241</v>
      </c>
      <c r="D336" s="85" t="s">
        <v>1050</v>
      </c>
      <c r="E336" s="85" t="s">
        <v>772</v>
      </c>
      <c r="F336" s="85" t="s">
        <v>772</v>
      </c>
      <c r="G336" s="85" t="s">
        <v>1031</v>
      </c>
      <c r="H336" s="85" t="s">
        <v>1052</v>
      </c>
      <c r="I336" s="80">
        <v>1709</v>
      </c>
    </row>
    <row r="337" spans="1:9" ht="15" customHeight="1" x14ac:dyDescent="0.45">
      <c r="A337" s="83" t="s">
        <v>1339</v>
      </c>
      <c r="B337" s="83" t="s">
        <v>1390</v>
      </c>
      <c r="C337" s="84" t="s">
        <v>1241</v>
      </c>
      <c r="D337" s="85" t="s">
        <v>1050</v>
      </c>
      <c r="E337" s="85" t="s">
        <v>603</v>
      </c>
      <c r="F337" s="85" t="s">
        <v>603</v>
      </c>
      <c r="G337" s="85" t="s">
        <v>606</v>
      </c>
      <c r="H337" s="85" t="s">
        <v>1052</v>
      </c>
      <c r="I337" s="80">
        <v>201.8</v>
      </c>
    </row>
    <row r="338" spans="1:9" ht="15" customHeight="1" x14ac:dyDescent="0.45">
      <c r="A338" s="83" t="s">
        <v>1338</v>
      </c>
      <c r="B338" s="83" t="s">
        <v>1032</v>
      </c>
      <c r="C338" s="84" t="s">
        <v>1242</v>
      </c>
      <c r="D338" s="85" t="s">
        <v>1050</v>
      </c>
      <c r="E338" s="85" t="s">
        <v>772</v>
      </c>
      <c r="F338" s="85" t="s">
        <v>836</v>
      </c>
      <c r="G338" s="85" t="s">
        <v>1033</v>
      </c>
      <c r="H338" s="85" t="s">
        <v>1052</v>
      </c>
      <c r="I338" s="80">
        <v>1661</v>
      </c>
    </row>
    <row r="339" spans="1:9" ht="15" customHeight="1" x14ac:dyDescent="0.45">
      <c r="A339" s="83" t="s">
        <v>1338</v>
      </c>
      <c r="B339" s="83" t="s">
        <v>1034</v>
      </c>
      <c r="C339" s="84" t="s">
        <v>1242</v>
      </c>
      <c r="D339" s="85" t="s">
        <v>1050</v>
      </c>
      <c r="E339" s="85" t="s">
        <v>772</v>
      </c>
      <c r="F339" s="85" t="s">
        <v>1035</v>
      </c>
      <c r="G339" s="85" t="s">
        <v>1036</v>
      </c>
      <c r="H339" s="85" t="s">
        <v>1052</v>
      </c>
      <c r="I339" s="80">
        <v>1850</v>
      </c>
    </row>
    <row r="340" spans="1:9" ht="15" customHeight="1" x14ac:dyDescent="0.45">
      <c r="A340" s="83" t="s">
        <v>1338</v>
      </c>
      <c r="B340" s="83" t="s">
        <v>1037</v>
      </c>
      <c r="C340" s="84" t="s">
        <v>1242</v>
      </c>
      <c r="D340" s="85" t="s">
        <v>1063</v>
      </c>
      <c r="E340" s="85" t="s">
        <v>563</v>
      </c>
      <c r="F340" s="85" t="s">
        <v>567</v>
      </c>
      <c r="G340" s="85" t="s">
        <v>1038</v>
      </c>
      <c r="H340" s="85" t="s">
        <v>1052</v>
      </c>
      <c r="I340" s="80">
        <v>1884</v>
      </c>
    </row>
    <row r="341" spans="1:9" ht="15" customHeight="1" x14ac:dyDescent="0.45">
      <c r="A341" s="83" t="s">
        <v>1338</v>
      </c>
      <c r="B341" s="83" t="s">
        <v>1039</v>
      </c>
      <c r="C341" s="84" t="s">
        <v>1243</v>
      </c>
      <c r="D341" s="85" t="s">
        <v>1063</v>
      </c>
      <c r="E341" s="85" t="s">
        <v>563</v>
      </c>
      <c r="F341" s="85" t="s">
        <v>1040</v>
      </c>
      <c r="G341" s="85" t="s">
        <v>1041</v>
      </c>
      <c r="H341" s="85" t="s">
        <v>1052</v>
      </c>
      <c r="I341" s="80">
        <v>1955</v>
      </c>
    </row>
    <row r="342" spans="1:9" ht="15" customHeight="1" x14ac:dyDescent="0.45">
      <c r="A342" s="83" t="s">
        <v>1341</v>
      </c>
      <c r="B342" s="83" t="s">
        <v>1347</v>
      </c>
      <c r="C342" s="84" t="s">
        <v>1243</v>
      </c>
      <c r="D342" s="85" t="s">
        <v>1050</v>
      </c>
      <c r="E342" s="85" t="s">
        <v>772</v>
      </c>
      <c r="F342" s="85" t="s">
        <v>772</v>
      </c>
      <c r="G342" s="85" t="s">
        <v>1042</v>
      </c>
      <c r="H342" s="85" t="s">
        <v>1052</v>
      </c>
      <c r="I342" s="80">
        <v>370</v>
      </c>
    </row>
    <row r="343" spans="1:9" ht="15" customHeight="1" x14ac:dyDescent="0.45">
      <c r="A343" s="83" t="s">
        <v>1339</v>
      </c>
      <c r="B343" s="83" t="s">
        <v>1391</v>
      </c>
      <c r="C343" s="84" t="s">
        <v>1243</v>
      </c>
      <c r="D343" s="85" t="s">
        <v>1050</v>
      </c>
      <c r="E343" s="85" t="s">
        <v>603</v>
      </c>
      <c r="F343" s="85" t="s">
        <v>603</v>
      </c>
      <c r="G343" s="85" t="s">
        <v>1043</v>
      </c>
      <c r="H343" s="85" t="s">
        <v>1052</v>
      </c>
      <c r="I343" s="80">
        <v>137.79</v>
      </c>
    </row>
    <row r="344" spans="1:9" ht="15" customHeight="1" x14ac:dyDescent="0.45">
      <c r="A344" s="83" t="s">
        <v>1339</v>
      </c>
      <c r="B344" s="83" t="s">
        <v>1392</v>
      </c>
      <c r="C344" s="84" t="s">
        <v>1244</v>
      </c>
      <c r="D344" s="85" t="s">
        <v>1067</v>
      </c>
      <c r="E344" s="85" t="s">
        <v>664</v>
      </c>
      <c r="F344" s="85" t="s">
        <v>670</v>
      </c>
      <c r="G344" s="85" t="s">
        <v>673</v>
      </c>
      <c r="H344" s="85" t="s">
        <v>1052</v>
      </c>
      <c r="I344" s="80">
        <v>121.19</v>
      </c>
    </row>
    <row r="345" spans="1:9" ht="15" customHeight="1" x14ac:dyDescent="0.45">
      <c r="A345" s="83" t="s">
        <v>1338</v>
      </c>
      <c r="B345" s="83" t="s">
        <v>1044</v>
      </c>
      <c r="C345" s="84" t="s">
        <v>1245</v>
      </c>
      <c r="D345" s="85" t="s">
        <v>1050</v>
      </c>
      <c r="E345" s="85" t="s">
        <v>603</v>
      </c>
      <c r="F345" s="85" t="s">
        <v>603</v>
      </c>
      <c r="G345" s="85" t="s">
        <v>1022</v>
      </c>
      <c r="H345" s="85" t="s">
        <v>1052</v>
      </c>
      <c r="I345" s="80">
        <v>1619</v>
      </c>
    </row>
    <row r="346" spans="1:9" ht="15" customHeight="1" x14ac:dyDescent="0.45">
      <c r="A346" s="83" t="s">
        <v>1339</v>
      </c>
      <c r="B346" s="83" t="s">
        <v>1393</v>
      </c>
      <c r="C346" s="84" t="s">
        <v>1245</v>
      </c>
      <c r="D346" s="85" t="s">
        <v>1050</v>
      </c>
      <c r="E346" s="85" t="s">
        <v>772</v>
      </c>
      <c r="F346" s="85" t="s">
        <v>836</v>
      </c>
      <c r="G346" s="85" t="s">
        <v>1045</v>
      </c>
      <c r="H346" s="85" t="s">
        <v>1052</v>
      </c>
      <c r="I346" s="80">
        <v>136.61000000000001</v>
      </c>
    </row>
    <row r="347" spans="1:9" ht="15" customHeight="1" x14ac:dyDescent="0.45">
      <c r="A347" s="83" t="s">
        <v>1339</v>
      </c>
      <c r="B347" s="83" t="s">
        <v>1394</v>
      </c>
      <c r="C347" s="84" t="s">
        <v>1245</v>
      </c>
      <c r="D347" s="85" t="s">
        <v>1050</v>
      </c>
      <c r="E347" s="85" t="s">
        <v>772</v>
      </c>
      <c r="F347" s="85" t="s">
        <v>957</v>
      </c>
      <c r="G347" s="85" t="s">
        <v>1046</v>
      </c>
      <c r="H347" s="85" t="s">
        <v>1052</v>
      </c>
      <c r="I347" s="80">
        <v>177.11</v>
      </c>
    </row>
    <row r="348" spans="1:9" ht="15" customHeight="1" x14ac:dyDescent="0.45">
      <c r="A348" s="83" t="s">
        <v>1339</v>
      </c>
      <c r="B348" s="83" t="s">
        <v>1395</v>
      </c>
      <c r="C348" s="84" t="s">
        <v>1245</v>
      </c>
      <c r="D348" s="85" t="s">
        <v>1050</v>
      </c>
      <c r="E348" s="85" t="s">
        <v>772</v>
      </c>
      <c r="F348" s="85" t="s">
        <v>772</v>
      </c>
      <c r="G348" s="85" t="s">
        <v>1047</v>
      </c>
      <c r="H348" s="85" t="s">
        <v>1052</v>
      </c>
      <c r="I348" s="80">
        <v>152.9</v>
      </c>
    </row>
    <row r="349" spans="1:9" ht="15" customHeight="1" x14ac:dyDescent="0.45">
      <c r="A349" s="83" t="s">
        <v>1339</v>
      </c>
      <c r="B349" s="83" t="s">
        <v>1396</v>
      </c>
      <c r="C349" s="84" t="s">
        <v>1245</v>
      </c>
      <c r="D349" s="85" t="s">
        <v>1050</v>
      </c>
      <c r="E349" s="85" t="s">
        <v>725</v>
      </c>
      <c r="F349" s="85" t="s">
        <v>749</v>
      </c>
      <c r="G349" s="85" t="s">
        <v>750</v>
      </c>
      <c r="H349" s="85" t="s">
        <v>1052</v>
      </c>
      <c r="I349" s="80">
        <v>111.56</v>
      </c>
    </row>
    <row r="350" spans="1:9" ht="15" customHeight="1" x14ac:dyDescent="0.45">
      <c r="A350" s="83" t="s">
        <v>1339</v>
      </c>
      <c r="B350" s="83" t="s">
        <v>1397</v>
      </c>
      <c r="C350" s="84" t="s">
        <v>1246</v>
      </c>
      <c r="D350" s="85" t="s">
        <v>1050</v>
      </c>
      <c r="E350" s="85" t="s">
        <v>407</v>
      </c>
      <c r="F350" s="85" t="s">
        <v>413</v>
      </c>
      <c r="G350" s="85" t="s">
        <v>424</v>
      </c>
      <c r="H350" s="85" t="s">
        <v>1052</v>
      </c>
      <c r="I350" s="80">
        <v>177.65</v>
      </c>
    </row>
    <row r="351" spans="1:9" ht="15" customHeight="1" x14ac:dyDescent="0.45">
      <c r="A351" s="83" t="s">
        <v>1338</v>
      </c>
      <c r="B351" s="83" t="s">
        <v>1048</v>
      </c>
      <c r="C351" s="84" t="s">
        <v>1049</v>
      </c>
      <c r="D351" s="85" t="s">
        <v>1050</v>
      </c>
      <c r="E351" s="85" t="s">
        <v>407</v>
      </c>
      <c r="F351" s="85" t="s">
        <v>413</v>
      </c>
      <c r="G351" s="85" t="s">
        <v>1051</v>
      </c>
      <c r="H351" s="85" t="s">
        <v>1052</v>
      </c>
      <c r="I351" s="80">
        <v>2038</v>
      </c>
    </row>
    <row r="352" spans="1:9" ht="15" customHeight="1" x14ac:dyDescent="0.45">
      <c r="A352" s="83" t="s">
        <v>1338</v>
      </c>
      <c r="B352" s="83" t="s">
        <v>1053</v>
      </c>
      <c r="C352" s="84" t="s">
        <v>1049</v>
      </c>
      <c r="D352" s="85" t="s">
        <v>1050</v>
      </c>
      <c r="E352" s="85" t="s">
        <v>603</v>
      </c>
      <c r="F352" s="85" t="s">
        <v>603</v>
      </c>
      <c r="G352" s="85" t="s">
        <v>1054</v>
      </c>
      <c r="H352" s="85" t="s">
        <v>1052</v>
      </c>
      <c r="I352" s="80">
        <v>2229</v>
      </c>
    </row>
    <row r="353" spans="1:9" ht="15" customHeight="1" x14ac:dyDescent="0.45">
      <c r="A353" s="83" t="s">
        <v>1341</v>
      </c>
      <c r="B353" s="83" t="s">
        <v>1348</v>
      </c>
      <c r="C353" s="84" t="s">
        <v>1049</v>
      </c>
      <c r="D353" s="85" t="s">
        <v>1055</v>
      </c>
      <c r="E353" s="85" t="s">
        <v>234</v>
      </c>
      <c r="F353" s="85" t="s">
        <v>235</v>
      </c>
      <c r="G353" s="85" t="s">
        <v>242</v>
      </c>
      <c r="H353" s="85" t="s">
        <v>1052</v>
      </c>
      <c r="I353" s="80">
        <v>605</v>
      </c>
    </row>
    <row r="354" spans="1:9" ht="15" customHeight="1" x14ac:dyDescent="0.45">
      <c r="A354" s="83" t="s">
        <v>1341</v>
      </c>
      <c r="B354" s="83" t="s">
        <v>1349</v>
      </c>
      <c r="C354" s="84" t="s">
        <v>1049</v>
      </c>
      <c r="D354" s="85" t="s">
        <v>1050</v>
      </c>
      <c r="E354" s="85" t="s">
        <v>603</v>
      </c>
      <c r="F354" s="85" t="s">
        <v>603</v>
      </c>
      <c r="G354" s="85" t="s">
        <v>1054</v>
      </c>
      <c r="H354" s="85" t="s">
        <v>1052</v>
      </c>
      <c r="I354" s="80">
        <v>636</v>
      </c>
    </row>
    <row r="355" spans="1:9" ht="15" customHeight="1" x14ac:dyDescent="0.45">
      <c r="A355" s="83" t="s">
        <v>1341</v>
      </c>
      <c r="B355" s="83" t="s">
        <v>1350</v>
      </c>
      <c r="C355" s="84" t="s">
        <v>1056</v>
      </c>
      <c r="D355" s="85" t="s">
        <v>1050</v>
      </c>
      <c r="E355" s="85" t="s">
        <v>772</v>
      </c>
      <c r="F355" s="85" t="s">
        <v>772</v>
      </c>
      <c r="G355" s="85" t="s">
        <v>775</v>
      </c>
      <c r="H355" s="85" t="s">
        <v>1052</v>
      </c>
      <c r="I355" s="80">
        <v>998.41</v>
      </c>
    </row>
    <row r="356" spans="1:9" ht="15" customHeight="1" x14ac:dyDescent="0.45">
      <c r="A356" s="83" t="s">
        <v>1341</v>
      </c>
      <c r="B356" s="83" t="s">
        <v>1351</v>
      </c>
      <c r="C356" s="84" t="s">
        <v>1056</v>
      </c>
      <c r="D356" s="85" t="s">
        <v>1050</v>
      </c>
      <c r="E356" s="85" t="s">
        <v>772</v>
      </c>
      <c r="F356" s="85" t="s">
        <v>772</v>
      </c>
      <c r="G356" s="85" t="s">
        <v>1057</v>
      </c>
      <c r="H356" s="85" t="s">
        <v>1058</v>
      </c>
      <c r="I356" s="80">
        <v>598.53</v>
      </c>
    </row>
    <row r="357" spans="1:9" ht="15" customHeight="1" x14ac:dyDescent="0.45">
      <c r="A357" s="83" t="s">
        <v>1341</v>
      </c>
      <c r="B357" s="83" t="s">
        <v>1352</v>
      </c>
      <c r="C357" s="84" t="s">
        <v>1056</v>
      </c>
      <c r="D357" s="85" t="s">
        <v>1050</v>
      </c>
      <c r="E357" s="85" t="s">
        <v>725</v>
      </c>
      <c r="F357" s="85" t="s">
        <v>989</v>
      </c>
      <c r="G357" s="85" t="s">
        <v>1059</v>
      </c>
      <c r="H357" s="85" t="s">
        <v>1052</v>
      </c>
      <c r="I357" s="80">
        <v>580</v>
      </c>
    </row>
    <row r="358" spans="1:9" ht="15" customHeight="1" x14ac:dyDescent="0.45">
      <c r="A358" s="83" t="s">
        <v>1339</v>
      </c>
      <c r="B358" s="83" t="s">
        <v>1353</v>
      </c>
      <c r="C358" s="84" t="s">
        <v>1060</v>
      </c>
      <c r="D358" s="85" t="s">
        <v>1050</v>
      </c>
      <c r="E358" s="85" t="s">
        <v>407</v>
      </c>
      <c r="F358" s="85" t="s">
        <v>413</v>
      </c>
      <c r="G358" s="85" t="s">
        <v>1061</v>
      </c>
      <c r="H358" s="85" t="s">
        <v>1052</v>
      </c>
      <c r="I358" s="80">
        <v>107</v>
      </c>
    </row>
    <row r="359" spans="1:9" ht="15" customHeight="1" x14ac:dyDescent="0.45">
      <c r="A359" s="83" t="s">
        <v>1339</v>
      </c>
      <c r="B359" s="83" t="s">
        <v>1354</v>
      </c>
      <c r="C359" s="84" t="s">
        <v>1060</v>
      </c>
      <c r="D359" s="85" t="s">
        <v>1050</v>
      </c>
      <c r="E359" s="85" t="s">
        <v>772</v>
      </c>
      <c r="F359" s="85" t="s">
        <v>901</v>
      </c>
      <c r="G359" s="85" t="s">
        <v>1062</v>
      </c>
      <c r="H359" s="85" t="s">
        <v>1052</v>
      </c>
      <c r="I359" s="80">
        <v>171.83</v>
      </c>
    </row>
    <row r="360" spans="1:9" ht="15" customHeight="1" x14ac:dyDescent="0.45">
      <c r="A360" s="83" t="s">
        <v>1339</v>
      </c>
      <c r="B360" s="83" t="s">
        <v>1355</v>
      </c>
      <c r="C360" s="84" t="s">
        <v>1060</v>
      </c>
      <c r="D360" s="85" t="s">
        <v>1063</v>
      </c>
      <c r="E360" s="85" t="s">
        <v>563</v>
      </c>
      <c r="F360" s="85" t="s">
        <v>567</v>
      </c>
      <c r="G360" s="85" t="s">
        <v>1064</v>
      </c>
      <c r="H360" s="85" t="s">
        <v>1052</v>
      </c>
      <c r="I360" s="80">
        <v>145.55000000000001</v>
      </c>
    </row>
    <row r="361" spans="1:9" ht="15" customHeight="1" x14ac:dyDescent="0.45">
      <c r="A361" s="83" t="s">
        <v>1339</v>
      </c>
      <c r="B361" s="83" t="s">
        <v>1356</v>
      </c>
      <c r="C361" s="84" t="s">
        <v>1060</v>
      </c>
      <c r="D361" s="85" t="s">
        <v>1055</v>
      </c>
      <c r="E361" s="85" t="s">
        <v>234</v>
      </c>
      <c r="F361" s="85" t="s">
        <v>235</v>
      </c>
      <c r="G361" s="85" t="s">
        <v>242</v>
      </c>
      <c r="H361" s="85" t="s">
        <v>1052</v>
      </c>
      <c r="I361" s="80">
        <v>158.6</v>
      </c>
    </row>
    <row r="362" spans="1:9" ht="15" customHeight="1" x14ac:dyDescent="0.45">
      <c r="A362" s="83" t="s">
        <v>1339</v>
      </c>
      <c r="B362" s="83" t="s">
        <v>1357</v>
      </c>
      <c r="C362" s="84" t="s">
        <v>1060</v>
      </c>
      <c r="D362" s="85" t="s">
        <v>1050</v>
      </c>
      <c r="E362" s="85" t="s">
        <v>772</v>
      </c>
      <c r="F362" s="85" t="s">
        <v>772</v>
      </c>
      <c r="G362" s="85" t="s">
        <v>1065</v>
      </c>
      <c r="H362" s="85" t="s">
        <v>1052</v>
      </c>
      <c r="I362" s="80">
        <v>141.49</v>
      </c>
    </row>
    <row r="363" spans="1:9" ht="15" customHeight="1" x14ac:dyDescent="0.45">
      <c r="A363" s="83" t="s">
        <v>1339</v>
      </c>
      <c r="B363" s="83" t="s">
        <v>1358</v>
      </c>
      <c r="C363" s="84" t="s">
        <v>1060</v>
      </c>
      <c r="D363" s="85" t="s">
        <v>1066</v>
      </c>
      <c r="E363" s="85" t="s">
        <v>317</v>
      </c>
      <c r="F363" s="85" t="s">
        <v>318</v>
      </c>
      <c r="G363" s="85" t="s">
        <v>323</v>
      </c>
      <c r="H363" s="85" t="s">
        <v>1052</v>
      </c>
      <c r="I363" s="80">
        <v>147.13</v>
      </c>
    </row>
    <row r="364" spans="1:9" ht="15" customHeight="1" x14ac:dyDescent="0.45">
      <c r="A364" s="83" t="s">
        <v>1339</v>
      </c>
      <c r="B364" s="83" t="s">
        <v>1359</v>
      </c>
      <c r="C364" s="84" t="s">
        <v>1060</v>
      </c>
      <c r="D364" s="85" t="s">
        <v>1067</v>
      </c>
      <c r="E364" s="85" t="s">
        <v>388</v>
      </c>
      <c r="F364" s="85" t="s">
        <v>395</v>
      </c>
      <c r="G364" s="85" t="s">
        <v>1068</v>
      </c>
      <c r="H364" s="85" t="s">
        <v>1052</v>
      </c>
      <c r="I364" s="80">
        <v>144.52000000000001</v>
      </c>
    </row>
    <row r="365" spans="1:9" ht="15" customHeight="1" x14ac:dyDescent="0.45">
      <c r="A365" s="83" t="s">
        <v>1339</v>
      </c>
      <c r="B365" s="83" t="s">
        <v>1360</v>
      </c>
      <c r="C365" s="84" t="s">
        <v>1060</v>
      </c>
      <c r="D365" s="85" t="s">
        <v>1067</v>
      </c>
      <c r="E365" s="85" t="s">
        <v>288</v>
      </c>
      <c r="F365" s="85" t="s">
        <v>289</v>
      </c>
      <c r="G365" s="85" t="s">
        <v>1069</v>
      </c>
      <c r="H365" s="85" t="s">
        <v>1052</v>
      </c>
      <c r="I365" s="80">
        <v>133.35</v>
      </c>
    </row>
    <row r="366" spans="1:9" ht="15" customHeight="1" x14ac:dyDescent="0.45">
      <c r="A366" s="83" t="s">
        <v>1339</v>
      </c>
      <c r="B366" s="83" t="s">
        <v>1361</v>
      </c>
      <c r="C366" s="84" t="s">
        <v>1060</v>
      </c>
      <c r="D366" s="85" t="s">
        <v>1055</v>
      </c>
      <c r="E366" s="85" t="s">
        <v>478</v>
      </c>
      <c r="F366" s="85" t="s">
        <v>482</v>
      </c>
      <c r="G366" s="85" t="s">
        <v>416</v>
      </c>
      <c r="H366" s="85" t="s">
        <v>1052</v>
      </c>
      <c r="I366" s="80">
        <v>147.72999999999999</v>
      </c>
    </row>
    <row r="367" spans="1:9" ht="15" customHeight="1" x14ac:dyDescent="0.45">
      <c r="A367" s="83" t="s">
        <v>1339</v>
      </c>
      <c r="B367" s="83" t="s">
        <v>1362</v>
      </c>
      <c r="C367" s="84" t="s">
        <v>1049</v>
      </c>
      <c r="D367" s="85" t="s">
        <v>1067</v>
      </c>
      <c r="E367" s="85" t="s">
        <v>512</v>
      </c>
      <c r="F367" s="85" t="s">
        <v>524</v>
      </c>
      <c r="G367" s="85" t="s">
        <v>1070</v>
      </c>
      <c r="H367" s="85" t="s">
        <v>1052</v>
      </c>
      <c r="I367" s="80">
        <v>119</v>
      </c>
    </row>
    <row r="368" spans="1:9" ht="15" customHeight="1" x14ac:dyDescent="0.45">
      <c r="A368" s="83" t="s">
        <v>1339</v>
      </c>
      <c r="B368" s="83" t="s">
        <v>1363</v>
      </c>
      <c r="C368" s="84" t="s">
        <v>1049</v>
      </c>
      <c r="D368" s="85" t="s">
        <v>1067</v>
      </c>
      <c r="E368" s="85" t="s">
        <v>256</v>
      </c>
      <c r="F368" s="85" t="s">
        <v>268</v>
      </c>
      <c r="G368" s="85" t="s">
        <v>273</v>
      </c>
      <c r="H368" s="85" t="s">
        <v>1052</v>
      </c>
      <c r="I368" s="80">
        <v>156.94</v>
      </c>
    </row>
    <row r="369" spans="1:9" ht="15" customHeight="1" x14ac:dyDescent="0.45">
      <c r="A369" s="83" t="s">
        <v>1339</v>
      </c>
      <c r="B369" s="83" t="s">
        <v>1364</v>
      </c>
      <c r="C369" s="84" t="s">
        <v>1049</v>
      </c>
      <c r="D369" s="85" t="s">
        <v>1063</v>
      </c>
      <c r="E369" s="85" t="s">
        <v>725</v>
      </c>
      <c r="F369" s="85" t="s">
        <v>726</v>
      </c>
      <c r="G369" s="85" t="s">
        <v>1069</v>
      </c>
      <c r="H369" s="85" t="s">
        <v>1052</v>
      </c>
      <c r="I369" s="80">
        <v>155.26</v>
      </c>
    </row>
    <row r="370" spans="1:9" ht="15" customHeight="1" x14ac:dyDescent="0.45">
      <c r="A370" s="83" t="s">
        <v>1339</v>
      </c>
      <c r="B370" s="83" t="s">
        <v>1365</v>
      </c>
      <c r="C370" s="84" t="s">
        <v>1049</v>
      </c>
      <c r="D370" s="85" t="s">
        <v>1063</v>
      </c>
      <c r="E370" s="85" t="s">
        <v>687</v>
      </c>
      <c r="F370" s="85" t="s">
        <v>699</v>
      </c>
      <c r="G370" s="85" t="s">
        <v>1069</v>
      </c>
      <c r="H370" s="85" t="s">
        <v>1052</v>
      </c>
      <c r="I370" s="80">
        <v>223.24</v>
      </c>
    </row>
    <row r="371" spans="1:9" ht="15" customHeight="1" x14ac:dyDescent="0.45">
      <c r="A371" s="83" t="s">
        <v>1339</v>
      </c>
      <c r="B371" s="83" t="s">
        <v>1366</v>
      </c>
      <c r="C371" s="84">
        <v>44621</v>
      </c>
      <c r="D371" s="85" t="s">
        <v>1050</v>
      </c>
      <c r="E371" s="85" t="s">
        <v>772</v>
      </c>
      <c r="F371" s="85" t="s">
        <v>922</v>
      </c>
      <c r="G371" s="85" t="s">
        <v>1071</v>
      </c>
      <c r="H371" s="85" t="s">
        <v>1052</v>
      </c>
      <c r="I371" s="80">
        <v>143</v>
      </c>
    </row>
    <row r="372" spans="1:9" ht="15" customHeight="1" x14ac:dyDescent="0.45">
      <c r="A372" s="83" t="s">
        <v>1339</v>
      </c>
      <c r="B372" s="83" t="s">
        <v>1367</v>
      </c>
      <c r="C372" s="84">
        <v>44621</v>
      </c>
      <c r="D372" s="85" t="s">
        <v>1066</v>
      </c>
      <c r="E372" s="85" t="s">
        <v>317</v>
      </c>
      <c r="F372" s="85" t="s">
        <v>318</v>
      </c>
      <c r="G372" s="85" t="s">
        <v>1072</v>
      </c>
      <c r="H372" s="85" t="s">
        <v>1052</v>
      </c>
      <c r="I372" s="80">
        <v>174.25</v>
      </c>
    </row>
    <row r="373" spans="1:9" ht="15" customHeight="1" x14ac:dyDescent="0.45">
      <c r="A373" s="83" t="s">
        <v>1338</v>
      </c>
      <c r="B373" s="83" t="s">
        <v>1368</v>
      </c>
      <c r="C373" s="84">
        <v>44653</v>
      </c>
      <c r="D373" s="85" t="s">
        <v>1050</v>
      </c>
      <c r="E373" s="85" t="s">
        <v>772</v>
      </c>
      <c r="F373" s="85" t="s">
        <v>1073</v>
      </c>
      <c r="G373" s="85" t="s">
        <v>1074</v>
      </c>
      <c r="H373" s="85" t="s">
        <v>1052</v>
      </c>
      <c r="I373" s="80">
        <v>1950</v>
      </c>
    </row>
    <row r="374" spans="1:9" ht="15" customHeight="1" x14ac:dyDescent="0.45">
      <c r="A374" s="83" t="s">
        <v>1338</v>
      </c>
      <c r="B374" s="83" t="s">
        <v>1369</v>
      </c>
      <c r="C374" s="84">
        <v>44653</v>
      </c>
      <c r="D374" s="85" t="s">
        <v>1050</v>
      </c>
      <c r="E374" s="85" t="s">
        <v>772</v>
      </c>
      <c r="F374" s="85" t="s">
        <v>1075</v>
      </c>
      <c r="G374" s="85" t="s">
        <v>1076</v>
      </c>
      <c r="H374" s="85" t="s">
        <v>1052</v>
      </c>
      <c r="I374" s="80">
        <v>2075</v>
      </c>
    </row>
    <row r="375" spans="1:9" ht="15" customHeight="1" x14ac:dyDescent="0.45">
      <c r="A375" s="83" t="s">
        <v>1338</v>
      </c>
      <c r="B375" s="83" t="s">
        <v>1370</v>
      </c>
      <c r="C375" s="84">
        <v>44653</v>
      </c>
      <c r="D375" s="85" t="s">
        <v>1066</v>
      </c>
      <c r="E375" s="85" t="s">
        <v>1077</v>
      </c>
      <c r="F375" s="85" t="s">
        <v>1078</v>
      </c>
      <c r="G375" s="85" t="s">
        <v>1079</v>
      </c>
      <c r="H375" s="85" t="s">
        <v>1052</v>
      </c>
      <c r="I375" s="80">
        <v>2015</v>
      </c>
    </row>
    <row r="376" spans="1:9" ht="15" customHeight="1" x14ac:dyDescent="0.45">
      <c r="A376" s="83" t="s">
        <v>1339</v>
      </c>
      <c r="B376" s="83" t="s">
        <v>1371</v>
      </c>
      <c r="C376" s="84">
        <v>44653</v>
      </c>
      <c r="D376" s="85" t="s">
        <v>1050</v>
      </c>
      <c r="E376" s="85" t="s">
        <v>354</v>
      </c>
      <c r="F376" s="85" t="s">
        <v>1080</v>
      </c>
      <c r="G376" s="85" t="s">
        <v>355</v>
      </c>
      <c r="H376" s="85" t="s">
        <v>1052</v>
      </c>
      <c r="I376" s="80">
        <v>112.35</v>
      </c>
    </row>
    <row r="377" spans="1:9" ht="15" customHeight="1" x14ac:dyDescent="0.45">
      <c r="A377" s="83" t="s">
        <v>1339</v>
      </c>
      <c r="B377" s="83" t="s">
        <v>1372</v>
      </c>
      <c r="C377" s="84">
        <v>44683</v>
      </c>
      <c r="D377" s="85" t="s">
        <v>1050</v>
      </c>
      <c r="E377" s="85" t="s">
        <v>1073</v>
      </c>
      <c r="F377" s="85" t="s">
        <v>1073</v>
      </c>
      <c r="G377" s="85" t="s">
        <v>1081</v>
      </c>
      <c r="H377" s="85" t="s">
        <v>1052</v>
      </c>
      <c r="I377" s="80">
        <v>215.68</v>
      </c>
    </row>
    <row r="378" spans="1:9" ht="15" customHeight="1" x14ac:dyDescent="0.45">
      <c r="A378" s="83" t="s">
        <v>1373</v>
      </c>
      <c r="B378" s="83" t="s">
        <v>1374</v>
      </c>
      <c r="C378" s="84">
        <v>44683</v>
      </c>
      <c r="D378" s="85" t="s">
        <v>1050</v>
      </c>
      <c r="E378" s="85" t="s">
        <v>1073</v>
      </c>
      <c r="F378" s="85" t="s">
        <v>772</v>
      </c>
      <c r="G378" s="85" t="s">
        <v>775</v>
      </c>
      <c r="H378" s="85" t="s">
        <v>1052</v>
      </c>
      <c r="I378" s="80">
        <v>225.39</v>
      </c>
    </row>
    <row r="379" spans="1:9" ht="15" customHeight="1" x14ac:dyDescent="0.45">
      <c r="A379" s="83" t="s">
        <v>1373</v>
      </c>
      <c r="B379" s="83" t="s">
        <v>1375</v>
      </c>
      <c r="C379" s="84">
        <v>44683</v>
      </c>
      <c r="D379" s="85" t="s">
        <v>1050</v>
      </c>
      <c r="E379" s="85" t="s">
        <v>1073</v>
      </c>
      <c r="F379" s="85" t="s">
        <v>1073</v>
      </c>
      <c r="G379" s="85" t="s">
        <v>1009</v>
      </c>
      <c r="H379" s="85" t="s">
        <v>1052</v>
      </c>
      <c r="I379" s="80">
        <v>213.28</v>
      </c>
    </row>
    <row r="380" spans="1:9" ht="15" customHeight="1" x14ac:dyDescent="0.45">
      <c r="A380" s="83" t="s">
        <v>1339</v>
      </c>
      <c r="B380" s="83" t="s">
        <v>1376</v>
      </c>
      <c r="C380" s="84">
        <v>44713</v>
      </c>
      <c r="D380" s="85" t="s">
        <v>1067</v>
      </c>
      <c r="E380" s="85" t="s">
        <v>221</v>
      </c>
      <c r="F380" s="85" t="s">
        <v>222</v>
      </c>
      <c r="G380" s="85" t="s">
        <v>229</v>
      </c>
      <c r="H380" s="85" t="s">
        <v>1052</v>
      </c>
      <c r="I380" s="80">
        <v>145.33000000000001</v>
      </c>
    </row>
    <row r="381" spans="1:9" ht="15" customHeight="1" x14ac:dyDescent="0.45">
      <c r="A381" s="83" t="s">
        <v>1339</v>
      </c>
      <c r="B381" s="83" t="s">
        <v>1377</v>
      </c>
      <c r="C381" s="84">
        <v>44714</v>
      </c>
      <c r="D381" s="85" t="s">
        <v>1050</v>
      </c>
      <c r="E381" s="85" t="s">
        <v>603</v>
      </c>
      <c r="F381" s="85" t="s">
        <v>603</v>
      </c>
      <c r="G381" s="85" t="s">
        <v>1082</v>
      </c>
      <c r="H381" s="85" t="s">
        <v>1052</v>
      </c>
      <c r="I381" s="80">
        <v>129.47</v>
      </c>
    </row>
    <row r="382" spans="1:9" ht="15" customHeight="1" x14ac:dyDescent="0.45">
      <c r="A382" s="83" t="s">
        <v>1341</v>
      </c>
      <c r="B382" s="83" t="s">
        <v>1378</v>
      </c>
      <c r="C382" s="84">
        <v>44745</v>
      </c>
      <c r="D382" s="85" t="s">
        <v>1063</v>
      </c>
      <c r="E382" s="85" t="s">
        <v>687</v>
      </c>
      <c r="F382" s="85" t="s">
        <v>699</v>
      </c>
      <c r="G382" s="85" t="s">
        <v>708</v>
      </c>
      <c r="H382" s="85" t="s">
        <v>1052</v>
      </c>
      <c r="I382" s="80">
        <v>689.84</v>
      </c>
    </row>
    <row r="383" spans="1:9" ht="15" customHeight="1" x14ac:dyDescent="0.45">
      <c r="A383" s="83" t="s">
        <v>1341</v>
      </c>
      <c r="B383" s="83" t="s">
        <v>1379</v>
      </c>
      <c r="C383" s="84">
        <v>44746</v>
      </c>
      <c r="D383" s="85" t="s">
        <v>1050</v>
      </c>
      <c r="E383" s="85" t="s">
        <v>603</v>
      </c>
      <c r="F383" s="85" t="s">
        <v>603</v>
      </c>
      <c r="G383" s="85" t="s">
        <v>606</v>
      </c>
      <c r="H383" s="85" t="s">
        <v>1052</v>
      </c>
      <c r="I383" s="80">
        <v>411.47</v>
      </c>
    </row>
    <row r="384" spans="1:9" ht="15" customHeight="1" x14ac:dyDescent="0.45">
      <c r="A384" s="83" t="s">
        <v>1338</v>
      </c>
      <c r="B384" s="83" t="s">
        <v>1380</v>
      </c>
      <c r="C384" s="84">
        <v>44747</v>
      </c>
      <c r="D384" s="85" t="s">
        <v>1050</v>
      </c>
      <c r="E384" s="85" t="s">
        <v>1073</v>
      </c>
      <c r="F384" s="85" t="s">
        <v>912</v>
      </c>
      <c r="G384" s="85" t="s">
        <v>1083</v>
      </c>
      <c r="H384" s="85" t="s">
        <v>1052</v>
      </c>
      <c r="I384" s="80">
        <v>1755</v>
      </c>
    </row>
    <row r="385" spans="1:9" ht="15" customHeight="1" x14ac:dyDescent="0.45">
      <c r="A385" s="83" t="s">
        <v>1338</v>
      </c>
      <c r="B385" s="83" t="s">
        <v>1381</v>
      </c>
      <c r="C385" s="84">
        <v>44748</v>
      </c>
      <c r="D385" s="85" t="s">
        <v>1050</v>
      </c>
      <c r="E385" s="85" t="s">
        <v>1073</v>
      </c>
      <c r="F385" s="85" t="s">
        <v>1084</v>
      </c>
      <c r="G385" s="85" t="s">
        <v>1085</v>
      </c>
      <c r="H385" s="85" t="s">
        <v>1052</v>
      </c>
      <c r="I385" s="80">
        <v>2257</v>
      </c>
    </row>
    <row r="386" spans="1:9" x14ac:dyDescent="0.45">
      <c r="A386" s="83" t="s">
        <v>1339</v>
      </c>
      <c r="B386" s="83" t="s">
        <v>1382</v>
      </c>
      <c r="C386" s="84">
        <v>44774</v>
      </c>
      <c r="D386" s="85" t="s">
        <v>1050</v>
      </c>
      <c r="E386" s="85" t="s">
        <v>1073</v>
      </c>
      <c r="F386" s="85" t="s">
        <v>941</v>
      </c>
      <c r="G386" s="85" t="s">
        <v>944</v>
      </c>
      <c r="H386" s="85" t="s">
        <v>1052</v>
      </c>
      <c r="I386" s="80">
        <v>148.19</v>
      </c>
    </row>
    <row r="387" spans="1:9" x14ac:dyDescent="0.45">
      <c r="A387" s="83" t="s">
        <v>1339</v>
      </c>
      <c r="B387" s="83" t="s">
        <v>1383</v>
      </c>
      <c r="C387" s="84">
        <v>44775</v>
      </c>
      <c r="D387" s="85" t="s">
        <v>1050</v>
      </c>
      <c r="E387" s="85" t="s">
        <v>603</v>
      </c>
      <c r="F387" s="85" t="s">
        <v>603</v>
      </c>
      <c r="G387" s="85" t="s">
        <v>1331</v>
      </c>
      <c r="H387" s="85" t="s">
        <v>1052</v>
      </c>
      <c r="I387" s="80">
        <v>166.54</v>
      </c>
    </row>
    <row r="388" spans="1:9" x14ac:dyDescent="0.45">
      <c r="A388" s="83" t="s">
        <v>1339</v>
      </c>
      <c r="B388" s="83" t="s">
        <v>1384</v>
      </c>
      <c r="C388" s="84">
        <v>44776</v>
      </c>
      <c r="D388" s="85" t="s">
        <v>1050</v>
      </c>
      <c r="E388" s="85" t="s">
        <v>1073</v>
      </c>
      <c r="F388" s="85" t="s">
        <v>1332</v>
      </c>
      <c r="G388" s="85" t="s">
        <v>1334</v>
      </c>
      <c r="H388" s="85" t="s">
        <v>1052</v>
      </c>
      <c r="I388" s="80">
        <v>262.77</v>
      </c>
    </row>
    <row r="389" spans="1:9" x14ac:dyDescent="0.45">
      <c r="A389" s="83" t="s">
        <v>1339</v>
      </c>
      <c r="B389" s="83" t="s">
        <v>1385</v>
      </c>
      <c r="C389" s="84">
        <v>44777</v>
      </c>
      <c r="D389" s="85" t="s">
        <v>1050</v>
      </c>
      <c r="E389" s="85" t="s">
        <v>407</v>
      </c>
      <c r="F389" s="85" t="s">
        <v>447</v>
      </c>
      <c r="G389" s="85" t="s">
        <v>1335</v>
      </c>
      <c r="H389" s="85" t="s">
        <v>1052</v>
      </c>
      <c r="I389" s="80">
        <v>142.55000000000001</v>
      </c>
    </row>
    <row r="390" spans="1:9" x14ac:dyDescent="0.45">
      <c r="A390" s="83" t="s">
        <v>1339</v>
      </c>
      <c r="B390" s="83" t="s">
        <v>1386</v>
      </c>
      <c r="C390" s="84">
        <v>44806</v>
      </c>
      <c r="D390" s="85" t="s">
        <v>1063</v>
      </c>
      <c r="E390" s="85" t="s">
        <v>687</v>
      </c>
      <c r="F390" s="85" t="s">
        <v>699</v>
      </c>
      <c r="G390" s="85" t="s">
        <v>1333</v>
      </c>
      <c r="H390" s="85" t="s">
        <v>1052</v>
      </c>
      <c r="I390" s="80">
        <v>124.3</v>
      </c>
    </row>
    <row r="391" spans="1:9" x14ac:dyDescent="0.45">
      <c r="A391" s="83" t="s">
        <v>1339</v>
      </c>
      <c r="B391" s="83" t="s">
        <v>1387</v>
      </c>
      <c r="C391" s="84">
        <v>44807</v>
      </c>
      <c r="D391" s="85" t="s">
        <v>1050</v>
      </c>
      <c r="E391" s="85" t="s">
        <v>772</v>
      </c>
      <c r="F391" s="85" t="s">
        <v>836</v>
      </c>
      <c r="G391" s="85" t="s">
        <v>1069</v>
      </c>
      <c r="H391" s="85" t="s">
        <v>1052</v>
      </c>
      <c r="I391" s="80">
        <v>129.83000000000001</v>
      </c>
    </row>
    <row r="392" spans="1:9" x14ac:dyDescent="0.45">
      <c r="A392" s="83" t="s">
        <v>1339</v>
      </c>
      <c r="B392" s="83" t="s">
        <v>1388</v>
      </c>
      <c r="C392" s="84">
        <v>44808</v>
      </c>
      <c r="D392" s="85" t="s">
        <v>1063</v>
      </c>
      <c r="E392" s="85" t="s">
        <v>563</v>
      </c>
      <c r="F392" s="85" t="s">
        <v>1398</v>
      </c>
      <c r="G392" s="85" t="s">
        <v>584</v>
      </c>
      <c r="H392" s="85" t="s">
        <v>1052</v>
      </c>
      <c r="I392" s="80">
        <v>107.31</v>
      </c>
    </row>
    <row r="393" spans="1:9" x14ac:dyDescent="0.45">
      <c r="A393" s="83" t="s">
        <v>1339</v>
      </c>
      <c r="B393" s="83" t="s">
        <v>1389</v>
      </c>
      <c r="C393" s="84">
        <v>44809</v>
      </c>
      <c r="D393" s="85" t="s">
        <v>1063</v>
      </c>
      <c r="E393" s="85" t="s">
        <v>567</v>
      </c>
      <c r="F393" s="85" t="s">
        <v>1399</v>
      </c>
      <c r="G393" s="85" t="s">
        <v>1336</v>
      </c>
      <c r="H393" s="85" t="s">
        <v>1052</v>
      </c>
      <c r="I393" s="80">
        <v>122</v>
      </c>
    </row>
    <row r="394" spans="1:9" x14ac:dyDescent="0.45">
      <c r="A394" s="83" t="s">
        <v>1339</v>
      </c>
      <c r="B394" s="83" t="s">
        <v>1450</v>
      </c>
      <c r="C394" s="84">
        <v>44835</v>
      </c>
      <c r="D394" s="85" t="s">
        <v>1050</v>
      </c>
      <c r="E394" s="85" t="s">
        <v>772</v>
      </c>
      <c r="F394" s="85" t="s">
        <v>1451</v>
      </c>
      <c r="G394" s="85" t="s">
        <v>967</v>
      </c>
      <c r="H394" s="85" t="s">
        <v>1052</v>
      </c>
      <c r="I394" s="80">
        <v>110.2</v>
      </c>
    </row>
    <row r="395" spans="1:9" x14ac:dyDescent="0.45">
      <c r="A395" s="83" t="s">
        <v>1339</v>
      </c>
      <c r="B395" s="83" t="s">
        <v>1452</v>
      </c>
      <c r="C395" s="84">
        <v>44835</v>
      </c>
      <c r="D395" s="85" t="s">
        <v>1050</v>
      </c>
      <c r="E395" s="85" t="s">
        <v>772</v>
      </c>
      <c r="F395" s="85" t="s">
        <v>1073</v>
      </c>
      <c r="G395" s="85" t="s">
        <v>1453</v>
      </c>
      <c r="H395" s="85" t="s">
        <v>1052</v>
      </c>
      <c r="I395" s="80">
        <v>113.61</v>
      </c>
    </row>
    <row r="396" spans="1:9" x14ac:dyDescent="0.45">
      <c r="A396" s="83" t="s">
        <v>1339</v>
      </c>
      <c r="B396" s="83" t="s">
        <v>798</v>
      </c>
      <c r="C396" s="84">
        <v>44835</v>
      </c>
      <c r="D396" s="85" t="s">
        <v>1050</v>
      </c>
      <c r="E396" s="85" t="s">
        <v>772</v>
      </c>
      <c r="F396" s="85" t="s">
        <v>1073</v>
      </c>
      <c r="G396" s="85" t="s">
        <v>799</v>
      </c>
      <c r="H396" s="85" t="s">
        <v>1052</v>
      </c>
      <c r="I396" s="80">
        <v>99.78</v>
      </c>
    </row>
    <row r="397" spans="1:9" x14ac:dyDescent="0.45">
      <c r="A397" s="83" t="s">
        <v>1339</v>
      </c>
      <c r="B397" s="83" t="s">
        <v>1454</v>
      </c>
      <c r="C397" s="84">
        <v>44835</v>
      </c>
      <c r="D397" s="85" t="s">
        <v>1050</v>
      </c>
      <c r="E397" s="85" t="s">
        <v>772</v>
      </c>
      <c r="F397" s="85" t="s">
        <v>1073</v>
      </c>
      <c r="G397" s="85" t="s">
        <v>1042</v>
      </c>
      <c r="H397" s="85" t="s">
        <v>1052</v>
      </c>
      <c r="I397" s="80">
        <v>78.44</v>
      </c>
    </row>
    <row r="398" spans="1:9" x14ac:dyDescent="0.45">
      <c r="A398" s="83" t="s">
        <v>1339</v>
      </c>
      <c r="B398" s="83" t="s">
        <v>1455</v>
      </c>
      <c r="C398" s="84">
        <v>44866</v>
      </c>
      <c r="D398" s="85" t="s">
        <v>1066</v>
      </c>
      <c r="E398" s="85" t="s">
        <v>454</v>
      </c>
      <c r="F398" s="85" t="s">
        <v>1456</v>
      </c>
      <c r="G398" s="85" t="s">
        <v>1457</v>
      </c>
      <c r="H398" s="85" t="s">
        <v>1052</v>
      </c>
      <c r="I398" s="80">
        <v>97.7</v>
      </c>
    </row>
    <row r="399" spans="1:9" x14ac:dyDescent="0.45">
      <c r="A399" s="83" t="s">
        <v>1339</v>
      </c>
      <c r="B399" s="83" t="s">
        <v>1458</v>
      </c>
      <c r="C399" s="84">
        <v>44866</v>
      </c>
      <c r="D399" s="85" t="s">
        <v>1067</v>
      </c>
      <c r="E399" s="85" t="s">
        <v>761</v>
      </c>
      <c r="F399" s="85" t="s">
        <v>1459</v>
      </c>
      <c r="G399" s="85" t="s">
        <v>765</v>
      </c>
      <c r="H399" s="85" t="s">
        <v>1052</v>
      </c>
      <c r="I399" s="80">
        <v>79.66</v>
      </c>
    </row>
    <row r="400" spans="1:9" x14ac:dyDescent="0.45">
      <c r="A400" s="83" t="s">
        <v>1373</v>
      </c>
      <c r="B400" s="83" t="s">
        <v>1460</v>
      </c>
      <c r="C400" s="84">
        <v>44866</v>
      </c>
      <c r="D400" s="85" t="s">
        <v>1050</v>
      </c>
      <c r="E400" s="85" t="s">
        <v>772</v>
      </c>
      <c r="F400" s="85" t="s">
        <v>1073</v>
      </c>
      <c r="G400" s="85" t="s">
        <v>1461</v>
      </c>
      <c r="H400" s="85" t="s">
        <v>1052</v>
      </c>
      <c r="I400" s="80">
        <v>142.83000000000001</v>
      </c>
    </row>
    <row r="401" spans="1:9" x14ac:dyDescent="0.45">
      <c r="A401" s="83" t="s">
        <v>1339</v>
      </c>
      <c r="B401" s="83" t="s">
        <v>1462</v>
      </c>
      <c r="C401" s="84">
        <v>44896</v>
      </c>
      <c r="D401" s="85" t="s">
        <v>1050</v>
      </c>
      <c r="E401" s="85" t="s">
        <v>772</v>
      </c>
      <c r="F401" s="85" t="s">
        <v>1073</v>
      </c>
      <c r="G401" s="85" t="s">
        <v>1463</v>
      </c>
      <c r="H401" s="85" t="s">
        <v>1052</v>
      </c>
      <c r="I401" s="80">
        <v>74.58</v>
      </c>
    </row>
    <row r="402" spans="1:9" x14ac:dyDescent="0.45">
      <c r="A402" s="83" t="s">
        <v>1339</v>
      </c>
      <c r="B402" s="83" t="s">
        <v>1464</v>
      </c>
      <c r="C402" s="84">
        <v>44896</v>
      </c>
      <c r="D402" s="85" t="s">
        <v>1050</v>
      </c>
      <c r="E402" s="85" t="s">
        <v>603</v>
      </c>
      <c r="F402" s="85" t="s">
        <v>603</v>
      </c>
      <c r="G402" s="85" t="s">
        <v>1465</v>
      </c>
      <c r="H402" s="85" t="s">
        <v>1052</v>
      </c>
      <c r="I402" s="80">
        <v>70.97</v>
      </c>
    </row>
  </sheetData>
  <autoFilter ref="A5:I393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MENU</vt:lpstr>
      <vt:lpstr>Mercadorias_Dados Operacionais</vt:lpstr>
      <vt:lpstr>DRE Midway Financeira</vt:lpstr>
      <vt:lpstr>DRE Consolidado</vt:lpstr>
      <vt:lpstr>Balanço</vt:lpstr>
      <vt:lpstr>Fluxo de Caixa</vt:lpstr>
      <vt:lpstr>Endividamento</vt:lpstr>
      <vt:lpstr>CAPEX</vt:lpstr>
      <vt:lpstr>Lojas</vt:lpstr>
      <vt:lpstr>JSCP</vt:lpstr>
    </vt:vector>
  </TitlesOfParts>
  <Company>Lojas Riachuelo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JACQUES ALBUQUERQUE</dc:creator>
  <cp:lastModifiedBy>MARCELLY CUNHA ALVES</cp:lastModifiedBy>
  <dcterms:created xsi:type="dcterms:W3CDTF">2022-09-26T23:04:22Z</dcterms:created>
  <dcterms:modified xsi:type="dcterms:W3CDTF">2023-01-27T15:01:48Z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{114329EA-4EF2-47D9-8AFD-7B8B2A3FC89F}</vt:lpwstr>
  </property>
  <property fmtid="{D5CDD505-2E9C-101B-9397-08002B2CF9AE}" pid="3" name="DLPManualFileClassificationLastModifiedBy">
    <vt:lpwstr>RIACHUELO\4051284</vt:lpwstr>
  </property>
  <property fmtid="{D5CDD505-2E9C-101B-9397-08002B2CF9AE}" pid="4" name="DLPManualFileClassificationLastModificationDate">
    <vt:lpwstr>1664236768</vt:lpwstr>
  </property>
  <property fmtid="{D5CDD505-2E9C-101B-9397-08002B2CF9AE}" pid="5" name="DLPManualFileClassificationVersion">
    <vt:lpwstr>11.6.600.2</vt:lpwstr>
  </property>
</Properties>
</file>