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000" yWindow="0" windowWidth="33760" windowHeight="2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85" i="1" l="1"/>
  <c r="J684" i="1"/>
  <c r="J683" i="1"/>
  <c r="J682" i="1"/>
  <c r="J681" i="1"/>
  <c r="J680" i="1"/>
  <c r="J701" i="1"/>
  <c r="J699" i="1"/>
  <c r="J697" i="1"/>
  <c r="J695" i="1"/>
  <c r="J693" i="1"/>
  <c r="J692" i="1"/>
  <c r="J691" i="1"/>
  <c r="J771" i="1"/>
  <c r="J770" i="1"/>
  <c r="J769" i="1"/>
  <c r="J595" i="1"/>
  <c r="J594" i="1"/>
  <c r="J593" i="1"/>
  <c r="J592" i="1"/>
  <c r="J591" i="1"/>
  <c r="J602" i="1"/>
  <c r="J601" i="1"/>
  <c r="J600" i="1"/>
  <c r="J599" i="1"/>
  <c r="J598" i="1"/>
  <c r="J597" i="1"/>
  <c r="J596" i="1"/>
  <c r="J475" i="1"/>
  <c r="J476" i="1"/>
  <c r="J526" i="1"/>
  <c r="J525" i="1"/>
  <c r="J524" i="1"/>
  <c r="J523" i="1"/>
  <c r="J522" i="1"/>
  <c r="J401" i="1"/>
  <c r="J410" i="1"/>
  <c r="J409" i="1"/>
  <c r="J408" i="1"/>
  <c r="J465" i="1"/>
  <c r="J463" i="1"/>
  <c r="J462" i="1"/>
  <c r="J461" i="1"/>
  <c r="J733" i="1"/>
  <c r="J732" i="1"/>
  <c r="J731" i="1"/>
  <c r="J730" i="1"/>
  <c r="J729" i="1"/>
  <c r="J728" i="1"/>
  <c r="J727" i="1"/>
  <c r="J726" i="1"/>
  <c r="J724" i="1"/>
  <c r="J723" i="1"/>
  <c r="J722" i="1"/>
  <c r="J745" i="1"/>
  <c r="J744" i="1"/>
  <c r="J741" i="1"/>
  <c r="J740" i="1"/>
  <c r="J739" i="1"/>
  <c r="J738" i="1"/>
  <c r="J574" i="1"/>
  <c r="J572" i="1"/>
  <c r="J571" i="1"/>
  <c r="J570" i="1"/>
  <c r="J471" i="1"/>
  <c r="J565" i="1"/>
  <c r="J577" i="1"/>
  <c r="J520" i="1"/>
  <c r="J519" i="1"/>
  <c r="J518" i="1"/>
  <c r="J517" i="1"/>
  <c r="J516" i="1"/>
  <c r="J515" i="1"/>
  <c r="J514" i="1"/>
  <c r="J513" i="1"/>
  <c r="J512" i="1"/>
  <c r="J460" i="1"/>
  <c r="J459" i="1"/>
  <c r="J458" i="1"/>
  <c r="J457" i="1"/>
  <c r="J456" i="1"/>
  <c r="J455" i="1"/>
  <c r="J454" i="1"/>
  <c r="J72" i="1"/>
  <c r="J71" i="1"/>
  <c r="J70" i="1"/>
  <c r="J69" i="1"/>
  <c r="J68" i="1"/>
  <c r="J77" i="1"/>
  <c r="J76" i="1"/>
  <c r="J75" i="1"/>
  <c r="J74" i="1"/>
  <c r="J73" i="1"/>
  <c r="J80" i="1"/>
  <c r="J78" i="1"/>
  <c r="J67" i="1"/>
  <c r="J66" i="1"/>
  <c r="J65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371" i="1"/>
  <c r="J376" i="1"/>
  <c r="J374" i="1"/>
  <c r="J373" i="1"/>
  <c r="J372" i="1"/>
  <c r="J367" i="1"/>
  <c r="J366" i="1"/>
  <c r="J355" i="1"/>
  <c r="J362" i="1"/>
  <c r="J361" i="1"/>
  <c r="J360" i="1"/>
  <c r="J359" i="1"/>
  <c r="J358" i="1"/>
  <c r="J357" i="1"/>
  <c r="J337" i="1"/>
  <c r="J4" i="1"/>
  <c r="J5" i="1"/>
  <c r="J10" i="1"/>
  <c r="J15" i="1"/>
  <c r="J13" i="1"/>
  <c r="J12" i="1"/>
  <c r="J11" i="1"/>
  <c r="J18" i="1"/>
  <c r="J17" i="1"/>
  <c r="J314" i="1"/>
  <c r="J326" i="1"/>
  <c r="J325" i="1"/>
  <c r="J324" i="1"/>
  <c r="J323" i="1"/>
  <c r="J322" i="1"/>
  <c r="J321" i="1"/>
  <c r="J320" i="1"/>
  <c r="J319" i="1"/>
  <c r="J318" i="1"/>
  <c r="J317" i="1"/>
  <c r="J334" i="1"/>
  <c r="J332" i="1"/>
  <c r="J633" i="1"/>
  <c r="J632" i="1"/>
  <c r="J631" i="1"/>
  <c r="J630" i="1"/>
  <c r="J628" i="1"/>
  <c r="J626" i="1"/>
  <c r="J625" i="1"/>
  <c r="J639" i="1"/>
  <c r="J635" i="1"/>
  <c r="J634" i="1"/>
  <c r="J648" i="1"/>
  <c r="J647" i="1"/>
  <c r="J646" i="1"/>
  <c r="J645" i="1"/>
  <c r="J644" i="1"/>
  <c r="J643" i="1"/>
  <c r="J642" i="1"/>
  <c r="J641" i="1"/>
  <c r="J666" i="1"/>
  <c r="J665" i="1"/>
  <c r="J664" i="1"/>
  <c r="J663" i="1"/>
  <c r="J660" i="1"/>
  <c r="J659" i="1"/>
  <c r="J658" i="1"/>
  <c r="J657" i="1"/>
  <c r="J656" i="1"/>
  <c r="J655" i="1"/>
  <c r="J654" i="1"/>
  <c r="J653" i="1"/>
  <c r="J651" i="1"/>
  <c r="J649" i="1"/>
  <c r="J677" i="1"/>
  <c r="J676" i="1"/>
  <c r="J675" i="1"/>
  <c r="J674" i="1"/>
  <c r="J673" i="1"/>
  <c r="J672" i="1"/>
  <c r="J671" i="1"/>
  <c r="J670" i="1"/>
  <c r="J669" i="1"/>
  <c r="J668" i="1"/>
  <c r="J667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32" i="1"/>
  <c r="J131" i="1"/>
  <c r="J128" i="1"/>
  <c r="J126" i="1"/>
  <c r="J125" i="1"/>
  <c r="J123" i="1"/>
  <c r="J122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48" i="1"/>
  <c r="J147" i="1"/>
  <c r="J145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85" i="1"/>
  <c r="J184" i="1"/>
  <c r="J183" i="1"/>
  <c r="J182" i="1"/>
  <c r="J181" i="1"/>
  <c r="J180" i="1"/>
  <c r="J179" i="1"/>
  <c r="J178" i="1"/>
</calcChain>
</file>

<file path=xl/sharedStrings.xml><?xml version="1.0" encoding="utf-8"?>
<sst xmlns="http://schemas.openxmlformats.org/spreadsheetml/2006/main" count="1555" uniqueCount="36">
  <si>
    <t>Plant Measurementss to Calculate Above Ground Biomass</t>
  </si>
  <si>
    <t>See 'Transects' for Sp. Con, O2, pH, and stem counts</t>
  </si>
  <si>
    <t>Date</t>
  </si>
  <si>
    <t>Transect</t>
  </si>
  <si>
    <t>Quadrat</t>
  </si>
  <si>
    <t>Species</t>
  </si>
  <si>
    <t>Stem Ht or Seed Stem Ht (cm)</t>
  </si>
  <si>
    <t>CDB (cm)</t>
  </si>
  <si>
    <t># Seeds or Seed Stems</t>
  </si>
  <si>
    <t>Pistillate (btm) length (cm)</t>
  </si>
  <si>
    <t>Pistillate (btm) width (cm)</t>
  </si>
  <si>
    <t>Leaf Lengths (cm)</t>
  </si>
  <si>
    <t># of leaves (Typha only)</t>
  </si>
  <si>
    <t>Longest Leaf (cm; Typha Only)</t>
  </si>
  <si>
    <t>Notes</t>
  </si>
  <si>
    <t xml:space="preserve">Calculated Volume (if necessary) cm^3 </t>
  </si>
  <si>
    <t>Calculated Biomass (g)</t>
  </si>
  <si>
    <t>data book</t>
  </si>
  <si>
    <t>Data book entry order</t>
  </si>
  <si>
    <t>M-1-E</t>
  </si>
  <si>
    <t>T. latifolia</t>
  </si>
  <si>
    <t>T. domingensis</t>
  </si>
  <si>
    <t>S. californicus</t>
  </si>
  <si>
    <t>S. acutus</t>
  </si>
  <si>
    <t>M-4-S</t>
  </si>
  <si>
    <t>M-1-W</t>
  </si>
  <si>
    <t>Thatched</t>
  </si>
  <si>
    <t>S. americanus</t>
  </si>
  <si>
    <t>C-1</t>
  </si>
  <si>
    <t>M-2</t>
  </si>
  <si>
    <t>S. maritimus</t>
  </si>
  <si>
    <t>C-2</t>
  </si>
  <si>
    <t>M-3</t>
  </si>
  <si>
    <t>M-4-C</t>
  </si>
  <si>
    <t>M-4-N</t>
  </si>
  <si>
    <t>M-5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</si>
</sst>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2"/>
  <sheetViews>
    <sheetView tabSelected="1" workbookViewId="0">
      <pane ySplit="7460"/>
      <selection activeCell="A3" sqref="A3:Q771"/>
      <selection pane="bottomLeft" activeCell="A32" sqref="A32"/>
    </sheetView>
  </sheetViews>
  <sheetFormatPr baseColWidth="10" defaultRowHeight="15" x14ac:dyDescent="0"/>
  <cols>
    <col min="2" max="2" width="10.83203125" style="7"/>
    <col min="4" max="4" width="14.33203125" customWidth="1"/>
  </cols>
  <sheetData>
    <row r="1" spans="1:1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"/>
      <c r="Q1" s="1"/>
    </row>
    <row r="2" spans="1:17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2"/>
      <c r="Q2" s="2"/>
    </row>
    <row r="3" spans="1:17" ht="60">
      <c r="A3" t="s">
        <v>2</v>
      </c>
      <c r="B3" s="7" t="s">
        <v>3</v>
      </c>
      <c r="C3" t="s">
        <v>4</v>
      </c>
      <c r="D3" s="3" t="s">
        <v>5</v>
      </c>
      <c r="E3" s="4" t="s">
        <v>6</v>
      </c>
      <c r="F3" s="5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</row>
    <row r="4" spans="1:17">
      <c r="A4" s="6">
        <v>41467</v>
      </c>
      <c r="B4" s="7" t="s">
        <v>28</v>
      </c>
      <c r="C4">
        <v>39</v>
      </c>
      <c r="D4" t="s">
        <v>20</v>
      </c>
      <c r="F4">
        <v>6.79</v>
      </c>
      <c r="J4">
        <f>166+279+306+362+382+387+399+412+427</f>
        <v>3120</v>
      </c>
      <c r="K4">
        <v>9</v>
      </c>
      <c r="L4">
        <v>427</v>
      </c>
    </row>
    <row r="5" spans="1:17">
      <c r="A5" s="6">
        <v>41467</v>
      </c>
      <c r="B5" s="7" t="s">
        <v>28</v>
      </c>
      <c r="C5">
        <v>42</v>
      </c>
      <c r="D5" t="s">
        <v>20</v>
      </c>
      <c r="F5">
        <v>7.8</v>
      </c>
      <c r="J5">
        <f>207+253+288+297+388+478+533+558+562</f>
        <v>3564</v>
      </c>
      <c r="K5">
        <v>9</v>
      </c>
      <c r="L5">
        <v>562</v>
      </c>
    </row>
    <row r="6" spans="1:17">
      <c r="A6" s="6">
        <v>41467</v>
      </c>
      <c r="B6" s="7" t="s">
        <v>28</v>
      </c>
      <c r="C6">
        <v>42</v>
      </c>
      <c r="D6" t="s">
        <v>20</v>
      </c>
      <c r="E6">
        <v>343</v>
      </c>
      <c r="F6">
        <v>3.71</v>
      </c>
      <c r="H6">
        <v>37</v>
      </c>
      <c r="I6">
        <v>2.5</v>
      </c>
    </row>
    <row r="7" spans="1:17">
      <c r="A7" s="6">
        <v>41467</v>
      </c>
      <c r="B7" s="7" t="s">
        <v>28</v>
      </c>
      <c r="C7">
        <v>42</v>
      </c>
      <c r="D7" t="s">
        <v>20</v>
      </c>
      <c r="E7">
        <v>375</v>
      </c>
      <c r="F7">
        <v>3.47</v>
      </c>
      <c r="H7">
        <v>33</v>
      </c>
      <c r="I7">
        <v>2.5</v>
      </c>
    </row>
    <row r="8" spans="1:17">
      <c r="A8" s="6">
        <v>41467</v>
      </c>
      <c r="B8" s="7" t="s">
        <v>28</v>
      </c>
      <c r="C8">
        <v>44</v>
      </c>
      <c r="D8" t="s">
        <v>20</v>
      </c>
      <c r="E8">
        <v>245</v>
      </c>
      <c r="F8">
        <v>5.86</v>
      </c>
      <c r="H8">
        <v>46</v>
      </c>
      <c r="I8">
        <v>3</v>
      </c>
    </row>
    <row r="9" spans="1:17">
      <c r="A9" s="6">
        <v>41467</v>
      </c>
      <c r="B9" s="7" t="s">
        <v>28</v>
      </c>
      <c r="C9">
        <v>44</v>
      </c>
      <c r="D9" t="s">
        <v>20</v>
      </c>
      <c r="E9">
        <v>231</v>
      </c>
      <c r="F9">
        <v>3.52</v>
      </c>
      <c r="H9">
        <v>33</v>
      </c>
      <c r="I9">
        <v>2.5</v>
      </c>
    </row>
    <row r="10" spans="1:17">
      <c r="A10" s="6">
        <v>41467</v>
      </c>
      <c r="B10" s="7" t="s">
        <v>28</v>
      </c>
      <c r="C10">
        <v>44</v>
      </c>
      <c r="D10" t="s">
        <v>20</v>
      </c>
      <c r="F10">
        <v>4.3099999999999996</v>
      </c>
      <c r="J10">
        <f>78+155+334+395+406+460+473</f>
        <v>2301</v>
      </c>
      <c r="K10">
        <v>7</v>
      </c>
      <c r="L10">
        <v>473</v>
      </c>
    </row>
    <row r="11" spans="1:17">
      <c r="A11" s="6">
        <v>41467</v>
      </c>
      <c r="B11" s="7" t="s">
        <v>28</v>
      </c>
      <c r="C11">
        <v>46</v>
      </c>
      <c r="D11" t="s">
        <v>20</v>
      </c>
      <c r="F11">
        <v>2.82</v>
      </c>
      <c r="J11">
        <f>119+206+267+296+297+212</f>
        <v>1397</v>
      </c>
      <c r="K11">
        <v>6</v>
      </c>
      <c r="L11">
        <v>297</v>
      </c>
    </row>
    <row r="12" spans="1:17">
      <c r="A12" s="6">
        <v>41467</v>
      </c>
      <c r="B12" s="7" t="s">
        <v>28</v>
      </c>
      <c r="C12">
        <v>46</v>
      </c>
      <c r="D12" t="s">
        <v>20</v>
      </c>
      <c r="F12">
        <v>5.65</v>
      </c>
      <c r="J12">
        <f>242+292+248+265+338+354</f>
        <v>1739</v>
      </c>
      <c r="K12">
        <v>6</v>
      </c>
      <c r="L12">
        <v>354</v>
      </c>
    </row>
    <row r="13" spans="1:17">
      <c r="A13" s="6">
        <v>41467</v>
      </c>
      <c r="B13" s="7" t="s">
        <v>28</v>
      </c>
      <c r="C13">
        <v>46</v>
      </c>
      <c r="D13" t="s">
        <v>20</v>
      </c>
      <c r="F13">
        <v>2.2999999999999998</v>
      </c>
      <c r="J13">
        <f>146+133+169+307+326</f>
        <v>1081</v>
      </c>
      <c r="K13">
        <v>5</v>
      </c>
      <c r="L13">
        <v>326</v>
      </c>
    </row>
    <row r="14" spans="1:17">
      <c r="A14" s="6">
        <v>41467</v>
      </c>
      <c r="B14" s="7" t="s">
        <v>28</v>
      </c>
      <c r="C14">
        <v>46</v>
      </c>
      <c r="D14" t="s">
        <v>20</v>
      </c>
      <c r="E14">
        <v>357</v>
      </c>
      <c r="F14">
        <v>5.26</v>
      </c>
      <c r="H14">
        <v>50</v>
      </c>
      <c r="I14">
        <v>3</v>
      </c>
    </row>
    <row r="15" spans="1:17">
      <c r="A15" s="6">
        <v>41467</v>
      </c>
      <c r="B15" s="7" t="s">
        <v>28</v>
      </c>
      <c r="C15">
        <v>46</v>
      </c>
      <c r="D15" t="s">
        <v>20</v>
      </c>
      <c r="F15">
        <v>7</v>
      </c>
      <c r="J15">
        <f>262+355+354+496+418+442+486+490+497+509</f>
        <v>4309</v>
      </c>
      <c r="K15">
        <v>10</v>
      </c>
      <c r="L15">
        <v>509</v>
      </c>
    </row>
    <row r="16" spans="1:17">
      <c r="A16" s="6">
        <v>41467</v>
      </c>
      <c r="B16" s="7" t="s">
        <v>28</v>
      </c>
      <c r="C16">
        <v>46</v>
      </c>
      <c r="D16" t="s">
        <v>20</v>
      </c>
      <c r="E16">
        <v>283</v>
      </c>
      <c r="F16">
        <v>4.58</v>
      </c>
      <c r="H16">
        <v>40</v>
      </c>
      <c r="I16">
        <v>2.5</v>
      </c>
    </row>
    <row r="17" spans="1:12">
      <c r="A17" s="6">
        <v>41467</v>
      </c>
      <c r="B17" s="7" t="s">
        <v>28</v>
      </c>
      <c r="C17">
        <v>49</v>
      </c>
      <c r="D17" t="s">
        <v>20</v>
      </c>
      <c r="F17">
        <v>3.56</v>
      </c>
      <c r="J17">
        <f>173+245+309+308+450+457+484+508</f>
        <v>2934</v>
      </c>
      <c r="K17">
        <v>8</v>
      </c>
      <c r="L17">
        <v>508</v>
      </c>
    </row>
    <row r="18" spans="1:12">
      <c r="A18" s="6">
        <v>41467</v>
      </c>
      <c r="B18" s="7" t="s">
        <v>28</v>
      </c>
      <c r="C18">
        <v>49</v>
      </c>
      <c r="D18" t="s">
        <v>20</v>
      </c>
      <c r="F18">
        <v>8.1</v>
      </c>
      <c r="J18">
        <f>450+457+484+508+520+545+548+587</f>
        <v>4099</v>
      </c>
      <c r="K18">
        <v>8</v>
      </c>
      <c r="L18">
        <v>587</v>
      </c>
    </row>
    <row r="19" spans="1:12">
      <c r="A19" s="6">
        <v>41471</v>
      </c>
      <c r="B19" s="7" t="s">
        <v>31</v>
      </c>
      <c r="C19">
        <v>3</v>
      </c>
      <c r="D19" t="s">
        <v>23</v>
      </c>
      <c r="E19">
        <v>241</v>
      </c>
      <c r="F19">
        <v>1.18</v>
      </c>
    </row>
    <row r="20" spans="1:12">
      <c r="A20" s="6">
        <v>41471</v>
      </c>
      <c r="B20" s="7" t="s">
        <v>31</v>
      </c>
      <c r="C20">
        <v>3</v>
      </c>
      <c r="D20" t="s">
        <v>23</v>
      </c>
      <c r="E20">
        <v>183</v>
      </c>
      <c r="F20">
        <v>1.8</v>
      </c>
    </row>
    <row r="21" spans="1:12">
      <c r="A21" s="6">
        <v>41471</v>
      </c>
      <c r="B21" s="7" t="s">
        <v>31</v>
      </c>
      <c r="C21">
        <v>3</v>
      </c>
      <c r="D21" t="s">
        <v>23</v>
      </c>
      <c r="E21">
        <v>158</v>
      </c>
      <c r="F21">
        <v>2.1</v>
      </c>
    </row>
    <row r="22" spans="1:12">
      <c r="A22" s="6">
        <v>41471</v>
      </c>
      <c r="B22" s="7" t="s">
        <v>31</v>
      </c>
      <c r="C22">
        <v>3</v>
      </c>
      <c r="D22" t="s">
        <v>23</v>
      </c>
      <c r="E22">
        <v>231</v>
      </c>
      <c r="F22">
        <v>2.35</v>
      </c>
      <c r="G22">
        <v>4</v>
      </c>
    </row>
    <row r="23" spans="1:12">
      <c r="A23" s="6">
        <v>41471</v>
      </c>
      <c r="B23" s="7" t="s">
        <v>31</v>
      </c>
      <c r="C23">
        <v>3</v>
      </c>
      <c r="D23" t="s">
        <v>23</v>
      </c>
      <c r="E23">
        <v>211</v>
      </c>
      <c r="F23">
        <v>1.46</v>
      </c>
    </row>
    <row r="24" spans="1:12">
      <c r="A24" s="6">
        <v>41471</v>
      </c>
      <c r="B24" s="7" t="s">
        <v>31</v>
      </c>
      <c r="C24">
        <v>3</v>
      </c>
      <c r="D24" t="s">
        <v>23</v>
      </c>
      <c r="E24">
        <v>247</v>
      </c>
      <c r="F24">
        <v>1.65</v>
      </c>
      <c r="G24">
        <v>3</v>
      </c>
    </row>
    <row r="25" spans="1:12">
      <c r="A25" s="6">
        <v>41471</v>
      </c>
      <c r="B25" s="7" t="s">
        <v>31</v>
      </c>
      <c r="C25">
        <v>3</v>
      </c>
      <c r="D25" t="s">
        <v>23</v>
      </c>
      <c r="E25">
        <v>170</v>
      </c>
      <c r="F25">
        <v>1.1200000000000001</v>
      </c>
    </row>
    <row r="26" spans="1:12">
      <c r="A26" s="6">
        <v>41471</v>
      </c>
      <c r="B26" s="7" t="s">
        <v>31</v>
      </c>
      <c r="C26">
        <v>3</v>
      </c>
      <c r="D26" t="s">
        <v>23</v>
      </c>
      <c r="E26">
        <v>233</v>
      </c>
      <c r="F26">
        <v>1.41</v>
      </c>
    </row>
    <row r="27" spans="1:12">
      <c r="A27" s="6">
        <v>41471</v>
      </c>
      <c r="B27" s="7" t="s">
        <v>31</v>
      </c>
      <c r="C27">
        <v>3</v>
      </c>
      <c r="D27" t="s">
        <v>23</v>
      </c>
      <c r="E27">
        <v>122</v>
      </c>
      <c r="F27">
        <v>0.86</v>
      </c>
    </row>
    <row r="28" spans="1:12">
      <c r="A28" s="6">
        <v>41471</v>
      </c>
      <c r="B28" s="7" t="s">
        <v>31</v>
      </c>
      <c r="C28">
        <v>3</v>
      </c>
      <c r="D28" t="s">
        <v>23</v>
      </c>
      <c r="E28">
        <v>110</v>
      </c>
      <c r="F28">
        <v>0.68</v>
      </c>
    </row>
    <row r="29" spans="1:12">
      <c r="A29" s="6">
        <v>41471</v>
      </c>
      <c r="B29" s="7" t="s">
        <v>31</v>
      </c>
      <c r="C29">
        <v>3</v>
      </c>
      <c r="D29" t="s">
        <v>23</v>
      </c>
      <c r="E29">
        <v>183</v>
      </c>
      <c r="F29">
        <v>1</v>
      </c>
      <c r="G29">
        <v>1</v>
      </c>
    </row>
    <row r="30" spans="1:12">
      <c r="A30" s="6">
        <v>41471</v>
      </c>
      <c r="B30" s="7" t="s">
        <v>31</v>
      </c>
      <c r="C30">
        <v>3</v>
      </c>
      <c r="D30" t="s">
        <v>23</v>
      </c>
      <c r="E30">
        <v>259</v>
      </c>
      <c r="F30">
        <v>2.0099999999999998</v>
      </c>
    </row>
    <row r="31" spans="1:12">
      <c r="A31" s="6">
        <v>41471</v>
      </c>
      <c r="B31" s="7" t="s">
        <v>31</v>
      </c>
      <c r="C31">
        <v>3</v>
      </c>
      <c r="D31" t="s">
        <v>23</v>
      </c>
      <c r="E31">
        <v>249</v>
      </c>
      <c r="F31">
        <v>1.35</v>
      </c>
    </row>
    <row r="32" spans="1:12">
      <c r="A32" s="6">
        <v>41471</v>
      </c>
      <c r="B32" s="7" t="s">
        <v>31</v>
      </c>
      <c r="C32">
        <v>3</v>
      </c>
      <c r="D32" t="s">
        <v>23</v>
      </c>
      <c r="E32">
        <v>242</v>
      </c>
      <c r="F32">
        <v>1.5</v>
      </c>
      <c r="G32">
        <v>3</v>
      </c>
    </row>
    <row r="33" spans="1:12">
      <c r="A33" s="6">
        <v>41471</v>
      </c>
      <c r="B33" s="7" t="s">
        <v>31</v>
      </c>
      <c r="C33">
        <v>3</v>
      </c>
      <c r="D33" t="s">
        <v>23</v>
      </c>
      <c r="E33">
        <v>205</v>
      </c>
      <c r="F33">
        <v>0.35</v>
      </c>
      <c r="G33">
        <v>2</v>
      </c>
    </row>
    <row r="34" spans="1:12">
      <c r="A34" s="6">
        <v>41471</v>
      </c>
      <c r="B34" s="7" t="s">
        <v>31</v>
      </c>
      <c r="C34">
        <v>3</v>
      </c>
      <c r="D34" t="s">
        <v>23</v>
      </c>
      <c r="E34">
        <v>209</v>
      </c>
      <c r="F34">
        <v>2.23</v>
      </c>
    </row>
    <row r="35" spans="1:12">
      <c r="A35" s="6">
        <v>41471</v>
      </c>
      <c r="B35" s="7" t="s">
        <v>31</v>
      </c>
      <c r="C35">
        <v>3</v>
      </c>
      <c r="D35" t="s">
        <v>23</v>
      </c>
      <c r="E35">
        <v>280</v>
      </c>
      <c r="F35">
        <v>1.94</v>
      </c>
      <c r="G35">
        <v>3</v>
      </c>
    </row>
    <row r="36" spans="1:12">
      <c r="A36" s="6">
        <v>41471</v>
      </c>
      <c r="B36" s="7" t="s">
        <v>31</v>
      </c>
      <c r="C36">
        <v>3</v>
      </c>
      <c r="D36" t="s">
        <v>23</v>
      </c>
      <c r="E36">
        <v>48</v>
      </c>
      <c r="F36">
        <v>0.4</v>
      </c>
    </row>
    <row r="37" spans="1:12">
      <c r="A37" s="6">
        <v>41471</v>
      </c>
      <c r="B37" s="7" t="s">
        <v>31</v>
      </c>
      <c r="C37">
        <v>3</v>
      </c>
      <c r="D37" t="s">
        <v>23</v>
      </c>
      <c r="E37">
        <v>161</v>
      </c>
      <c r="F37">
        <v>0.75</v>
      </c>
    </row>
    <row r="38" spans="1:12">
      <c r="A38" s="6">
        <v>41471</v>
      </c>
      <c r="B38" s="7" t="s">
        <v>31</v>
      </c>
      <c r="C38">
        <v>3</v>
      </c>
      <c r="D38" t="s">
        <v>23</v>
      </c>
      <c r="E38">
        <v>193</v>
      </c>
      <c r="F38">
        <v>1.93</v>
      </c>
    </row>
    <row r="39" spans="1:12">
      <c r="A39" s="6">
        <v>41471</v>
      </c>
      <c r="B39" s="7" t="s">
        <v>31</v>
      </c>
      <c r="C39">
        <v>3</v>
      </c>
      <c r="D39" t="s">
        <v>23</v>
      </c>
      <c r="E39">
        <v>154</v>
      </c>
      <c r="F39">
        <v>2.8</v>
      </c>
    </row>
    <row r="40" spans="1:12">
      <c r="A40" s="6">
        <v>41471</v>
      </c>
      <c r="B40" s="7" t="s">
        <v>31</v>
      </c>
      <c r="C40">
        <v>3</v>
      </c>
      <c r="D40" t="s">
        <v>23</v>
      </c>
      <c r="E40">
        <v>132</v>
      </c>
      <c r="F40">
        <v>1.0900000000000001</v>
      </c>
    </row>
    <row r="41" spans="1:12">
      <c r="A41" s="6">
        <v>41471</v>
      </c>
      <c r="B41" s="7" t="s">
        <v>31</v>
      </c>
      <c r="C41">
        <v>3</v>
      </c>
      <c r="D41" t="s">
        <v>23</v>
      </c>
      <c r="E41">
        <v>49</v>
      </c>
      <c r="F41">
        <v>0.93</v>
      </c>
    </row>
    <row r="42" spans="1:12">
      <c r="A42" s="6">
        <v>41471</v>
      </c>
      <c r="B42" s="7" t="s">
        <v>31</v>
      </c>
      <c r="C42">
        <v>3</v>
      </c>
      <c r="D42" t="s">
        <v>23</v>
      </c>
      <c r="E42">
        <v>182</v>
      </c>
      <c r="F42">
        <v>2.33</v>
      </c>
    </row>
    <row r="43" spans="1:12">
      <c r="A43" s="6">
        <v>41471</v>
      </c>
      <c r="B43" s="7" t="s">
        <v>31</v>
      </c>
      <c r="C43">
        <v>3</v>
      </c>
      <c r="D43" t="s">
        <v>23</v>
      </c>
      <c r="E43">
        <v>151</v>
      </c>
      <c r="F43">
        <v>1.94</v>
      </c>
    </row>
    <row r="44" spans="1:12">
      <c r="A44" s="6">
        <v>41471</v>
      </c>
      <c r="B44" s="7" t="s">
        <v>31</v>
      </c>
      <c r="C44">
        <v>3</v>
      </c>
      <c r="D44" t="s">
        <v>23</v>
      </c>
      <c r="E44">
        <v>171</v>
      </c>
      <c r="F44">
        <v>1.98</v>
      </c>
    </row>
    <row r="45" spans="1:12">
      <c r="A45" s="6">
        <v>41471</v>
      </c>
      <c r="B45" s="7" t="s">
        <v>31</v>
      </c>
      <c r="C45">
        <v>3</v>
      </c>
      <c r="D45" t="s">
        <v>20</v>
      </c>
      <c r="F45">
        <v>3.46</v>
      </c>
      <c r="J45">
        <f>219+271+300+248+246+310</f>
        <v>1594</v>
      </c>
      <c r="K45">
        <v>6</v>
      </c>
      <c r="L45">
        <v>310</v>
      </c>
    </row>
    <row r="46" spans="1:12">
      <c r="A46" s="6">
        <v>41471</v>
      </c>
      <c r="B46" s="7" t="s">
        <v>31</v>
      </c>
      <c r="C46">
        <v>3</v>
      </c>
      <c r="D46" t="s">
        <v>20</v>
      </c>
      <c r="F46">
        <v>2.2000000000000002</v>
      </c>
      <c r="J46">
        <f>63+94+141+166+179+200</f>
        <v>843</v>
      </c>
      <c r="K46">
        <v>6</v>
      </c>
      <c r="L46">
        <v>200</v>
      </c>
    </row>
    <row r="47" spans="1:12">
      <c r="A47" s="6">
        <v>41471</v>
      </c>
      <c r="B47" s="7" t="s">
        <v>31</v>
      </c>
      <c r="C47">
        <v>3</v>
      </c>
      <c r="D47" t="s">
        <v>20</v>
      </c>
      <c r="F47">
        <v>4.0999999999999996</v>
      </c>
      <c r="J47">
        <f>118+216+260+289+289</f>
        <v>1172</v>
      </c>
      <c r="K47">
        <v>5</v>
      </c>
      <c r="L47">
        <v>289</v>
      </c>
    </row>
    <row r="48" spans="1:12">
      <c r="A48" s="6">
        <v>41471</v>
      </c>
      <c r="B48" s="7" t="s">
        <v>31</v>
      </c>
      <c r="C48">
        <v>3</v>
      </c>
      <c r="D48" t="s">
        <v>20</v>
      </c>
      <c r="F48">
        <v>3.15</v>
      </c>
      <c r="J48">
        <f>112+151+186+190+217+219</f>
        <v>1075</v>
      </c>
      <c r="K48">
        <v>6</v>
      </c>
      <c r="L48">
        <v>219</v>
      </c>
    </row>
    <row r="49" spans="1:12">
      <c r="A49" s="6">
        <v>41471</v>
      </c>
      <c r="B49" s="7" t="s">
        <v>31</v>
      </c>
      <c r="C49">
        <v>3</v>
      </c>
      <c r="D49" t="s">
        <v>20</v>
      </c>
      <c r="F49">
        <v>2.1800000000000002</v>
      </c>
      <c r="J49">
        <f>136+159+174+189+206+221</f>
        <v>1085</v>
      </c>
      <c r="K49">
        <v>6</v>
      </c>
      <c r="L49">
        <v>221</v>
      </c>
    </row>
    <row r="50" spans="1:12">
      <c r="A50" s="6">
        <v>41471</v>
      </c>
      <c r="B50" s="7" t="s">
        <v>31</v>
      </c>
      <c r="C50">
        <v>3</v>
      </c>
      <c r="D50" t="s">
        <v>20</v>
      </c>
      <c r="F50">
        <v>3.92</v>
      </c>
      <c r="J50">
        <f>149+202+253+300+321+325</f>
        <v>1550</v>
      </c>
      <c r="K50">
        <v>6</v>
      </c>
      <c r="L50">
        <v>325</v>
      </c>
    </row>
    <row r="51" spans="1:12">
      <c r="A51" s="6">
        <v>41471</v>
      </c>
      <c r="B51" s="7" t="s">
        <v>31</v>
      </c>
      <c r="C51">
        <v>3</v>
      </c>
      <c r="D51" t="s">
        <v>20</v>
      </c>
      <c r="F51">
        <v>4.12</v>
      </c>
      <c r="J51">
        <f>134+146+174+198+200+236+241</f>
        <v>1329</v>
      </c>
      <c r="K51">
        <v>7</v>
      </c>
      <c r="L51">
        <v>241</v>
      </c>
    </row>
    <row r="52" spans="1:12">
      <c r="A52" s="6">
        <v>41471</v>
      </c>
      <c r="B52" s="7" t="s">
        <v>31</v>
      </c>
      <c r="C52">
        <v>3</v>
      </c>
      <c r="D52" t="s">
        <v>20</v>
      </c>
      <c r="F52">
        <v>3.31</v>
      </c>
      <c r="J52">
        <f>76+178+200+228+260+261</f>
        <v>1203</v>
      </c>
      <c r="K52">
        <v>6</v>
      </c>
      <c r="L52">
        <v>261</v>
      </c>
    </row>
    <row r="53" spans="1:12">
      <c r="A53" s="6">
        <v>41471</v>
      </c>
      <c r="B53" s="7" t="s">
        <v>31</v>
      </c>
      <c r="C53">
        <v>3</v>
      </c>
      <c r="D53" t="s">
        <v>20</v>
      </c>
      <c r="F53">
        <v>3.62</v>
      </c>
      <c r="J53">
        <f>156+212+257+280+306+336</f>
        <v>1547</v>
      </c>
      <c r="K53">
        <v>6</v>
      </c>
      <c r="L53">
        <v>336</v>
      </c>
    </row>
    <row r="54" spans="1:12">
      <c r="A54" s="6">
        <v>41471</v>
      </c>
      <c r="B54" s="7" t="s">
        <v>31</v>
      </c>
      <c r="C54">
        <v>3</v>
      </c>
      <c r="D54" t="s">
        <v>20</v>
      </c>
      <c r="F54">
        <v>3.51</v>
      </c>
      <c r="J54">
        <f>221+244+260+270+288</f>
        <v>1283</v>
      </c>
      <c r="K54">
        <v>5</v>
      </c>
      <c r="L54">
        <v>288</v>
      </c>
    </row>
    <row r="55" spans="1:12">
      <c r="A55" s="6">
        <v>41471</v>
      </c>
      <c r="B55" s="7" t="s">
        <v>31</v>
      </c>
      <c r="C55">
        <v>3</v>
      </c>
      <c r="D55" t="s">
        <v>20</v>
      </c>
      <c r="F55">
        <v>0.65</v>
      </c>
      <c r="J55">
        <f>70+71+102</f>
        <v>243</v>
      </c>
      <c r="K55">
        <v>3</v>
      </c>
      <c r="L55">
        <v>102</v>
      </c>
    </row>
    <row r="56" spans="1:12">
      <c r="A56" s="6">
        <v>41471</v>
      </c>
      <c r="B56" s="7" t="s">
        <v>31</v>
      </c>
      <c r="C56">
        <v>3</v>
      </c>
      <c r="D56" t="s">
        <v>20</v>
      </c>
      <c r="F56">
        <v>2.15</v>
      </c>
      <c r="J56">
        <f>62+120+121+173+185+230+243</f>
        <v>1134</v>
      </c>
      <c r="K56">
        <v>7</v>
      </c>
      <c r="L56">
        <v>243</v>
      </c>
    </row>
    <row r="57" spans="1:12">
      <c r="A57" s="6">
        <v>41471</v>
      </c>
      <c r="B57" s="7" t="s">
        <v>31</v>
      </c>
      <c r="C57">
        <v>3</v>
      </c>
      <c r="D57" t="s">
        <v>20</v>
      </c>
      <c r="F57">
        <v>3.9</v>
      </c>
      <c r="J57">
        <f>251+291+304+306</f>
        <v>1152</v>
      </c>
      <c r="K57">
        <v>4</v>
      </c>
      <c r="L57">
        <v>306</v>
      </c>
    </row>
    <row r="58" spans="1:12">
      <c r="A58" s="6">
        <v>41471</v>
      </c>
      <c r="B58" s="7" t="s">
        <v>31</v>
      </c>
      <c r="C58">
        <v>3</v>
      </c>
      <c r="D58" t="s">
        <v>20</v>
      </c>
      <c r="F58">
        <v>5.03</v>
      </c>
      <c r="J58">
        <f>180+210+219+236+256+263+265+278+325+349</f>
        <v>2581</v>
      </c>
      <c r="K58">
        <v>10</v>
      </c>
      <c r="L58">
        <v>349</v>
      </c>
    </row>
    <row r="59" spans="1:12">
      <c r="A59" s="6">
        <v>41471</v>
      </c>
      <c r="B59" s="7" t="s">
        <v>31</v>
      </c>
      <c r="C59">
        <v>3</v>
      </c>
      <c r="D59" t="s">
        <v>20</v>
      </c>
      <c r="F59">
        <v>3.35</v>
      </c>
      <c r="J59">
        <f>133+146+206+218+238+248+263</f>
        <v>1452</v>
      </c>
      <c r="K59">
        <v>7</v>
      </c>
      <c r="L59">
        <v>263</v>
      </c>
    </row>
    <row r="60" spans="1:12">
      <c r="A60" s="6">
        <v>41471</v>
      </c>
      <c r="B60" s="7" t="s">
        <v>31</v>
      </c>
      <c r="C60">
        <v>3</v>
      </c>
      <c r="D60" t="s">
        <v>20</v>
      </c>
      <c r="F60">
        <v>2.63</v>
      </c>
      <c r="J60">
        <f>161+195+223+247+281</f>
        <v>1107</v>
      </c>
      <c r="K60">
        <v>5</v>
      </c>
      <c r="L60">
        <v>281</v>
      </c>
    </row>
    <row r="61" spans="1:12">
      <c r="A61" s="6">
        <v>41471</v>
      </c>
      <c r="B61" s="7" t="s">
        <v>31</v>
      </c>
      <c r="C61">
        <v>3</v>
      </c>
      <c r="D61" t="s">
        <v>20</v>
      </c>
      <c r="F61">
        <v>1.36</v>
      </c>
      <c r="J61">
        <f>36+40+99+100+153+162</f>
        <v>590</v>
      </c>
      <c r="K61">
        <v>6</v>
      </c>
      <c r="L61">
        <v>162</v>
      </c>
    </row>
    <row r="62" spans="1:12">
      <c r="A62" s="6">
        <v>41471</v>
      </c>
      <c r="B62" s="7" t="s">
        <v>31</v>
      </c>
      <c r="C62">
        <v>3</v>
      </c>
      <c r="D62" t="s">
        <v>20</v>
      </c>
      <c r="F62">
        <v>3.25</v>
      </c>
      <c r="J62">
        <f>119+146+191+127+157+174</f>
        <v>914</v>
      </c>
      <c r="K62">
        <v>6</v>
      </c>
      <c r="L62">
        <v>174</v>
      </c>
    </row>
    <row r="63" spans="1:12">
      <c r="A63" s="6">
        <v>41471</v>
      </c>
      <c r="B63" s="7" t="s">
        <v>31</v>
      </c>
      <c r="C63">
        <v>3</v>
      </c>
      <c r="D63" t="s">
        <v>20</v>
      </c>
      <c r="F63">
        <v>2.2799999999999998</v>
      </c>
      <c r="J63">
        <f>118+166+186+217+218+230</f>
        <v>1135</v>
      </c>
      <c r="K63">
        <v>6</v>
      </c>
      <c r="L63">
        <v>230</v>
      </c>
    </row>
    <row r="64" spans="1:12">
      <c r="A64" s="6">
        <v>41471</v>
      </c>
      <c r="B64" s="7" t="s">
        <v>31</v>
      </c>
      <c r="C64">
        <v>21</v>
      </c>
      <c r="D64" t="s">
        <v>23</v>
      </c>
      <c r="E64">
        <v>1.94</v>
      </c>
      <c r="F64">
        <v>1.94</v>
      </c>
    </row>
    <row r="65" spans="1:12">
      <c r="A65" s="6">
        <v>41471</v>
      </c>
      <c r="B65" s="7" t="s">
        <v>31</v>
      </c>
      <c r="C65">
        <v>21</v>
      </c>
      <c r="D65" t="s">
        <v>20</v>
      </c>
      <c r="F65">
        <v>1.8</v>
      </c>
      <c r="J65">
        <f>51+54+62+114+185</f>
        <v>466</v>
      </c>
      <c r="K65">
        <v>5</v>
      </c>
      <c r="L65">
        <v>185</v>
      </c>
    </row>
    <row r="66" spans="1:12">
      <c r="A66" s="6">
        <v>41471</v>
      </c>
      <c r="B66" s="7" t="s">
        <v>31</v>
      </c>
      <c r="C66">
        <v>21</v>
      </c>
      <c r="D66" t="s">
        <v>20</v>
      </c>
      <c r="F66">
        <v>1.9</v>
      </c>
      <c r="J66">
        <f>40+68+75+72</f>
        <v>255</v>
      </c>
      <c r="K66">
        <v>4</v>
      </c>
      <c r="L66">
        <v>75</v>
      </c>
    </row>
    <row r="67" spans="1:12">
      <c r="A67" s="6">
        <v>41471</v>
      </c>
      <c r="B67" s="7" t="s">
        <v>31</v>
      </c>
      <c r="C67">
        <v>21</v>
      </c>
      <c r="D67" t="s">
        <v>20</v>
      </c>
      <c r="F67">
        <v>6.6</v>
      </c>
      <c r="J67">
        <f>204+240+250+253+247+279+297+319+343+357+357</f>
        <v>3146</v>
      </c>
      <c r="K67">
        <v>11</v>
      </c>
      <c r="L67">
        <v>357</v>
      </c>
    </row>
    <row r="68" spans="1:12">
      <c r="A68" s="6">
        <v>41471</v>
      </c>
      <c r="B68" s="7" t="s">
        <v>31</v>
      </c>
      <c r="C68">
        <v>45</v>
      </c>
      <c r="D68" t="s">
        <v>21</v>
      </c>
      <c r="F68">
        <v>2.25</v>
      </c>
      <c r="J68">
        <f>286+326+367+395</f>
        <v>1374</v>
      </c>
      <c r="K68">
        <v>4</v>
      </c>
      <c r="L68">
        <v>395</v>
      </c>
    </row>
    <row r="69" spans="1:12">
      <c r="A69" s="6">
        <v>41471</v>
      </c>
      <c r="B69" s="7" t="s">
        <v>31</v>
      </c>
      <c r="C69">
        <v>45</v>
      </c>
      <c r="D69" t="s">
        <v>21</v>
      </c>
      <c r="F69">
        <v>1.95</v>
      </c>
      <c r="J69">
        <f>280+301+355+391</f>
        <v>1327</v>
      </c>
      <c r="K69">
        <v>4</v>
      </c>
      <c r="L69">
        <v>391</v>
      </c>
    </row>
    <row r="70" spans="1:12">
      <c r="A70" s="6">
        <v>41471</v>
      </c>
      <c r="B70" s="7" t="s">
        <v>31</v>
      </c>
      <c r="C70">
        <v>45</v>
      </c>
      <c r="D70" t="s">
        <v>21</v>
      </c>
      <c r="F70">
        <v>2.12</v>
      </c>
      <c r="J70">
        <f>244+221+329+347</f>
        <v>1141</v>
      </c>
      <c r="K70">
        <v>4</v>
      </c>
      <c r="L70">
        <v>347</v>
      </c>
    </row>
    <row r="71" spans="1:12">
      <c r="A71" s="6">
        <v>41471</v>
      </c>
      <c r="B71" s="7" t="s">
        <v>31</v>
      </c>
      <c r="C71">
        <v>45</v>
      </c>
      <c r="D71" t="s">
        <v>20</v>
      </c>
      <c r="F71">
        <v>4.1500000000000004</v>
      </c>
      <c r="J71">
        <f>299+336+371</f>
        <v>1006</v>
      </c>
      <c r="K71">
        <v>3</v>
      </c>
      <c r="L71">
        <v>371</v>
      </c>
    </row>
    <row r="72" spans="1:12">
      <c r="A72" s="6">
        <v>41471</v>
      </c>
      <c r="B72" s="7" t="s">
        <v>31</v>
      </c>
      <c r="C72">
        <v>45</v>
      </c>
      <c r="D72" t="s">
        <v>20</v>
      </c>
      <c r="F72">
        <v>2</v>
      </c>
      <c r="J72">
        <f>227+256+292+308</f>
        <v>1083</v>
      </c>
      <c r="K72">
        <v>4</v>
      </c>
      <c r="L72">
        <v>308</v>
      </c>
    </row>
    <row r="73" spans="1:12">
      <c r="A73" s="6">
        <v>41471</v>
      </c>
      <c r="B73" s="7" t="s">
        <v>31</v>
      </c>
      <c r="C73">
        <v>46</v>
      </c>
      <c r="D73" t="s">
        <v>20</v>
      </c>
      <c r="F73">
        <v>4.4000000000000004</v>
      </c>
      <c r="J73">
        <f>285+315+322+344+346+348+385</f>
        <v>2345</v>
      </c>
      <c r="K73">
        <v>7</v>
      </c>
      <c r="L73">
        <v>385</v>
      </c>
    </row>
    <row r="74" spans="1:12">
      <c r="A74" s="6">
        <v>41471</v>
      </c>
      <c r="B74" s="7" t="s">
        <v>31</v>
      </c>
      <c r="C74">
        <v>46</v>
      </c>
      <c r="D74" t="s">
        <v>20</v>
      </c>
      <c r="F74">
        <v>5.05</v>
      </c>
      <c r="J74">
        <f>195+266+295+298+312+348+373+389+392+408</f>
        <v>3276</v>
      </c>
      <c r="K74">
        <v>10</v>
      </c>
      <c r="L74">
        <v>408</v>
      </c>
    </row>
    <row r="75" spans="1:12">
      <c r="A75" s="6">
        <v>41471</v>
      </c>
      <c r="B75" s="7" t="s">
        <v>31</v>
      </c>
      <c r="C75">
        <v>46</v>
      </c>
      <c r="D75" t="s">
        <v>20</v>
      </c>
      <c r="F75">
        <v>3.43</v>
      </c>
      <c r="J75">
        <f>256+327+194+243+262</f>
        <v>1282</v>
      </c>
      <c r="K75">
        <v>5</v>
      </c>
      <c r="L75">
        <v>262</v>
      </c>
    </row>
    <row r="76" spans="1:12">
      <c r="A76" s="6">
        <v>41471</v>
      </c>
      <c r="B76" s="7" t="s">
        <v>31</v>
      </c>
      <c r="C76">
        <v>46</v>
      </c>
      <c r="D76" t="s">
        <v>20</v>
      </c>
      <c r="F76">
        <v>3.35</v>
      </c>
      <c r="J76">
        <f>209+264+309+345</f>
        <v>1127</v>
      </c>
      <c r="K76">
        <v>4</v>
      </c>
      <c r="L76">
        <v>345</v>
      </c>
    </row>
    <row r="77" spans="1:12">
      <c r="A77" s="6">
        <v>41471</v>
      </c>
      <c r="B77" s="7" t="s">
        <v>31</v>
      </c>
      <c r="C77">
        <v>46</v>
      </c>
      <c r="D77" t="s">
        <v>20</v>
      </c>
      <c r="F77">
        <v>4.5599999999999996</v>
      </c>
      <c r="J77">
        <f>318+319+356+384+404+412+418</f>
        <v>2611</v>
      </c>
      <c r="K77">
        <v>7</v>
      </c>
      <c r="L77">
        <v>418</v>
      </c>
    </row>
    <row r="78" spans="1:12">
      <c r="A78" s="6">
        <v>41471</v>
      </c>
      <c r="B78" s="7" t="s">
        <v>31</v>
      </c>
      <c r="C78">
        <v>55</v>
      </c>
      <c r="D78" t="s">
        <v>20</v>
      </c>
      <c r="F78">
        <v>7.55</v>
      </c>
      <c r="J78">
        <f>179+213+228+252+278+310+347+363+380+380</f>
        <v>2930</v>
      </c>
      <c r="K78">
        <v>10</v>
      </c>
      <c r="L78">
        <v>380</v>
      </c>
    </row>
    <row r="79" spans="1:12">
      <c r="A79" s="6">
        <v>41471</v>
      </c>
      <c r="B79" s="7" t="s">
        <v>31</v>
      </c>
      <c r="C79">
        <v>55</v>
      </c>
      <c r="D79" t="s">
        <v>20</v>
      </c>
      <c r="E79">
        <v>382</v>
      </c>
      <c r="F79">
        <v>4.75</v>
      </c>
      <c r="H79">
        <v>35</v>
      </c>
      <c r="I79">
        <v>2.25</v>
      </c>
    </row>
    <row r="80" spans="1:12">
      <c r="A80" s="6">
        <v>41471</v>
      </c>
      <c r="B80" s="7" t="s">
        <v>31</v>
      </c>
      <c r="C80">
        <v>55</v>
      </c>
      <c r="D80" t="s">
        <v>20</v>
      </c>
      <c r="F80">
        <v>2.78</v>
      </c>
      <c r="J80">
        <f>196+241</f>
        <v>437</v>
      </c>
      <c r="K80">
        <v>2</v>
      </c>
      <c r="L80">
        <v>241</v>
      </c>
    </row>
    <row r="81" spans="1:7">
      <c r="A81" s="6">
        <v>41458</v>
      </c>
      <c r="B81" s="7" t="s">
        <v>19</v>
      </c>
      <c r="C81">
        <v>18</v>
      </c>
      <c r="D81" t="s">
        <v>23</v>
      </c>
      <c r="E81">
        <v>300</v>
      </c>
      <c r="F81">
        <v>1.82</v>
      </c>
      <c r="G81">
        <v>5</v>
      </c>
    </row>
    <row r="82" spans="1:7">
      <c r="A82" s="6">
        <v>41458</v>
      </c>
      <c r="B82" s="7" t="s">
        <v>19</v>
      </c>
      <c r="C82">
        <v>18</v>
      </c>
      <c r="D82" t="s">
        <v>23</v>
      </c>
      <c r="E82">
        <v>61</v>
      </c>
      <c r="F82">
        <v>0.98</v>
      </c>
    </row>
    <row r="83" spans="1:7">
      <c r="A83" s="6">
        <v>41458</v>
      </c>
      <c r="B83" s="7" t="s">
        <v>19</v>
      </c>
      <c r="C83">
        <v>18</v>
      </c>
      <c r="D83" t="s">
        <v>23</v>
      </c>
      <c r="E83">
        <v>88</v>
      </c>
      <c r="F83">
        <v>0.7</v>
      </c>
    </row>
    <row r="84" spans="1:7">
      <c r="A84" s="6">
        <v>41458</v>
      </c>
      <c r="B84" s="7" t="s">
        <v>19</v>
      </c>
      <c r="C84">
        <v>18</v>
      </c>
      <c r="D84" t="s">
        <v>23</v>
      </c>
      <c r="E84">
        <v>287</v>
      </c>
      <c r="F84">
        <v>1.24</v>
      </c>
    </row>
    <row r="85" spans="1:7">
      <c r="A85" s="6">
        <v>41458</v>
      </c>
      <c r="B85" s="7" t="s">
        <v>19</v>
      </c>
      <c r="C85">
        <v>18</v>
      </c>
      <c r="D85" t="s">
        <v>23</v>
      </c>
      <c r="E85">
        <v>329</v>
      </c>
      <c r="F85">
        <v>1.22</v>
      </c>
    </row>
    <row r="86" spans="1:7">
      <c r="A86" s="6">
        <v>41458</v>
      </c>
      <c r="B86" s="7" t="s">
        <v>19</v>
      </c>
      <c r="C86">
        <v>18</v>
      </c>
      <c r="D86" t="s">
        <v>23</v>
      </c>
      <c r="E86">
        <v>241</v>
      </c>
      <c r="F86">
        <v>0.92</v>
      </c>
    </row>
    <row r="87" spans="1:7">
      <c r="A87" s="6">
        <v>41458</v>
      </c>
      <c r="B87" s="7" t="s">
        <v>19</v>
      </c>
      <c r="C87">
        <v>18</v>
      </c>
      <c r="D87" t="s">
        <v>23</v>
      </c>
      <c r="E87">
        <v>187</v>
      </c>
      <c r="F87">
        <v>0.87</v>
      </c>
      <c r="G87">
        <v>5</v>
      </c>
    </row>
    <row r="88" spans="1:7">
      <c r="A88" s="6">
        <v>41458</v>
      </c>
      <c r="B88" s="7" t="s">
        <v>19</v>
      </c>
      <c r="C88">
        <v>18</v>
      </c>
      <c r="D88" t="s">
        <v>23</v>
      </c>
      <c r="E88">
        <v>283</v>
      </c>
      <c r="F88">
        <v>1.91</v>
      </c>
    </row>
    <row r="89" spans="1:7">
      <c r="A89" s="6">
        <v>41458</v>
      </c>
      <c r="B89" s="7" t="s">
        <v>19</v>
      </c>
      <c r="C89">
        <v>18</v>
      </c>
      <c r="D89" t="s">
        <v>23</v>
      </c>
      <c r="E89">
        <v>224</v>
      </c>
      <c r="F89">
        <v>0.87</v>
      </c>
      <c r="G89">
        <v>5</v>
      </c>
    </row>
    <row r="90" spans="1:7">
      <c r="A90" s="6">
        <v>41458</v>
      </c>
      <c r="B90" s="7" t="s">
        <v>19</v>
      </c>
      <c r="C90">
        <v>18</v>
      </c>
      <c r="D90" t="s">
        <v>23</v>
      </c>
      <c r="E90">
        <v>421</v>
      </c>
      <c r="F90">
        <v>1.45</v>
      </c>
      <c r="G90">
        <v>8</v>
      </c>
    </row>
    <row r="91" spans="1:7">
      <c r="A91" s="6">
        <v>41458</v>
      </c>
      <c r="B91" s="7" t="s">
        <v>19</v>
      </c>
      <c r="C91">
        <v>18</v>
      </c>
      <c r="D91" t="s">
        <v>23</v>
      </c>
      <c r="E91">
        <v>366</v>
      </c>
      <c r="F91">
        <v>1.28</v>
      </c>
      <c r="G91">
        <v>8</v>
      </c>
    </row>
    <row r="92" spans="1:7">
      <c r="A92" s="6">
        <v>41458</v>
      </c>
      <c r="B92" s="7" t="s">
        <v>19</v>
      </c>
      <c r="C92">
        <v>18</v>
      </c>
      <c r="D92" t="s">
        <v>23</v>
      </c>
      <c r="E92">
        <v>357</v>
      </c>
      <c r="F92">
        <v>1.07</v>
      </c>
    </row>
    <row r="93" spans="1:7">
      <c r="A93" s="6">
        <v>41458</v>
      </c>
      <c r="B93" s="7" t="s">
        <v>19</v>
      </c>
      <c r="C93">
        <v>18</v>
      </c>
      <c r="D93" t="s">
        <v>23</v>
      </c>
      <c r="E93">
        <v>232</v>
      </c>
      <c r="F93">
        <v>0.75</v>
      </c>
    </row>
    <row r="94" spans="1:7">
      <c r="A94" s="6">
        <v>41458</v>
      </c>
      <c r="B94" s="7" t="s">
        <v>19</v>
      </c>
      <c r="C94">
        <v>18</v>
      </c>
      <c r="D94" t="s">
        <v>23</v>
      </c>
      <c r="E94">
        <v>175</v>
      </c>
      <c r="F94">
        <v>0.73</v>
      </c>
    </row>
    <row r="95" spans="1:7">
      <c r="A95" s="6">
        <v>41458</v>
      </c>
      <c r="B95" s="7" t="s">
        <v>19</v>
      </c>
      <c r="C95">
        <v>18</v>
      </c>
      <c r="D95" t="s">
        <v>23</v>
      </c>
      <c r="E95">
        <v>364</v>
      </c>
      <c r="F95">
        <v>1.37</v>
      </c>
      <c r="G95">
        <v>9</v>
      </c>
    </row>
    <row r="96" spans="1:7">
      <c r="A96" s="6">
        <v>41458</v>
      </c>
      <c r="B96" s="7" t="s">
        <v>19</v>
      </c>
      <c r="C96">
        <v>18</v>
      </c>
      <c r="D96" t="s">
        <v>23</v>
      </c>
      <c r="E96">
        <v>308</v>
      </c>
      <c r="F96">
        <v>1.05</v>
      </c>
    </row>
    <row r="97" spans="1:12">
      <c r="A97" s="6">
        <v>41458</v>
      </c>
      <c r="B97" s="7" t="s">
        <v>19</v>
      </c>
      <c r="C97">
        <v>18</v>
      </c>
      <c r="D97" t="s">
        <v>23</v>
      </c>
      <c r="E97">
        <v>260</v>
      </c>
      <c r="F97">
        <v>1.4</v>
      </c>
      <c r="G97">
        <v>6</v>
      </c>
    </row>
    <row r="98" spans="1:12">
      <c r="A98" s="6">
        <v>41458</v>
      </c>
      <c r="B98" s="7" t="s">
        <v>19</v>
      </c>
      <c r="C98">
        <v>18</v>
      </c>
      <c r="D98" t="s">
        <v>23</v>
      </c>
      <c r="E98">
        <v>260</v>
      </c>
      <c r="F98">
        <v>1.47</v>
      </c>
      <c r="G98">
        <v>10</v>
      </c>
    </row>
    <row r="99" spans="1:12">
      <c r="A99" s="6">
        <v>41458</v>
      </c>
      <c r="B99" s="7" t="s">
        <v>19</v>
      </c>
      <c r="C99">
        <v>18</v>
      </c>
      <c r="D99" t="s">
        <v>23</v>
      </c>
      <c r="E99">
        <v>253</v>
      </c>
      <c r="F99">
        <v>0.57999999999999996</v>
      </c>
    </row>
    <row r="100" spans="1:12">
      <c r="A100" s="6">
        <v>41458</v>
      </c>
      <c r="B100" s="7" t="s">
        <v>19</v>
      </c>
      <c r="C100">
        <v>18</v>
      </c>
      <c r="D100" t="s">
        <v>23</v>
      </c>
      <c r="E100">
        <v>186</v>
      </c>
      <c r="F100">
        <v>1</v>
      </c>
      <c r="G100">
        <v>7</v>
      </c>
    </row>
    <row r="101" spans="1:12">
      <c r="A101" s="6">
        <v>41458</v>
      </c>
      <c r="B101" s="7" t="s">
        <v>19</v>
      </c>
      <c r="C101">
        <v>18</v>
      </c>
      <c r="D101" t="s">
        <v>23</v>
      </c>
      <c r="E101">
        <v>314</v>
      </c>
      <c r="F101">
        <v>0.86</v>
      </c>
      <c r="G101">
        <v>2</v>
      </c>
    </row>
    <row r="102" spans="1:12">
      <c r="A102" s="6">
        <v>41458</v>
      </c>
      <c r="B102" s="7" t="s">
        <v>19</v>
      </c>
      <c r="C102">
        <v>18</v>
      </c>
      <c r="D102" t="s">
        <v>20</v>
      </c>
      <c r="F102">
        <v>5.37</v>
      </c>
      <c r="J102">
        <f>300+325+328+358+389+415</f>
        <v>2115</v>
      </c>
      <c r="K102">
        <v>6</v>
      </c>
      <c r="L102">
        <v>415</v>
      </c>
    </row>
    <row r="103" spans="1:12">
      <c r="A103" s="6">
        <v>41458</v>
      </c>
      <c r="B103" s="7" t="s">
        <v>19</v>
      </c>
      <c r="C103">
        <v>18</v>
      </c>
      <c r="D103" t="s">
        <v>20</v>
      </c>
      <c r="F103">
        <v>3.32</v>
      </c>
      <c r="J103">
        <f>275+305+338+371+380</f>
        <v>1669</v>
      </c>
      <c r="K103">
        <v>5</v>
      </c>
      <c r="L103">
        <v>380</v>
      </c>
    </row>
    <row r="104" spans="1:12">
      <c r="A104" s="6">
        <v>41458</v>
      </c>
      <c r="B104" s="7" t="s">
        <v>19</v>
      </c>
      <c r="C104">
        <v>18</v>
      </c>
      <c r="D104" t="s">
        <v>20</v>
      </c>
      <c r="F104">
        <v>0.72</v>
      </c>
      <c r="J104">
        <f>140+188+211+217</f>
        <v>756</v>
      </c>
      <c r="K104">
        <v>4</v>
      </c>
      <c r="L104">
        <v>217</v>
      </c>
    </row>
    <row r="105" spans="1:12">
      <c r="A105" s="6">
        <v>41458</v>
      </c>
      <c r="B105" s="7" t="s">
        <v>19</v>
      </c>
      <c r="C105">
        <v>18</v>
      </c>
      <c r="D105" t="s">
        <v>20</v>
      </c>
      <c r="F105">
        <v>3.3</v>
      </c>
      <c r="J105">
        <f>208+254+280+319+334+354+387+403</f>
        <v>2539</v>
      </c>
      <c r="K105">
        <v>8</v>
      </c>
    </row>
    <row r="106" spans="1:12">
      <c r="A106" s="6">
        <v>41458</v>
      </c>
      <c r="B106" s="7" t="s">
        <v>19</v>
      </c>
      <c r="C106">
        <v>18</v>
      </c>
      <c r="D106" t="s">
        <v>20</v>
      </c>
      <c r="F106">
        <v>4.6399999999999997</v>
      </c>
      <c r="J106">
        <f>173+217+265+317+356+367+400</f>
        <v>2095</v>
      </c>
      <c r="K106">
        <v>7</v>
      </c>
      <c r="L106">
        <v>400</v>
      </c>
    </row>
    <row r="107" spans="1:12">
      <c r="A107" s="6">
        <v>41458</v>
      </c>
      <c r="B107" s="7" t="s">
        <v>19</v>
      </c>
      <c r="C107">
        <v>18</v>
      </c>
      <c r="D107" t="s">
        <v>20</v>
      </c>
      <c r="F107">
        <v>3.26</v>
      </c>
      <c r="J107">
        <f>287+308+448+482+491+501+530</f>
        <v>3047</v>
      </c>
      <c r="K107">
        <v>7</v>
      </c>
      <c r="L107">
        <v>530</v>
      </c>
    </row>
    <row r="108" spans="1:12">
      <c r="A108" s="6">
        <v>41458</v>
      </c>
      <c r="B108" s="7" t="s">
        <v>19</v>
      </c>
      <c r="C108">
        <v>18</v>
      </c>
      <c r="D108" t="s">
        <v>20</v>
      </c>
      <c r="F108">
        <v>3.54</v>
      </c>
      <c r="J108">
        <f>262+292+334+367+394</f>
        <v>1649</v>
      </c>
      <c r="K108">
        <v>5</v>
      </c>
      <c r="L108">
        <v>394</v>
      </c>
    </row>
    <row r="109" spans="1:12">
      <c r="A109" s="6">
        <v>41458</v>
      </c>
      <c r="B109" s="7" t="s">
        <v>19</v>
      </c>
      <c r="C109">
        <v>18</v>
      </c>
      <c r="D109" t="s">
        <v>20</v>
      </c>
      <c r="F109">
        <v>3.7</v>
      </c>
      <c r="J109">
        <f>237+271+299+353+397+400</f>
        <v>1957</v>
      </c>
      <c r="K109">
        <v>6</v>
      </c>
      <c r="L109">
        <v>400</v>
      </c>
    </row>
    <row r="110" spans="1:12">
      <c r="A110" s="6">
        <v>41458</v>
      </c>
      <c r="B110" s="7" t="s">
        <v>19</v>
      </c>
      <c r="C110">
        <v>18</v>
      </c>
      <c r="D110" t="s">
        <v>20</v>
      </c>
      <c r="F110">
        <v>2.1</v>
      </c>
      <c r="J110">
        <f>248+275+315+332+346</f>
        <v>1516</v>
      </c>
      <c r="K110">
        <v>5</v>
      </c>
      <c r="L110">
        <v>346</v>
      </c>
    </row>
    <row r="111" spans="1:12">
      <c r="A111" s="6">
        <v>41458</v>
      </c>
      <c r="B111" s="7" t="s">
        <v>19</v>
      </c>
      <c r="C111">
        <v>18</v>
      </c>
      <c r="D111" t="s">
        <v>20</v>
      </c>
      <c r="F111">
        <v>5.0999999999999996</v>
      </c>
      <c r="J111">
        <f>250+275+306+319+348+381+390+408+413</f>
        <v>3090</v>
      </c>
      <c r="K111">
        <v>9</v>
      </c>
      <c r="L111">
        <v>413</v>
      </c>
    </row>
    <row r="112" spans="1:12">
      <c r="A112" s="6">
        <v>41458</v>
      </c>
      <c r="B112" s="7" t="s">
        <v>19</v>
      </c>
      <c r="C112">
        <v>18</v>
      </c>
      <c r="D112" t="s">
        <v>20</v>
      </c>
      <c r="F112">
        <v>1.3</v>
      </c>
      <c r="J112">
        <f>226+240+262+279</f>
        <v>1007</v>
      </c>
      <c r="K112">
        <v>4</v>
      </c>
      <c r="L112">
        <v>279</v>
      </c>
    </row>
    <row r="113" spans="1:12">
      <c r="A113" s="6">
        <v>41458</v>
      </c>
      <c r="B113" s="7" t="s">
        <v>19</v>
      </c>
      <c r="C113">
        <v>18</v>
      </c>
      <c r="D113" t="s">
        <v>20</v>
      </c>
      <c r="F113">
        <v>2.83</v>
      </c>
      <c r="J113">
        <f>142+178+205+243+250</f>
        <v>1018</v>
      </c>
      <c r="K113">
        <v>5</v>
      </c>
      <c r="L113">
        <v>250</v>
      </c>
    </row>
    <row r="114" spans="1:12">
      <c r="A114" s="6">
        <v>41458</v>
      </c>
      <c r="B114" s="7" t="s">
        <v>19</v>
      </c>
      <c r="C114">
        <v>18</v>
      </c>
      <c r="D114" t="s">
        <v>20</v>
      </c>
      <c r="F114">
        <v>1.02</v>
      </c>
      <c r="J114">
        <f>165+188+213+218</f>
        <v>784</v>
      </c>
      <c r="K114">
        <v>4</v>
      </c>
      <c r="L114">
        <v>218</v>
      </c>
    </row>
    <row r="115" spans="1:12">
      <c r="A115" s="6">
        <v>41458</v>
      </c>
      <c r="B115" s="7" t="s">
        <v>19</v>
      </c>
      <c r="C115">
        <v>18</v>
      </c>
      <c r="D115" t="s">
        <v>20</v>
      </c>
      <c r="F115">
        <v>3</v>
      </c>
      <c r="J115">
        <f>207+238+245+267+278+305</f>
        <v>1540</v>
      </c>
      <c r="K115">
        <v>6</v>
      </c>
      <c r="L115">
        <v>305</v>
      </c>
    </row>
    <row r="116" spans="1:12">
      <c r="A116" s="6">
        <v>41458</v>
      </c>
      <c r="B116" s="7" t="s">
        <v>19</v>
      </c>
      <c r="C116">
        <v>18</v>
      </c>
      <c r="D116" t="s">
        <v>20</v>
      </c>
      <c r="F116">
        <v>4.07</v>
      </c>
      <c r="J116">
        <f>164+307+351+387+400</f>
        <v>1609</v>
      </c>
      <c r="K116">
        <v>5</v>
      </c>
      <c r="L116">
        <v>400</v>
      </c>
    </row>
    <row r="117" spans="1:12">
      <c r="A117" s="6">
        <v>41458</v>
      </c>
      <c r="B117" s="7" t="s">
        <v>19</v>
      </c>
      <c r="C117">
        <v>18</v>
      </c>
      <c r="D117" t="s">
        <v>20</v>
      </c>
      <c r="F117">
        <v>3.22</v>
      </c>
      <c r="J117">
        <f>243+286+312+341+353+366+367</f>
        <v>2268</v>
      </c>
      <c r="K117">
        <v>7</v>
      </c>
      <c r="L117">
        <v>367</v>
      </c>
    </row>
    <row r="118" spans="1:12">
      <c r="A118" s="6">
        <v>41458</v>
      </c>
      <c r="B118" s="7" t="s">
        <v>19</v>
      </c>
      <c r="C118">
        <v>18</v>
      </c>
      <c r="D118" t="s">
        <v>20</v>
      </c>
      <c r="F118">
        <v>1</v>
      </c>
      <c r="J118">
        <f>208+230+274+243</f>
        <v>955</v>
      </c>
      <c r="K118">
        <v>4</v>
      </c>
      <c r="L118">
        <v>274</v>
      </c>
    </row>
    <row r="119" spans="1:12">
      <c r="A119" s="6">
        <v>41458</v>
      </c>
      <c r="B119" s="7" t="s">
        <v>19</v>
      </c>
      <c r="C119">
        <v>18</v>
      </c>
      <c r="D119" t="s">
        <v>20</v>
      </c>
      <c r="F119">
        <v>2.3199999999999998</v>
      </c>
      <c r="J119">
        <f>212+246+300+332+335</f>
        <v>1425</v>
      </c>
      <c r="K119">
        <v>5</v>
      </c>
      <c r="L119">
        <v>335</v>
      </c>
    </row>
    <row r="120" spans="1:12">
      <c r="A120" s="6">
        <v>41458</v>
      </c>
      <c r="B120" s="7" t="s">
        <v>19</v>
      </c>
      <c r="C120">
        <v>18</v>
      </c>
      <c r="D120" t="s">
        <v>20</v>
      </c>
      <c r="F120">
        <v>0.93</v>
      </c>
      <c r="J120">
        <f>181+165+239+259</f>
        <v>844</v>
      </c>
      <c r="K120">
        <v>4</v>
      </c>
      <c r="L120">
        <v>259</v>
      </c>
    </row>
    <row r="121" spans="1:12">
      <c r="A121" s="6">
        <v>41458</v>
      </c>
      <c r="B121" s="7" t="s">
        <v>19</v>
      </c>
      <c r="C121">
        <v>18</v>
      </c>
      <c r="D121" t="s">
        <v>20</v>
      </c>
      <c r="F121">
        <v>1.6</v>
      </c>
      <c r="J121">
        <f>231+261+290+305</f>
        <v>1087</v>
      </c>
      <c r="K121">
        <v>4</v>
      </c>
      <c r="L121">
        <v>305</v>
      </c>
    </row>
    <row r="122" spans="1:12">
      <c r="A122" s="6">
        <v>41458</v>
      </c>
      <c r="B122" s="7" t="s">
        <v>19</v>
      </c>
      <c r="C122">
        <v>38</v>
      </c>
      <c r="D122" t="s">
        <v>21</v>
      </c>
      <c r="F122">
        <v>4.78</v>
      </c>
      <c r="J122">
        <f>192+217+260+307+351+382+387+392</f>
        <v>2488</v>
      </c>
      <c r="K122">
        <v>8</v>
      </c>
      <c r="L122">
        <v>392</v>
      </c>
    </row>
    <row r="123" spans="1:12">
      <c r="A123" s="6">
        <v>41458</v>
      </c>
      <c r="B123" s="7" t="s">
        <v>19</v>
      </c>
      <c r="C123">
        <v>38</v>
      </c>
      <c r="D123" t="s">
        <v>21</v>
      </c>
      <c r="F123">
        <v>5.6</v>
      </c>
      <c r="J123">
        <f>197+218+250+305+327+350+362+377</f>
        <v>2386</v>
      </c>
      <c r="K123">
        <v>8</v>
      </c>
      <c r="L123">
        <v>377</v>
      </c>
    </row>
    <row r="124" spans="1:12">
      <c r="A124" s="6">
        <v>41458</v>
      </c>
      <c r="B124" s="7" t="s">
        <v>19</v>
      </c>
      <c r="C124">
        <v>38</v>
      </c>
      <c r="D124" t="s">
        <v>21</v>
      </c>
      <c r="E124">
        <v>394</v>
      </c>
      <c r="F124">
        <v>3.18</v>
      </c>
      <c r="H124">
        <v>27</v>
      </c>
      <c r="I124">
        <v>2.6</v>
      </c>
    </row>
    <row r="125" spans="1:12">
      <c r="A125" s="6">
        <v>41458</v>
      </c>
      <c r="B125" s="7" t="s">
        <v>19</v>
      </c>
      <c r="C125">
        <v>38</v>
      </c>
      <c r="D125" t="s">
        <v>21</v>
      </c>
      <c r="F125">
        <v>3.7</v>
      </c>
      <c r="J125">
        <f>162+219+318+328+331+358</f>
        <v>1716</v>
      </c>
      <c r="K125">
        <v>6</v>
      </c>
      <c r="L125">
        <v>358</v>
      </c>
    </row>
    <row r="126" spans="1:12">
      <c r="A126" s="6">
        <v>41458</v>
      </c>
      <c r="B126" s="7" t="s">
        <v>19</v>
      </c>
      <c r="C126">
        <v>38</v>
      </c>
      <c r="D126" t="s">
        <v>21</v>
      </c>
      <c r="F126">
        <v>4.5999999999999996</v>
      </c>
      <c r="J126">
        <f>322+369+404+427+437+468+463</f>
        <v>2890</v>
      </c>
      <c r="K126">
        <v>7</v>
      </c>
      <c r="L126">
        <v>468</v>
      </c>
    </row>
    <row r="127" spans="1:12">
      <c r="A127" s="6">
        <v>41458</v>
      </c>
      <c r="B127" s="7" t="s">
        <v>19</v>
      </c>
      <c r="C127">
        <v>38</v>
      </c>
      <c r="D127" t="s">
        <v>21</v>
      </c>
      <c r="E127">
        <v>285</v>
      </c>
      <c r="F127">
        <v>2.85</v>
      </c>
      <c r="H127">
        <v>29</v>
      </c>
      <c r="I127">
        <v>3</v>
      </c>
    </row>
    <row r="128" spans="1:12">
      <c r="A128" s="6">
        <v>41458</v>
      </c>
      <c r="B128" s="7" t="s">
        <v>19</v>
      </c>
      <c r="C128">
        <v>38</v>
      </c>
      <c r="D128" t="s">
        <v>21</v>
      </c>
      <c r="F128">
        <v>4.12</v>
      </c>
      <c r="J128">
        <f>256+312+313+363+387+396</f>
        <v>2027</v>
      </c>
      <c r="K128">
        <v>6</v>
      </c>
      <c r="L128">
        <v>396</v>
      </c>
    </row>
    <row r="129" spans="1:12">
      <c r="A129" s="6">
        <v>41458</v>
      </c>
      <c r="B129" s="7" t="s">
        <v>19</v>
      </c>
      <c r="C129">
        <v>38</v>
      </c>
      <c r="D129" t="s">
        <v>21</v>
      </c>
      <c r="E129">
        <v>355</v>
      </c>
      <c r="F129">
        <v>3.5</v>
      </c>
      <c r="H129">
        <v>31</v>
      </c>
      <c r="I129">
        <v>2.6</v>
      </c>
    </row>
    <row r="130" spans="1:12">
      <c r="A130" s="6">
        <v>41458</v>
      </c>
      <c r="B130" s="7" t="s">
        <v>19</v>
      </c>
      <c r="C130">
        <v>38</v>
      </c>
      <c r="D130" t="s">
        <v>21</v>
      </c>
      <c r="E130">
        <v>338</v>
      </c>
      <c r="F130">
        <v>3.44</v>
      </c>
      <c r="H130">
        <v>38</v>
      </c>
      <c r="I130">
        <v>2.8</v>
      </c>
    </row>
    <row r="131" spans="1:12">
      <c r="A131" s="6">
        <v>41458</v>
      </c>
      <c r="B131" s="7" t="s">
        <v>19</v>
      </c>
      <c r="C131">
        <v>38</v>
      </c>
      <c r="D131" t="s">
        <v>21</v>
      </c>
      <c r="F131">
        <v>1.1499999999999999</v>
      </c>
      <c r="J131">
        <f>52+55+71+80</f>
        <v>258</v>
      </c>
      <c r="K131">
        <v>4</v>
      </c>
      <c r="L131">
        <v>80</v>
      </c>
    </row>
    <row r="132" spans="1:12">
      <c r="A132" s="6">
        <v>41458</v>
      </c>
      <c r="B132" s="7" t="s">
        <v>19</v>
      </c>
      <c r="C132">
        <v>38</v>
      </c>
      <c r="D132" t="s">
        <v>21</v>
      </c>
      <c r="F132">
        <v>1.87</v>
      </c>
      <c r="J132">
        <f>177+216+226</f>
        <v>619</v>
      </c>
      <c r="K132">
        <v>3</v>
      </c>
      <c r="L132">
        <v>226</v>
      </c>
    </row>
    <row r="133" spans="1:12">
      <c r="A133" s="6">
        <v>41458</v>
      </c>
      <c r="B133" s="7" t="s">
        <v>19</v>
      </c>
      <c r="C133">
        <v>45</v>
      </c>
      <c r="D133" t="s">
        <v>23</v>
      </c>
      <c r="E133">
        <v>439</v>
      </c>
      <c r="F133">
        <v>1.36</v>
      </c>
    </row>
    <row r="134" spans="1:12">
      <c r="A134" s="6">
        <v>41458</v>
      </c>
      <c r="B134" s="7" t="s">
        <v>19</v>
      </c>
      <c r="C134">
        <v>45</v>
      </c>
      <c r="D134" t="s">
        <v>22</v>
      </c>
      <c r="E134">
        <v>316</v>
      </c>
      <c r="F134">
        <v>2.2200000000000002</v>
      </c>
    </row>
    <row r="135" spans="1:12">
      <c r="A135" s="6">
        <v>41458</v>
      </c>
      <c r="B135" s="7" t="s">
        <v>19</v>
      </c>
      <c r="C135">
        <v>45</v>
      </c>
      <c r="D135" t="s">
        <v>22</v>
      </c>
      <c r="E135">
        <v>418</v>
      </c>
      <c r="F135">
        <v>2.2999999999999998</v>
      </c>
      <c r="G135">
        <v>25</v>
      </c>
    </row>
    <row r="136" spans="1:12">
      <c r="A136" s="6">
        <v>41458</v>
      </c>
      <c r="B136" s="7" t="s">
        <v>19</v>
      </c>
      <c r="C136">
        <v>45</v>
      </c>
      <c r="D136" t="s">
        <v>22</v>
      </c>
      <c r="E136">
        <v>470</v>
      </c>
      <c r="F136">
        <v>1.5</v>
      </c>
      <c r="G136">
        <v>12</v>
      </c>
    </row>
    <row r="137" spans="1:12">
      <c r="A137" s="6">
        <v>41458</v>
      </c>
      <c r="B137" s="7" t="s">
        <v>19</v>
      </c>
      <c r="C137">
        <v>45</v>
      </c>
      <c r="D137" t="s">
        <v>22</v>
      </c>
      <c r="E137">
        <v>126</v>
      </c>
      <c r="F137">
        <v>0.9</v>
      </c>
    </row>
    <row r="138" spans="1:12">
      <c r="A138" s="6">
        <v>41458</v>
      </c>
      <c r="B138" s="7" t="s">
        <v>19</v>
      </c>
      <c r="C138">
        <v>45</v>
      </c>
      <c r="D138" t="s">
        <v>22</v>
      </c>
      <c r="E138">
        <v>278</v>
      </c>
      <c r="F138">
        <v>2.48</v>
      </c>
    </row>
    <row r="139" spans="1:12">
      <c r="A139" s="6">
        <v>41458</v>
      </c>
      <c r="B139" s="7" t="s">
        <v>19</v>
      </c>
      <c r="C139">
        <v>45</v>
      </c>
      <c r="D139" t="s">
        <v>22</v>
      </c>
      <c r="E139">
        <v>422</v>
      </c>
      <c r="F139">
        <v>2.08</v>
      </c>
      <c r="G139">
        <v>2</v>
      </c>
    </row>
    <row r="140" spans="1:12">
      <c r="A140" s="6">
        <v>41458</v>
      </c>
      <c r="B140" s="7" t="s">
        <v>19</v>
      </c>
      <c r="C140">
        <v>45</v>
      </c>
      <c r="D140" t="s">
        <v>22</v>
      </c>
      <c r="E140">
        <v>152</v>
      </c>
      <c r="F140">
        <v>0.82</v>
      </c>
      <c r="G140">
        <v>3</v>
      </c>
    </row>
    <row r="141" spans="1:12">
      <c r="A141" s="6">
        <v>41458</v>
      </c>
      <c r="B141" s="7" t="s">
        <v>19</v>
      </c>
      <c r="C141">
        <v>45</v>
      </c>
      <c r="D141" t="s">
        <v>22</v>
      </c>
      <c r="E141">
        <v>245</v>
      </c>
      <c r="F141">
        <v>1.1000000000000001</v>
      </c>
    </row>
    <row r="142" spans="1:12">
      <c r="A142" s="6">
        <v>41458</v>
      </c>
      <c r="B142" s="7" t="s">
        <v>19</v>
      </c>
      <c r="C142">
        <v>45</v>
      </c>
      <c r="D142" t="s">
        <v>22</v>
      </c>
      <c r="E142">
        <v>350</v>
      </c>
      <c r="F142">
        <v>1.82</v>
      </c>
      <c r="G142">
        <v>11</v>
      </c>
    </row>
    <row r="143" spans="1:12">
      <c r="A143" s="6">
        <v>41458</v>
      </c>
      <c r="B143" s="7" t="s">
        <v>19</v>
      </c>
      <c r="C143">
        <v>45</v>
      </c>
      <c r="D143" t="s">
        <v>22</v>
      </c>
      <c r="E143">
        <v>283</v>
      </c>
      <c r="F143">
        <v>1.18</v>
      </c>
      <c r="G143">
        <v>11</v>
      </c>
    </row>
    <row r="144" spans="1:12">
      <c r="A144" s="6">
        <v>41458</v>
      </c>
      <c r="B144" s="7" t="s">
        <v>19</v>
      </c>
      <c r="C144">
        <v>45</v>
      </c>
      <c r="D144" t="s">
        <v>22</v>
      </c>
      <c r="E144">
        <v>352</v>
      </c>
      <c r="F144">
        <v>1.85</v>
      </c>
      <c r="G144">
        <v>7</v>
      </c>
    </row>
    <row r="145" spans="1:12">
      <c r="A145" s="6">
        <v>41458</v>
      </c>
      <c r="B145" s="7" t="s">
        <v>19</v>
      </c>
      <c r="C145">
        <v>45</v>
      </c>
      <c r="D145" t="s">
        <v>21</v>
      </c>
      <c r="F145">
        <v>2.38</v>
      </c>
      <c r="J145">
        <f>330+391+329</f>
        <v>1050</v>
      </c>
      <c r="K145">
        <v>3</v>
      </c>
      <c r="L145">
        <v>329</v>
      </c>
    </row>
    <row r="146" spans="1:12">
      <c r="A146" s="6">
        <v>41458</v>
      </c>
      <c r="B146" s="7" t="s">
        <v>19</v>
      </c>
      <c r="C146">
        <v>45</v>
      </c>
      <c r="D146" t="s">
        <v>21</v>
      </c>
      <c r="E146">
        <v>460</v>
      </c>
      <c r="F146">
        <v>2.75</v>
      </c>
      <c r="H146">
        <v>25</v>
      </c>
      <c r="I146">
        <v>2.4</v>
      </c>
    </row>
    <row r="147" spans="1:12">
      <c r="A147" s="6">
        <v>41458</v>
      </c>
      <c r="B147" s="7" t="s">
        <v>19</v>
      </c>
      <c r="C147">
        <v>45</v>
      </c>
      <c r="D147" t="s">
        <v>21</v>
      </c>
      <c r="F147">
        <v>4.17</v>
      </c>
      <c r="J147">
        <f>469+480+545+552+577</f>
        <v>2623</v>
      </c>
      <c r="K147">
        <v>5</v>
      </c>
      <c r="L147">
        <v>577</v>
      </c>
    </row>
    <row r="148" spans="1:12">
      <c r="A148" s="6">
        <v>41458</v>
      </c>
      <c r="B148" s="7" t="s">
        <v>19</v>
      </c>
      <c r="C148">
        <v>45</v>
      </c>
      <c r="D148" t="s">
        <v>21</v>
      </c>
      <c r="F148">
        <v>1.1000000000000001</v>
      </c>
      <c r="J148">
        <f>52+115+134+176+182</f>
        <v>659</v>
      </c>
      <c r="K148">
        <v>5</v>
      </c>
      <c r="L148">
        <v>182</v>
      </c>
    </row>
    <row r="149" spans="1:12">
      <c r="A149" s="6">
        <v>41458</v>
      </c>
      <c r="B149" s="7" t="s">
        <v>19</v>
      </c>
      <c r="C149">
        <v>45</v>
      </c>
      <c r="D149" t="s">
        <v>21</v>
      </c>
      <c r="E149">
        <v>334</v>
      </c>
      <c r="F149">
        <v>2.48</v>
      </c>
      <c r="H149">
        <v>15</v>
      </c>
      <c r="I149">
        <v>2.5</v>
      </c>
    </row>
    <row r="150" spans="1:12">
      <c r="A150" s="6">
        <v>41458</v>
      </c>
      <c r="B150" s="7" t="s">
        <v>19</v>
      </c>
      <c r="C150">
        <v>45</v>
      </c>
      <c r="D150" t="s">
        <v>21</v>
      </c>
      <c r="E150">
        <v>392</v>
      </c>
      <c r="F150">
        <v>3.28</v>
      </c>
      <c r="H150">
        <v>23</v>
      </c>
      <c r="I150">
        <v>2.2999999999999998</v>
      </c>
    </row>
    <row r="151" spans="1:12">
      <c r="A151" s="6">
        <v>41458</v>
      </c>
      <c r="B151" s="7" t="s">
        <v>19</v>
      </c>
      <c r="C151">
        <v>45</v>
      </c>
      <c r="D151" t="s">
        <v>21</v>
      </c>
      <c r="F151">
        <v>2.36</v>
      </c>
      <c r="J151">
        <f>352+390+416+442+474</f>
        <v>2074</v>
      </c>
      <c r="K151">
        <v>5</v>
      </c>
    </row>
    <row r="152" spans="1:12">
      <c r="A152" s="6">
        <v>41458</v>
      </c>
      <c r="B152" s="7" t="s">
        <v>19</v>
      </c>
      <c r="C152">
        <v>45</v>
      </c>
      <c r="D152" t="s">
        <v>21</v>
      </c>
      <c r="F152">
        <v>1.83</v>
      </c>
      <c r="J152">
        <f>415+437+491+472</f>
        <v>1815</v>
      </c>
      <c r="K152">
        <v>4</v>
      </c>
      <c r="L152">
        <v>491</v>
      </c>
    </row>
    <row r="153" spans="1:12">
      <c r="A153" s="6">
        <v>41458</v>
      </c>
      <c r="B153" s="7" t="s">
        <v>19</v>
      </c>
      <c r="C153">
        <v>45</v>
      </c>
      <c r="D153" t="s">
        <v>21</v>
      </c>
      <c r="F153">
        <v>4.55</v>
      </c>
      <c r="J153">
        <f>334+458+460+472+493</f>
        <v>2217</v>
      </c>
      <c r="K153">
        <v>5</v>
      </c>
      <c r="L153">
        <v>493</v>
      </c>
    </row>
    <row r="154" spans="1:12">
      <c r="A154" s="6">
        <v>41458</v>
      </c>
      <c r="B154" s="7" t="s">
        <v>19</v>
      </c>
      <c r="C154">
        <v>45</v>
      </c>
      <c r="D154" t="s">
        <v>21</v>
      </c>
      <c r="F154">
        <v>1.52</v>
      </c>
      <c r="J154">
        <f>366+365+323</f>
        <v>1054</v>
      </c>
      <c r="K154">
        <v>3</v>
      </c>
      <c r="L154">
        <v>366</v>
      </c>
    </row>
    <row r="155" spans="1:12">
      <c r="A155" s="6">
        <v>41458</v>
      </c>
      <c r="B155" s="7" t="s">
        <v>19</v>
      </c>
      <c r="C155">
        <v>45</v>
      </c>
      <c r="D155" t="s">
        <v>21</v>
      </c>
      <c r="F155">
        <v>2.9</v>
      </c>
      <c r="J155">
        <f>378+358+388+422</f>
        <v>1546</v>
      </c>
      <c r="K155">
        <v>4</v>
      </c>
      <c r="L155">
        <v>422</v>
      </c>
    </row>
    <row r="156" spans="1:12">
      <c r="A156" s="6">
        <v>41458</v>
      </c>
      <c r="B156" s="7" t="s">
        <v>19</v>
      </c>
      <c r="C156">
        <v>45</v>
      </c>
      <c r="D156" t="s">
        <v>21</v>
      </c>
      <c r="F156">
        <v>3.35</v>
      </c>
      <c r="J156">
        <f>270+339+361+412+442+444+470</f>
        <v>2738</v>
      </c>
      <c r="K156">
        <v>7</v>
      </c>
      <c r="L156">
        <v>470</v>
      </c>
    </row>
    <row r="157" spans="1:12">
      <c r="A157" s="6">
        <v>41458</v>
      </c>
      <c r="B157" s="7" t="s">
        <v>19</v>
      </c>
      <c r="C157">
        <v>45</v>
      </c>
      <c r="D157" t="s">
        <v>21</v>
      </c>
      <c r="F157">
        <v>2.78</v>
      </c>
      <c r="J157">
        <f>496+432+466</f>
        <v>1394</v>
      </c>
      <c r="K157">
        <v>3</v>
      </c>
      <c r="L157">
        <v>496</v>
      </c>
    </row>
    <row r="158" spans="1:12">
      <c r="A158" s="6">
        <v>41458</v>
      </c>
      <c r="B158" s="7" t="s">
        <v>19</v>
      </c>
      <c r="C158">
        <v>45</v>
      </c>
      <c r="D158" t="s">
        <v>21</v>
      </c>
      <c r="F158">
        <v>4.6900000000000004</v>
      </c>
      <c r="J158">
        <f>434+456+524+534+606+607</f>
        <v>3161</v>
      </c>
      <c r="K158">
        <v>6</v>
      </c>
      <c r="L158">
        <v>607</v>
      </c>
    </row>
    <row r="159" spans="1:12">
      <c r="A159" s="6">
        <v>41458</v>
      </c>
      <c r="B159" s="7" t="s">
        <v>19</v>
      </c>
      <c r="C159">
        <v>45</v>
      </c>
      <c r="D159" t="s">
        <v>21</v>
      </c>
      <c r="F159">
        <v>2.84</v>
      </c>
      <c r="J159">
        <f>272+336+241+251+280+281</f>
        <v>1661</v>
      </c>
      <c r="K159">
        <v>6</v>
      </c>
      <c r="L159">
        <v>281</v>
      </c>
    </row>
    <row r="160" spans="1:12">
      <c r="A160" s="6">
        <v>41458</v>
      </c>
      <c r="B160" s="7" t="s">
        <v>19</v>
      </c>
      <c r="C160">
        <v>45</v>
      </c>
      <c r="D160" t="s">
        <v>21</v>
      </c>
      <c r="F160">
        <v>2.65</v>
      </c>
      <c r="J160">
        <f>346+378+432+452+487+537+505</f>
        <v>3137</v>
      </c>
      <c r="K160">
        <v>7</v>
      </c>
      <c r="L160">
        <v>537</v>
      </c>
    </row>
    <row r="161" spans="1:12">
      <c r="A161" s="6">
        <v>41458</v>
      </c>
      <c r="B161" s="7" t="s">
        <v>19</v>
      </c>
      <c r="C161">
        <v>45</v>
      </c>
      <c r="D161" t="s">
        <v>21</v>
      </c>
      <c r="F161">
        <v>4.62</v>
      </c>
      <c r="J161">
        <f>292+354+386+389+419+437+459</f>
        <v>2736</v>
      </c>
      <c r="K161">
        <v>7</v>
      </c>
      <c r="L161">
        <v>459</v>
      </c>
    </row>
    <row r="162" spans="1:12">
      <c r="A162" s="6">
        <v>41458</v>
      </c>
      <c r="B162" s="7" t="s">
        <v>19</v>
      </c>
      <c r="C162">
        <v>45</v>
      </c>
      <c r="D162" t="s">
        <v>21</v>
      </c>
      <c r="F162">
        <v>2.9</v>
      </c>
      <c r="J162">
        <f>221+283+300+315+320+356+358</f>
        <v>2153</v>
      </c>
      <c r="K162">
        <v>7</v>
      </c>
      <c r="L162">
        <v>358</v>
      </c>
    </row>
    <row r="163" spans="1:12">
      <c r="A163" s="6">
        <v>41458</v>
      </c>
      <c r="B163" s="7" t="s">
        <v>19</v>
      </c>
      <c r="C163">
        <v>51</v>
      </c>
      <c r="D163" t="s">
        <v>20</v>
      </c>
      <c r="F163">
        <v>1.1000000000000001</v>
      </c>
      <c r="J163">
        <f>49+55+92+97+113</f>
        <v>406</v>
      </c>
      <c r="K163">
        <v>5</v>
      </c>
      <c r="L163">
        <v>113</v>
      </c>
    </row>
    <row r="164" spans="1:12">
      <c r="A164" s="6">
        <v>41458</v>
      </c>
      <c r="B164" s="7" t="s">
        <v>19</v>
      </c>
      <c r="C164">
        <v>51</v>
      </c>
      <c r="D164" t="s">
        <v>20</v>
      </c>
      <c r="F164">
        <v>3.92</v>
      </c>
      <c r="J164">
        <f>167+258+233+306+323+354+355</f>
        <v>1996</v>
      </c>
      <c r="K164">
        <v>7</v>
      </c>
      <c r="L164">
        <v>355</v>
      </c>
    </row>
    <row r="165" spans="1:12">
      <c r="A165" s="6">
        <v>41458</v>
      </c>
      <c r="B165" s="7" t="s">
        <v>19</v>
      </c>
      <c r="C165">
        <v>51</v>
      </c>
      <c r="D165" t="s">
        <v>20</v>
      </c>
      <c r="F165">
        <v>6.94</v>
      </c>
      <c r="J165">
        <f>152+256+294+305+312+323+348+354+370+388</f>
        <v>3102</v>
      </c>
      <c r="K165">
        <v>10</v>
      </c>
      <c r="L165">
        <v>388</v>
      </c>
    </row>
    <row r="166" spans="1:12">
      <c r="A166" s="6">
        <v>41458</v>
      </c>
      <c r="B166" s="7" t="s">
        <v>19</v>
      </c>
      <c r="C166">
        <v>51</v>
      </c>
      <c r="D166" t="s">
        <v>20</v>
      </c>
      <c r="F166">
        <v>4.84</v>
      </c>
      <c r="J166">
        <f>362+420+455+449+471+472</f>
        <v>2629</v>
      </c>
      <c r="K166">
        <v>6</v>
      </c>
      <c r="L166">
        <v>472</v>
      </c>
    </row>
    <row r="167" spans="1:12">
      <c r="A167" s="6">
        <v>41458</v>
      </c>
      <c r="B167" s="7" t="s">
        <v>19</v>
      </c>
      <c r="C167">
        <v>51</v>
      </c>
      <c r="D167" t="s">
        <v>20</v>
      </c>
      <c r="F167">
        <v>2.46</v>
      </c>
      <c r="J167">
        <f>58+59+90+91+100+103+107+245</f>
        <v>853</v>
      </c>
      <c r="K167">
        <v>8</v>
      </c>
      <c r="L167">
        <v>245</v>
      </c>
    </row>
    <row r="168" spans="1:12">
      <c r="A168" s="6">
        <v>41458</v>
      </c>
      <c r="B168" s="7" t="s">
        <v>19</v>
      </c>
      <c r="C168">
        <v>51</v>
      </c>
      <c r="D168" t="s">
        <v>20</v>
      </c>
      <c r="F168">
        <v>4.25</v>
      </c>
      <c r="J168">
        <f>46+42+206+265+302+307+324+339+335</f>
        <v>2166</v>
      </c>
      <c r="K168">
        <v>9</v>
      </c>
      <c r="L168">
        <v>339</v>
      </c>
    </row>
    <row r="169" spans="1:12">
      <c r="A169" s="6">
        <v>41458</v>
      </c>
      <c r="B169" s="7" t="s">
        <v>19</v>
      </c>
      <c r="C169">
        <v>51</v>
      </c>
      <c r="D169" t="s">
        <v>20</v>
      </c>
      <c r="F169">
        <v>2.52</v>
      </c>
      <c r="J169">
        <f>55+80+80+119+120+134+195</f>
        <v>783</v>
      </c>
      <c r="K169">
        <v>7</v>
      </c>
      <c r="L169">
        <v>195</v>
      </c>
    </row>
    <row r="170" spans="1:12">
      <c r="A170" s="6">
        <v>41458</v>
      </c>
      <c r="B170" s="7" t="s">
        <v>19</v>
      </c>
      <c r="C170">
        <v>51</v>
      </c>
      <c r="D170" t="s">
        <v>20</v>
      </c>
      <c r="F170">
        <v>7.72</v>
      </c>
      <c r="J170">
        <f>310+374+420+445+447+456+474+473+475</f>
        <v>3874</v>
      </c>
      <c r="K170">
        <v>9</v>
      </c>
      <c r="L170">
        <v>475</v>
      </c>
    </row>
    <row r="171" spans="1:12">
      <c r="A171" s="6">
        <v>41458</v>
      </c>
      <c r="B171" s="7" t="s">
        <v>19</v>
      </c>
      <c r="C171">
        <v>51</v>
      </c>
      <c r="D171" t="s">
        <v>20</v>
      </c>
      <c r="F171">
        <v>0.99</v>
      </c>
      <c r="J171">
        <f>72+84+106+122</f>
        <v>384</v>
      </c>
      <c r="K171">
        <v>4</v>
      </c>
      <c r="L171">
        <v>122</v>
      </c>
    </row>
    <row r="172" spans="1:12">
      <c r="A172" s="6">
        <v>41458</v>
      </c>
      <c r="B172" s="7" t="s">
        <v>19</v>
      </c>
      <c r="C172">
        <v>51</v>
      </c>
      <c r="D172" t="s">
        <v>20</v>
      </c>
      <c r="F172">
        <v>4.4800000000000004</v>
      </c>
      <c r="J172">
        <f>177+250+258+296+311+320+327+328</f>
        <v>2267</v>
      </c>
      <c r="K172">
        <v>8</v>
      </c>
      <c r="L172">
        <v>328</v>
      </c>
    </row>
    <row r="173" spans="1:12">
      <c r="A173" s="6">
        <v>41458</v>
      </c>
      <c r="B173" s="7" t="s">
        <v>19</v>
      </c>
      <c r="C173">
        <v>51</v>
      </c>
      <c r="D173" t="s">
        <v>20</v>
      </c>
      <c r="F173">
        <v>7.45</v>
      </c>
      <c r="J173">
        <f>270+391+362+420+450+458+457+466</f>
        <v>3274</v>
      </c>
      <c r="K173">
        <v>8</v>
      </c>
      <c r="L173">
        <v>466</v>
      </c>
    </row>
    <row r="174" spans="1:12">
      <c r="A174" s="6">
        <v>41458</v>
      </c>
      <c r="B174" s="7" t="s">
        <v>19</v>
      </c>
      <c r="C174">
        <v>51</v>
      </c>
      <c r="D174" t="s">
        <v>20</v>
      </c>
      <c r="F174">
        <v>2.2000000000000002</v>
      </c>
      <c r="J174">
        <f>99+130+168+188+208+245</f>
        <v>1038</v>
      </c>
      <c r="K174">
        <v>6</v>
      </c>
      <c r="L174">
        <v>245</v>
      </c>
    </row>
    <row r="175" spans="1:12">
      <c r="A175" s="6">
        <v>41458</v>
      </c>
      <c r="B175" s="7" t="s">
        <v>19</v>
      </c>
      <c r="C175">
        <v>51</v>
      </c>
      <c r="D175" t="s">
        <v>20</v>
      </c>
      <c r="F175">
        <v>6.6</v>
      </c>
      <c r="J175">
        <f>100+185+245+285+319+334+344+345+346+347</f>
        <v>2850</v>
      </c>
      <c r="K175">
        <v>10</v>
      </c>
      <c r="L175">
        <v>347</v>
      </c>
    </row>
    <row r="176" spans="1:12">
      <c r="A176" s="6">
        <v>41458</v>
      </c>
      <c r="B176" s="7" t="s">
        <v>19</v>
      </c>
      <c r="C176">
        <v>51</v>
      </c>
      <c r="D176" t="s">
        <v>20</v>
      </c>
      <c r="F176">
        <v>1.45</v>
      </c>
      <c r="J176">
        <f>48+95+138+149+167</f>
        <v>597</v>
      </c>
      <c r="K176">
        <v>5</v>
      </c>
      <c r="L176">
        <v>167</v>
      </c>
    </row>
    <row r="177" spans="1:12">
      <c r="A177" s="6">
        <v>41458</v>
      </c>
      <c r="B177" s="7" t="s">
        <v>19</v>
      </c>
      <c r="C177">
        <v>51</v>
      </c>
      <c r="D177" t="s">
        <v>20</v>
      </c>
      <c r="F177">
        <v>7.2</v>
      </c>
      <c r="J177">
        <f>126+303+332+364+413+420+430+460</f>
        <v>2848</v>
      </c>
      <c r="K177">
        <v>8</v>
      </c>
      <c r="L177">
        <v>460</v>
      </c>
    </row>
    <row r="178" spans="1:12">
      <c r="A178" s="6">
        <v>41458</v>
      </c>
      <c r="B178" s="7" t="s">
        <v>19</v>
      </c>
      <c r="C178">
        <v>52</v>
      </c>
      <c r="D178" t="s">
        <v>20</v>
      </c>
      <c r="F178">
        <v>1.38</v>
      </c>
      <c r="J178">
        <f>46+46+88+98+118</f>
        <v>396</v>
      </c>
      <c r="K178">
        <v>5</v>
      </c>
      <c r="L178">
        <v>118</v>
      </c>
    </row>
    <row r="179" spans="1:12">
      <c r="A179" s="6">
        <v>41458</v>
      </c>
      <c r="B179" s="7" t="s">
        <v>19</v>
      </c>
      <c r="C179">
        <v>52</v>
      </c>
      <c r="D179" t="s">
        <v>20</v>
      </c>
      <c r="F179">
        <v>10.92</v>
      </c>
      <c r="J179">
        <f>238+255+270+270+301+301+305+306+306+315+316+314</f>
        <v>3497</v>
      </c>
      <c r="K179">
        <v>12</v>
      </c>
      <c r="L179">
        <v>316</v>
      </c>
    </row>
    <row r="180" spans="1:12">
      <c r="A180" s="6">
        <v>41458</v>
      </c>
      <c r="B180" s="7" t="s">
        <v>19</v>
      </c>
      <c r="C180">
        <v>52</v>
      </c>
      <c r="D180" t="s">
        <v>20</v>
      </c>
      <c r="F180">
        <v>1.1599999999999999</v>
      </c>
      <c r="J180">
        <f>39+74+81+101</f>
        <v>295</v>
      </c>
      <c r="K180">
        <v>4</v>
      </c>
      <c r="L180">
        <v>101</v>
      </c>
    </row>
    <row r="181" spans="1:12">
      <c r="A181" s="6">
        <v>41458</v>
      </c>
      <c r="B181" s="7" t="s">
        <v>19</v>
      </c>
      <c r="C181">
        <v>52</v>
      </c>
      <c r="D181" t="s">
        <v>20</v>
      </c>
      <c r="F181">
        <v>1.1000000000000001</v>
      </c>
      <c r="J181">
        <f>41+79+87+110+120</f>
        <v>437</v>
      </c>
      <c r="K181">
        <v>5</v>
      </c>
      <c r="L181">
        <v>120</v>
      </c>
    </row>
    <row r="182" spans="1:12">
      <c r="A182" s="6">
        <v>41458</v>
      </c>
      <c r="B182" s="7" t="s">
        <v>19</v>
      </c>
      <c r="C182">
        <v>52</v>
      </c>
      <c r="D182" t="s">
        <v>20</v>
      </c>
      <c r="F182">
        <v>1.38</v>
      </c>
      <c r="J182">
        <f>42+87+93+128+146</f>
        <v>496</v>
      </c>
      <c r="K182">
        <v>5</v>
      </c>
      <c r="L182">
        <v>146</v>
      </c>
    </row>
    <row r="183" spans="1:12">
      <c r="A183" s="6">
        <v>41458</v>
      </c>
      <c r="B183" s="7" t="s">
        <v>19</v>
      </c>
      <c r="C183">
        <v>52</v>
      </c>
      <c r="D183" t="s">
        <v>20</v>
      </c>
      <c r="F183">
        <v>10.77</v>
      </c>
      <c r="J183">
        <f>95+183+270+272+284+292+295+298+303+304+310+320</f>
        <v>3226</v>
      </c>
      <c r="K183">
        <v>12</v>
      </c>
      <c r="L183">
        <v>320</v>
      </c>
    </row>
    <row r="184" spans="1:12">
      <c r="A184" s="6">
        <v>41458</v>
      </c>
      <c r="B184" s="7" t="s">
        <v>19</v>
      </c>
      <c r="C184">
        <v>52</v>
      </c>
      <c r="D184" t="s">
        <v>20</v>
      </c>
      <c r="F184">
        <v>3.52</v>
      </c>
      <c r="J184">
        <f>78+133+180+197+208+239+256+271</f>
        <v>1562</v>
      </c>
      <c r="K184">
        <v>8</v>
      </c>
      <c r="L184">
        <v>271</v>
      </c>
    </row>
    <row r="185" spans="1:12">
      <c r="A185" s="6">
        <v>41458</v>
      </c>
      <c r="B185" s="7" t="s">
        <v>19</v>
      </c>
      <c r="C185">
        <v>52</v>
      </c>
      <c r="D185" t="s">
        <v>20</v>
      </c>
      <c r="F185">
        <v>3.97</v>
      </c>
      <c r="J185">
        <f>129+103+210+280+273+273+270+230</f>
        <v>1768</v>
      </c>
      <c r="K185">
        <v>8</v>
      </c>
      <c r="L185">
        <v>273</v>
      </c>
    </row>
    <row r="186" spans="1:12">
      <c r="A186" s="6">
        <v>41467</v>
      </c>
      <c r="B186" s="7" t="s">
        <v>25</v>
      </c>
      <c r="C186">
        <v>28</v>
      </c>
      <c r="D186" t="s">
        <v>27</v>
      </c>
      <c r="E186">
        <v>48</v>
      </c>
      <c r="F186">
        <v>0.86</v>
      </c>
    </row>
    <row r="187" spans="1:12">
      <c r="A187" s="6">
        <v>41467</v>
      </c>
      <c r="B187" s="7" t="s">
        <v>25</v>
      </c>
      <c r="C187">
        <v>28</v>
      </c>
      <c r="D187" t="s">
        <v>27</v>
      </c>
      <c r="E187">
        <v>32</v>
      </c>
      <c r="F187">
        <v>0.65</v>
      </c>
    </row>
    <row r="188" spans="1:12">
      <c r="A188" s="6">
        <v>41467</v>
      </c>
      <c r="B188" s="7" t="s">
        <v>25</v>
      </c>
      <c r="C188">
        <v>28</v>
      </c>
      <c r="D188" t="s">
        <v>27</v>
      </c>
      <c r="E188">
        <v>47</v>
      </c>
      <c r="F188">
        <v>0.71</v>
      </c>
    </row>
    <row r="189" spans="1:12">
      <c r="A189" s="6">
        <v>41467</v>
      </c>
      <c r="B189" s="7" t="s">
        <v>25</v>
      </c>
      <c r="C189">
        <v>28</v>
      </c>
      <c r="D189" t="s">
        <v>27</v>
      </c>
      <c r="E189">
        <v>129</v>
      </c>
      <c r="F189">
        <v>0.55000000000000004</v>
      </c>
    </row>
    <row r="190" spans="1:12">
      <c r="A190" s="6">
        <v>41467</v>
      </c>
      <c r="B190" s="7" t="s">
        <v>25</v>
      </c>
      <c r="C190">
        <v>28</v>
      </c>
      <c r="D190" t="s">
        <v>27</v>
      </c>
      <c r="E190">
        <v>30</v>
      </c>
      <c r="F190">
        <v>0.38</v>
      </c>
    </row>
    <row r="191" spans="1:12">
      <c r="A191" s="6">
        <v>41467</v>
      </c>
      <c r="B191" s="7" t="s">
        <v>25</v>
      </c>
      <c r="C191">
        <v>28</v>
      </c>
      <c r="D191" t="s">
        <v>27</v>
      </c>
      <c r="E191">
        <v>29</v>
      </c>
      <c r="F191">
        <v>0.74</v>
      </c>
    </row>
    <row r="192" spans="1:12">
      <c r="A192" s="6">
        <v>41467</v>
      </c>
      <c r="B192" s="7" t="s">
        <v>25</v>
      </c>
      <c r="C192">
        <v>28</v>
      </c>
      <c r="D192" t="s">
        <v>27</v>
      </c>
      <c r="E192">
        <v>138</v>
      </c>
      <c r="F192">
        <v>0.59</v>
      </c>
    </row>
    <row r="193" spans="1:6">
      <c r="A193" s="6">
        <v>41467</v>
      </c>
      <c r="B193" s="7" t="s">
        <v>25</v>
      </c>
      <c r="C193">
        <v>28</v>
      </c>
      <c r="D193" t="s">
        <v>27</v>
      </c>
      <c r="E193">
        <v>167</v>
      </c>
      <c r="F193">
        <v>0.55000000000000004</v>
      </c>
    </row>
    <row r="194" spans="1:6">
      <c r="A194" s="6">
        <v>41467</v>
      </c>
      <c r="B194" s="7" t="s">
        <v>25</v>
      </c>
      <c r="C194">
        <v>28</v>
      </c>
      <c r="D194" t="s">
        <v>27</v>
      </c>
      <c r="E194">
        <v>174</v>
      </c>
      <c r="F194">
        <v>0.45</v>
      </c>
    </row>
    <row r="195" spans="1:6">
      <c r="A195" s="6">
        <v>41467</v>
      </c>
      <c r="B195" s="7" t="s">
        <v>25</v>
      </c>
      <c r="C195">
        <v>28</v>
      </c>
      <c r="D195" t="s">
        <v>27</v>
      </c>
      <c r="E195">
        <v>146</v>
      </c>
      <c r="F195">
        <v>0.55000000000000004</v>
      </c>
    </row>
    <row r="196" spans="1:6">
      <c r="A196" s="6">
        <v>41467</v>
      </c>
      <c r="B196" s="7" t="s">
        <v>25</v>
      </c>
      <c r="C196">
        <v>28</v>
      </c>
      <c r="D196" t="s">
        <v>27</v>
      </c>
      <c r="E196">
        <v>167</v>
      </c>
      <c r="F196">
        <v>0.7</v>
      </c>
    </row>
    <row r="197" spans="1:6">
      <c r="A197" s="6">
        <v>41467</v>
      </c>
      <c r="B197" s="7" t="s">
        <v>25</v>
      </c>
      <c r="C197">
        <v>28</v>
      </c>
      <c r="D197" t="s">
        <v>27</v>
      </c>
      <c r="E197">
        <v>29</v>
      </c>
      <c r="F197">
        <v>0.71</v>
      </c>
    </row>
    <row r="198" spans="1:6">
      <c r="A198" s="6">
        <v>41467</v>
      </c>
      <c r="B198" s="7" t="s">
        <v>25</v>
      </c>
      <c r="C198">
        <v>28</v>
      </c>
      <c r="D198" t="s">
        <v>27</v>
      </c>
      <c r="E198">
        <v>194</v>
      </c>
      <c r="F198">
        <v>0.72</v>
      </c>
    </row>
    <row r="199" spans="1:6">
      <c r="A199" s="6">
        <v>41467</v>
      </c>
      <c r="B199" s="7" t="s">
        <v>25</v>
      </c>
      <c r="C199">
        <v>28</v>
      </c>
      <c r="D199" t="s">
        <v>27</v>
      </c>
      <c r="E199">
        <v>51</v>
      </c>
      <c r="F199">
        <v>0.54</v>
      </c>
    </row>
    <row r="200" spans="1:6">
      <c r="A200" s="6">
        <v>41467</v>
      </c>
      <c r="B200" s="7" t="s">
        <v>25</v>
      </c>
      <c r="C200">
        <v>28</v>
      </c>
      <c r="D200" t="s">
        <v>27</v>
      </c>
      <c r="E200">
        <v>169</v>
      </c>
      <c r="F200">
        <v>0.52</v>
      </c>
    </row>
    <row r="201" spans="1:6">
      <c r="A201" s="6">
        <v>41467</v>
      </c>
      <c r="B201" s="7" t="s">
        <v>25</v>
      </c>
      <c r="C201">
        <v>28</v>
      </c>
      <c r="D201" t="s">
        <v>27</v>
      </c>
      <c r="E201">
        <v>213</v>
      </c>
      <c r="F201">
        <v>0.72</v>
      </c>
    </row>
    <row r="202" spans="1:6">
      <c r="A202" s="6">
        <v>41467</v>
      </c>
      <c r="B202" s="7" t="s">
        <v>25</v>
      </c>
      <c r="C202">
        <v>28</v>
      </c>
      <c r="D202" t="s">
        <v>27</v>
      </c>
      <c r="E202">
        <v>209</v>
      </c>
      <c r="F202">
        <v>0.59</v>
      </c>
    </row>
    <row r="203" spans="1:6">
      <c r="A203" s="6">
        <v>41467</v>
      </c>
      <c r="B203" s="7" t="s">
        <v>25</v>
      </c>
      <c r="C203">
        <v>28</v>
      </c>
      <c r="D203" t="s">
        <v>27</v>
      </c>
      <c r="E203">
        <v>147</v>
      </c>
      <c r="F203">
        <v>0.8</v>
      </c>
    </row>
    <row r="204" spans="1:6">
      <c r="A204" s="6">
        <v>41467</v>
      </c>
      <c r="B204" s="7" t="s">
        <v>25</v>
      </c>
      <c r="C204">
        <v>28</v>
      </c>
      <c r="D204" t="s">
        <v>27</v>
      </c>
      <c r="E204">
        <v>323</v>
      </c>
      <c r="F204">
        <v>0.75</v>
      </c>
    </row>
    <row r="205" spans="1:6">
      <c r="A205" s="6">
        <v>41467</v>
      </c>
      <c r="B205" s="7" t="s">
        <v>25</v>
      </c>
      <c r="C205">
        <v>28</v>
      </c>
      <c r="D205" t="s">
        <v>27</v>
      </c>
      <c r="E205">
        <v>167</v>
      </c>
      <c r="F205">
        <v>0.59</v>
      </c>
    </row>
    <row r="206" spans="1:6">
      <c r="A206" s="6">
        <v>41467</v>
      </c>
      <c r="B206" s="7" t="s">
        <v>25</v>
      </c>
      <c r="C206">
        <v>28</v>
      </c>
      <c r="D206" t="s">
        <v>27</v>
      </c>
      <c r="E206">
        <v>194</v>
      </c>
      <c r="F206">
        <v>0.65</v>
      </c>
    </row>
    <row r="207" spans="1:6">
      <c r="A207" s="6">
        <v>41467</v>
      </c>
      <c r="B207" s="7" t="s">
        <v>25</v>
      </c>
      <c r="C207">
        <v>28</v>
      </c>
      <c r="D207" t="s">
        <v>27</v>
      </c>
      <c r="E207">
        <v>164</v>
      </c>
      <c r="F207">
        <v>0.56000000000000005</v>
      </c>
    </row>
    <row r="208" spans="1:6">
      <c r="A208" s="6">
        <v>41467</v>
      </c>
      <c r="B208" s="7" t="s">
        <v>25</v>
      </c>
      <c r="C208">
        <v>28</v>
      </c>
      <c r="D208" t="s">
        <v>27</v>
      </c>
      <c r="E208">
        <v>179</v>
      </c>
      <c r="F208">
        <v>0.57999999999999996</v>
      </c>
    </row>
    <row r="209" spans="1:6">
      <c r="A209" s="6">
        <v>41467</v>
      </c>
      <c r="B209" s="7" t="s">
        <v>25</v>
      </c>
      <c r="C209">
        <v>28</v>
      </c>
      <c r="D209" t="s">
        <v>27</v>
      </c>
      <c r="E209">
        <v>99</v>
      </c>
      <c r="F209">
        <v>0.75</v>
      </c>
    </row>
    <row r="210" spans="1:6">
      <c r="A210" s="6">
        <v>41467</v>
      </c>
      <c r="B210" s="7" t="s">
        <v>25</v>
      </c>
      <c r="C210">
        <v>28</v>
      </c>
      <c r="D210" t="s">
        <v>27</v>
      </c>
      <c r="E210">
        <v>169</v>
      </c>
      <c r="F210">
        <v>0.84</v>
      </c>
    </row>
    <row r="211" spans="1:6">
      <c r="A211" s="6">
        <v>41467</v>
      </c>
      <c r="B211" s="7" t="s">
        <v>25</v>
      </c>
      <c r="C211">
        <v>28</v>
      </c>
      <c r="D211" t="s">
        <v>27</v>
      </c>
      <c r="E211">
        <v>166</v>
      </c>
      <c r="F211">
        <v>0.9</v>
      </c>
    </row>
    <row r="212" spans="1:6">
      <c r="A212" s="6">
        <v>41467</v>
      </c>
      <c r="B212" s="7" t="s">
        <v>25</v>
      </c>
      <c r="C212">
        <v>28</v>
      </c>
      <c r="D212" t="s">
        <v>27</v>
      </c>
      <c r="E212">
        <v>36</v>
      </c>
      <c r="F212">
        <v>1.1000000000000001</v>
      </c>
    </row>
    <row r="213" spans="1:6">
      <c r="A213" s="6">
        <v>41467</v>
      </c>
      <c r="B213" s="7" t="s">
        <v>25</v>
      </c>
      <c r="C213">
        <v>28</v>
      </c>
      <c r="D213" t="s">
        <v>27</v>
      </c>
      <c r="E213">
        <v>35</v>
      </c>
      <c r="F213">
        <v>0.73</v>
      </c>
    </row>
    <row r="214" spans="1:6">
      <c r="A214" s="6">
        <v>41467</v>
      </c>
      <c r="B214" s="7" t="s">
        <v>25</v>
      </c>
      <c r="C214">
        <v>28</v>
      </c>
      <c r="D214" t="s">
        <v>27</v>
      </c>
      <c r="E214">
        <v>194</v>
      </c>
      <c r="F214">
        <v>0.65</v>
      </c>
    </row>
    <row r="215" spans="1:6">
      <c r="A215" s="6">
        <v>41467</v>
      </c>
      <c r="B215" s="7" t="s">
        <v>25</v>
      </c>
      <c r="C215">
        <v>28</v>
      </c>
      <c r="D215" t="s">
        <v>27</v>
      </c>
      <c r="E215">
        <v>189</v>
      </c>
      <c r="F215">
        <v>0.35</v>
      </c>
    </row>
    <row r="216" spans="1:6">
      <c r="A216" s="6">
        <v>41467</v>
      </c>
      <c r="B216" s="7" t="s">
        <v>25</v>
      </c>
      <c r="C216">
        <v>28</v>
      </c>
      <c r="D216" t="s">
        <v>27</v>
      </c>
      <c r="E216">
        <v>27</v>
      </c>
      <c r="F216">
        <v>0.62</v>
      </c>
    </row>
    <row r="217" spans="1:6">
      <c r="A217" s="6">
        <v>41467</v>
      </c>
      <c r="B217" s="7" t="s">
        <v>25</v>
      </c>
      <c r="C217">
        <v>28</v>
      </c>
      <c r="D217" t="s">
        <v>27</v>
      </c>
      <c r="E217">
        <v>186</v>
      </c>
      <c r="F217">
        <v>0.49</v>
      </c>
    </row>
    <row r="218" spans="1:6">
      <c r="A218" s="6">
        <v>41467</v>
      </c>
      <c r="B218" s="7" t="s">
        <v>25</v>
      </c>
      <c r="C218">
        <v>28</v>
      </c>
      <c r="D218" t="s">
        <v>27</v>
      </c>
      <c r="E218">
        <v>51</v>
      </c>
      <c r="F218">
        <v>0.6</v>
      </c>
    </row>
    <row r="219" spans="1:6">
      <c r="A219" s="6">
        <v>41467</v>
      </c>
      <c r="B219" s="7" t="s">
        <v>25</v>
      </c>
      <c r="C219">
        <v>28</v>
      </c>
      <c r="D219" t="s">
        <v>27</v>
      </c>
      <c r="E219">
        <v>198</v>
      </c>
      <c r="F219">
        <v>0.7</v>
      </c>
    </row>
    <row r="220" spans="1:6">
      <c r="A220" s="6">
        <v>41467</v>
      </c>
      <c r="B220" s="7" t="s">
        <v>25</v>
      </c>
      <c r="C220">
        <v>28</v>
      </c>
      <c r="D220" t="s">
        <v>27</v>
      </c>
      <c r="E220">
        <v>253</v>
      </c>
      <c r="F220">
        <v>0.49</v>
      </c>
    </row>
    <row r="221" spans="1:6">
      <c r="A221" s="6">
        <v>41467</v>
      </c>
      <c r="B221" s="7" t="s">
        <v>25</v>
      </c>
      <c r="C221">
        <v>28</v>
      </c>
      <c r="D221" t="s">
        <v>27</v>
      </c>
      <c r="E221">
        <v>51</v>
      </c>
      <c r="F221">
        <v>0.57999999999999996</v>
      </c>
    </row>
    <row r="222" spans="1:6">
      <c r="A222" s="6">
        <v>41467</v>
      </c>
      <c r="B222" s="7" t="s">
        <v>25</v>
      </c>
      <c r="C222">
        <v>28</v>
      </c>
      <c r="D222" t="s">
        <v>27</v>
      </c>
      <c r="E222">
        <v>194</v>
      </c>
      <c r="F222">
        <v>0.76</v>
      </c>
    </row>
    <row r="223" spans="1:6">
      <c r="A223" s="6">
        <v>41467</v>
      </c>
      <c r="B223" s="7" t="s">
        <v>25</v>
      </c>
      <c r="C223">
        <v>28</v>
      </c>
      <c r="D223" t="s">
        <v>27</v>
      </c>
      <c r="E223">
        <v>155</v>
      </c>
      <c r="F223">
        <v>0.44</v>
      </c>
    </row>
    <row r="224" spans="1:6">
      <c r="A224" s="6">
        <v>41467</v>
      </c>
      <c r="B224" s="7" t="s">
        <v>25</v>
      </c>
      <c r="C224">
        <v>28</v>
      </c>
      <c r="D224" t="s">
        <v>27</v>
      </c>
      <c r="E224">
        <v>53</v>
      </c>
      <c r="F224">
        <v>0.5</v>
      </c>
    </row>
    <row r="225" spans="1:6">
      <c r="A225" s="6">
        <v>41467</v>
      </c>
      <c r="B225" s="7" t="s">
        <v>25</v>
      </c>
      <c r="C225">
        <v>28</v>
      </c>
      <c r="D225" t="s">
        <v>27</v>
      </c>
      <c r="E225">
        <v>32</v>
      </c>
      <c r="F225">
        <v>0.55000000000000004</v>
      </c>
    </row>
    <row r="226" spans="1:6">
      <c r="A226" s="6">
        <v>41467</v>
      </c>
      <c r="B226" s="7" t="s">
        <v>25</v>
      </c>
      <c r="C226">
        <v>28</v>
      </c>
      <c r="D226" t="s">
        <v>27</v>
      </c>
      <c r="E226">
        <v>208</v>
      </c>
      <c r="F226">
        <v>0.6</v>
      </c>
    </row>
    <row r="227" spans="1:6">
      <c r="A227" s="6">
        <v>41467</v>
      </c>
      <c r="B227" s="7" t="s">
        <v>25</v>
      </c>
      <c r="C227">
        <v>28</v>
      </c>
      <c r="D227" t="s">
        <v>27</v>
      </c>
      <c r="E227">
        <v>238</v>
      </c>
      <c r="F227">
        <v>0.66</v>
      </c>
    </row>
    <row r="228" spans="1:6">
      <c r="A228" s="6">
        <v>41467</v>
      </c>
      <c r="B228" s="7" t="s">
        <v>25</v>
      </c>
      <c r="C228">
        <v>28</v>
      </c>
      <c r="D228" t="s">
        <v>27</v>
      </c>
      <c r="E228">
        <v>23</v>
      </c>
      <c r="F228">
        <v>0.56000000000000005</v>
      </c>
    </row>
    <row r="229" spans="1:6">
      <c r="A229" s="6">
        <v>41467</v>
      </c>
      <c r="B229" s="7" t="s">
        <v>25</v>
      </c>
      <c r="C229">
        <v>28</v>
      </c>
      <c r="D229" t="s">
        <v>27</v>
      </c>
      <c r="E229">
        <v>187</v>
      </c>
      <c r="F229">
        <v>0.46</v>
      </c>
    </row>
    <row r="230" spans="1:6">
      <c r="A230" s="6">
        <v>41467</v>
      </c>
      <c r="B230" s="7" t="s">
        <v>25</v>
      </c>
      <c r="C230">
        <v>28</v>
      </c>
      <c r="D230" t="s">
        <v>27</v>
      </c>
      <c r="E230">
        <v>192</v>
      </c>
      <c r="F230">
        <v>0.42</v>
      </c>
    </row>
    <row r="231" spans="1:6">
      <c r="A231" s="6">
        <v>41467</v>
      </c>
      <c r="B231" s="7" t="s">
        <v>25</v>
      </c>
      <c r="C231">
        <v>28</v>
      </c>
      <c r="D231" t="s">
        <v>27</v>
      </c>
      <c r="E231">
        <v>92</v>
      </c>
      <c r="F231">
        <v>0.52</v>
      </c>
    </row>
    <row r="232" spans="1:6">
      <c r="A232" s="6">
        <v>41467</v>
      </c>
      <c r="B232" s="7" t="s">
        <v>25</v>
      </c>
      <c r="C232">
        <v>28</v>
      </c>
      <c r="D232" t="s">
        <v>27</v>
      </c>
      <c r="E232">
        <v>174</v>
      </c>
      <c r="F232">
        <v>0.7</v>
      </c>
    </row>
    <row r="233" spans="1:6">
      <c r="A233" s="6">
        <v>41467</v>
      </c>
      <c r="B233" s="7" t="s">
        <v>25</v>
      </c>
      <c r="C233">
        <v>28</v>
      </c>
      <c r="D233" t="s">
        <v>27</v>
      </c>
      <c r="E233">
        <v>203</v>
      </c>
      <c r="F233">
        <v>0.6</v>
      </c>
    </row>
    <row r="234" spans="1:6">
      <c r="A234" s="6">
        <v>41467</v>
      </c>
      <c r="B234" s="7" t="s">
        <v>25</v>
      </c>
      <c r="C234">
        <v>28</v>
      </c>
      <c r="D234" t="s">
        <v>27</v>
      </c>
      <c r="E234">
        <v>205</v>
      </c>
      <c r="F234">
        <v>0.74</v>
      </c>
    </row>
    <row r="235" spans="1:6">
      <c r="A235" s="6">
        <v>41467</v>
      </c>
      <c r="B235" s="7" t="s">
        <v>25</v>
      </c>
      <c r="C235">
        <v>28</v>
      </c>
      <c r="D235" t="s">
        <v>27</v>
      </c>
      <c r="E235">
        <v>197</v>
      </c>
      <c r="F235">
        <v>0.64</v>
      </c>
    </row>
    <row r="236" spans="1:6">
      <c r="A236" s="6">
        <v>41467</v>
      </c>
      <c r="B236" s="7" t="s">
        <v>25</v>
      </c>
      <c r="C236">
        <v>28</v>
      </c>
      <c r="D236" t="s">
        <v>27</v>
      </c>
      <c r="E236">
        <v>189</v>
      </c>
      <c r="F236">
        <v>0.57999999999999996</v>
      </c>
    </row>
    <row r="237" spans="1:6">
      <c r="A237" s="6">
        <v>41467</v>
      </c>
      <c r="B237" s="7" t="s">
        <v>25</v>
      </c>
      <c r="C237">
        <v>28</v>
      </c>
      <c r="D237" t="s">
        <v>27</v>
      </c>
      <c r="E237">
        <v>221</v>
      </c>
      <c r="F237">
        <v>0.68</v>
      </c>
    </row>
    <row r="238" spans="1:6">
      <c r="A238" s="6">
        <v>41467</v>
      </c>
      <c r="B238" s="7" t="s">
        <v>25</v>
      </c>
      <c r="C238">
        <v>28</v>
      </c>
      <c r="D238" t="s">
        <v>27</v>
      </c>
      <c r="E238">
        <v>229</v>
      </c>
      <c r="F238">
        <v>0.75</v>
      </c>
    </row>
    <row r="239" spans="1:6">
      <c r="A239" s="6">
        <v>41467</v>
      </c>
      <c r="B239" s="7" t="s">
        <v>25</v>
      </c>
      <c r="C239">
        <v>28</v>
      </c>
      <c r="D239" t="s">
        <v>27</v>
      </c>
      <c r="E239">
        <v>223</v>
      </c>
      <c r="F239">
        <v>0.55000000000000004</v>
      </c>
    </row>
    <row r="240" spans="1:6">
      <c r="A240" s="6">
        <v>41467</v>
      </c>
      <c r="B240" s="7" t="s">
        <v>25</v>
      </c>
      <c r="C240">
        <v>28</v>
      </c>
      <c r="D240" t="s">
        <v>27</v>
      </c>
      <c r="E240">
        <v>229</v>
      </c>
      <c r="F240">
        <v>0.54</v>
      </c>
    </row>
    <row r="241" spans="1:6">
      <c r="A241" s="6">
        <v>41467</v>
      </c>
      <c r="B241" s="7" t="s">
        <v>25</v>
      </c>
      <c r="C241">
        <v>28</v>
      </c>
      <c r="D241" t="s">
        <v>27</v>
      </c>
      <c r="E241">
        <v>208</v>
      </c>
      <c r="F241">
        <v>0.64</v>
      </c>
    </row>
    <row r="242" spans="1:6">
      <c r="A242" s="6">
        <v>41467</v>
      </c>
      <c r="B242" s="7" t="s">
        <v>25</v>
      </c>
      <c r="C242">
        <v>28</v>
      </c>
      <c r="D242" t="s">
        <v>27</v>
      </c>
      <c r="E242">
        <v>165</v>
      </c>
      <c r="F242">
        <v>0.41</v>
      </c>
    </row>
    <row r="243" spans="1:6">
      <c r="A243" s="6">
        <v>41467</v>
      </c>
      <c r="B243" s="7" t="s">
        <v>25</v>
      </c>
      <c r="C243">
        <v>28</v>
      </c>
      <c r="D243" t="s">
        <v>27</v>
      </c>
      <c r="E243">
        <v>176</v>
      </c>
      <c r="F243">
        <v>0.46</v>
      </c>
    </row>
    <row r="244" spans="1:6">
      <c r="A244" s="6">
        <v>41467</v>
      </c>
      <c r="B244" s="7" t="s">
        <v>25</v>
      </c>
      <c r="C244">
        <v>28</v>
      </c>
      <c r="D244" t="s">
        <v>27</v>
      </c>
      <c r="E244">
        <v>81</v>
      </c>
      <c r="F244">
        <v>0.4</v>
      </c>
    </row>
    <row r="245" spans="1:6">
      <c r="A245" s="6">
        <v>41467</v>
      </c>
      <c r="B245" s="7" t="s">
        <v>25</v>
      </c>
      <c r="C245">
        <v>28</v>
      </c>
      <c r="D245" t="s">
        <v>27</v>
      </c>
      <c r="E245">
        <v>197</v>
      </c>
      <c r="F245">
        <v>0.4</v>
      </c>
    </row>
    <row r="246" spans="1:6">
      <c r="A246" s="6">
        <v>41467</v>
      </c>
      <c r="B246" s="7" t="s">
        <v>25</v>
      </c>
      <c r="C246">
        <v>28</v>
      </c>
      <c r="D246" t="s">
        <v>27</v>
      </c>
      <c r="E246">
        <v>91</v>
      </c>
      <c r="F246">
        <v>0.32</v>
      </c>
    </row>
    <row r="247" spans="1:6">
      <c r="A247" s="6">
        <v>41467</v>
      </c>
      <c r="B247" s="7" t="s">
        <v>25</v>
      </c>
      <c r="C247">
        <v>28</v>
      </c>
      <c r="D247" t="s">
        <v>27</v>
      </c>
      <c r="E247">
        <v>161</v>
      </c>
      <c r="F247">
        <v>0.55000000000000004</v>
      </c>
    </row>
    <row r="248" spans="1:6">
      <c r="A248" s="6">
        <v>41467</v>
      </c>
      <c r="B248" s="7" t="s">
        <v>25</v>
      </c>
      <c r="C248">
        <v>28</v>
      </c>
      <c r="D248" t="s">
        <v>27</v>
      </c>
      <c r="E248">
        <v>139</v>
      </c>
      <c r="F248">
        <v>0.56999999999999995</v>
      </c>
    </row>
    <row r="249" spans="1:6">
      <c r="A249" s="6">
        <v>41467</v>
      </c>
      <c r="B249" s="7" t="s">
        <v>25</v>
      </c>
      <c r="C249">
        <v>28</v>
      </c>
      <c r="D249" t="s">
        <v>27</v>
      </c>
      <c r="E249">
        <v>169</v>
      </c>
      <c r="F249">
        <v>0.46</v>
      </c>
    </row>
    <row r="250" spans="1:6">
      <c r="A250" s="6">
        <v>41467</v>
      </c>
      <c r="B250" s="7" t="s">
        <v>25</v>
      </c>
      <c r="C250">
        <v>28</v>
      </c>
      <c r="D250" t="s">
        <v>27</v>
      </c>
      <c r="E250">
        <v>40</v>
      </c>
      <c r="F250">
        <v>0.86</v>
      </c>
    </row>
    <row r="251" spans="1:6">
      <c r="A251" s="6">
        <v>41467</v>
      </c>
      <c r="B251" s="7" t="s">
        <v>25</v>
      </c>
      <c r="C251">
        <v>28</v>
      </c>
      <c r="D251" t="s">
        <v>27</v>
      </c>
      <c r="E251">
        <v>174</v>
      </c>
      <c r="F251">
        <v>0.71</v>
      </c>
    </row>
    <row r="252" spans="1:6">
      <c r="A252" s="6">
        <v>41467</v>
      </c>
      <c r="B252" s="7" t="s">
        <v>25</v>
      </c>
      <c r="C252">
        <v>28</v>
      </c>
      <c r="D252" t="s">
        <v>27</v>
      </c>
      <c r="E252">
        <v>148</v>
      </c>
      <c r="F252">
        <v>0.49</v>
      </c>
    </row>
    <row r="253" spans="1:6">
      <c r="A253" s="6">
        <v>41467</v>
      </c>
      <c r="B253" s="7" t="s">
        <v>25</v>
      </c>
      <c r="C253">
        <v>28</v>
      </c>
      <c r="D253" t="s">
        <v>27</v>
      </c>
      <c r="E253">
        <v>232</v>
      </c>
      <c r="F253">
        <v>0.52</v>
      </c>
    </row>
    <row r="254" spans="1:6">
      <c r="A254" s="6">
        <v>41467</v>
      </c>
      <c r="B254" s="7" t="s">
        <v>25</v>
      </c>
      <c r="C254">
        <v>28</v>
      </c>
      <c r="D254" t="s">
        <v>27</v>
      </c>
      <c r="E254">
        <v>121</v>
      </c>
      <c r="F254">
        <v>0.84</v>
      </c>
    </row>
    <row r="255" spans="1:6">
      <c r="A255" s="6">
        <v>41467</v>
      </c>
      <c r="B255" s="7" t="s">
        <v>25</v>
      </c>
      <c r="C255">
        <v>28</v>
      </c>
      <c r="D255" t="s">
        <v>27</v>
      </c>
      <c r="E255">
        <v>205</v>
      </c>
      <c r="F255">
        <v>0.59</v>
      </c>
    </row>
    <row r="256" spans="1:6">
      <c r="A256" s="6">
        <v>41467</v>
      </c>
      <c r="B256" s="7" t="s">
        <v>25</v>
      </c>
      <c r="C256">
        <v>28</v>
      </c>
      <c r="D256" t="s">
        <v>27</v>
      </c>
      <c r="E256">
        <v>168</v>
      </c>
      <c r="F256">
        <v>0.56999999999999995</v>
      </c>
    </row>
    <row r="257" spans="1:6">
      <c r="A257" s="6">
        <v>41467</v>
      </c>
      <c r="B257" s="7" t="s">
        <v>25</v>
      </c>
      <c r="C257">
        <v>28</v>
      </c>
      <c r="D257" t="s">
        <v>27</v>
      </c>
      <c r="E257">
        <v>104</v>
      </c>
      <c r="F257">
        <v>0.75</v>
      </c>
    </row>
    <row r="258" spans="1:6">
      <c r="A258" s="6">
        <v>41467</v>
      </c>
      <c r="B258" s="7" t="s">
        <v>25</v>
      </c>
      <c r="C258">
        <v>28</v>
      </c>
      <c r="D258" t="s">
        <v>27</v>
      </c>
      <c r="E258">
        <v>93</v>
      </c>
      <c r="F258">
        <v>0.81</v>
      </c>
    </row>
    <row r="259" spans="1:6">
      <c r="A259" s="6">
        <v>41467</v>
      </c>
      <c r="B259" s="7" t="s">
        <v>25</v>
      </c>
      <c r="C259">
        <v>28</v>
      </c>
      <c r="D259" t="s">
        <v>27</v>
      </c>
      <c r="E259">
        <v>232</v>
      </c>
      <c r="F259">
        <v>0.76</v>
      </c>
    </row>
    <row r="260" spans="1:6">
      <c r="A260" s="6">
        <v>41467</v>
      </c>
      <c r="B260" s="7" t="s">
        <v>25</v>
      </c>
      <c r="C260">
        <v>28</v>
      </c>
      <c r="D260" t="s">
        <v>27</v>
      </c>
      <c r="E260">
        <v>232</v>
      </c>
      <c r="F260">
        <v>0.6</v>
      </c>
    </row>
    <row r="261" spans="1:6">
      <c r="A261" s="6">
        <v>41467</v>
      </c>
      <c r="B261" s="7" t="s">
        <v>25</v>
      </c>
      <c r="C261">
        <v>28</v>
      </c>
      <c r="D261" t="s">
        <v>27</v>
      </c>
      <c r="E261">
        <v>94</v>
      </c>
      <c r="F261">
        <v>0.76</v>
      </c>
    </row>
    <row r="262" spans="1:6">
      <c r="A262" s="6">
        <v>41467</v>
      </c>
      <c r="B262" s="7" t="s">
        <v>25</v>
      </c>
      <c r="C262">
        <v>28</v>
      </c>
      <c r="D262" t="s">
        <v>27</v>
      </c>
      <c r="E262">
        <v>197</v>
      </c>
      <c r="F262">
        <v>0.51</v>
      </c>
    </row>
    <row r="263" spans="1:6">
      <c r="A263" s="6">
        <v>41467</v>
      </c>
      <c r="B263" s="7" t="s">
        <v>25</v>
      </c>
      <c r="C263">
        <v>28</v>
      </c>
      <c r="D263" t="s">
        <v>27</v>
      </c>
      <c r="E263">
        <v>207</v>
      </c>
      <c r="F263">
        <v>0.56999999999999995</v>
      </c>
    </row>
    <row r="264" spans="1:6">
      <c r="A264" s="6">
        <v>41467</v>
      </c>
      <c r="B264" s="7" t="s">
        <v>25</v>
      </c>
      <c r="C264">
        <v>28</v>
      </c>
      <c r="D264" t="s">
        <v>27</v>
      </c>
      <c r="E264">
        <v>315</v>
      </c>
      <c r="F264">
        <v>0.68</v>
      </c>
    </row>
    <row r="265" spans="1:6">
      <c r="A265" s="6">
        <v>41467</v>
      </c>
      <c r="B265" s="7" t="s">
        <v>25</v>
      </c>
      <c r="C265">
        <v>28</v>
      </c>
      <c r="D265" t="s">
        <v>27</v>
      </c>
      <c r="E265">
        <v>186</v>
      </c>
      <c r="F265">
        <v>0.55000000000000004</v>
      </c>
    </row>
    <row r="266" spans="1:6">
      <c r="A266" s="6">
        <v>41467</v>
      </c>
      <c r="B266" s="7" t="s">
        <v>25</v>
      </c>
      <c r="C266">
        <v>28</v>
      </c>
      <c r="D266" t="s">
        <v>27</v>
      </c>
      <c r="E266">
        <v>33</v>
      </c>
      <c r="F266">
        <v>0.64</v>
      </c>
    </row>
    <row r="267" spans="1:6">
      <c r="A267" s="6">
        <v>41467</v>
      </c>
      <c r="B267" s="7" t="s">
        <v>25</v>
      </c>
      <c r="C267">
        <v>28</v>
      </c>
      <c r="D267" t="s">
        <v>27</v>
      </c>
      <c r="E267">
        <v>20</v>
      </c>
      <c r="F267">
        <v>0.69</v>
      </c>
    </row>
    <row r="268" spans="1:6">
      <c r="A268" s="6">
        <v>41467</v>
      </c>
      <c r="B268" s="7" t="s">
        <v>25</v>
      </c>
      <c r="C268">
        <v>28</v>
      </c>
      <c r="D268" t="s">
        <v>27</v>
      </c>
      <c r="E268">
        <v>199</v>
      </c>
      <c r="F268">
        <v>0.78</v>
      </c>
    </row>
    <row r="269" spans="1:6">
      <c r="A269" s="6">
        <v>41467</v>
      </c>
      <c r="B269" s="7" t="s">
        <v>25</v>
      </c>
      <c r="C269">
        <v>28</v>
      </c>
      <c r="D269" t="s">
        <v>27</v>
      </c>
      <c r="E269">
        <v>43</v>
      </c>
      <c r="F269">
        <v>0.42</v>
      </c>
    </row>
    <row r="270" spans="1:6">
      <c r="A270" s="6">
        <v>41467</v>
      </c>
      <c r="B270" s="7" t="s">
        <v>25</v>
      </c>
      <c r="C270">
        <v>28</v>
      </c>
      <c r="D270" t="s">
        <v>27</v>
      </c>
      <c r="E270">
        <v>181</v>
      </c>
      <c r="F270">
        <v>0.59</v>
      </c>
    </row>
    <row r="271" spans="1:6">
      <c r="A271" s="6">
        <v>41467</v>
      </c>
      <c r="B271" s="7" t="s">
        <v>25</v>
      </c>
      <c r="C271">
        <v>28</v>
      </c>
      <c r="D271" t="s">
        <v>27</v>
      </c>
      <c r="E271">
        <v>79</v>
      </c>
      <c r="F271">
        <v>0.52</v>
      </c>
    </row>
    <row r="272" spans="1:6">
      <c r="A272" s="6">
        <v>41467</v>
      </c>
      <c r="B272" s="7" t="s">
        <v>25</v>
      </c>
      <c r="C272">
        <v>28</v>
      </c>
      <c r="D272" t="s">
        <v>27</v>
      </c>
      <c r="E272">
        <v>149</v>
      </c>
      <c r="F272">
        <v>0.4</v>
      </c>
    </row>
    <row r="273" spans="1:6">
      <c r="A273" s="6">
        <v>41467</v>
      </c>
      <c r="B273" s="7" t="s">
        <v>25</v>
      </c>
      <c r="C273">
        <v>28</v>
      </c>
      <c r="D273" t="s">
        <v>27</v>
      </c>
      <c r="E273">
        <v>77</v>
      </c>
      <c r="F273">
        <v>0.4</v>
      </c>
    </row>
    <row r="274" spans="1:6">
      <c r="A274" s="6">
        <v>41467</v>
      </c>
      <c r="B274" s="7" t="s">
        <v>25</v>
      </c>
      <c r="C274">
        <v>28</v>
      </c>
      <c r="D274" t="s">
        <v>27</v>
      </c>
      <c r="E274">
        <v>107</v>
      </c>
      <c r="F274">
        <v>0.8</v>
      </c>
    </row>
    <row r="275" spans="1:6">
      <c r="A275" s="6">
        <v>41467</v>
      </c>
      <c r="B275" s="7" t="s">
        <v>25</v>
      </c>
      <c r="C275">
        <v>28</v>
      </c>
      <c r="D275" t="s">
        <v>27</v>
      </c>
      <c r="E275">
        <v>78</v>
      </c>
      <c r="F275">
        <v>0.45</v>
      </c>
    </row>
    <row r="276" spans="1:6">
      <c r="A276" s="6">
        <v>41467</v>
      </c>
      <c r="B276" s="7" t="s">
        <v>25</v>
      </c>
      <c r="C276">
        <v>28</v>
      </c>
      <c r="D276" t="s">
        <v>27</v>
      </c>
      <c r="E276">
        <v>190</v>
      </c>
      <c r="F276">
        <v>0.59</v>
      </c>
    </row>
    <row r="277" spans="1:6">
      <c r="A277" s="6">
        <v>41467</v>
      </c>
      <c r="B277" s="7" t="s">
        <v>25</v>
      </c>
      <c r="C277">
        <v>28</v>
      </c>
      <c r="D277" t="s">
        <v>27</v>
      </c>
      <c r="E277">
        <v>172</v>
      </c>
      <c r="F277">
        <v>0.6</v>
      </c>
    </row>
    <row r="278" spans="1:6">
      <c r="A278" s="6">
        <v>41467</v>
      </c>
      <c r="B278" s="7" t="s">
        <v>25</v>
      </c>
      <c r="C278">
        <v>28</v>
      </c>
      <c r="D278" t="s">
        <v>27</v>
      </c>
      <c r="E278">
        <v>46</v>
      </c>
      <c r="F278">
        <v>0.66</v>
      </c>
    </row>
    <row r="279" spans="1:6">
      <c r="A279" s="6">
        <v>41467</v>
      </c>
      <c r="B279" s="7" t="s">
        <v>25</v>
      </c>
      <c r="C279">
        <v>28</v>
      </c>
      <c r="D279" t="s">
        <v>27</v>
      </c>
      <c r="E279">
        <v>151</v>
      </c>
      <c r="F279">
        <v>0.6</v>
      </c>
    </row>
    <row r="280" spans="1:6">
      <c r="A280" s="6">
        <v>41467</v>
      </c>
      <c r="B280" s="7" t="s">
        <v>25</v>
      </c>
      <c r="C280">
        <v>28</v>
      </c>
      <c r="D280" t="s">
        <v>27</v>
      </c>
      <c r="E280">
        <v>48</v>
      </c>
      <c r="F280">
        <v>0.43</v>
      </c>
    </row>
    <row r="281" spans="1:6">
      <c r="A281" s="6">
        <v>41467</v>
      </c>
      <c r="B281" s="7" t="s">
        <v>25</v>
      </c>
      <c r="C281">
        <v>28</v>
      </c>
      <c r="D281" t="s">
        <v>27</v>
      </c>
      <c r="E281">
        <v>71</v>
      </c>
      <c r="F281">
        <v>0.54</v>
      </c>
    </row>
    <row r="282" spans="1:6">
      <c r="A282" s="6">
        <v>41467</v>
      </c>
      <c r="B282" s="7" t="s">
        <v>25</v>
      </c>
      <c r="C282">
        <v>28</v>
      </c>
      <c r="D282" t="s">
        <v>27</v>
      </c>
      <c r="E282">
        <v>57</v>
      </c>
      <c r="F282">
        <v>0.61</v>
      </c>
    </row>
    <row r="283" spans="1:6">
      <c r="A283" s="6">
        <v>41467</v>
      </c>
      <c r="B283" s="7" t="s">
        <v>25</v>
      </c>
      <c r="C283">
        <v>28</v>
      </c>
      <c r="D283" t="s">
        <v>27</v>
      </c>
      <c r="E283">
        <v>69</v>
      </c>
      <c r="F283">
        <v>0.74</v>
      </c>
    </row>
    <row r="284" spans="1:6">
      <c r="A284" s="6">
        <v>41467</v>
      </c>
      <c r="B284" s="7" t="s">
        <v>25</v>
      </c>
      <c r="C284">
        <v>28</v>
      </c>
      <c r="D284" t="s">
        <v>27</v>
      </c>
      <c r="E284">
        <v>68</v>
      </c>
      <c r="F284">
        <v>0.53</v>
      </c>
    </row>
    <row r="285" spans="1:6">
      <c r="A285" s="6">
        <v>41467</v>
      </c>
      <c r="B285" s="7" t="s">
        <v>25</v>
      </c>
      <c r="C285">
        <v>28</v>
      </c>
      <c r="D285" t="s">
        <v>27</v>
      </c>
      <c r="E285">
        <v>37</v>
      </c>
      <c r="F285">
        <v>0.69</v>
      </c>
    </row>
    <row r="286" spans="1:6">
      <c r="A286" s="6">
        <v>41467</v>
      </c>
      <c r="B286" s="7" t="s">
        <v>25</v>
      </c>
      <c r="C286">
        <v>28</v>
      </c>
      <c r="D286" t="s">
        <v>27</v>
      </c>
      <c r="E286">
        <v>39</v>
      </c>
      <c r="F286">
        <v>0.49</v>
      </c>
    </row>
    <row r="287" spans="1:6">
      <c r="A287" s="6">
        <v>41467</v>
      </c>
      <c r="B287" s="7" t="s">
        <v>25</v>
      </c>
      <c r="C287">
        <v>28</v>
      </c>
      <c r="D287" t="s">
        <v>27</v>
      </c>
      <c r="E287">
        <v>43</v>
      </c>
      <c r="F287">
        <v>0.71</v>
      </c>
    </row>
    <row r="288" spans="1:6">
      <c r="A288" s="6">
        <v>41467</v>
      </c>
      <c r="B288" s="7" t="s">
        <v>25</v>
      </c>
      <c r="C288">
        <v>28</v>
      </c>
      <c r="D288" t="s">
        <v>27</v>
      </c>
      <c r="E288">
        <v>53</v>
      </c>
      <c r="F288">
        <v>0.66</v>
      </c>
    </row>
    <row r="289" spans="1:6">
      <c r="A289" s="6">
        <v>41467</v>
      </c>
      <c r="B289" s="7" t="s">
        <v>25</v>
      </c>
      <c r="C289">
        <v>28</v>
      </c>
      <c r="D289" t="s">
        <v>27</v>
      </c>
      <c r="E289">
        <v>223</v>
      </c>
      <c r="F289">
        <v>0.69</v>
      </c>
    </row>
    <row r="290" spans="1:6">
      <c r="A290" s="6">
        <v>41467</v>
      </c>
      <c r="B290" s="7" t="s">
        <v>25</v>
      </c>
      <c r="C290">
        <v>28</v>
      </c>
      <c r="D290" t="s">
        <v>27</v>
      </c>
      <c r="E290">
        <v>51</v>
      </c>
      <c r="F290">
        <v>0.65</v>
      </c>
    </row>
    <row r="291" spans="1:6">
      <c r="A291" s="6">
        <v>41467</v>
      </c>
      <c r="B291" s="7" t="s">
        <v>25</v>
      </c>
      <c r="C291">
        <v>28</v>
      </c>
      <c r="D291" t="s">
        <v>27</v>
      </c>
      <c r="E291">
        <v>22</v>
      </c>
      <c r="F291">
        <v>0.61</v>
      </c>
    </row>
    <row r="292" spans="1:6">
      <c r="A292" s="6">
        <v>41467</v>
      </c>
      <c r="B292" s="7" t="s">
        <v>25</v>
      </c>
      <c r="C292">
        <v>28</v>
      </c>
      <c r="D292" t="s">
        <v>27</v>
      </c>
      <c r="E292">
        <v>94</v>
      </c>
      <c r="F292">
        <v>0.71</v>
      </c>
    </row>
    <row r="293" spans="1:6">
      <c r="A293" s="6">
        <v>41467</v>
      </c>
      <c r="B293" s="7" t="s">
        <v>25</v>
      </c>
      <c r="C293">
        <v>28</v>
      </c>
      <c r="D293" t="s">
        <v>27</v>
      </c>
      <c r="E293">
        <v>169</v>
      </c>
      <c r="F293">
        <v>0.45</v>
      </c>
    </row>
    <row r="294" spans="1:6">
      <c r="A294" s="6">
        <v>41467</v>
      </c>
      <c r="B294" s="7" t="s">
        <v>25</v>
      </c>
      <c r="C294">
        <v>28</v>
      </c>
      <c r="D294" t="s">
        <v>27</v>
      </c>
      <c r="E294">
        <v>222</v>
      </c>
      <c r="F294">
        <v>0.84</v>
      </c>
    </row>
    <row r="295" spans="1:6">
      <c r="A295" s="6">
        <v>41467</v>
      </c>
      <c r="B295" s="7" t="s">
        <v>25</v>
      </c>
      <c r="C295">
        <v>28</v>
      </c>
      <c r="D295" t="s">
        <v>27</v>
      </c>
      <c r="E295">
        <v>230</v>
      </c>
      <c r="F295">
        <v>0.4</v>
      </c>
    </row>
    <row r="296" spans="1:6">
      <c r="A296" s="6">
        <v>41467</v>
      </c>
      <c r="B296" s="7" t="s">
        <v>25</v>
      </c>
      <c r="C296">
        <v>28</v>
      </c>
      <c r="D296" t="s">
        <v>27</v>
      </c>
      <c r="E296">
        <v>89</v>
      </c>
      <c r="F296">
        <v>0.9</v>
      </c>
    </row>
    <row r="297" spans="1:6">
      <c r="A297" s="6">
        <v>41467</v>
      </c>
      <c r="B297" s="7" t="s">
        <v>25</v>
      </c>
      <c r="C297">
        <v>28</v>
      </c>
      <c r="D297" t="s">
        <v>27</v>
      </c>
      <c r="E297">
        <v>94</v>
      </c>
      <c r="F297">
        <v>0.59</v>
      </c>
    </row>
    <row r="298" spans="1:6">
      <c r="A298" s="6">
        <v>41467</v>
      </c>
      <c r="B298" s="7" t="s">
        <v>25</v>
      </c>
      <c r="C298">
        <v>28</v>
      </c>
      <c r="D298" t="s">
        <v>27</v>
      </c>
      <c r="E298">
        <v>72</v>
      </c>
      <c r="F298">
        <v>0.86</v>
      </c>
    </row>
    <row r="299" spans="1:6">
      <c r="A299" s="6">
        <v>41467</v>
      </c>
      <c r="B299" s="7" t="s">
        <v>25</v>
      </c>
      <c r="C299">
        <v>28</v>
      </c>
      <c r="D299" t="s">
        <v>27</v>
      </c>
      <c r="E299">
        <v>327</v>
      </c>
      <c r="F299">
        <v>0.7</v>
      </c>
    </row>
    <row r="300" spans="1:6">
      <c r="A300" s="6">
        <v>41467</v>
      </c>
      <c r="B300" s="7" t="s">
        <v>25</v>
      </c>
      <c r="C300">
        <v>28</v>
      </c>
      <c r="D300" t="s">
        <v>27</v>
      </c>
      <c r="E300">
        <v>195</v>
      </c>
      <c r="F300">
        <v>0.6</v>
      </c>
    </row>
    <row r="301" spans="1:6">
      <c r="A301" s="6">
        <v>41467</v>
      </c>
      <c r="B301" s="7" t="s">
        <v>25</v>
      </c>
      <c r="C301">
        <v>28</v>
      </c>
      <c r="D301" t="s">
        <v>27</v>
      </c>
      <c r="E301">
        <v>73</v>
      </c>
      <c r="F301">
        <v>0.78</v>
      </c>
    </row>
    <row r="302" spans="1:6">
      <c r="A302" s="6">
        <v>41467</v>
      </c>
      <c r="B302" s="7" t="s">
        <v>25</v>
      </c>
      <c r="C302">
        <v>28</v>
      </c>
      <c r="D302" t="s">
        <v>27</v>
      </c>
      <c r="E302">
        <v>32</v>
      </c>
      <c r="F302">
        <v>0.54</v>
      </c>
    </row>
    <row r="303" spans="1:6">
      <c r="A303" s="6">
        <v>41467</v>
      </c>
      <c r="B303" s="7" t="s">
        <v>25</v>
      </c>
      <c r="C303">
        <v>28</v>
      </c>
      <c r="D303" t="s">
        <v>27</v>
      </c>
      <c r="E303">
        <v>207</v>
      </c>
      <c r="F303">
        <v>0.65</v>
      </c>
    </row>
    <row r="304" spans="1:6">
      <c r="A304" s="6">
        <v>41467</v>
      </c>
      <c r="B304" s="7" t="s">
        <v>25</v>
      </c>
      <c r="C304">
        <v>28</v>
      </c>
      <c r="D304" t="s">
        <v>27</v>
      </c>
      <c r="E304">
        <v>277</v>
      </c>
      <c r="F304">
        <v>0.66</v>
      </c>
    </row>
    <row r="305" spans="1:13">
      <c r="A305" s="6">
        <v>41467</v>
      </c>
      <c r="B305" s="7" t="s">
        <v>25</v>
      </c>
      <c r="C305">
        <v>28</v>
      </c>
      <c r="D305" t="s">
        <v>27</v>
      </c>
      <c r="E305">
        <v>231</v>
      </c>
      <c r="F305">
        <v>0.6</v>
      </c>
    </row>
    <row r="306" spans="1:13">
      <c r="A306" s="6">
        <v>41467</v>
      </c>
      <c r="B306" s="7" t="s">
        <v>25</v>
      </c>
      <c r="C306">
        <v>28</v>
      </c>
      <c r="D306" t="s">
        <v>27</v>
      </c>
      <c r="E306">
        <v>203</v>
      </c>
      <c r="F306">
        <v>0.86</v>
      </c>
    </row>
    <row r="307" spans="1:13">
      <c r="A307" s="6">
        <v>41467</v>
      </c>
      <c r="B307" s="7" t="s">
        <v>25</v>
      </c>
      <c r="C307">
        <v>28</v>
      </c>
      <c r="D307" t="s">
        <v>27</v>
      </c>
      <c r="E307">
        <v>46</v>
      </c>
      <c r="F307">
        <v>0.45</v>
      </c>
    </row>
    <row r="308" spans="1:13">
      <c r="A308" s="6">
        <v>41467</v>
      </c>
      <c r="B308" s="7" t="s">
        <v>25</v>
      </c>
      <c r="C308">
        <v>28</v>
      </c>
      <c r="D308" t="s">
        <v>27</v>
      </c>
      <c r="E308">
        <v>38</v>
      </c>
      <c r="F308">
        <v>0.52</v>
      </c>
    </row>
    <row r="309" spans="1:13">
      <c r="A309" s="6">
        <v>41467</v>
      </c>
      <c r="B309" s="7" t="s">
        <v>25</v>
      </c>
      <c r="C309">
        <v>28</v>
      </c>
      <c r="D309" t="s">
        <v>27</v>
      </c>
      <c r="E309">
        <v>133</v>
      </c>
      <c r="F309">
        <v>0.66</v>
      </c>
    </row>
    <row r="310" spans="1:13">
      <c r="A310" s="6">
        <v>41467</v>
      </c>
      <c r="B310" s="7" t="s">
        <v>25</v>
      </c>
      <c r="C310">
        <v>28</v>
      </c>
      <c r="D310" t="s">
        <v>27</v>
      </c>
      <c r="E310">
        <v>28</v>
      </c>
      <c r="F310">
        <v>0.28999999999999998</v>
      </c>
    </row>
    <row r="311" spans="1:13">
      <c r="A311" s="6">
        <v>41467</v>
      </c>
      <c r="B311" s="7" t="s">
        <v>25</v>
      </c>
      <c r="C311">
        <v>28</v>
      </c>
      <c r="D311" t="s">
        <v>27</v>
      </c>
      <c r="E311">
        <v>39</v>
      </c>
      <c r="F311">
        <v>0.26</v>
      </c>
    </row>
    <row r="312" spans="1:13">
      <c r="A312" s="6">
        <v>41467</v>
      </c>
      <c r="B312" s="7" t="s">
        <v>25</v>
      </c>
      <c r="C312">
        <v>45</v>
      </c>
      <c r="M312" t="s">
        <v>26</v>
      </c>
    </row>
    <row r="313" spans="1:13">
      <c r="A313" s="6">
        <v>41467</v>
      </c>
      <c r="B313" s="7" t="s">
        <v>25</v>
      </c>
      <c r="C313">
        <v>47</v>
      </c>
      <c r="D313" t="s">
        <v>21</v>
      </c>
      <c r="E313">
        <v>238</v>
      </c>
      <c r="F313">
        <v>2.48</v>
      </c>
      <c r="H313">
        <v>20</v>
      </c>
      <c r="I313">
        <v>1.5</v>
      </c>
    </row>
    <row r="314" spans="1:13">
      <c r="A314" s="6">
        <v>41467</v>
      </c>
      <c r="B314" s="7" t="s">
        <v>25</v>
      </c>
      <c r="C314">
        <v>47</v>
      </c>
      <c r="D314" t="s">
        <v>21</v>
      </c>
      <c r="F314">
        <v>1.89</v>
      </c>
      <c r="J314">
        <f>231+257+293+274</f>
        <v>1055</v>
      </c>
      <c r="K314">
        <v>4</v>
      </c>
      <c r="L314">
        <v>293</v>
      </c>
    </row>
    <row r="315" spans="1:13">
      <c r="A315" s="6">
        <v>41467</v>
      </c>
      <c r="B315" s="7" t="s">
        <v>25</v>
      </c>
      <c r="C315">
        <v>47</v>
      </c>
      <c r="D315" t="s">
        <v>21</v>
      </c>
      <c r="E315">
        <v>259</v>
      </c>
      <c r="F315">
        <v>6.34</v>
      </c>
      <c r="H315">
        <v>53</v>
      </c>
      <c r="I315">
        <v>3</v>
      </c>
    </row>
    <row r="316" spans="1:13">
      <c r="A316" s="6">
        <v>41467</v>
      </c>
      <c r="B316" s="7" t="s">
        <v>25</v>
      </c>
      <c r="C316">
        <v>47</v>
      </c>
      <c r="D316" t="s">
        <v>21</v>
      </c>
      <c r="E316">
        <v>373</v>
      </c>
      <c r="F316">
        <v>6.25</v>
      </c>
      <c r="H316">
        <v>46</v>
      </c>
      <c r="I316">
        <v>3</v>
      </c>
    </row>
    <row r="317" spans="1:13">
      <c r="A317" s="6">
        <v>41467</v>
      </c>
      <c r="B317" s="7" t="s">
        <v>25</v>
      </c>
      <c r="C317">
        <v>53</v>
      </c>
      <c r="D317" t="s">
        <v>20</v>
      </c>
      <c r="F317">
        <v>6.2</v>
      </c>
      <c r="J317">
        <f>115+156+237+262+289+298+322+321+313+344</f>
        <v>2657</v>
      </c>
      <c r="K317">
        <v>10</v>
      </c>
      <c r="L317">
        <v>344</v>
      </c>
    </row>
    <row r="318" spans="1:13">
      <c r="A318" s="6">
        <v>41467</v>
      </c>
      <c r="B318" s="7" t="s">
        <v>25</v>
      </c>
      <c r="C318">
        <v>53</v>
      </c>
      <c r="D318" t="s">
        <v>20</v>
      </c>
      <c r="F318">
        <v>2.2599999999999998</v>
      </c>
      <c r="J318">
        <f>121+161+169+179</f>
        <v>630</v>
      </c>
      <c r="K318">
        <v>4</v>
      </c>
      <c r="L318">
        <v>179</v>
      </c>
    </row>
    <row r="319" spans="1:13">
      <c r="A319" s="6">
        <v>41467</v>
      </c>
      <c r="B319" s="7" t="s">
        <v>25</v>
      </c>
      <c r="C319">
        <v>53</v>
      </c>
      <c r="D319" t="s">
        <v>20</v>
      </c>
      <c r="F319">
        <v>6.28</v>
      </c>
      <c r="J319">
        <f>274+278+344+378+362+399</f>
        <v>2035</v>
      </c>
      <c r="K319">
        <v>6</v>
      </c>
      <c r="L319">
        <v>399</v>
      </c>
    </row>
    <row r="320" spans="1:13">
      <c r="A320" s="6">
        <v>41467</v>
      </c>
      <c r="B320" s="7" t="s">
        <v>25</v>
      </c>
      <c r="C320">
        <v>53</v>
      </c>
      <c r="D320" t="s">
        <v>20</v>
      </c>
      <c r="F320">
        <v>2.85</v>
      </c>
      <c r="J320">
        <f>376+390+403+414</f>
        <v>1583</v>
      </c>
      <c r="K320">
        <v>4</v>
      </c>
      <c r="L320">
        <v>414</v>
      </c>
    </row>
    <row r="321" spans="1:12">
      <c r="A321" s="6">
        <v>41467</v>
      </c>
      <c r="B321" s="7" t="s">
        <v>25</v>
      </c>
      <c r="C321">
        <v>53</v>
      </c>
      <c r="D321" t="s">
        <v>20</v>
      </c>
      <c r="F321">
        <v>9.93</v>
      </c>
      <c r="J321">
        <f>125+169+229+243+254+272+332</f>
        <v>1624</v>
      </c>
      <c r="K321">
        <v>7</v>
      </c>
      <c r="L321">
        <v>332</v>
      </c>
    </row>
    <row r="322" spans="1:12">
      <c r="A322" s="6">
        <v>41467</v>
      </c>
      <c r="B322" s="7" t="s">
        <v>25</v>
      </c>
      <c r="C322">
        <v>53</v>
      </c>
      <c r="D322" t="s">
        <v>20</v>
      </c>
      <c r="F322">
        <v>9.25</v>
      </c>
      <c r="J322">
        <f>107+250+328+338+358+356+372+380</f>
        <v>2489</v>
      </c>
      <c r="K322">
        <v>8</v>
      </c>
      <c r="L322">
        <v>380</v>
      </c>
    </row>
    <row r="323" spans="1:12">
      <c r="A323" s="6">
        <v>41467</v>
      </c>
      <c r="B323" s="7" t="s">
        <v>25</v>
      </c>
      <c r="C323">
        <v>53</v>
      </c>
      <c r="D323" t="s">
        <v>20</v>
      </c>
      <c r="F323">
        <v>6.59</v>
      </c>
      <c r="J323">
        <f>276+338+368+380+388+407</f>
        <v>2157</v>
      </c>
      <c r="K323">
        <v>6</v>
      </c>
      <c r="L323">
        <v>407</v>
      </c>
    </row>
    <row r="324" spans="1:12">
      <c r="A324" s="6">
        <v>41467</v>
      </c>
      <c r="B324" s="7" t="s">
        <v>25</v>
      </c>
      <c r="C324">
        <v>53</v>
      </c>
      <c r="D324" t="s">
        <v>20</v>
      </c>
      <c r="F324">
        <v>7.05</v>
      </c>
      <c r="J324">
        <f>255+364+366+409+411+422+423</f>
        <v>2650</v>
      </c>
      <c r="K324">
        <v>7</v>
      </c>
      <c r="L324">
        <v>423</v>
      </c>
    </row>
    <row r="325" spans="1:12">
      <c r="A325" s="6">
        <v>41467</v>
      </c>
      <c r="B325" s="7" t="s">
        <v>25</v>
      </c>
      <c r="C325">
        <v>53</v>
      </c>
      <c r="D325" t="s">
        <v>20</v>
      </c>
      <c r="F325">
        <v>3.26</v>
      </c>
      <c r="J325">
        <f>281+306+337+343+348</f>
        <v>1615</v>
      </c>
      <c r="K325">
        <v>5</v>
      </c>
      <c r="L325">
        <v>348</v>
      </c>
    </row>
    <row r="326" spans="1:12">
      <c r="A326" s="6">
        <v>41467</v>
      </c>
      <c r="B326" s="7" t="s">
        <v>25</v>
      </c>
      <c r="C326">
        <v>53</v>
      </c>
      <c r="D326" t="s">
        <v>20</v>
      </c>
      <c r="F326">
        <v>3.55</v>
      </c>
      <c r="J326">
        <f>329+384+424+443+415+441</f>
        <v>2436</v>
      </c>
      <c r="K326">
        <v>6</v>
      </c>
      <c r="L326">
        <v>441</v>
      </c>
    </row>
    <row r="327" spans="1:12">
      <c r="A327" s="6">
        <v>41467</v>
      </c>
      <c r="B327" s="7" t="s">
        <v>25</v>
      </c>
      <c r="C327">
        <v>55</v>
      </c>
      <c r="D327" t="s">
        <v>23</v>
      </c>
      <c r="E327">
        <v>131</v>
      </c>
      <c r="F327">
        <v>2.1</v>
      </c>
    </row>
    <row r="328" spans="1:12">
      <c r="A328" s="6">
        <v>41467</v>
      </c>
      <c r="B328" s="7" t="s">
        <v>25</v>
      </c>
      <c r="C328">
        <v>55</v>
      </c>
      <c r="D328" t="s">
        <v>23</v>
      </c>
      <c r="E328">
        <v>158</v>
      </c>
      <c r="F328">
        <v>1.2</v>
      </c>
    </row>
    <row r="329" spans="1:12">
      <c r="A329" s="6">
        <v>41467</v>
      </c>
      <c r="B329" s="7" t="s">
        <v>25</v>
      </c>
      <c r="C329">
        <v>55</v>
      </c>
      <c r="D329" t="s">
        <v>22</v>
      </c>
      <c r="E329">
        <v>225</v>
      </c>
      <c r="F329">
        <v>2.13</v>
      </c>
      <c r="G329">
        <v>4</v>
      </c>
    </row>
    <row r="330" spans="1:12">
      <c r="A330" s="6">
        <v>41467</v>
      </c>
      <c r="B330" s="7" t="s">
        <v>25</v>
      </c>
      <c r="C330">
        <v>55</v>
      </c>
      <c r="D330" t="s">
        <v>22</v>
      </c>
      <c r="E330">
        <v>150</v>
      </c>
      <c r="F330">
        <v>1.01</v>
      </c>
    </row>
    <row r="331" spans="1:12">
      <c r="A331" s="6">
        <v>41467</v>
      </c>
      <c r="B331" s="7" t="s">
        <v>25</v>
      </c>
      <c r="C331">
        <v>55</v>
      </c>
      <c r="D331" t="s">
        <v>22</v>
      </c>
      <c r="E331">
        <v>161</v>
      </c>
      <c r="F331">
        <v>1.39</v>
      </c>
      <c r="G331">
        <v>3</v>
      </c>
    </row>
    <row r="332" spans="1:12">
      <c r="A332" s="6">
        <v>41467</v>
      </c>
      <c r="B332" s="7" t="s">
        <v>25</v>
      </c>
      <c r="C332">
        <v>55</v>
      </c>
      <c r="D332" t="s">
        <v>20</v>
      </c>
      <c r="F332">
        <v>20.82</v>
      </c>
      <c r="J332">
        <f>177+228+344+81+150+306+220+265+289+310+320+335+337+349+356+357+324+326+210+135</f>
        <v>5419</v>
      </c>
      <c r="K332">
        <v>20</v>
      </c>
      <c r="L332">
        <v>357</v>
      </c>
    </row>
    <row r="333" spans="1:12">
      <c r="A333" s="6">
        <v>41467</v>
      </c>
      <c r="B333" s="7" t="s">
        <v>25</v>
      </c>
      <c r="C333">
        <v>55</v>
      </c>
      <c r="D333" t="s">
        <v>20</v>
      </c>
      <c r="E333">
        <v>194</v>
      </c>
      <c r="F333">
        <v>5.52</v>
      </c>
      <c r="H333">
        <v>24</v>
      </c>
      <c r="I333">
        <v>2.4</v>
      </c>
    </row>
    <row r="334" spans="1:12">
      <c r="A334" s="6">
        <v>41467</v>
      </c>
      <c r="B334" s="7" t="s">
        <v>25</v>
      </c>
      <c r="C334">
        <v>55</v>
      </c>
      <c r="D334" t="s">
        <v>20</v>
      </c>
      <c r="F334">
        <v>1.59</v>
      </c>
      <c r="J334">
        <f>21+47+85+93+104</f>
        <v>350</v>
      </c>
      <c r="K334">
        <v>5</v>
      </c>
      <c r="L334">
        <v>104</v>
      </c>
    </row>
    <row r="335" spans="1:12">
      <c r="A335" s="6">
        <v>41471</v>
      </c>
      <c r="B335" s="7" t="s">
        <v>29</v>
      </c>
      <c r="C335">
        <v>8</v>
      </c>
      <c r="D335" t="s">
        <v>23</v>
      </c>
      <c r="E335">
        <v>239</v>
      </c>
      <c r="F335">
        <v>2.5</v>
      </c>
    </row>
    <row r="336" spans="1:12">
      <c r="A336" s="6">
        <v>41471</v>
      </c>
      <c r="B336" s="7" t="s">
        <v>29</v>
      </c>
      <c r="C336">
        <v>8</v>
      </c>
      <c r="D336" t="s">
        <v>23</v>
      </c>
      <c r="E336">
        <v>253</v>
      </c>
      <c r="F336">
        <v>2.92</v>
      </c>
    </row>
    <row r="337" spans="1:12">
      <c r="A337" s="6">
        <v>41471</v>
      </c>
      <c r="B337" s="7" t="s">
        <v>29</v>
      </c>
      <c r="C337">
        <v>8</v>
      </c>
      <c r="D337" t="s">
        <v>20</v>
      </c>
      <c r="F337">
        <v>3.39</v>
      </c>
      <c r="J337">
        <f>129+159+193+238+213+226+242</f>
        <v>1400</v>
      </c>
      <c r="K337">
        <v>7</v>
      </c>
      <c r="L337">
        <v>242</v>
      </c>
    </row>
    <row r="338" spans="1:12">
      <c r="A338" s="6">
        <v>41471</v>
      </c>
      <c r="B338" s="7" t="s">
        <v>29</v>
      </c>
      <c r="C338">
        <v>12</v>
      </c>
      <c r="D338" t="s">
        <v>23</v>
      </c>
      <c r="E338">
        <v>327</v>
      </c>
      <c r="F338">
        <v>2.31</v>
      </c>
    </row>
    <row r="339" spans="1:12">
      <c r="A339" s="6">
        <v>41471</v>
      </c>
      <c r="B339" s="7" t="s">
        <v>29</v>
      </c>
      <c r="C339">
        <v>12</v>
      </c>
      <c r="D339" t="s">
        <v>23</v>
      </c>
      <c r="E339">
        <v>267</v>
      </c>
      <c r="F339">
        <v>1.63</v>
      </c>
      <c r="G339">
        <v>8</v>
      </c>
    </row>
    <row r="340" spans="1:12">
      <c r="A340" s="6">
        <v>41471</v>
      </c>
      <c r="B340" s="7" t="s">
        <v>29</v>
      </c>
      <c r="C340">
        <v>12</v>
      </c>
      <c r="D340" t="s">
        <v>23</v>
      </c>
      <c r="E340">
        <v>224</v>
      </c>
      <c r="F340">
        <v>0.83</v>
      </c>
      <c r="G340">
        <v>1</v>
      </c>
    </row>
    <row r="341" spans="1:12">
      <c r="A341" s="6">
        <v>41471</v>
      </c>
      <c r="B341" s="7" t="s">
        <v>29</v>
      </c>
      <c r="C341">
        <v>12</v>
      </c>
      <c r="D341" t="s">
        <v>23</v>
      </c>
      <c r="E341">
        <v>219</v>
      </c>
      <c r="F341">
        <v>0.9</v>
      </c>
    </row>
    <row r="342" spans="1:12">
      <c r="A342" s="6">
        <v>41471</v>
      </c>
      <c r="B342" s="7" t="s">
        <v>29</v>
      </c>
      <c r="C342">
        <v>12</v>
      </c>
      <c r="D342" t="s">
        <v>23</v>
      </c>
      <c r="E342">
        <v>214</v>
      </c>
      <c r="F342">
        <v>0.93</v>
      </c>
      <c r="G342">
        <v>1</v>
      </c>
    </row>
    <row r="343" spans="1:12">
      <c r="A343" s="6">
        <v>41471</v>
      </c>
      <c r="B343" s="7" t="s">
        <v>29</v>
      </c>
      <c r="C343">
        <v>12</v>
      </c>
      <c r="D343" t="s">
        <v>23</v>
      </c>
      <c r="E343">
        <v>286</v>
      </c>
      <c r="F343">
        <v>0.84</v>
      </c>
    </row>
    <row r="344" spans="1:12">
      <c r="A344" s="6">
        <v>41471</v>
      </c>
      <c r="B344" s="7" t="s">
        <v>29</v>
      </c>
      <c r="C344">
        <v>12</v>
      </c>
      <c r="D344" t="s">
        <v>23</v>
      </c>
      <c r="E344">
        <v>181</v>
      </c>
      <c r="F344">
        <v>1.01</v>
      </c>
    </row>
    <row r="345" spans="1:12">
      <c r="A345" s="6">
        <v>41471</v>
      </c>
      <c r="B345" s="7" t="s">
        <v>29</v>
      </c>
      <c r="C345">
        <v>12</v>
      </c>
      <c r="D345" t="s">
        <v>23</v>
      </c>
      <c r="E345">
        <v>265</v>
      </c>
      <c r="F345">
        <v>0.94</v>
      </c>
    </row>
    <row r="346" spans="1:12">
      <c r="A346" s="6">
        <v>41471</v>
      </c>
      <c r="B346" s="7" t="s">
        <v>29</v>
      </c>
      <c r="C346">
        <v>12</v>
      </c>
      <c r="D346" t="s">
        <v>23</v>
      </c>
      <c r="E346">
        <v>175</v>
      </c>
      <c r="F346">
        <v>1.54</v>
      </c>
    </row>
    <row r="347" spans="1:12">
      <c r="A347" s="6">
        <v>41471</v>
      </c>
      <c r="B347" s="7" t="s">
        <v>29</v>
      </c>
      <c r="C347">
        <v>12</v>
      </c>
      <c r="D347" t="s">
        <v>23</v>
      </c>
      <c r="E347">
        <v>254</v>
      </c>
      <c r="F347">
        <v>1.1000000000000001</v>
      </c>
    </row>
    <row r="348" spans="1:12">
      <c r="A348" s="6">
        <v>41471</v>
      </c>
      <c r="B348" s="7" t="s">
        <v>29</v>
      </c>
      <c r="C348">
        <v>12</v>
      </c>
      <c r="D348" t="s">
        <v>23</v>
      </c>
      <c r="E348">
        <v>247</v>
      </c>
      <c r="F348">
        <v>1.43</v>
      </c>
      <c r="G348">
        <v>5</v>
      </c>
    </row>
    <row r="349" spans="1:12">
      <c r="A349" s="6">
        <v>41471</v>
      </c>
      <c r="B349" s="7" t="s">
        <v>29</v>
      </c>
      <c r="C349">
        <v>12</v>
      </c>
      <c r="D349" t="s">
        <v>23</v>
      </c>
      <c r="E349">
        <v>244</v>
      </c>
      <c r="F349">
        <v>1.35</v>
      </c>
      <c r="G349">
        <v>1</v>
      </c>
    </row>
    <row r="350" spans="1:12">
      <c r="A350" s="6">
        <v>41471</v>
      </c>
      <c r="B350" s="7" t="s">
        <v>29</v>
      </c>
      <c r="C350">
        <v>12</v>
      </c>
      <c r="D350" t="s">
        <v>23</v>
      </c>
      <c r="E350">
        <v>194</v>
      </c>
      <c r="F350">
        <v>1.29</v>
      </c>
      <c r="G350">
        <v>3</v>
      </c>
    </row>
    <row r="351" spans="1:12">
      <c r="A351" s="6">
        <v>41471</v>
      </c>
      <c r="B351" s="7" t="s">
        <v>29</v>
      </c>
      <c r="C351">
        <v>12</v>
      </c>
      <c r="D351" t="s">
        <v>23</v>
      </c>
      <c r="E351">
        <v>219</v>
      </c>
      <c r="F351">
        <v>1.42</v>
      </c>
    </row>
    <row r="352" spans="1:12">
      <c r="A352" s="6">
        <v>41471</v>
      </c>
      <c r="B352" s="7" t="s">
        <v>29</v>
      </c>
      <c r="C352">
        <v>12</v>
      </c>
      <c r="D352" t="s">
        <v>23</v>
      </c>
      <c r="E352">
        <v>152</v>
      </c>
      <c r="F352">
        <v>1.34</v>
      </c>
    </row>
    <row r="353" spans="1:12">
      <c r="A353" s="6">
        <v>41471</v>
      </c>
      <c r="B353" s="7" t="s">
        <v>29</v>
      </c>
      <c r="C353">
        <v>12</v>
      </c>
      <c r="D353" t="s">
        <v>23</v>
      </c>
      <c r="E353">
        <v>247</v>
      </c>
      <c r="F353">
        <v>1.52</v>
      </c>
    </row>
    <row r="354" spans="1:12">
      <c r="A354" s="6">
        <v>41471</v>
      </c>
      <c r="B354" s="7" t="s">
        <v>29</v>
      </c>
      <c r="C354">
        <v>12</v>
      </c>
      <c r="D354" t="s">
        <v>23</v>
      </c>
      <c r="E354">
        <v>221</v>
      </c>
      <c r="F354">
        <v>1.52</v>
      </c>
      <c r="G354">
        <v>4</v>
      </c>
    </row>
    <row r="355" spans="1:12">
      <c r="A355" s="6">
        <v>41471</v>
      </c>
      <c r="B355" s="7" t="s">
        <v>29</v>
      </c>
      <c r="C355">
        <v>12</v>
      </c>
      <c r="D355" t="s">
        <v>30</v>
      </c>
      <c r="F355">
        <v>0.34</v>
      </c>
      <c r="J355">
        <f>124+172+160+158+167+170+173</f>
        <v>1124</v>
      </c>
      <c r="K355">
        <v>7</v>
      </c>
      <c r="L355">
        <v>173</v>
      </c>
    </row>
    <row r="356" spans="1:12">
      <c r="A356" s="6">
        <v>41471</v>
      </c>
      <c r="B356" s="7" t="s">
        <v>29</v>
      </c>
      <c r="C356">
        <v>12</v>
      </c>
      <c r="D356" t="s">
        <v>30</v>
      </c>
      <c r="E356">
        <v>90</v>
      </c>
      <c r="F356">
        <v>0.98</v>
      </c>
    </row>
    <row r="357" spans="1:12">
      <c r="A357" s="6">
        <v>41471</v>
      </c>
      <c r="B357" s="7" t="s">
        <v>29</v>
      </c>
      <c r="C357">
        <v>12</v>
      </c>
      <c r="D357" t="s">
        <v>20</v>
      </c>
      <c r="F357">
        <v>0.46</v>
      </c>
      <c r="J357">
        <f>40+91+106</f>
        <v>237</v>
      </c>
      <c r="K357">
        <v>3</v>
      </c>
      <c r="L357">
        <v>106</v>
      </c>
    </row>
    <row r="358" spans="1:12">
      <c r="A358" s="6">
        <v>41471</v>
      </c>
      <c r="B358" s="7" t="s">
        <v>29</v>
      </c>
      <c r="C358">
        <v>12</v>
      </c>
      <c r="D358" t="s">
        <v>20</v>
      </c>
      <c r="F358">
        <v>2.2799999999999998</v>
      </c>
      <c r="J358">
        <f>84+204+235+254</f>
        <v>777</v>
      </c>
      <c r="K358">
        <v>4</v>
      </c>
      <c r="L358">
        <v>254</v>
      </c>
    </row>
    <row r="359" spans="1:12">
      <c r="A359" s="6">
        <v>41471</v>
      </c>
      <c r="B359" s="7" t="s">
        <v>29</v>
      </c>
      <c r="C359">
        <v>12</v>
      </c>
      <c r="D359" t="s">
        <v>20</v>
      </c>
      <c r="F359">
        <v>1.78</v>
      </c>
      <c r="J359">
        <f>78+107+211</f>
        <v>396</v>
      </c>
      <c r="K359">
        <v>3</v>
      </c>
      <c r="L359">
        <v>211</v>
      </c>
    </row>
    <row r="360" spans="1:12">
      <c r="A360" s="6">
        <v>41471</v>
      </c>
      <c r="B360" s="7" t="s">
        <v>29</v>
      </c>
      <c r="C360">
        <v>12</v>
      </c>
      <c r="D360" t="s">
        <v>20</v>
      </c>
      <c r="F360">
        <v>2.4500000000000002</v>
      </c>
      <c r="J360">
        <f>225+225+236+241+250+263</f>
        <v>1440</v>
      </c>
      <c r="K360">
        <v>6</v>
      </c>
      <c r="L360">
        <v>263</v>
      </c>
    </row>
    <row r="361" spans="1:12">
      <c r="A361" s="6">
        <v>41471</v>
      </c>
      <c r="B361" s="7" t="s">
        <v>29</v>
      </c>
      <c r="C361">
        <v>12</v>
      </c>
      <c r="D361" t="s">
        <v>20</v>
      </c>
      <c r="F361">
        <v>1.75</v>
      </c>
      <c r="J361">
        <f>158+209+271+267</f>
        <v>905</v>
      </c>
      <c r="K361">
        <v>4</v>
      </c>
      <c r="L361">
        <v>271</v>
      </c>
    </row>
    <row r="362" spans="1:12">
      <c r="A362" s="6">
        <v>41471</v>
      </c>
      <c r="B362" s="7" t="s">
        <v>29</v>
      </c>
      <c r="C362">
        <v>12</v>
      </c>
      <c r="D362" t="s">
        <v>20</v>
      </c>
      <c r="F362">
        <v>1.63</v>
      </c>
      <c r="J362">
        <f>209+193+209+241+257</f>
        <v>1109</v>
      </c>
      <c r="K362">
        <v>5</v>
      </c>
      <c r="L362">
        <v>257</v>
      </c>
    </row>
    <row r="363" spans="1:12">
      <c r="A363" s="6">
        <v>41471</v>
      </c>
      <c r="B363" s="7" t="s">
        <v>29</v>
      </c>
      <c r="C363">
        <v>24</v>
      </c>
      <c r="D363" t="s">
        <v>23</v>
      </c>
      <c r="E363">
        <v>394</v>
      </c>
      <c r="F363">
        <v>1.2</v>
      </c>
      <c r="G363">
        <v>12</v>
      </c>
    </row>
    <row r="364" spans="1:12">
      <c r="A364" s="6">
        <v>41471</v>
      </c>
      <c r="B364" s="7" t="s">
        <v>29</v>
      </c>
      <c r="C364">
        <v>24</v>
      </c>
      <c r="D364" t="s">
        <v>23</v>
      </c>
      <c r="E364">
        <v>289</v>
      </c>
      <c r="F364">
        <v>0.36</v>
      </c>
      <c r="G364">
        <v>3</v>
      </c>
    </row>
    <row r="365" spans="1:12">
      <c r="A365" s="6">
        <v>41471</v>
      </c>
      <c r="B365" s="7" t="s">
        <v>29</v>
      </c>
      <c r="C365">
        <v>24</v>
      </c>
      <c r="D365" t="s">
        <v>23</v>
      </c>
      <c r="E365">
        <v>304</v>
      </c>
      <c r="F365">
        <v>0.91</v>
      </c>
      <c r="G365">
        <v>11</v>
      </c>
    </row>
    <row r="366" spans="1:12">
      <c r="A366" s="6">
        <v>41471</v>
      </c>
      <c r="B366" s="7" t="s">
        <v>29</v>
      </c>
      <c r="C366">
        <v>24</v>
      </c>
      <c r="D366" t="s">
        <v>20</v>
      </c>
      <c r="F366">
        <v>5.2</v>
      </c>
      <c r="J366">
        <f>168+115+299+292+333+360+367+379+392</f>
        <v>2705</v>
      </c>
      <c r="K366">
        <v>9</v>
      </c>
      <c r="L366">
        <v>392</v>
      </c>
    </row>
    <row r="367" spans="1:12">
      <c r="A367" s="6">
        <v>41471</v>
      </c>
      <c r="B367" s="7" t="s">
        <v>29</v>
      </c>
      <c r="C367">
        <v>24</v>
      </c>
      <c r="D367" t="s">
        <v>20</v>
      </c>
      <c r="F367">
        <v>4.9000000000000004</v>
      </c>
      <c r="J367">
        <f>93+162+246+284+337+370+390+394</f>
        <v>2276</v>
      </c>
      <c r="K367">
        <v>8</v>
      </c>
      <c r="L367">
        <v>394</v>
      </c>
    </row>
    <row r="368" spans="1:12">
      <c r="A368" s="6">
        <v>41471</v>
      </c>
      <c r="B368" s="7" t="s">
        <v>29</v>
      </c>
      <c r="C368">
        <v>43</v>
      </c>
      <c r="D368" t="s">
        <v>23</v>
      </c>
      <c r="E368">
        <v>70</v>
      </c>
      <c r="F368">
        <v>1.04</v>
      </c>
    </row>
    <row r="369" spans="1:12">
      <c r="A369" s="6">
        <v>41471</v>
      </c>
      <c r="B369" s="7" t="s">
        <v>29</v>
      </c>
      <c r="C369">
        <v>43</v>
      </c>
      <c r="D369" t="s">
        <v>23</v>
      </c>
      <c r="E369">
        <v>182</v>
      </c>
      <c r="F369">
        <v>1.45</v>
      </c>
    </row>
    <row r="370" spans="1:12">
      <c r="A370" s="6">
        <v>41471</v>
      </c>
      <c r="B370" s="7" t="s">
        <v>29</v>
      </c>
      <c r="C370">
        <v>43</v>
      </c>
      <c r="D370" t="s">
        <v>23</v>
      </c>
      <c r="E370">
        <v>176</v>
      </c>
      <c r="F370">
        <v>1.63</v>
      </c>
      <c r="G370">
        <v>7</v>
      </c>
    </row>
    <row r="371" spans="1:12">
      <c r="A371" s="6">
        <v>41471</v>
      </c>
      <c r="B371" s="7" t="s">
        <v>29</v>
      </c>
      <c r="C371">
        <v>43</v>
      </c>
      <c r="D371" t="s">
        <v>21</v>
      </c>
      <c r="F371">
        <v>1.2</v>
      </c>
      <c r="J371">
        <f>205+266+268+240</f>
        <v>979</v>
      </c>
      <c r="K371">
        <v>4</v>
      </c>
      <c r="L371">
        <v>268</v>
      </c>
    </row>
    <row r="372" spans="1:12">
      <c r="A372" s="6">
        <v>41471</v>
      </c>
      <c r="B372" s="7" t="s">
        <v>29</v>
      </c>
      <c r="C372">
        <v>43</v>
      </c>
      <c r="D372" t="s">
        <v>20</v>
      </c>
      <c r="F372">
        <v>3.95</v>
      </c>
      <c r="J372">
        <f>219+341+337+400+429+431</f>
        <v>2157</v>
      </c>
      <c r="K372">
        <v>6</v>
      </c>
      <c r="L372">
        <v>431</v>
      </c>
    </row>
    <row r="373" spans="1:12">
      <c r="A373" s="6">
        <v>41471</v>
      </c>
      <c r="B373" s="7" t="s">
        <v>29</v>
      </c>
      <c r="C373">
        <v>43</v>
      </c>
      <c r="D373" t="s">
        <v>20</v>
      </c>
      <c r="F373">
        <v>5.98</v>
      </c>
      <c r="J373">
        <f>87+282+296+284+298+326</f>
        <v>1573</v>
      </c>
      <c r="K373">
        <v>6</v>
      </c>
      <c r="L373">
        <v>326</v>
      </c>
    </row>
    <row r="374" spans="1:12">
      <c r="A374" s="6">
        <v>41471</v>
      </c>
      <c r="B374" s="7" t="s">
        <v>29</v>
      </c>
      <c r="C374">
        <v>43</v>
      </c>
      <c r="D374" t="s">
        <v>20</v>
      </c>
      <c r="F374">
        <v>1.89</v>
      </c>
      <c r="J374">
        <f>194+274</f>
        <v>468</v>
      </c>
      <c r="K374">
        <v>2</v>
      </c>
      <c r="L374">
        <v>274</v>
      </c>
    </row>
    <row r="375" spans="1:12">
      <c r="A375" s="6">
        <v>41471</v>
      </c>
      <c r="B375" s="7" t="s">
        <v>29</v>
      </c>
      <c r="C375">
        <v>43</v>
      </c>
      <c r="D375" t="s">
        <v>20</v>
      </c>
      <c r="F375">
        <v>2.41</v>
      </c>
      <c r="J375">
        <v>195</v>
      </c>
      <c r="K375">
        <v>1</v>
      </c>
      <c r="L375">
        <v>195</v>
      </c>
    </row>
    <row r="376" spans="1:12">
      <c r="A376" s="6">
        <v>41471</v>
      </c>
      <c r="B376" s="7" t="s">
        <v>29</v>
      </c>
      <c r="C376">
        <v>43</v>
      </c>
      <c r="D376" t="s">
        <v>20</v>
      </c>
      <c r="F376">
        <v>1.85</v>
      </c>
      <c r="J376">
        <f>228+262+297+332+353</f>
        <v>1472</v>
      </c>
      <c r="K376">
        <v>5</v>
      </c>
      <c r="L376">
        <v>353</v>
      </c>
    </row>
    <row r="377" spans="1:12">
      <c r="A377" s="6">
        <v>41471</v>
      </c>
      <c r="B377" s="7" t="s">
        <v>29</v>
      </c>
      <c r="C377">
        <v>47</v>
      </c>
      <c r="D377" t="s">
        <v>21</v>
      </c>
      <c r="E377">
        <v>230</v>
      </c>
      <c r="F377">
        <v>3.12</v>
      </c>
      <c r="H377">
        <v>45</v>
      </c>
      <c r="I377">
        <v>2.5</v>
      </c>
    </row>
    <row r="378" spans="1:12">
      <c r="A378" s="6">
        <v>41471</v>
      </c>
      <c r="B378" s="7" t="s">
        <v>29</v>
      </c>
      <c r="C378">
        <v>47</v>
      </c>
      <c r="D378" t="s">
        <v>21</v>
      </c>
      <c r="E378">
        <v>269</v>
      </c>
      <c r="F378">
        <v>2.6</v>
      </c>
      <c r="H378">
        <v>25</v>
      </c>
      <c r="I378">
        <v>2</v>
      </c>
    </row>
    <row r="379" spans="1:12">
      <c r="A379" s="6">
        <v>41471</v>
      </c>
      <c r="B379" s="7" t="s">
        <v>29</v>
      </c>
      <c r="C379">
        <v>47</v>
      </c>
      <c r="D379" t="s">
        <v>21</v>
      </c>
      <c r="E379">
        <v>254</v>
      </c>
      <c r="F379">
        <v>5.2</v>
      </c>
      <c r="H379">
        <v>37</v>
      </c>
      <c r="I379">
        <v>1.75</v>
      </c>
    </row>
    <row r="380" spans="1:12">
      <c r="A380" s="6">
        <v>41474</v>
      </c>
      <c r="B380" s="7" t="s">
        <v>32</v>
      </c>
      <c r="C380">
        <v>4</v>
      </c>
      <c r="D380" t="s">
        <v>23</v>
      </c>
      <c r="E380">
        <v>167</v>
      </c>
      <c r="F380">
        <v>2.0499999999999998</v>
      </c>
      <c r="G380">
        <v>5</v>
      </c>
    </row>
    <row r="381" spans="1:12">
      <c r="A381" s="6">
        <v>41474</v>
      </c>
      <c r="B381" s="7" t="s">
        <v>32</v>
      </c>
      <c r="C381">
        <v>4</v>
      </c>
      <c r="D381" t="s">
        <v>23</v>
      </c>
      <c r="E381">
        <v>157</v>
      </c>
      <c r="F381">
        <v>1.45</v>
      </c>
    </row>
    <row r="382" spans="1:12">
      <c r="A382" s="6">
        <v>41474</v>
      </c>
      <c r="B382" s="7" t="s">
        <v>32</v>
      </c>
      <c r="C382">
        <v>4</v>
      </c>
      <c r="D382" t="s">
        <v>23</v>
      </c>
      <c r="E382">
        <v>152</v>
      </c>
      <c r="F382">
        <v>1.02</v>
      </c>
    </row>
    <row r="383" spans="1:12">
      <c r="A383" s="6">
        <v>41474</v>
      </c>
      <c r="B383" s="7" t="s">
        <v>32</v>
      </c>
      <c r="C383">
        <v>4</v>
      </c>
      <c r="D383" t="s">
        <v>23</v>
      </c>
      <c r="E383">
        <v>153</v>
      </c>
      <c r="F383">
        <v>0.99</v>
      </c>
      <c r="G383">
        <v>7</v>
      </c>
    </row>
    <row r="384" spans="1:12">
      <c r="A384" s="6">
        <v>41474</v>
      </c>
      <c r="B384" s="7" t="s">
        <v>32</v>
      </c>
      <c r="C384">
        <v>4</v>
      </c>
      <c r="D384" t="s">
        <v>22</v>
      </c>
      <c r="E384">
        <v>295</v>
      </c>
      <c r="F384">
        <v>1.46</v>
      </c>
    </row>
    <row r="385" spans="1:6">
      <c r="A385" s="6">
        <v>41474</v>
      </c>
      <c r="B385" s="7" t="s">
        <v>32</v>
      </c>
      <c r="C385">
        <v>4</v>
      </c>
      <c r="D385" t="s">
        <v>22</v>
      </c>
      <c r="E385">
        <v>77</v>
      </c>
      <c r="F385">
        <v>0.57999999999999996</v>
      </c>
    </row>
    <row r="386" spans="1:6">
      <c r="A386" s="6">
        <v>41474</v>
      </c>
      <c r="B386" s="7" t="s">
        <v>32</v>
      </c>
      <c r="C386">
        <v>4</v>
      </c>
      <c r="D386" t="s">
        <v>22</v>
      </c>
      <c r="E386">
        <v>24</v>
      </c>
      <c r="F386">
        <v>0.4</v>
      </c>
    </row>
    <row r="387" spans="1:6">
      <c r="A387" s="6">
        <v>41474</v>
      </c>
      <c r="B387" s="7" t="s">
        <v>32</v>
      </c>
      <c r="C387">
        <v>4</v>
      </c>
      <c r="D387" t="s">
        <v>22</v>
      </c>
      <c r="E387">
        <v>130</v>
      </c>
      <c r="F387">
        <v>1.33</v>
      </c>
    </row>
    <row r="388" spans="1:6">
      <c r="A388" s="6">
        <v>41474</v>
      </c>
      <c r="B388" s="7" t="s">
        <v>32</v>
      </c>
      <c r="C388">
        <v>4</v>
      </c>
      <c r="D388" t="s">
        <v>22</v>
      </c>
      <c r="E388">
        <v>188</v>
      </c>
      <c r="F388">
        <v>1.47</v>
      </c>
    </row>
    <row r="389" spans="1:6">
      <c r="A389" s="6">
        <v>41474</v>
      </c>
      <c r="B389" s="7" t="s">
        <v>32</v>
      </c>
      <c r="C389">
        <v>4</v>
      </c>
      <c r="D389" t="s">
        <v>22</v>
      </c>
      <c r="E389">
        <v>54</v>
      </c>
      <c r="F389">
        <v>0.45</v>
      </c>
    </row>
    <row r="390" spans="1:6">
      <c r="A390" s="6">
        <v>41474</v>
      </c>
      <c r="B390" s="7" t="s">
        <v>32</v>
      </c>
      <c r="C390">
        <v>4</v>
      </c>
      <c r="D390" t="s">
        <v>22</v>
      </c>
      <c r="E390">
        <v>98</v>
      </c>
      <c r="F390">
        <v>0.92</v>
      </c>
    </row>
    <row r="391" spans="1:6">
      <c r="A391" s="6">
        <v>41474</v>
      </c>
      <c r="B391" s="7" t="s">
        <v>32</v>
      </c>
      <c r="C391">
        <v>4</v>
      </c>
      <c r="D391" t="s">
        <v>22</v>
      </c>
      <c r="E391">
        <v>93</v>
      </c>
      <c r="F391">
        <v>0.89</v>
      </c>
    </row>
    <row r="392" spans="1:6">
      <c r="A392" s="6">
        <v>41474</v>
      </c>
      <c r="B392" s="7" t="s">
        <v>32</v>
      </c>
      <c r="C392">
        <v>4</v>
      </c>
      <c r="D392" t="s">
        <v>22</v>
      </c>
      <c r="E392">
        <v>43</v>
      </c>
      <c r="F392">
        <v>0.42</v>
      </c>
    </row>
    <row r="393" spans="1:6">
      <c r="A393" s="6">
        <v>41474</v>
      </c>
      <c r="B393" s="7" t="s">
        <v>32</v>
      </c>
      <c r="C393">
        <v>4</v>
      </c>
      <c r="D393" t="s">
        <v>22</v>
      </c>
      <c r="E393">
        <v>124</v>
      </c>
      <c r="F393">
        <v>1.87</v>
      </c>
    </row>
    <row r="394" spans="1:6">
      <c r="A394" s="6">
        <v>41474</v>
      </c>
      <c r="B394" s="7" t="s">
        <v>32</v>
      </c>
      <c r="C394">
        <v>4</v>
      </c>
      <c r="D394" t="s">
        <v>22</v>
      </c>
      <c r="E394">
        <v>105</v>
      </c>
      <c r="F394">
        <v>0.66</v>
      </c>
    </row>
    <row r="395" spans="1:6">
      <c r="A395" s="6">
        <v>41474</v>
      </c>
      <c r="B395" s="7" t="s">
        <v>32</v>
      </c>
      <c r="C395">
        <v>4</v>
      </c>
      <c r="D395" t="s">
        <v>22</v>
      </c>
      <c r="E395">
        <v>199</v>
      </c>
      <c r="F395">
        <v>1.87</v>
      </c>
    </row>
    <row r="396" spans="1:6">
      <c r="A396" s="6">
        <v>41474</v>
      </c>
      <c r="B396" s="7" t="s">
        <v>32</v>
      </c>
      <c r="C396">
        <v>4</v>
      </c>
      <c r="D396" t="s">
        <v>22</v>
      </c>
      <c r="E396">
        <v>126</v>
      </c>
      <c r="F396">
        <v>1.67</v>
      </c>
    </row>
    <row r="397" spans="1:6">
      <c r="A397" s="6">
        <v>41474</v>
      </c>
      <c r="B397" s="7" t="s">
        <v>32</v>
      </c>
      <c r="C397">
        <v>4</v>
      </c>
      <c r="D397" t="s">
        <v>22</v>
      </c>
      <c r="E397">
        <v>196</v>
      </c>
      <c r="F397">
        <v>1.74</v>
      </c>
    </row>
    <row r="398" spans="1:6">
      <c r="A398" s="6">
        <v>41474</v>
      </c>
      <c r="B398" s="7" t="s">
        <v>32</v>
      </c>
      <c r="C398">
        <v>4</v>
      </c>
      <c r="D398" t="s">
        <v>22</v>
      </c>
      <c r="E398">
        <v>137</v>
      </c>
      <c r="F398">
        <v>1</v>
      </c>
    </row>
    <row r="399" spans="1:6">
      <c r="A399" s="6">
        <v>41474</v>
      </c>
      <c r="B399" s="7" t="s">
        <v>32</v>
      </c>
      <c r="C399">
        <v>4</v>
      </c>
      <c r="D399" t="s">
        <v>22</v>
      </c>
      <c r="E399">
        <v>103</v>
      </c>
      <c r="F399">
        <v>1.46</v>
      </c>
    </row>
    <row r="400" spans="1:6">
      <c r="A400" s="6">
        <v>41474</v>
      </c>
      <c r="B400" s="7" t="s">
        <v>32</v>
      </c>
      <c r="C400">
        <v>4</v>
      </c>
      <c r="D400" t="s">
        <v>22</v>
      </c>
      <c r="E400">
        <v>90</v>
      </c>
      <c r="F400">
        <v>1</v>
      </c>
    </row>
    <row r="401" spans="1:12">
      <c r="A401" s="6">
        <v>41474</v>
      </c>
      <c r="B401" s="7" t="s">
        <v>32</v>
      </c>
      <c r="C401">
        <v>4</v>
      </c>
      <c r="D401" t="s">
        <v>20</v>
      </c>
      <c r="F401">
        <v>3.3</v>
      </c>
      <c r="J401">
        <f>38+90+112+136+144+167+175</f>
        <v>862</v>
      </c>
      <c r="K401">
        <v>7</v>
      </c>
      <c r="L401">
        <v>175</v>
      </c>
    </row>
    <row r="402" spans="1:12">
      <c r="A402" s="6">
        <v>41474</v>
      </c>
      <c r="B402" s="7" t="s">
        <v>32</v>
      </c>
      <c r="C402">
        <v>6</v>
      </c>
      <c r="D402" t="s">
        <v>22</v>
      </c>
      <c r="E402">
        <v>268</v>
      </c>
      <c r="F402">
        <v>2.14</v>
      </c>
      <c r="G402">
        <v>15</v>
      </c>
    </row>
    <row r="403" spans="1:12">
      <c r="A403" s="6">
        <v>41474</v>
      </c>
      <c r="B403" s="7" t="s">
        <v>32</v>
      </c>
      <c r="C403">
        <v>6</v>
      </c>
      <c r="D403" t="s">
        <v>22</v>
      </c>
      <c r="E403">
        <v>256</v>
      </c>
      <c r="F403">
        <v>2.04</v>
      </c>
    </row>
    <row r="404" spans="1:12">
      <c r="A404" s="6">
        <v>41474</v>
      </c>
      <c r="B404" s="7" t="s">
        <v>32</v>
      </c>
      <c r="C404">
        <v>6</v>
      </c>
      <c r="D404" t="s">
        <v>22</v>
      </c>
      <c r="E404">
        <v>216</v>
      </c>
      <c r="F404">
        <v>2.13</v>
      </c>
    </row>
    <row r="405" spans="1:12">
      <c r="A405" s="6">
        <v>41474</v>
      </c>
      <c r="B405" s="7" t="s">
        <v>32</v>
      </c>
      <c r="C405">
        <v>6</v>
      </c>
      <c r="D405" t="s">
        <v>22</v>
      </c>
      <c r="E405">
        <v>264</v>
      </c>
      <c r="F405">
        <v>1.36</v>
      </c>
      <c r="G405">
        <v>3</v>
      </c>
    </row>
    <row r="406" spans="1:12">
      <c r="A406" s="6">
        <v>41474</v>
      </c>
      <c r="B406" s="7" t="s">
        <v>32</v>
      </c>
      <c r="C406">
        <v>6</v>
      </c>
      <c r="D406" t="s">
        <v>22</v>
      </c>
      <c r="E406">
        <v>244</v>
      </c>
      <c r="F406">
        <v>1.06</v>
      </c>
    </row>
    <row r="407" spans="1:12">
      <c r="A407" s="6">
        <v>41474</v>
      </c>
      <c r="B407" s="7" t="s">
        <v>32</v>
      </c>
      <c r="C407">
        <v>6</v>
      </c>
      <c r="D407" t="s">
        <v>22</v>
      </c>
      <c r="E407">
        <v>244</v>
      </c>
      <c r="F407">
        <v>2.21</v>
      </c>
    </row>
    <row r="408" spans="1:12">
      <c r="A408" s="6">
        <v>41474</v>
      </c>
      <c r="B408" s="7" t="s">
        <v>32</v>
      </c>
      <c r="C408">
        <v>6</v>
      </c>
      <c r="D408" t="s">
        <v>20</v>
      </c>
      <c r="F408">
        <v>5.71</v>
      </c>
      <c r="J408">
        <f>197+150+172+162+196+207+216+223</f>
        <v>1523</v>
      </c>
      <c r="K408">
        <v>8</v>
      </c>
      <c r="L408">
        <v>223</v>
      </c>
    </row>
    <row r="409" spans="1:12">
      <c r="A409" s="6">
        <v>41474</v>
      </c>
      <c r="B409" s="7" t="s">
        <v>32</v>
      </c>
      <c r="C409">
        <v>6</v>
      </c>
      <c r="D409" t="s">
        <v>20</v>
      </c>
      <c r="F409">
        <v>8.25</v>
      </c>
      <c r="J409">
        <f>191+217+218+265+251+286+296+327+332+335+306</f>
        <v>3024</v>
      </c>
      <c r="K409">
        <v>11</v>
      </c>
      <c r="L409">
        <v>335</v>
      </c>
    </row>
    <row r="410" spans="1:12">
      <c r="A410" s="6">
        <v>41474</v>
      </c>
      <c r="B410" s="7" t="s">
        <v>32</v>
      </c>
      <c r="C410">
        <v>6</v>
      </c>
      <c r="D410" t="s">
        <v>20</v>
      </c>
      <c r="F410">
        <v>5.28</v>
      </c>
      <c r="J410">
        <f>184+207+271+257+299+302+308</f>
        <v>1828</v>
      </c>
      <c r="K410">
        <v>7</v>
      </c>
      <c r="L410">
        <v>308</v>
      </c>
    </row>
    <row r="411" spans="1:12">
      <c r="A411" s="6">
        <v>41474</v>
      </c>
      <c r="B411" s="7" t="s">
        <v>32</v>
      </c>
      <c r="C411">
        <v>22</v>
      </c>
      <c r="D411" t="s">
        <v>23</v>
      </c>
      <c r="E411">
        <v>181</v>
      </c>
      <c r="F411">
        <v>0.75</v>
      </c>
    </row>
    <row r="412" spans="1:12">
      <c r="A412" s="6">
        <v>41474</v>
      </c>
      <c r="B412" s="7" t="s">
        <v>32</v>
      </c>
      <c r="C412">
        <v>22</v>
      </c>
      <c r="D412" t="s">
        <v>23</v>
      </c>
      <c r="E412">
        <v>290</v>
      </c>
      <c r="F412">
        <v>1.22</v>
      </c>
    </row>
    <row r="413" spans="1:12">
      <c r="A413" s="6">
        <v>41474</v>
      </c>
      <c r="B413" s="7" t="s">
        <v>32</v>
      </c>
      <c r="C413">
        <v>22</v>
      </c>
      <c r="D413" t="s">
        <v>23</v>
      </c>
      <c r="E413">
        <v>200</v>
      </c>
      <c r="F413">
        <v>1.69</v>
      </c>
    </row>
    <row r="414" spans="1:12">
      <c r="A414" s="6">
        <v>41474</v>
      </c>
      <c r="B414" s="7" t="s">
        <v>32</v>
      </c>
      <c r="C414">
        <v>22</v>
      </c>
      <c r="D414" t="s">
        <v>23</v>
      </c>
      <c r="E414">
        <v>196</v>
      </c>
      <c r="F414">
        <v>1.58</v>
      </c>
    </row>
    <row r="415" spans="1:12">
      <c r="A415" s="6">
        <v>41474</v>
      </c>
      <c r="B415" s="7" t="s">
        <v>32</v>
      </c>
      <c r="C415">
        <v>22</v>
      </c>
      <c r="D415" t="s">
        <v>23</v>
      </c>
      <c r="E415">
        <v>288</v>
      </c>
      <c r="F415">
        <v>1.5</v>
      </c>
      <c r="G415">
        <v>6</v>
      </c>
    </row>
    <row r="416" spans="1:12">
      <c r="A416" s="6">
        <v>41474</v>
      </c>
      <c r="B416" s="7" t="s">
        <v>32</v>
      </c>
      <c r="C416">
        <v>22</v>
      </c>
      <c r="D416" t="s">
        <v>23</v>
      </c>
      <c r="E416">
        <v>340</v>
      </c>
      <c r="F416">
        <v>1.92</v>
      </c>
      <c r="G416">
        <v>5</v>
      </c>
    </row>
    <row r="417" spans="1:7">
      <c r="A417" s="6">
        <v>41474</v>
      </c>
      <c r="B417" s="7" t="s">
        <v>32</v>
      </c>
      <c r="C417">
        <v>22</v>
      </c>
      <c r="D417" t="s">
        <v>23</v>
      </c>
      <c r="E417">
        <v>248</v>
      </c>
      <c r="F417">
        <v>1.18</v>
      </c>
    </row>
    <row r="418" spans="1:7">
      <c r="A418" s="6">
        <v>41474</v>
      </c>
      <c r="B418" s="7" t="s">
        <v>32</v>
      </c>
      <c r="C418">
        <v>22</v>
      </c>
      <c r="D418" t="s">
        <v>23</v>
      </c>
      <c r="E418">
        <v>106</v>
      </c>
      <c r="F418">
        <v>0.62</v>
      </c>
    </row>
    <row r="419" spans="1:7">
      <c r="A419" s="6">
        <v>41474</v>
      </c>
      <c r="B419" s="7" t="s">
        <v>32</v>
      </c>
      <c r="C419">
        <v>22</v>
      </c>
      <c r="D419" t="s">
        <v>23</v>
      </c>
      <c r="E419">
        <v>318</v>
      </c>
      <c r="F419">
        <v>1.28</v>
      </c>
      <c r="G419">
        <v>3</v>
      </c>
    </row>
    <row r="420" spans="1:7">
      <c r="A420" s="6">
        <v>41474</v>
      </c>
      <c r="B420" s="7" t="s">
        <v>32</v>
      </c>
      <c r="C420">
        <v>22</v>
      </c>
      <c r="D420" t="s">
        <v>23</v>
      </c>
      <c r="E420">
        <v>281</v>
      </c>
      <c r="F420">
        <v>1.02</v>
      </c>
      <c r="G420">
        <v>8</v>
      </c>
    </row>
    <row r="421" spans="1:7">
      <c r="A421" s="6">
        <v>41474</v>
      </c>
      <c r="B421" s="7" t="s">
        <v>32</v>
      </c>
      <c r="C421">
        <v>22</v>
      </c>
      <c r="D421" t="s">
        <v>23</v>
      </c>
      <c r="E421">
        <v>243</v>
      </c>
      <c r="F421">
        <v>1.1599999999999999</v>
      </c>
    </row>
    <row r="422" spans="1:7">
      <c r="A422" s="6">
        <v>41474</v>
      </c>
      <c r="B422" s="7" t="s">
        <v>32</v>
      </c>
      <c r="C422">
        <v>22</v>
      </c>
      <c r="D422" t="s">
        <v>23</v>
      </c>
      <c r="E422">
        <v>308</v>
      </c>
      <c r="F422">
        <v>1.21</v>
      </c>
      <c r="G422">
        <v>5</v>
      </c>
    </row>
    <row r="423" spans="1:7">
      <c r="A423" s="6">
        <v>41474</v>
      </c>
      <c r="B423" s="7" t="s">
        <v>32</v>
      </c>
      <c r="C423">
        <v>22</v>
      </c>
      <c r="D423" t="s">
        <v>23</v>
      </c>
      <c r="E423">
        <v>301</v>
      </c>
      <c r="F423">
        <v>1.44</v>
      </c>
      <c r="G423">
        <v>2</v>
      </c>
    </row>
    <row r="424" spans="1:7">
      <c r="A424" s="6">
        <v>41474</v>
      </c>
      <c r="B424" s="7" t="s">
        <v>32</v>
      </c>
      <c r="C424">
        <v>22</v>
      </c>
      <c r="D424" t="s">
        <v>23</v>
      </c>
      <c r="E424">
        <v>303</v>
      </c>
      <c r="F424">
        <v>1.53</v>
      </c>
      <c r="G424">
        <v>1</v>
      </c>
    </row>
    <row r="425" spans="1:7">
      <c r="A425" s="6">
        <v>41474</v>
      </c>
      <c r="B425" s="7" t="s">
        <v>32</v>
      </c>
      <c r="C425">
        <v>22</v>
      </c>
      <c r="D425" t="s">
        <v>23</v>
      </c>
      <c r="E425">
        <v>194</v>
      </c>
      <c r="F425">
        <v>1.03</v>
      </c>
    </row>
    <row r="426" spans="1:7">
      <c r="A426" s="6">
        <v>41474</v>
      </c>
      <c r="B426" s="7" t="s">
        <v>32</v>
      </c>
      <c r="C426">
        <v>22</v>
      </c>
      <c r="D426" t="s">
        <v>23</v>
      </c>
      <c r="E426">
        <v>257</v>
      </c>
      <c r="F426">
        <v>1.03</v>
      </c>
      <c r="G426">
        <v>1</v>
      </c>
    </row>
    <row r="427" spans="1:7">
      <c r="A427" s="6">
        <v>41474</v>
      </c>
      <c r="B427" s="7" t="s">
        <v>32</v>
      </c>
      <c r="C427">
        <v>22</v>
      </c>
      <c r="D427" t="s">
        <v>23</v>
      </c>
      <c r="E427">
        <v>332</v>
      </c>
      <c r="F427">
        <v>2.1800000000000002</v>
      </c>
      <c r="G427">
        <v>12</v>
      </c>
    </row>
    <row r="428" spans="1:7">
      <c r="A428" s="6">
        <v>41474</v>
      </c>
      <c r="B428" s="7" t="s">
        <v>32</v>
      </c>
      <c r="C428">
        <v>22</v>
      </c>
      <c r="D428" t="s">
        <v>23</v>
      </c>
      <c r="E428">
        <v>351</v>
      </c>
      <c r="F428">
        <v>2.5</v>
      </c>
    </row>
    <row r="429" spans="1:7">
      <c r="A429" s="6">
        <v>41474</v>
      </c>
      <c r="B429" s="7" t="s">
        <v>32</v>
      </c>
      <c r="C429">
        <v>22</v>
      </c>
      <c r="D429" t="s">
        <v>23</v>
      </c>
      <c r="E429">
        <v>305</v>
      </c>
      <c r="F429">
        <v>1.66</v>
      </c>
      <c r="G429">
        <v>1</v>
      </c>
    </row>
    <row r="430" spans="1:7">
      <c r="A430" s="6">
        <v>41474</v>
      </c>
      <c r="B430" s="7" t="s">
        <v>32</v>
      </c>
      <c r="C430">
        <v>22</v>
      </c>
      <c r="D430" t="s">
        <v>23</v>
      </c>
      <c r="E430">
        <v>319</v>
      </c>
      <c r="F430">
        <v>1.5</v>
      </c>
      <c r="G430">
        <v>10</v>
      </c>
    </row>
    <row r="431" spans="1:7">
      <c r="A431" s="6">
        <v>41474</v>
      </c>
      <c r="B431" s="7" t="s">
        <v>32</v>
      </c>
      <c r="C431">
        <v>22</v>
      </c>
      <c r="D431" t="s">
        <v>23</v>
      </c>
      <c r="E431">
        <v>319</v>
      </c>
      <c r="F431">
        <v>2.04</v>
      </c>
      <c r="G431">
        <v>12</v>
      </c>
    </row>
    <row r="432" spans="1:7">
      <c r="A432" s="6">
        <v>41474</v>
      </c>
      <c r="B432" s="7" t="s">
        <v>32</v>
      </c>
      <c r="C432">
        <v>22</v>
      </c>
      <c r="D432" t="s">
        <v>23</v>
      </c>
      <c r="E432">
        <v>283</v>
      </c>
      <c r="F432">
        <v>1.64</v>
      </c>
    </row>
    <row r="433" spans="1:7">
      <c r="A433" s="6">
        <v>41474</v>
      </c>
      <c r="B433" s="7" t="s">
        <v>32</v>
      </c>
      <c r="C433">
        <v>22</v>
      </c>
      <c r="D433" t="s">
        <v>23</v>
      </c>
      <c r="E433">
        <v>286</v>
      </c>
      <c r="F433">
        <v>1.3</v>
      </c>
    </row>
    <row r="434" spans="1:7">
      <c r="A434" s="6">
        <v>41474</v>
      </c>
      <c r="B434" s="7" t="s">
        <v>32</v>
      </c>
      <c r="C434">
        <v>22</v>
      </c>
      <c r="D434" t="s">
        <v>23</v>
      </c>
      <c r="E434">
        <v>300</v>
      </c>
      <c r="F434">
        <v>1.65</v>
      </c>
      <c r="G434">
        <v>3</v>
      </c>
    </row>
    <row r="435" spans="1:7">
      <c r="A435" s="6">
        <v>41474</v>
      </c>
      <c r="B435" s="7" t="s">
        <v>32</v>
      </c>
      <c r="C435">
        <v>22</v>
      </c>
      <c r="D435" t="s">
        <v>23</v>
      </c>
      <c r="E435">
        <v>329</v>
      </c>
      <c r="F435">
        <v>1.4</v>
      </c>
      <c r="G435">
        <v>2</v>
      </c>
    </row>
    <row r="436" spans="1:7">
      <c r="A436" s="6">
        <v>41474</v>
      </c>
      <c r="B436" s="7" t="s">
        <v>32</v>
      </c>
      <c r="C436">
        <v>22</v>
      </c>
      <c r="D436" t="s">
        <v>23</v>
      </c>
      <c r="E436">
        <v>370</v>
      </c>
      <c r="F436">
        <v>1.74</v>
      </c>
      <c r="G436">
        <v>3</v>
      </c>
    </row>
    <row r="437" spans="1:7">
      <c r="A437" s="6">
        <v>41474</v>
      </c>
      <c r="B437" s="7" t="s">
        <v>32</v>
      </c>
      <c r="C437">
        <v>22</v>
      </c>
      <c r="D437" t="s">
        <v>23</v>
      </c>
      <c r="E437">
        <v>294</v>
      </c>
      <c r="F437">
        <v>1.43</v>
      </c>
      <c r="G437">
        <v>7</v>
      </c>
    </row>
    <row r="438" spans="1:7">
      <c r="A438" s="6">
        <v>41474</v>
      </c>
      <c r="B438" s="7" t="s">
        <v>32</v>
      </c>
      <c r="C438">
        <v>22</v>
      </c>
      <c r="D438" t="s">
        <v>23</v>
      </c>
      <c r="E438">
        <v>154</v>
      </c>
      <c r="F438">
        <v>0.75</v>
      </c>
    </row>
    <row r="439" spans="1:7">
      <c r="A439" s="6">
        <v>41474</v>
      </c>
      <c r="B439" s="7" t="s">
        <v>32</v>
      </c>
      <c r="C439">
        <v>22</v>
      </c>
      <c r="D439" t="s">
        <v>23</v>
      </c>
      <c r="E439">
        <v>237</v>
      </c>
      <c r="F439">
        <v>0.78</v>
      </c>
    </row>
    <row r="440" spans="1:7">
      <c r="A440" s="6">
        <v>41474</v>
      </c>
      <c r="B440" s="7" t="s">
        <v>32</v>
      </c>
      <c r="C440">
        <v>22</v>
      </c>
      <c r="D440" t="s">
        <v>23</v>
      </c>
      <c r="E440">
        <v>142</v>
      </c>
      <c r="F440">
        <v>0.47</v>
      </c>
    </row>
    <row r="441" spans="1:7">
      <c r="A441" s="6">
        <v>41474</v>
      </c>
      <c r="B441" s="7" t="s">
        <v>32</v>
      </c>
      <c r="C441">
        <v>22</v>
      </c>
      <c r="D441" t="s">
        <v>23</v>
      </c>
      <c r="E441">
        <v>282</v>
      </c>
      <c r="F441">
        <v>1.2</v>
      </c>
    </row>
    <row r="442" spans="1:7">
      <c r="A442" s="6">
        <v>41474</v>
      </c>
      <c r="B442" s="7" t="s">
        <v>32</v>
      </c>
      <c r="C442">
        <v>22</v>
      </c>
      <c r="D442" t="s">
        <v>23</v>
      </c>
      <c r="E442">
        <v>346</v>
      </c>
      <c r="F442">
        <v>2.0299999999999998</v>
      </c>
    </row>
    <row r="443" spans="1:7">
      <c r="A443" s="6">
        <v>41474</v>
      </c>
      <c r="B443" s="7" t="s">
        <v>32</v>
      </c>
      <c r="C443">
        <v>22</v>
      </c>
      <c r="D443" t="s">
        <v>23</v>
      </c>
      <c r="E443">
        <v>274</v>
      </c>
      <c r="F443">
        <v>1.38</v>
      </c>
      <c r="G443">
        <v>4</v>
      </c>
    </row>
    <row r="444" spans="1:7">
      <c r="A444" s="6">
        <v>41474</v>
      </c>
      <c r="B444" s="7" t="s">
        <v>32</v>
      </c>
      <c r="C444">
        <v>22</v>
      </c>
      <c r="D444" t="s">
        <v>23</v>
      </c>
      <c r="E444">
        <v>314</v>
      </c>
      <c r="F444">
        <v>1.7</v>
      </c>
    </row>
    <row r="445" spans="1:7">
      <c r="A445" s="6">
        <v>41474</v>
      </c>
      <c r="B445" s="7" t="s">
        <v>32</v>
      </c>
      <c r="C445">
        <v>22</v>
      </c>
      <c r="D445" t="s">
        <v>23</v>
      </c>
      <c r="E445">
        <v>295</v>
      </c>
      <c r="F445">
        <v>1.02</v>
      </c>
    </row>
    <row r="446" spans="1:7">
      <c r="A446" s="6">
        <v>41474</v>
      </c>
      <c r="B446" s="7" t="s">
        <v>32</v>
      </c>
      <c r="C446">
        <v>22</v>
      </c>
      <c r="D446" t="s">
        <v>23</v>
      </c>
      <c r="E446">
        <v>332</v>
      </c>
      <c r="F446">
        <v>1.5</v>
      </c>
      <c r="G446">
        <v>8</v>
      </c>
    </row>
    <row r="447" spans="1:7">
      <c r="A447" s="6">
        <v>41474</v>
      </c>
      <c r="B447" s="7" t="s">
        <v>32</v>
      </c>
      <c r="C447">
        <v>22</v>
      </c>
      <c r="D447" t="s">
        <v>23</v>
      </c>
      <c r="E447">
        <v>352</v>
      </c>
      <c r="F447">
        <v>1.74</v>
      </c>
      <c r="G447">
        <v>3</v>
      </c>
    </row>
    <row r="448" spans="1:7">
      <c r="A448" s="6">
        <v>41474</v>
      </c>
      <c r="B448" s="7" t="s">
        <v>32</v>
      </c>
      <c r="C448">
        <v>22</v>
      </c>
      <c r="D448" t="s">
        <v>23</v>
      </c>
      <c r="E448">
        <v>284</v>
      </c>
      <c r="F448">
        <v>1.27</v>
      </c>
    </row>
    <row r="449" spans="1:12">
      <c r="A449" s="6">
        <v>41474</v>
      </c>
      <c r="B449" s="7" t="s">
        <v>32</v>
      </c>
      <c r="C449">
        <v>22</v>
      </c>
      <c r="D449" t="s">
        <v>23</v>
      </c>
      <c r="E449">
        <v>320</v>
      </c>
      <c r="F449">
        <v>1.45</v>
      </c>
      <c r="G449">
        <v>5</v>
      </c>
    </row>
    <row r="450" spans="1:12">
      <c r="A450" s="6">
        <v>41474</v>
      </c>
      <c r="B450" s="7" t="s">
        <v>32</v>
      </c>
      <c r="C450">
        <v>22</v>
      </c>
      <c r="D450" t="s">
        <v>23</v>
      </c>
      <c r="E450">
        <v>322</v>
      </c>
      <c r="F450">
        <v>1.62</v>
      </c>
    </row>
    <row r="451" spans="1:12">
      <c r="A451" s="6">
        <v>41474</v>
      </c>
      <c r="B451" s="7" t="s">
        <v>32</v>
      </c>
      <c r="C451">
        <v>22</v>
      </c>
      <c r="D451" t="s">
        <v>23</v>
      </c>
      <c r="E451">
        <v>344</v>
      </c>
      <c r="F451">
        <v>1.67</v>
      </c>
      <c r="G451">
        <v>14</v>
      </c>
    </row>
    <row r="452" spans="1:12">
      <c r="A452" s="6">
        <v>41474</v>
      </c>
      <c r="B452" s="7" t="s">
        <v>32</v>
      </c>
      <c r="C452">
        <v>22</v>
      </c>
      <c r="D452" t="s">
        <v>23</v>
      </c>
      <c r="E452">
        <v>320</v>
      </c>
      <c r="F452">
        <v>0.92</v>
      </c>
      <c r="G452">
        <v>2</v>
      </c>
    </row>
    <row r="453" spans="1:12">
      <c r="A453" s="6">
        <v>41474</v>
      </c>
      <c r="B453" s="7" t="s">
        <v>32</v>
      </c>
      <c r="C453">
        <v>22</v>
      </c>
      <c r="D453" t="s">
        <v>21</v>
      </c>
      <c r="E453">
        <v>300</v>
      </c>
      <c r="F453">
        <v>2.34</v>
      </c>
      <c r="H453">
        <v>27</v>
      </c>
      <c r="I453">
        <v>2.7</v>
      </c>
    </row>
    <row r="454" spans="1:12">
      <c r="A454" s="6">
        <v>41474</v>
      </c>
      <c r="B454" s="7" t="s">
        <v>32</v>
      </c>
      <c r="C454">
        <v>28</v>
      </c>
      <c r="D454" t="s">
        <v>20</v>
      </c>
      <c r="F454">
        <v>5.73</v>
      </c>
      <c r="J454">
        <f>122+181+200+228+236+297+247+261+279+290+297</f>
        <v>2638</v>
      </c>
      <c r="K454">
        <v>11</v>
      </c>
      <c r="L454">
        <v>197</v>
      </c>
    </row>
    <row r="455" spans="1:12">
      <c r="A455" s="6">
        <v>41474</v>
      </c>
      <c r="B455" s="7" t="s">
        <v>32</v>
      </c>
      <c r="C455">
        <v>28</v>
      </c>
      <c r="D455" t="s">
        <v>20</v>
      </c>
      <c r="F455">
        <v>6.54</v>
      </c>
      <c r="J455">
        <f>67+134+167+196+219+226+250+265+278+292+301</f>
        <v>2395</v>
      </c>
      <c r="K455">
        <v>11</v>
      </c>
      <c r="L455">
        <v>301</v>
      </c>
    </row>
    <row r="456" spans="1:12">
      <c r="A456" s="6">
        <v>41474</v>
      </c>
      <c r="B456" s="7" t="s">
        <v>32</v>
      </c>
      <c r="C456">
        <v>28</v>
      </c>
      <c r="D456" t="s">
        <v>20</v>
      </c>
      <c r="F456">
        <v>5.75</v>
      </c>
      <c r="J456">
        <f>83+133+158+183+210+230+238+256+270+272</f>
        <v>2033</v>
      </c>
      <c r="K456">
        <v>10</v>
      </c>
      <c r="L456">
        <v>272</v>
      </c>
    </row>
    <row r="457" spans="1:12">
      <c r="A457" s="6">
        <v>41474</v>
      </c>
      <c r="B457" s="7" t="s">
        <v>32</v>
      </c>
      <c r="C457">
        <v>28</v>
      </c>
      <c r="D457" t="s">
        <v>20</v>
      </c>
      <c r="F457">
        <v>4.6500000000000004</v>
      </c>
      <c r="J457">
        <f>83+175+232+235+240+258+265</f>
        <v>1488</v>
      </c>
      <c r="K457">
        <v>7</v>
      </c>
      <c r="L457">
        <v>265</v>
      </c>
    </row>
    <row r="458" spans="1:12">
      <c r="A458" s="6">
        <v>41474</v>
      </c>
      <c r="B458" s="7" t="s">
        <v>32</v>
      </c>
      <c r="C458">
        <v>28</v>
      </c>
      <c r="D458" t="s">
        <v>20</v>
      </c>
      <c r="F458">
        <v>0.9</v>
      </c>
      <c r="J458">
        <f>41+42+56+79+87</f>
        <v>305</v>
      </c>
      <c r="K458">
        <v>5</v>
      </c>
      <c r="L458">
        <v>87</v>
      </c>
    </row>
    <row r="459" spans="1:12">
      <c r="A459" s="6">
        <v>41474</v>
      </c>
      <c r="B459" s="7" t="s">
        <v>32</v>
      </c>
      <c r="C459">
        <v>28</v>
      </c>
      <c r="D459" t="s">
        <v>20</v>
      </c>
      <c r="F459">
        <v>1.8</v>
      </c>
      <c r="J459">
        <f>91+147+153+172</f>
        <v>563</v>
      </c>
      <c r="K459">
        <v>4</v>
      </c>
      <c r="L459">
        <v>172</v>
      </c>
    </row>
    <row r="460" spans="1:12">
      <c r="A460" s="6">
        <v>41474</v>
      </c>
      <c r="B460" s="7" t="s">
        <v>32</v>
      </c>
      <c r="C460">
        <v>28</v>
      </c>
      <c r="D460" t="s">
        <v>20</v>
      </c>
      <c r="F460">
        <v>1.18</v>
      </c>
      <c r="J460">
        <f>58+61+64+86</f>
        <v>269</v>
      </c>
      <c r="K460">
        <v>4</v>
      </c>
      <c r="L460">
        <v>86</v>
      </c>
    </row>
    <row r="461" spans="1:12">
      <c r="A461" s="6">
        <v>41474</v>
      </c>
      <c r="B461" s="7" t="s">
        <v>32</v>
      </c>
      <c r="C461">
        <v>33</v>
      </c>
      <c r="D461" t="s">
        <v>20</v>
      </c>
      <c r="F461">
        <v>2.7</v>
      </c>
      <c r="J461">
        <f>163+247+318+356+361</f>
        <v>1445</v>
      </c>
      <c r="K461">
        <v>5</v>
      </c>
      <c r="L461">
        <v>361</v>
      </c>
    </row>
    <row r="462" spans="1:12">
      <c r="A462" s="6">
        <v>41474</v>
      </c>
      <c r="B462" s="7" t="s">
        <v>32</v>
      </c>
      <c r="C462">
        <v>33</v>
      </c>
      <c r="D462" t="s">
        <v>20</v>
      </c>
      <c r="F462">
        <v>3.45</v>
      </c>
      <c r="J462">
        <f>198+224+270+299+309+334+347+351</f>
        <v>2332</v>
      </c>
      <c r="K462">
        <v>8</v>
      </c>
      <c r="L462">
        <v>351</v>
      </c>
    </row>
    <row r="463" spans="1:12">
      <c r="A463" s="6">
        <v>41474</v>
      </c>
      <c r="B463" s="7" t="s">
        <v>32</v>
      </c>
      <c r="C463">
        <v>33</v>
      </c>
      <c r="D463" t="s">
        <v>20</v>
      </c>
      <c r="F463">
        <v>1.27</v>
      </c>
      <c r="J463">
        <f>50+116+172+173+208</f>
        <v>719</v>
      </c>
      <c r="K463">
        <v>5</v>
      </c>
      <c r="L463">
        <v>208</v>
      </c>
    </row>
    <row r="464" spans="1:12">
      <c r="A464" s="6">
        <v>41474</v>
      </c>
      <c r="B464" s="7" t="s">
        <v>32</v>
      </c>
      <c r="C464">
        <v>33</v>
      </c>
      <c r="D464" t="s">
        <v>20</v>
      </c>
      <c r="E464">
        <v>223</v>
      </c>
      <c r="F464">
        <v>3.94</v>
      </c>
      <c r="H464">
        <v>80</v>
      </c>
      <c r="I464">
        <v>2</v>
      </c>
    </row>
    <row r="465" spans="1:12">
      <c r="A465" s="6">
        <v>41474</v>
      </c>
      <c r="B465" s="7" t="s">
        <v>32</v>
      </c>
      <c r="C465">
        <v>33</v>
      </c>
      <c r="D465" t="s">
        <v>20</v>
      </c>
      <c r="F465">
        <v>4.78</v>
      </c>
      <c r="J465">
        <f>243+299+296+317+329+333+338</f>
        <v>2155</v>
      </c>
      <c r="K465">
        <v>7</v>
      </c>
      <c r="L465">
        <v>338</v>
      </c>
    </row>
    <row r="466" spans="1:12">
      <c r="A466" s="6">
        <v>41474</v>
      </c>
      <c r="B466" s="7" t="s">
        <v>33</v>
      </c>
      <c r="C466">
        <v>1</v>
      </c>
      <c r="D466" t="s">
        <v>23</v>
      </c>
      <c r="E466">
        <v>163</v>
      </c>
      <c r="F466">
        <v>0.68</v>
      </c>
      <c r="G466">
        <v>6</v>
      </c>
    </row>
    <row r="467" spans="1:12">
      <c r="A467" s="6">
        <v>41474</v>
      </c>
      <c r="B467" s="7" t="s">
        <v>33</v>
      </c>
      <c r="C467">
        <v>1</v>
      </c>
      <c r="D467" t="s">
        <v>23</v>
      </c>
      <c r="E467">
        <v>226</v>
      </c>
      <c r="F467">
        <v>0.69</v>
      </c>
      <c r="G467">
        <v>3</v>
      </c>
    </row>
    <row r="468" spans="1:12">
      <c r="A468" s="6">
        <v>41474</v>
      </c>
      <c r="B468" s="7" t="s">
        <v>33</v>
      </c>
      <c r="C468">
        <v>1</v>
      </c>
      <c r="D468" t="s">
        <v>23</v>
      </c>
      <c r="E468">
        <v>236</v>
      </c>
      <c r="F468">
        <v>0.95</v>
      </c>
    </row>
    <row r="469" spans="1:12">
      <c r="A469" s="6">
        <v>41474</v>
      </c>
      <c r="B469" s="7" t="s">
        <v>33</v>
      </c>
      <c r="C469">
        <v>1</v>
      </c>
      <c r="D469" t="s">
        <v>23</v>
      </c>
      <c r="E469">
        <v>282</v>
      </c>
      <c r="F469">
        <v>1.38</v>
      </c>
    </row>
    <row r="470" spans="1:12">
      <c r="A470" s="6">
        <v>41474</v>
      </c>
      <c r="B470" s="7" t="s">
        <v>33</v>
      </c>
      <c r="C470">
        <v>1</v>
      </c>
      <c r="D470" t="s">
        <v>23</v>
      </c>
      <c r="E470">
        <v>207</v>
      </c>
      <c r="F470">
        <v>0.68</v>
      </c>
    </row>
    <row r="471" spans="1:12">
      <c r="A471" s="6">
        <v>41474</v>
      </c>
      <c r="B471" s="7" t="s">
        <v>33</v>
      </c>
      <c r="C471">
        <v>1</v>
      </c>
      <c r="D471" t="s">
        <v>20</v>
      </c>
      <c r="F471">
        <v>1.76</v>
      </c>
      <c r="J471">
        <f>134+174+162+210+216</f>
        <v>896</v>
      </c>
      <c r="K471">
        <v>5</v>
      </c>
      <c r="L471">
        <v>216</v>
      </c>
    </row>
    <row r="472" spans="1:12">
      <c r="A472" s="6">
        <v>41474</v>
      </c>
      <c r="B472" s="7" t="s">
        <v>33</v>
      </c>
      <c r="C472">
        <v>8</v>
      </c>
      <c r="D472" t="s">
        <v>23</v>
      </c>
      <c r="E472">
        <v>325</v>
      </c>
      <c r="F472">
        <v>1.62</v>
      </c>
    </row>
    <row r="473" spans="1:12">
      <c r="A473" s="6">
        <v>41474</v>
      </c>
      <c r="B473" s="7" t="s">
        <v>33</v>
      </c>
      <c r="C473">
        <v>8</v>
      </c>
      <c r="D473" t="s">
        <v>23</v>
      </c>
      <c r="E473">
        <v>270</v>
      </c>
      <c r="F473">
        <v>1.95</v>
      </c>
      <c r="G473">
        <v>4</v>
      </c>
    </row>
    <row r="474" spans="1:12">
      <c r="A474" s="6">
        <v>41474</v>
      </c>
      <c r="B474" s="7" t="s">
        <v>33</v>
      </c>
      <c r="C474">
        <v>8</v>
      </c>
      <c r="D474" t="s">
        <v>22</v>
      </c>
      <c r="E474">
        <v>190</v>
      </c>
      <c r="F474">
        <v>1.43</v>
      </c>
      <c r="G474">
        <v>3</v>
      </c>
    </row>
    <row r="475" spans="1:12">
      <c r="A475" s="6">
        <v>41474</v>
      </c>
      <c r="B475" s="7" t="s">
        <v>33</v>
      </c>
      <c r="C475">
        <v>8</v>
      </c>
      <c r="D475" t="s">
        <v>21</v>
      </c>
      <c r="F475">
        <v>3.38</v>
      </c>
      <c r="J475">
        <f>126+157+198+211+231+241+251</f>
        <v>1415</v>
      </c>
      <c r="K475">
        <v>7</v>
      </c>
      <c r="L475">
        <v>251</v>
      </c>
    </row>
    <row r="476" spans="1:12">
      <c r="A476" s="6">
        <v>41474</v>
      </c>
      <c r="B476" s="7" t="s">
        <v>33</v>
      </c>
      <c r="C476">
        <v>8</v>
      </c>
      <c r="D476" t="s">
        <v>20</v>
      </c>
      <c r="F476">
        <v>6.86</v>
      </c>
      <c r="J476">
        <f>190+223+255+265+281+309+311+319+324+158+191</f>
        <v>2826</v>
      </c>
      <c r="K476">
        <v>11</v>
      </c>
      <c r="L476">
        <v>324</v>
      </c>
    </row>
    <row r="477" spans="1:12">
      <c r="A477" s="6">
        <v>41474</v>
      </c>
      <c r="B477" s="7" t="s">
        <v>33</v>
      </c>
      <c r="C477">
        <v>8</v>
      </c>
      <c r="D477" t="s">
        <v>20</v>
      </c>
      <c r="E477">
        <v>317</v>
      </c>
      <c r="F477">
        <v>4.21</v>
      </c>
      <c r="H477">
        <v>28</v>
      </c>
      <c r="I477">
        <v>2</v>
      </c>
    </row>
    <row r="478" spans="1:12">
      <c r="A478" s="6">
        <v>41474</v>
      </c>
      <c r="B478" s="7" t="s">
        <v>33</v>
      </c>
      <c r="C478">
        <v>19</v>
      </c>
      <c r="D478" t="s">
        <v>23</v>
      </c>
      <c r="E478">
        <v>111</v>
      </c>
      <c r="F478">
        <v>0.54</v>
      </c>
    </row>
    <row r="479" spans="1:12">
      <c r="A479" s="6">
        <v>41474</v>
      </c>
      <c r="B479" s="7" t="s">
        <v>33</v>
      </c>
      <c r="C479">
        <v>19</v>
      </c>
      <c r="D479" t="s">
        <v>23</v>
      </c>
      <c r="E479">
        <v>134</v>
      </c>
      <c r="F479">
        <v>0.59</v>
      </c>
    </row>
    <row r="480" spans="1:12">
      <c r="A480" s="6">
        <v>41474</v>
      </c>
      <c r="B480" s="7" t="s">
        <v>33</v>
      </c>
      <c r="C480">
        <v>19</v>
      </c>
      <c r="D480" t="s">
        <v>23</v>
      </c>
      <c r="E480">
        <v>100</v>
      </c>
      <c r="F480">
        <v>0.61</v>
      </c>
    </row>
    <row r="481" spans="1:6">
      <c r="A481" s="6">
        <v>41474</v>
      </c>
      <c r="B481" s="7" t="s">
        <v>33</v>
      </c>
      <c r="C481">
        <v>19</v>
      </c>
      <c r="D481" t="s">
        <v>23</v>
      </c>
      <c r="E481">
        <v>97</v>
      </c>
      <c r="F481">
        <v>1.06</v>
      </c>
    </row>
    <row r="482" spans="1:6">
      <c r="A482" s="6">
        <v>41474</v>
      </c>
      <c r="B482" s="7" t="s">
        <v>33</v>
      </c>
      <c r="C482">
        <v>19</v>
      </c>
      <c r="D482" t="s">
        <v>23</v>
      </c>
      <c r="E482">
        <v>158</v>
      </c>
      <c r="F482">
        <v>0.63</v>
      </c>
    </row>
    <row r="483" spans="1:6">
      <c r="A483" s="6">
        <v>41474</v>
      </c>
      <c r="B483" s="7" t="s">
        <v>33</v>
      </c>
      <c r="C483">
        <v>19</v>
      </c>
      <c r="D483" t="s">
        <v>23</v>
      </c>
      <c r="E483">
        <v>96</v>
      </c>
      <c r="F483">
        <v>0.64</v>
      </c>
    </row>
    <row r="484" spans="1:6">
      <c r="A484" s="6">
        <v>41474</v>
      </c>
      <c r="B484" s="7" t="s">
        <v>33</v>
      </c>
      <c r="C484">
        <v>19</v>
      </c>
      <c r="D484" t="s">
        <v>23</v>
      </c>
      <c r="E484">
        <v>104</v>
      </c>
      <c r="F484">
        <v>0.68</v>
      </c>
    </row>
    <row r="485" spans="1:6">
      <c r="A485" s="6">
        <v>41474</v>
      </c>
      <c r="B485" s="7" t="s">
        <v>33</v>
      </c>
      <c r="C485">
        <v>19</v>
      </c>
      <c r="D485" t="s">
        <v>23</v>
      </c>
      <c r="E485">
        <v>137</v>
      </c>
      <c r="F485">
        <v>0.49</v>
      </c>
    </row>
    <row r="486" spans="1:6">
      <c r="A486" s="6">
        <v>41474</v>
      </c>
      <c r="B486" s="7" t="s">
        <v>33</v>
      </c>
      <c r="C486">
        <v>19</v>
      </c>
      <c r="D486" t="s">
        <v>23</v>
      </c>
      <c r="E486">
        <v>124</v>
      </c>
      <c r="F486">
        <v>0.78</v>
      </c>
    </row>
    <row r="487" spans="1:6">
      <c r="A487" s="6">
        <v>41474</v>
      </c>
      <c r="B487" s="7" t="s">
        <v>33</v>
      </c>
      <c r="C487">
        <v>19</v>
      </c>
      <c r="D487" t="s">
        <v>23</v>
      </c>
      <c r="E487">
        <v>117</v>
      </c>
      <c r="F487">
        <v>0.8</v>
      </c>
    </row>
    <row r="488" spans="1:6">
      <c r="A488" s="6">
        <v>41474</v>
      </c>
      <c r="B488" s="7" t="s">
        <v>33</v>
      </c>
      <c r="C488">
        <v>19</v>
      </c>
      <c r="D488" t="s">
        <v>23</v>
      </c>
      <c r="E488">
        <v>195</v>
      </c>
      <c r="F488">
        <v>0.64</v>
      </c>
    </row>
    <row r="489" spans="1:6">
      <c r="A489" s="6">
        <v>41474</v>
      </c>
      <c r="B489" s="7" t="s">
        <v>33</v>
      </c>
      <c r="C489">
        <v>19</v>
      </c>
      <c r="D489" t="s">
        <v>23</v>
      </c>
      <c r="E489">
        <v>45</v>
      </c>
      <c r="F489">
        <v>0.36</v>
      </c>
    </row>
    <row r="490" spans="1:6">
      <c r="A490" s="6">
        <v>41474</v>
      </c>
      <c r="B490" s="7" t="s">
        <v>33</v>
      </c>
      <c r="C490">
        <v>19</v>
      </c>
      <c r="D490" t="s">
        <v>23</v>
      </c>
      <c r="E490">
        <v>118</v>
      </c>
      <c r="F490">
        <v>0.91</v>
      </c>
    </row>
    <row r="491" spans="1:6">
      <c r="A491" s="6">
        <v>41474</v>
      </c>
      <c r="B491" s="7" t="s">
        <v>33</v>
      </c>
      <c r="C491">
        <v>19</v>
      </c>
      <c r="D491" t="s">
        <v>23</v>
      </c>
      <c r="E491">
        <v>71</v>
      </c>
      <c r="F491">
        <v>1.18</v>
      </c>
    </row>
    <row r="492" spans="1:6">
      <c r="A492" s="6">
        <v>41474</v>
      </c>
      <c r="B492" s="7" t="s">
        <v>33</v>
      </c>
      <c r="C492">
        <v>19</v>
      </c>
      <c r="D492" t="s">
        <v>23</v>
      </c>
      <c r="E492">
        <v>205</v>
      </c>
      <c r="F492">
        <v>0.62</v>
      </c>
    </row>
    <row r="493" spans="1:6">
      <c r="A493" s="6">
        <v>41474</v>
      </c>
      <c r="B493" s="7" t="s">
        <v>33</v>
      </c>
      <c r="C493">
        <v>19</v>
      </c>
      <c r="D493" t="s">
        <v>23</v>
      </c>
      <c r="E493">
        <v>102</v>
      </c>
      <c r="F493">
        <v>0.51</v>
      </c>
    </row>
    <row r="494" spans="1:6">
      <c r="A494" s="6">
        <v>41474</v>
      </c>
      <c r="B494" s="7" t="s">
        <v>33</v>
      </c>
      <c r="C494">
        <v>19</v>
      </c>
      <c r="D494" t="s">
        <v>23</v>
      </c>
      <c r="E494">
        <v>47</v>
      </c>
      <c r="F494">
        <v>0.35</v>
      </c>
    </row>
    <row r="495" spans="1:6">
      <c r="A495" s="6">
        <v>41474</v>
      </c>
      <c r="B495" s="7" t="s">
        <v>33</v>
      </c>
      <c r="C495">
        <v>19</v>
      </c>
      <c r="D495" t="s">
        <v>23</v>
      </c>
      <c r="E495">
        <v>70</v>
      </c>
      <c r="F495">
        <v>1.07</v>
      </c>
    </row>
    <row r="496" spans="1:6">
      <c r="A496" s="6">
        <v>41474</v>
      </c>
      <c r="B496" s="7" t="s">
        <v>33</v>
      </c>
      <c r="C496">
        <v>19</v>
      </c>
      <c r="D496" t="s">
        <v>23</v>
      </c>
      <c r="E496">
        <v>50</v>
      </c>
      <c r="F496">
        <v>0.5</v>
      </c>
    </row>
    <row r="497" spans="1:12">
      <c r="A497" s="6">
        <v>41474</v>
      </c>
      <c r="B497" s="7" t="s">
        <v>33</v>
      </c>
      <c r="C497">
        <v>19</v>
      </c>
      <c r="D497" t="s">
        <v>23</v>
      </c>
      <c r="E497">
        <v>294</v>
      </c>
      <c r="F497">
        <v>1.73</v>
      </c>
      <c r="G497">
        <v>5</v>
      </c>
    </row>
    <row r="498" spans="1:12">
      <c r="A498" s="6">
        <v>41474</v>
      </c>
      <c r="B498" s="7" t="s">
        <v>33</v>
      </c>
      <c r="C498">
        <v>19</v>
      </c>
      <c r="D498" t="s">
        <v>23</v>
      </c>
      <c r="E498">
        <v>91</v>
      </c>
      <c r="F498">
        <v>1.18</v>
      </c>
    </row>
    <row r="499" spans="1:12">
      <c r="A499" s="6">
        <v>41474</v>
      </c>
      <c r="B499" s="7" t="s">
        <v>33</v>
      </c>
      <c r="C499">
        <v>19</v>
      </c>
      <c r="D499" t="s">
        <v>23</v>
      </c>
      <c r="E499">
        <v>177</v>
      </c>
      <c r="F499">
        <v>0.73</v>
      </c>
    </row>
    <row r="500" spans="1:12">
      <c r="A500" s="6">
        <v>41474</v>
      </c>
      <c r="B500" s="7" t="s">
        <v>33</v>
      </c>
      <c r="C500">
        <v>19</v>
      </c>
      <c r="D500" t="s">
        <v>23</v>
      </c>
      <c r="E500">
        <v>155</v>
      </c>
      <c r="F500">
        <v>0.5</v>
      </c>
    </row>
    <row r="501" spans="1:12">
      <c r="A501" s="6">
        <v>41474</v>
      </c>
      <c r="B501" s="7" t="s">
        <v>33</v>
      </c>
      <c r="C501">
        <v>19</v>
      </c>
      <c r="D501" t="s">
        <v>23</v>
      </c>
      <c r="E501">
        <v>123</v>
      </c>
      <c r="F501">
        <v>0.81</v>
      </c>
    </row>
    <row r="502" spans="1:12">
      <c r="A502" s="6">
        <v>41474</v>
      </c>
      <c r="B502" s="7" t="s">
        <v>33</v>
      </c>
      <c r="C502">
        <v>19</v>
      </c>
      <c r="D502" t="s">
        <v>23</v>
      </c>
      <c r="E502">
        <v>190</v>
      </c>
      <c r="F502">
        <v>1.53</v>
      </c>
    </row>
    <row r="503" spans="1:12">
      <c r="A503" s="6">
        <v>41474</v>
      </c>
      <c r="B503" s="7" t="s">
        <v>33</v>
      </c>
      <c r="C503">
        <v>19</v>
      </c>
      <c r="D503" t="s">
        <v>23</v>
      </c>
      <c r="E503">
        <v>48</v>
      </c>
      <c r="F503">
        <v>0.69</v>
      </c>
    </row>
    <row r="504" spans="1:12">
      <c r="A504" s="6">
        <v>41474</v>
      </c>
      <c r="B504" s="7" t="s">
        <v>33</v>
      </c>
      <c r="C504">
        <v>19</v>
      </c>
      <c r="D504" t="s">
        <v>23</v>
      </c>
      <c r="E504">
        <v>180</v>
      </c>
      <c r="F504">
        <v>0.91</v>
      </c>
    </row>
    <row r="505" spans="1:12">
      <c r="A505" s="6">
        <v>41474</v>
      </c>
      <c r="B505" s="7" t="s">
        <v>33</v>
      </c>
      <c r="C505">
        <v>19</v>
      </c>
      <c r="D505" t="s">
        <v>23</v>
      </c>
      <c r="E505">
        <v>118</v>
      </c>
      <c r="F505">
        <v>0.71</v>
      </c>
    </row>
    <row r="506" spans="1:12">
      <c r="A506" s="6">
        <v>41474</v>
      </c>
      <c r="B506" s="7" t="s">
        <v>33</v>
      </c>
      <c r="C506">
        <v>19</v>
      </c>
      <c r="D506" t="s">
        <v>23</v>
      </c>
      <c r="E506">
        <v>217</v>
      </c>
      <c r="F506">
        <v>0.7</v>
      </c>
    </row>
    <row r="507" spans="1:12">
      <c r="A507" s="6">
        <v>41474</v>
      </c>
      <c r="B507" s="7" t="s">
        <v>33</v>
      </c>
      <c r="C507">
        <v>19</v>
      </c>
      <c r="D507" t="s">
        <v>23</v>
      </c>
      <c r="E507">
        <v>167</v>
      </c>
      <c r="F507">
        <v>0.99</v>
      </c>
    </row>
    <row r="508" spans="1:12">
      <c r="A508" s="6">
        <v>41474</v>
      </c>
      <c r="B508" s="7" t="s">
        <v>33</v>
      </c>
      <c r="C508">
        <v>19</v>
      </c>
      <c r="D508" t="s">
        <v>23</v>
      </c>
      <c r="E508">
        <v>148</v>
      </c>
      <c r="F508">
        <v>1.19</v>
      </c>
    </row>
    <row r="509" spans="1:12">
      <c r="A509" s="6">
        <v>41474</v>
      </c>
      <c r="B509" s="7" t="s">
        <v>33</v>
      </c>
      <c r="C509">
        <v>19</v>
      </c>
      <c r="D509" t="s">
        <v>23</v>
      </c>
      <c r="E509">
        <v>170</v>
      </c>
      <c r="F509">
        <v>1.31</v>
      </c>
    </row>
    <row r="510" spans="1:12">
      <c r="A510" s="6">
        <v>41474</v>
      </c>
      <c r="B510" s="7" t="s">
        <v>33</v>
      </c>
      <c r="C510">
        <v>19</v>
      </c>
      <c r="D510" t="s">
        <v>23</v>
      </c>
      <c r="E510">
        <v>51</v>
      </c>
      <c r="F510">
        <v>1.1299999999999999</v>
      </c>
    </row>
    <row r="511" spans="1:12">
      <c r="A511" s="6">
        <v>41474</v>
      </c>
      <c r="B511" s="7" t="s">
        <v>33</v>
      </c>
      <c r="C511">
        <v>19</v>
      </c>
      <c r="D511" t="s">
        <v>23</v>
      </c>
      <c r="E511">
        <v>124</v>
      </c>
      <c r="F511">
        <v>0.9</v>
      </c>
    </row>
    <row r="512" spans="1:12">
      <c r="A512" s="6">
        <v>41474</v>
      </c>
      <c r="B512" s="7" t="s">
        <v>33</v>
      </c>
      <c r="C512">
        <v>39</v>
      </c>
      <c r="D512" t="s">
        <v>20</v>
      </c>
      <c r="F512">
        <v>2.5</v>
      </c>
      <c r="J512">
        <f>104+157+146+153+282+283</f>
        <v>1125</v>
      </c>
      <c r="K512">
        <v>6</v>
      </c>
      <c r="L512">
        <v>283</v>
      </c>
    </row>
    <row r="513" spans="1:13">
      <c r="A513" s="6">
        <v>41474</v>
      </c>
      <c r="B513" s="7" t="s">
        <v>33</v>
      </c>
      <c r="C513">
        <v>39</v>
      </c>
      <c r="D513" t="s">
        <v>20</v>
      </c>
      <c r="F513">
        <v>4.5</v>
      </c>
      <c r="J513">
        <f>280+282+353+360+410+416+413</f>
        <v>2514</v>
      </c>
      <c r="K513">
        <v>7</v>
      </c>
      <c r="L513">
        <v>416</v>
      </c>
    </row>
    <row r="514" spans="1:13">
      <c r="A514" s="6">
        <v>41474</v>
      </c>
      <c r="B514" s="7" t="s">
        <v>33</v>
      </c>
      <c r="C514">
        <v>39</v>
      </c>
      <c r="D514" t="s">
        <v>20</v>
      </c>
      <c r="F514">
        <v>4.34</v>
      </c>
      <c r="J514">
        <f>250+310+340+351+350+351+356+378</f>
        <v>2686</v>
      </c>
      <c r="K514">
        <v>8</v>
      </c>
      <c r="L514">
        <v>378</v>
      </c>
    </row>
    <row r="515" spans="1:13">
      <c r="A515" s="6">
        <v>41474</v>
      </c>
      <c r="B515" s="7" t="s">
        <v>33</v>
      </c>
      <c r="C515">
        <v>39</v>
      </c>
      <c r="D515" t="s">
        <v>20</v>
      </c>
      <c r="F515">
        <v>5.3</v>
      </c>
      <c r="J515">
        <f>383+324+332+387+392+399+401</f>
        <v>2618</v>
      </c>
      <c r="K515">
        <v>7</v>
      </c>
      <c r="L515">
        <v>401</v>
      </c>
    </row>
    <row r="516" spans="1:13">
      <c r="A516" s="6">
        <v>41474</v>
      </c>
      <c r="B516" s="7" t="s">
        <v>33</v>
      </c>
      <c r="C516">
        <v>39</v>
      </c>
      <c r="D516" t="s">
        <v>20</v>
      </c>
      <c r="F516">
        <v>4.3099999999999996</v>
      </c>
      <c r="J516">
        <f>362+315+337+385+413+427+430</f>
        <v>2669</v>
      </c>
      <c r="K516">
        <v>7</v>
      </c>
      <c r="L516">
        <v>430</v>
      </c>
    </row>
    <row r="517" spans="1:13">
      <c r="A517" s="6">
        <v>41474</v>
      </c>
      <c r="B517" s="7" t="s">
        <v>33</v>
      </c>
      <c r="C517">
        <v>39</v>
      </c>
      <c r="D517" t="s">
        <v>20</v>
      </c>
      <c r="F517">
        <v>3.2</v>
      </c>
      <c r="J517">
        <f>193+276+272+294+340+355+318</f>
        <v>2048</v>
      </c>
      <c r="K517">
        <v>7</v>
      </c>
      <c r="L517">
        <v>355</v>
      </c>
    </row>
    <row r="518" spans="1:13">
      <c r="A518" s="6">
        <v>41474</v>
      </c>
      <c r="B518" s="7" t="s">
        <v>33</v>
      </c>
      <c r="C518">
        <v>39</v>
      </c>
      <c r="D518" t="s">
        <v>20</v>
      </c>
      <c r="F518">
        <v>3.6</v>
      </c>
      <c r="J518">
        <f>167+226+272+317+333+344+339</f>
        <v>1998</v>
      </c>
      <c r="K518">
        <v>7</v>
      </c>
      <c r="L518">
        <v>339</v>
      </c>
    </row>
    <row r="519" spans="1:13">
      <c r="A519" s="6">
        <v>41474</v>
      </c>
      <c r="B519" s="7" t="s">
        <v>33</v>
      </c>
      <c r="C519">
        <v>39</v>
      </c>
      <c r="D519" t="s">
        <v>20</v>
      </c>
      <c r="F519">
        <v>2.68</v>
      </c>
      <c r="J519">
        <f>119+200+224+243+258+296+300+310</f>
        <v>1950</v>
      </c>
      <c r="K519">
        <v>8</v>
      </c>
      <c r="L519">
        <v>310</v>
      </c>
    </row>
    <row r="520" spans="1:13">
      <c r="A520" s="6">
        <v>41474</v>
      </c>
      <c r="B520" s="7" t="s">
        <v>33</v>
      </c>
      <c r="C520">
        <v>39</v>
      </c>
      <c r="D520" t="s">
        <v>20</v>
      </c>
      <c r="F520">
        <v>3.68</v>
      </c>
      <c r="J520">
        <f>346+372+414</f>
        <v>1132</v>
      </c>
      <c r="K520">
        <v>3</v>
      </c>
      <c r="L520">
        <v>414</v>
      </c>
    </row>
    <row r="521" spans="1:13">
      <c r="A521" s="6">
        <v>41474</v>
      </c>
      <c r="B521" s="7" t="s">
        <v>33</v>
      </c>
      <c r="C521">
        <v>45</v>
      </c>
      <c r="D521" t="s">
        <v>21</v>
      </c>
      <c r="E521">
        <v>326</v>
      </c>
      <c r="F521">
        <v>3.14</v>
      </c>
      <c r="H521">
        <v>37</v>
      </c>
      <c r="I521">
        <v>2</v>
      </c>
    </row>
    <row r="522" spans="1:13">
      <c r="A522" s="6">
        <v>41474</v>
      </c>
      <c r="B522" s="7" t="s">
        <v>33</v>
      </c>
      <c r="C522">
        <v>45</v>
      </c>
      <c r="D522" t="s">
        <v>21</v>
      </c>
      <c r="F522">
        <v>2.95</v>
      </c>
      <c r="J522">
        <f>229+236+332+363+336</f>
        <v>1496</v>
      </c>
      <c r="K522">
        <v>5</v>
      </c>
      <c r="L522">
        <v>363</v>
      </c>
    </row>
    <row r="523" spans="1:13">
      <c r="A523" s="6">
        <v>41474</v>
      </c>
      <c r="B523" s="7" t="s">
        <v>33</v>
      </c>
      <c r="C523">
        <v>45</v>
      </c>
      <c r="D523" t="s">
        <v>21</v>
      </c>
      <c r="F523">
        <v>2.89</v>
      </c>
      <c r="J523">
        <f>398+359</f>
        <v>757</v>
      </c>
      <c r="K523">
        <v>2</v>
      </c>
      <c r="L523">
        <v>398</v>
      </c>
    </row>
    <row r="524" spans="1:13">
      <c r="A524" s="6">
        <v>41474</v>
      </c>
      <c r="B524" s="7" t="s">
        <v>33</v>
      </c>
      <c r="C524">
        <v>45</v>
      </c>
      <c r="D524" t="s">
        <v>21</v>
      </c>
      <c r="F524">
        <v>3.26</v>
      </c>
      <c r="J524">
        <f>294+353+432</f>
        <v>1079</v>
      </c>
      <c r="K524">
        <v>3</v>
      </c>
      <c r="L524">
        <v>432</v>
      </c>
    </row>
    <row r="525" spans="1:13">
      <c r="A525" s="6">
        <v>41474</v>
      </c>
      <c r="B525" s="7" t="s">
        <v>33</v>
      </c>
      <c r="C525">
        <v>45</v>
      </c>
      <c r="D525" t="s">
        <v>21</v>
      </c>
      <c r="F525">
        <v>1.43</v>
      </c>
      <c r="J525">
        <f>303+324+332</f>
        <v>959</v>
      </c>
      <c r="K525">
        <v>3</v>
      </c>
      <c r="L525">
        <v>332</v>
      </c>
    </row>
    <row r="526" spans="1:13">
      <c r="A526" s="6">
        <v>41474</v>
      </c>
      <c r="B526" s="7" t="s">
        <v>33</v>
      </c>
      <c r="C526">
        <v>45</v>
      </c>
      <c r="D526" t="s">
        <v>21</v>
      </c>
      <c r="F526">
        <v>8.24</v>
      </c>
      <c r="J526">
        <f>391+426+455+480+483+486</f>
        <v>2721</v>
      </c>
      <c r="K526">
        <v>6</v>
      </c>
      <c r="L526">
        <v>486</v>
      </c>
    </row>
    <row r="527" spans="1:13">
      <c r="A527" s="6">
        <v>41474</v>
      </c>
      <c r="B527" s="7" t="s">
        <v>33</v>
      </c>
      <c r="C527">
        <v>45</v>
      </c>
      <c r="D527" t="s">
        <v>21</v>
      </c>
      <c r="E527">
        <v>376</v>
      </c>
      <c r="F527">
        <v>4.34</v>
      </c>
      <c r="H527">
        <v>50</v>
      </c>
      <c r="I527">
        <v>2.75</v>
      </c>
    </row>
    <row r="528" spans="1:13">
      <c r="A528" s="6">
        <v>41474</v>
      </c>
      <c r="B528" s="7" t="s">
        <v>33</v>
      </c>
      <c r="C528">
        <v>53</v>
      </c>
      <c r="M528" t="s">
        <v>26</v>
      </c>
    </row>
    <row r="529" spans="1:6">
      <c r="A529" s="6">
        <v>41474</v>
      </c>
      <c r="B529" s="7" t="s">
        <v>34</v>
      </c>
      <c r="C529">
        <v>1</v>
      </c>
      <c r="D529" t="s">
        <v>23</v>
      </c>
      <c r="E529">
        <v>209</v>
      </c>
      <c r="F529">
        <v>1.1000000000000001</v>
      </c>
    </row>
    <row r="530" spans="1:6">
      <c r="A530" s="6">
        <v>41474</v>
      </c>
      <c r="B530" s="7" t="s">
        <v>34</v>
      </c>
      <c r="C530">
        <v>1</v>
      </c>
      <c r="D530" t="s">
        <v>23</v>
      </c>
      <c r="E530">
        <v>195</v>
      </c>
      <c r="F530">
        <v>0.79</v>
      </c>
    </row>
    <row r="531" spans="1:6">
      <c r="A531" s="6">
        <v>41474</v>
      </c>
      <c r="B531" s="7" t="s">
        <v>34</v>
      </c>
      <c r="C531">
        <v>1</v>
      </c>
      <c r="D531" t="s">
        <v>23</v>
      </c>
      <c r="E531">
        <v>165</v>
      </c>
      <c r="F531">
        <v>0.98</v>
      </c>
    </row>
    <row r="532" spans="1:6">
      <c r="A532" s="6">
        <v>41474</v>
      </c>
      <c r="B532" s="7" t="s">
        <v>34</v>
      </c>
      <c r="C532">
        <v>1</v>
      </c>
      <c r="D532" t="s">
        <v>23</v>
      </c>
      <c r="E532">
        <v>174</v>
      </c>
      <c r="F532">
        <v>0.77</v>
      </c>
    </row>
    <row r="533" spans="1:6">
      <c r="A533" s="6">
        <v>41474</v>
      </c>
      <c r="B533" s="7" t="s">
        <v>34</v>
      </c>
      <c r="C533">
        <v>1</v>
      </c>
      <c r="D533" t="s">
        <v>23</v>
      </c>
      <c r="E533">
        <v>201</v>
      </c>
      <c r="F533">
        <v>0.88</v>
      </c>
    </row>
    <row r="534" spans="1:6">
      <c r="A534" s="6">
        <v>41474</v>
      </c>
      <c r="B534" s="7" t="s">
        <v>34</v>
      </c>
      <c r="C534">
        <v>1</v>
      </c>
      <c r="D534" t="s">
        <v>23</v>
      </c>
      <c r="E534">
        <v>180</v>
      </c>
      <c r="F534">
        <v>0.92</v>
      </c>
    </row>
    <row r="535" spans="1:6">
      <c r="A535" s="6">
        <v>41474</v>
      </c>
      <c r="B535" s="7" t="s">
        <v>34</v>
      </c>
      <c r="C535">
        <v>1</v>
      </c>
      <c r="D535" t="s">
        <v>23</v>
      </c>
      <c r="E535">
        <v>228</v>
      </c>
      <c r="F535">
        <v>0.67</v>
      </c>
    </row>
    <row r="536" spans="1:6">
      <c r="A536" s="6">
        <v>41474</v>
      </c>
      <c r="B536" s="7" t="s">
        <v>34</v>
      </c>
      <c r="C536">
        <v>1</v>
      </c>
      <c r="D536" t="s">
        <v>23</v>
      </c>
      <c r="E536">
        <v>196</v>
      </c>
      <c r="F536">
        <v>1.29</v>
      </c>
    </row>
    <row r="537" spans="1:6">
      <c r="A537" s="6">
        <v>41474</v>
      </c>
      <c r="B537" s="7" t="s">
        <v>34</v>
      </c>
      <c r="C537">
        <v>1</v>
      </c>
      <c r="D537" t="s">
        <v>23</v>
      </c>
      <c r="E537">
        <v>121</v>
      </c>
      <c r="F537">
        <v>0.39</v>
      </c>
    </row>
    <row r="538" spans="1:6">
      <c r="A538" s="6">
        <v>41474</v>
      </c>
      <c r="B538" s="7" t="s">
        <v>34</v>
      </c>
      <c r="C538">
        <v>1</v>
      </c>
      <c r="D538" t="s">
        <v>23</v>
      </c>
      <c r="E538">
        <v>183</v>
      </c>
      <c r="F538">
        <v>0.85</v>
      </c>
    </row>
    <row r="539" spans="1:6">
      <c r="A539" s="6">
        <v>41474</v>
      </c>
      <c r="B539" s="7" t="s">
        <v>34</v>
      </c>
      <c r="C539">
        <v>1</v>
      </c>
      <c r="D539" t="s">
        <v>23</v>
      </c>
      <c r="E539">
        <v>186</v>
      </c>
      <c r="F539">
        <v>1.1200000000000001</v>
      </c>
    </row>
    <row r="540" spans="1:6">
      <c r="A540" s="6">
        <v>41474</v>
      </c>
      <c r="B540" s="7" t="s">
        <v>34</v>
      </c>
      <c r="C540">
        <v>1</v>
      </c>
      <c r="D540" t="s">
        <v>23</v>
      </c>
      <c r="E540">
        <v>203</v>
      </c>
      <c r="F540">
        <v>0.79</v>
      </c>
    </row>
    <row r="541" spans="1:6">
      <c r="A541" s="6">
        <v>41474</v>
      </c>
      <c r="B541" s="7" t="s">
        <v>34</v>
      </c>
      <c r="C541">
        <v>1</v>
      </c>
      <c r="D541" t="s">
        <v>23</v>
      </c>
      <c r="E541">
        <v>136</v>
      </c>
      <c r="F541">
        <v>0.53</v>
      </c>
    </row>
    <row r="542" spans="1:6">
      <c r="A542" s="6">
        <v>41474</v>
      </c>
      <c r="B542" s="7" t="s">
        <v>34</v>
      </c>
      <c r="C542">
        <v>1</v>
      </c>
      <c r="D542" t="s">
        <v>23</v>
      </c>
      <c r="E542">
        <v>203</v>
      </c>
      <c r="F542">
        <v>0.83</v>
      </c>
    </row>
    <row r="543" spans="1:6">
      <c r="A543" s="6">
        <v>41474</v>
      </c>
      <c r="B543" s="7" t="s">
        <v>34</v>
      </c>
      <c r="C543">
        <v>1</v>
      </c>
      <c r="D543" t="s">
        <v>23</v>
      </c>
      <c r="E543">
        <v>177</v>
      </c>
      <c r="F543">
        <v>0.47</v>
      </c>
    </row>
    <row r="544" spans="1:6">
      <c r="A544" s="6">
        <v>41474</v>
      </c>
      <c r="B544" s="7" t="s">
        <v>34</v>
      </c>
      <c r="C544">
        <v>1</v>
      </c>
      <c r="D544" t="s">
        <v>23</v>
      </c>
      <c r="E544">
        <v>194</v>
      </c>
      <c r="F544">
        <v>0.75</v>
      </c>
    </row>
    <row r="545" spans="1:7">
      <c r="A545" s="6">
        <v>41474</v>
      </c>
      <c r="B545" s="7" t="s">
        <v>34</v>
      </c>
      <c r="C545">
        <v>1</v>
      </c>
      <c r="D545" t="s">
        <v>23</v>
      </c>
      <c r="E545">
        <v>219</v>
      </c>
      <c r="F545">
        <v>0.94</v>
      </c>
    </row>
    <row r="546" spans="1:7">
      <c r="A546" s="6">
        <v>41474</v>
      </c>
      <c r="B546" s="7" t="s">
        <v>34</v>
      </c>
      <c r="C546">
        <v>1</v>
      </c>
      <c r="D546" t="s">
        <v>23</v>
      </c>
      <c r="E546">
        <v>83</v>
      </c>
      <c r="F546">
        <v>0.28999999999999998</v>
      </c>
    </row>
    <row r="547" spans="1:7">
      <c r="A547" s="6">
        <v>41474</v>
      </c>
      <c r="B547" s="7" t="s">
        <v>34</v>
      </c>
      <c r="C547">
        <v>1</v>
      </c>
      <c r="D547" t="s">
        <v>23</v>
      </c>
      <c r="E547">
        <v>203</v>
      </c>
      <c r="F547">
        <v>0.97</v>
      </c>
      <c r="G547">
        <v>7</v>
      </c>
    </row>
    <row r="548" spans="1:7">
      <c r="A548" s="6">
        <v>41474</v>
      </c>
      <c r="B548" s="7" t="s">
        <v>34</v>
      </c>
      <c r="C548">
        <v>1</v>
      </c>
      <c r="D548" t="s">
        <v>23</v>
      </c>
      <c r="E548">
        <v>88</v>
      </c>
      <c r="F548">
        <v>0.72</v>
      </c>
    </row>
    <row r="549" spans="1:7">
      <c r="A549" s="6">
        <v>41474</v>
      </c>
      <c r="B549" s="7" t="s">
        <v>34</v>
      </c>
      <c r="C549">
        <v>1</v>
      </c>
      <c r="D549" t="s">
        <v>23</v>
      </c>
      <c r="E549">
        <v>181</v>
      </c>
      <c r="F549">
        <v>0.92</v>
      </c>
      <c r="G549">
        <v>4</v>
      </c>
    </row>
    <row r="550" spans="1:7">
      <c r="A550" s="6">
        <v>41474</v>
      </c>
      <c r="B550" s="7" t="s">
        <v>34</v>
      </c>
      <c r="C550">
        <v>1</v>
      </c>
      <c r="D550" t="s">
        <v>23</v>
      </c>
      <c r="E550">
        <v>211</v>
      </c>
      <c r="F550">
        <v>0.62</v>
      </c>
    </row>
    <row r="551" spans="1:7">
      <c r="A551" s="6">
        <v>41474</v>
      </c>
      <c r="B551" s="7" t="s">
        <v>34</v>
      </c>
      <c r="C551">
        <v>1</v>
      </c>
      <c r="D551" t="s">
        <v>23</v>
      </c>
      <c r="E551">
        <v>86</v>
      </c>
      <c r="F551">
        <v>0.78</v>
      </c>
    </row>
    <row r="552" spans="1:7">
      <c r="A552" s="6">
        <v>41474</v>
      </c>
      <c r="B552" s="7" t="s">
        <v>34</v>
      </c>
      <c r="C552">
        <v>1</v>
      </c>
      <c r="D552" t="s">
        <v>23</v>
      </c>
      <c r="E552">
        <v>225</v>
      </c>
      <c r="F552">
        <v>0.95</v>
      </c>
    </row>
    <row r="553" spans="1:7">
      <c r="A553" s="6">
        <v>41474</v>
      </c>
      <c r="B553" s="7" t="s">
        <v>34</v>
      </c>
      <c r="C553">
        <v>1</v>
      </c>
      <c r="D553" t="s">
        <v>23</v>
      </c>
      <c r="E553">
        <v>167</v>
      </c>
      <c r="F553">
        <v>0.92</v>
      </c>
      <c r="G553">
        <v>3</v>
      </c>
    </row>
    <row r="554" spans="1:7">
      <c r="A554" s="6">
        <v>41474</v>
      </c>
      <c r="B554" s="7" t="s">
        <v>34</v>
      </c>
      <c r="C554">
        <v>1</v>
      </c>
      <c r="D554" t="s">
        <v>23</v>
      </c>
      <c r="E554">
        <v>85</v>
      </c>
      <c r="F554">
        <v>0.95</v>
      </c>
    </row>
    <row r="555" spans="1:7">
      <c r="A555" s="6">
        <v>41474</v>
      </c>
      <c r="B555" s="7" t="s">
        <v>34</v>
      </c>
      <c r="C555">
        <v>1</v>
      </c>
      <c r="D555" t="s">
        <v>23</v>
      </c>
      <c r="E555">
        <v>178</v>
      </c>
      <c r="F555">
        <v>0.82</v>
      </c>
    </row>
    <row r="556" spans="1:7">
      <c r="A556" s="6">
        <v>41474</v>
      </c>
      <c r="B556" s="7" t="s">
        <v>34</v>
      </c>
      <c r="C556">
        <v>1</v>
      </c>
      <c r="D556" t="s">
        <v>23</v>
      </c>
      <c r="E556">
        <v>108</v>
      </c>
      <c r="F556">
        <v>0.63</v>
      </c>
    </row>
    <row r="557" spans="1:7">
      <c r="A557" s="6">
        <v>41474</v>
      </c>
      <c r="B557" s="7" t="s">
        <v>34</v>
      </c>
      <c r="C557">
        <v>1</v>
      </c>
      <c r="D557" t="s">
        <v>23</v>
      </c>
      <c r="E557">
        <v>128</v>
      </c>
      <c r="F557">
        <v>0.8</v>
      </c>
      <c r="G557">
        <v>5</v>
      </c>
    </row>
    <row r="558" spans="1:7">
      <c r="A558" s="6">
        <v>41474</v>
      </c>
      <c r="B558" s="7" t="s">
        <v>34</v>
      </c>
      <c r="C558">
        <v>1</v>
      </c>
      <c r="D558" t="s">
        <v>23</v>
      </c>
      <c r="E558">
        <v>175</v>
      </c>
      <c r="F558">
        <v>0.81</v>
      </c>
    </row>
    <row r="559" spans="1:7">
      <c r="A559" s="6">
        <v>41474</v>
      </c>
      <c r="B559" s="7" t="s">
        <v>34</v>
      </c>
      <c r="C559">
        <v>1</v>
      </c>
      <c r="D559" t="s">
        <v>23</v>
      </c>
      <c r="E559">
        <v>215</v>
      </c>
      <c r="F559">
        <v>0.92</v>
      </c>
    </row>
    <row r="560" spans="1:7">
      <c r="A560" s="6">
        <v>41474</v>
      </c>
      <c r="B560" s="7" t="s">
        <v>34</v>
      </c>
      <c r="C560">
        <v>1</v>
      </c>
      <c r="D560" t="s">
        <v>23</v>
      </c>
      <c r="E560">
        <v>177</v>
      </c>
      <c r="F560">
        <v>0.5</v>
      </c>
    </row>
    <row r="561" spans="1:12">
      <c r="A561" s="6">
        <v>41474</v>
      </c>
      <c r="B561" s="7" t="s">
        <v>34</v>
      </c>
      <c r="C561">
        <v>1</v>
      </c>
      <c r="D561" t="s">
        <v>23</v>
      </c>
      <c r="E561">
        <v>146</v>
      </c>
      <c r="F561">
        <v>0.57999999999999996</v>
      </c>
    </row>
    <row r="562" spans="1:12">
      <c r="A562" s="6">
        <v>41474</v>
      </c>
      <c r="B562" s="7" t="s">
        <v>34</v>
      </c>
      <c r="C562">
        <v>1</v>
      </c>
      <c r="D562" t="s">
        <v>23</v>
      </c>
      <c r="E562">
        <v>180</v>
      </c>
      <c r="F562">
        <v>0.67</v>
      </c>
      <c r="G562">
        <v>1</v>
      </c>
    </row>
    <row r="563" spans="1:12">
      <c r="A563" s="6">
        <v>41474</v>
      </c>
      <c r="B563" s="7" t="s">
        <v>34</v>
      </c>
      <c r="C563">
        <v>1</v>
      </c>
      <c r="D563" t="s">
        <v>23</v>
      </c>
      <c r="E563">
        <v>213</v>
      </c>
      <c r="F563">
        <v>0.8</v>
      </c>
    </row>
    <row r="564" spans="1:12">
      <c r="A564" s="6">
        <v>41474</v>
      </c>
      <c r="B564" s="7" t="s">
        <v>34</v>
      </c>
      <c r="C564">
        <v>1</v>
      </c>
      <c r="D564" t="s">
        <v>23</v>
      </c>
      <c r="E564">
        <v>202</v>
      </c>
      <c r="F564">
        <v>0.84</v>
      </c>
    </row>
    <row r="565" spans="1:12">
      <c r="A565" s="6">
        <v>41474</v>
      </c>
      <c r="B565" s="7" t="s">
        <v>34</v>
      </c>
      <c r="C565">
        <v>1</v>
      </c>
      <c r="D565" t="s">
        <v>20</v>
      </c>
      <c r="F565">
        <v>0.65</v>
      </c>
      <c r="J565">
        <f>30+40+47</f>
        <v>117</v>
      </c>
      <c r="K565">
        <v>3</v>
      </c>
      <c r="L565">
        <v>47</v>
      </c>
    </row>
    <row r="566" spans="1:12">
      <c r="A566" s="6">
        <v>41474</v>
      </c>
      <c r="B566" s="7" t="s">
        <v>34</v>
      </c>
      <c r="C566">
        <v>1</v>
      </c>
      <c r="D566" t="s">
        <v>20</v>
      </c>
      <c r="E566">
        <v>216</v>
      </c>
      <c r="F566">
        <v>2.82</v>
      </c>
      <c r="H566">
        <v>12</v>
      </c>
      <c r="I566">
        <v>1.1000000000000001</v>
      </c>
    </row>
    <row r="567" spans="1:12">
      <c r="A567" s="6">
        <v>41474</v>
      </c>
      <c r="B567" s="7" t="s">
        <v>34</v>
      </c>
      <c r="C567">
        <v>1</v>
      </c>
      <c r="D567" t="s">
        <v>20</v>
      </c>
      <c r="F567">
        <v>3.01</v>
      </c>
      <c r="H567">
        <v>25</v>
      </c>
      <c r="I567">
        <v>2</v>
      </c>
    </row>
    <row r="568" spans="1:12">
      <c r="A568" s="6">
        <v>41474</v>
      </c>
      <c r="B568" s="7" t="s">
        <v>34</v>
      </c>
      <c r="C568">
        <v>1</v>
      </c>
      <c r="D568" t="s">
        <v>20</v>
      </c>
      <c r="E568">
        <v>209</v>
      </c>
      <c r="F568">
        <v>3.62</v>
      </c>
      <c r="H568">
        <v>20</v>
      </c>
      <c r="I568">
        <v>2</v>
      </c>
    </row>
    <row r="569" spans="1:12">
      <c r="A569" s="6">
        <v>41474</v>
      </c>
      <c r="B569" s="7" t="s">
        <v>34</v>
      </c>
      <c r="C569">
        <v>1</v>
      </c>
      <c r="D569" t="s">
        <v>20</v>
      </c>
      <c r="E569">
        <v>205</v>
      </c>
      <c r="F569">
        <v>3.31</v>
      </c>
      <c r="H569">
        <v>25</v>
      </c>
      <c r="I569">
        <v>2</v>
      </c>
    </row>
    <row r="570" spans="1:12">
      <c r="A570" s="6">
        <v>41474</v>
      </c>
      <c r="B570" s="7" t="s">
        <v>34</v>
      </c>
      <c r="C570">
        <v>1</v>
      </c>
      <c r="D570" t="s">
        <v>20</v>
      </c>
      <c r="F570">
        <v>2.87</v>
      </c>
      <c r="J570">
        <f>86+110+138+185+248+252+281+273</f>
        <v>1573</v>
      </c>
      <c r="K570">
        <v>8</v>
      </c>
      <c r="L570">
        <v>281</v>
      </c>
    </row>
    <row r="571" spans="1:12">
      <c r="A571" s="6">
        <v>41474</v>
      </c>
      <c r="B571" s="7" t="s">
        <v>34</v>
      </c>
      <c r="C571">
        <v>1</v>
      </c>
      <c r="D571" t="s">
        <v>20</v>
      </c>
      <c r="F571">
        <v>2.0499999999999998</v>
      </c>
      <c r="J571">
        <f>115+164+200+227+260+256</f>
        <v>1222</v>
      </c>
      <c r="K571">
        <v>6</v>
      </c>
      <c r="L571">
        <v>260</v>
      </c>
    </row>
    <row r="572" spans="1:12">
      <c r="A572" s="6">
        <v>41474</v>
      </c>
      <c r="B572" s="7" t="s">
        <v>34</v>
      </c>
      <c r="C572">
        <v>1</v>
      </c>
      <c r="D572" t="s">
        <v>20</v>
      </c>
      <c r="F572">
        <v>0.38</v>
      </c>
      <c r="J572">
        <f>20+30+29</f>
        <v>79</v>
      </c>
      <c r="K572">
        <v>3</v>
      </c>
      <c r="L572">
        <v>30</v>
      </c>
    </row>
    <row r="573" spans="1:12">
      <c r="A573" s="6">
        <v>41474</v>
      </c>
      <c r="B573" s="7" t="s">
        <v>34</v>
      </c>
      <c r="C573">
        <v>1</v>
      </c>
      <c r="D573" t="s">
        <v>20</v>
      </c>
      <c r="E573">
        <v>202</v>
      </c>
      <c r="F573">
        <v>2.1800000000000002</v>
      </c>
      <c r="H573">
        <v>18</v>
      </c>
      <c r="I573">
        <v>1.5</v>
      </c>
    </row>
    <row r="574" spans="1:12">
      <c r="A574" s="6">
        <v>41474</v>
      </c>
      <c r="B574" s="7" t="s">
        <v>34</v>
      </c>
      <c r="C574">
        <v>1</v>
      </c>
      <c r="D574" t="s">
        <v>20</v>
      </c>
      <c r="F574">
        <v>1.71</v>
      </c>
      <c r="J574">
        <f>211+260+274+285</f>
        <v>1030</v>
      </c>
      <c r="K574">
        <v>4</v>
      </c>
      <c r="L574">
        <v>285</v>
      </c>
    </row>
    <row r="575" spans="1:12">
      <c r="A575" s="6">
        <v>41474</v>
      </c>
      <c r="B575" s="7" t="s">
        <v>34</v>
      </c>
      <c r="C575">
        <v>12</v>
      </c>
      <c r="D575" t="s">
        <v>23</v>
      </c>
      <c r="E575">
        <v>192</v>
      </c>
      <c r="F575">
        <v>1.1299999999999999</v>
      </c>
    </row>
    <row r="576" spans="1:12">
      <c r="A576" s="6">
        <v>41474</v>
      </c>
      <c r="B576" s="7" t="s">
        <v>34</v>
      </c>
      <c r="C576">
        <v>12</v>
      </c>
      <c r="D576" t="s">
        <v>23</v>
      </c>
      <c r="E576">
        <v>91</v>
      </c>
      <c r="F576">
        <v>0.59</v>
      </c>
    </row>
    <row r="577" spans="1:12">
      <c r="A577" s="6">
        <v>41474</v>
      </c>
      <c r="B577" s="7" t="s">
        <v>34</v>
      </c>
      <c r="C577">
        <v>12</v>
      </c>
      <c r="D577" t="s">
        <v>20</v>
      </c>
      <c r="F577">
        <v>7.34</v>
      </c>
      <c r="J577">
        <f>121+151+223+207+213+226+253+242+263</f>
        <v>1899</v>
      </c>
      <c r="K577">
        <v>10</v>
      </c>
      <c r="L577">
        <v>263</v>
      </c>
    </row>
    <row r="578" spans="1:12">
      <c r="A578" s="6">
        <v>41474</v>
      </c>
      <c r="B578" s="7" t="s">
        <v>34</v>
      </c>
      <c r="C578">
        <v>24</v>
      </c>
      <c r="D578" t="s">
        <v>23</v>
      </c>
      <c r="E578">
        <v>320</v>
      </c>
      <c r="F578">
        <v>0.71</v>
      </c>
    </row>
    <row r="579" spans="1:12">
      <c r="A579" s="6">
        <v>41474</v>
      </c>
      <c r="B579" s="7" t="s">
        <v>34</v>
      </c>
      <c r="C579">
        <v>24</v>
      </c>
      <c r="D579" t="s">
        <v>23</v>
      </c>
      <c r="E579">
        <v>228</v>
      </c>
      <c r="F579">
        <v>1.44</v>
      </c>
    </row>
    <row r="580" spans="1:12">
      <c r="A580" s="6">
        <v>41474</v>
      </c>
      <c r="B580" s="7" t="s">
        <v>34</v>
      </c>
      <c r="C580">
        <v>24</v>
      </c>
      <c r="D580" t="s">
        <v>23</v>
      </c>
      <c r="E580">
        <v>315</v>
      </c>
      <c r="F580">
        <v>1.08</v>
      </c>
      <c r="G580">
        <v>5</v>
      </c>
    </row>
    <row r="581" spans="1:12">
      <c r="A581" s="6">
        <v>41474</v>
      </c>
      <c r="B581" s="7" t="s">
        <v>34</v>
      </c>
      <c r="C581">
        <v>24</v>
      </c>
      <c r="D581" t="s">
        <v>23</v>
      </c>
      <c r="E581">
        <v>152</v>
      </c>
      <c r="F581">
        <v>0.56999999999999995</v>
      </c>
    </row>
    <row r="582" spans="1:12">
      <c r="A582" s="6">
        <v>41474</v>
      </c>
      <c r="B582" s="7" t="s">
        <v>34</v>
      </c>
      <c r="C582">
        <v>24</v>
      </c>
      <c r="D582" t="s">
        <v>23</v>
      </c>
      <c r="E582">
        <v>245</v>
      </c>
      <c r="F582">
        <v>1.47</v>
      </c>
    </row>
    <row r="583" spans="1:12">
      <c r="A583" s="6">
        <v>41474</v>
      </c>
      <c r="B583" s="7" t="s">
        <v>34</v>
      </c>
      <c r="C583">
        <v>24</v>
      </c>
      <c r="D583" t="s">
        <v>23</v>
      </c>
      <c r="E583">
        <v>290</v>
      </c>
      <c r="F583">
        <v>1.5</v>
      </c>
      <c r="G583">
        <v>15</v>
      </c>
    </row>
    <row r="584" spans="1:12">
      <c r="A584" s="6">
        <v>41474</v>
      </c>
      <c r="B584" s="7" t="s">
        <v>34</v>
      </c>
      <c r="C584">
        <v>24</v>
      </c>
      <c r="D584" t="s">
        <v>23</v>
      </c>
      <c r="E584">
        <v>261</v>
      </c>
      <c r="F584">
        <v>1.03</v>
      </c>
    </row>
    <row r="585" spans="1:12">
      <c r="A585" s="6">
        <v>41474</v>
      </c>
      <c r="B585" s="7" t="s">
        <v>34</v>
      </c>
      <c r="C585">
        <v>24</v>
      </c>
      <c r="D585" t="s">
        <v>23</v>
      </c>
      <c r="E585">
        <v>239</v>
      </c>
      <c r="F585">
        <v>0.95</v>
      </c>
      <c r="G585">
        <v>1</v>
      </c>
    </row>
    <row r="586" spans="1:12">
      <c r="A586" s="6">
        <v>41474</v>
      </c>
      <c r="B586" s="7" t="s">
        <v>34</v>
      </c>
      <c r="C586">
        <v>24</v>
      </c>
      <c r="D586" t="s">
        <v>23</v>
      </c>
      <c r="E586">
        <v>312</v>
      </c>
      <c r="F586">
        <v>2.64</v>
      </c>
    </row>
    <row r="587" spans="1:12">
      <c r="A587" s="6">
        <v>41474</v>
      </c>
      <c r="B587" s="7" t="s">
        <v>34</v>
      </c>
      <c r="C587">
        <v>24</v>
      </c>
      <c r="D587" t="s">
        <v>23</v>
      </c>
      <c r="E587">
        <v>133</v>
      </c>
      <c r="F587">
        <v>0.71</v>
      </c>
    </row>
    <row r="588" spans="1:12">
      <c r="A588" s="6">
        <v>41474</v>
      </c>
      <c r="B588" s="7" t="s">
        <v>34</v>
      </c>
      <c r="C588">
        <v>24</v>
      </c>
      <c r="D588" t="s">
        <v>23</v>
      </c>
      <c r="E588">
        <v>288</v>
      </c>
      <c r="F588">
        <v>1.52</v>
      </c>
    </row>
    <row r="589" spans="1:12">
      <c r="A589" s="6">
        <v>41474</v>
      </c>
      <c r="B589" s="7" t="s">
        <v>34</v>
      </c>
      <c r="C589">
        <v>24</v>
      </c>
      <c r="D589" t="s">
        <v>23</v>
      </c>
      <c r="E589">
        <v>222</v>
      </c>
      <c r="F589">
        <v>1.36</v>
      </c>
    </row>
    <row r="590" spans="1:12">
      <c r="A590" s="6">
        <v>41474</v>
      </c>
      <c r="B590" s="7" t="s">
        <v>34</v>
      </c>
      <c r="C590">
        <v>41</v>
      </c>
      <c r="D590" t="s">
        <v>23</v>
      </c>
      <c r="E590">
        <v>339</v>
      </c>
      <c r="F590">
        <v>0.91</v>
      </c>
      <c r="G590">
        <v>6</v>
      </c>
    </row>
    <row r="591" spans="1:12">
      <c r="A591" s="6">
        <v>41474</v>
      </c>
      <c r="B591" s="7" t="s">
        <v>34</v>
      </c>
      <c r="C591">
        <v>41</v>
      </c>
      <c r="D591" t="s">
        <v>20</v>
      </c>
      <c r="F591">
        <v>1.52</v>
      </c>
      <c r="J591">
        <f>221+229+227+320</f>
        <v>997</v>
      </c>
      <c r="K591">
        <v>4</v>
      </c>
      <c r="L591">
        <v>320</v>
      </c>
    </row>
    <row r="592" spans="1:12">
      <c r="A592" s="6">
        <v>41474</v>
      </c>
      <c r="B592" s="7" t="s">
        <v>34</v>
      </c>
      <c r="C592">
        <v>41</v>
      </c>
      <c r="D592" t="s">
        <v>20</v>
      </c>
      <c r="F592">
        <v>2.5499999999999998</v>
      </c>
      <c r="J592">
        <f>181+116+169+210+243</f>
        <v>919</v>
      </c>
      <c r="K592">
        <v>5</v>
      </c>
      <c r="L592">
        <v>243</v>
      </c>
    </row>
    <row r="593" spans="1:12">
      <c r="A593" s="6">
        <v>41474</v>
      </c>
      <c r="B593" s="7" t="s">
        <v>34</v>
      </c>
      <c r="C593">
        <v>41</v>
      </c>
      <c r="D593" t="s">
        <v>20</v>
      </c>
      <c r="F593">
        <v>1.5</v>
      </c>
      <c r="J593">
        <f>126+160+214+253+264</f>
        <v>1017</v>
      </c>
      <c r="K593">
        <v>5</v>
      </c>
      <c r="L593">
        <v>264</v>
      </c>
    </row>
    <row r="594" spans="1:12">
      <c r="A594" s="6">
        <v>41474</v>
      </c>
      <c r="B594" s="7" t="s">
        <v>34</v>
      </c>
      <c r="C594">
        <v>41</v>
      </c>
      <c r="D594" t="s">
        <v>20</v>
      </c>
      <c r="F594">
        <v>2.35</v>
      </c>
      <c r="J594">
        <f>117+149+200+297+312</f>
        <v>1075</v>
      </c>
      <c r="K594">
        <v>5</v>
      </c>
      <c r="L594">
        <v>312</v>
      </c>
    </row>
    <row r="595" spans="1:12">
      <c r="A595" s="6">
        <v>41474</v>
      </c>
      <c r="B595" s="7" t="s">
        <v>34</v>
      </c>
      <c r="C595">
        <v>41</v>
      </c>
      <c r="D595" t="s">
        <v>20</v>
      </c>
      <c r="F595">
        <v>6.1</v>
      </c>
      <c r="J595">
        <f>238+267+290+309+331+352+369+390+406</f>
        <v>2952</v>
      </c>
      <c r="K595">
        <v>9</v>
      </c>
      <c r="L595">
        <v>406</v>
      </c>
    </row>
    <row r="596" spans="1:12">
      <c r="A596" s="6">
        <v>41474</v>
      </c>
      <c r="B596" s="7" t="s">
        <v>34</v>
      </c>
      <c r="C596">
        <v>46</v>
      </c>
      <c r="D596" t="s">
        <v>21</v>
      </c>
      <c r="F596">
        <v>4.26</v>
      </c>
      <c r="J596">
        <f>250+277+295+317+345</f>
        <v>1484</v>
      </c>
      <c r="K596">
        <v>5</v>
      </c>
      <c r="L596">
        <v>345</v>
      </c>
    </row>
    <row r="597" spans="1:12">
      <c r="A597" s="6">
        <v>41474</v>
      </c>
      <c r="B597" s="7" t="s">
        <v>34</v>
      </c>
      <c r="C597">
        <v>46</v>
      </c>
      <c r="D597" t="s">
        <v>21</v>
      </c>
      <c r="F597">
        <v>1.77</v>
      </c>
      <c r="J597">
        <f>293+324</f>
        <v>617</v>
      </c>
      <c r="K597">
        <v>2</v>
      </c>
      <c r="L597">
        <v>324</v>
      </c>
    </row>
    <row r="598" spans="1:12">
      <c r="A598" s="6">
        <v>41474</v>
      </c>
      <c r="B598" s="7" t="s">
        <v>34</v>
      </c>
      <c r="C598">
        <v>46</v>
      </c>
      <c r="D598" t="s">
        <v>20</v>
      </c>
      <c r="F598">
        <v>5.1100000000000003</v>
      </c>
      <c r="J598">
        <f>232+278+306+334+365+376+388+396</f>
        <v>2675</v>
      </c>
      <c r="K598">
        <v>8</v>
      </c>
      <c r="L598">
        <v>396</v>
      </c>
    </row>
    <row r="599" spans="1:12">
      <c r="A599" s="6">
        <v>41474</v>
      </c>
      <c r="B599" s="7" t="s">
        <v>34</v>
      </c>
      <c r="C599">
        <v>46</v>
      </c>
      <c r="D599" t="s">
        <v>20</v>
      </c>
      <c r="F599">
        <v>8.85</v>
      </c>
      <c r="J599">
        <f>130+275+350+371+398+423+440+448+449</f>
        <v>3284</v>
      </c>
      <c r="K599">
        <v>9</v>
      </c>
      <c r="L599">
        <v>449</v>
      </c>
    </row>
    <row r="600" spans="1:12">
      <c r="A600" s="6">
        <v>41474</v>
      </c>
      <c r="B600" s="7" t="s">
        <v>34</v>
      </c>
      <c r="C600">
        <v>46</v>
      </c>
      <c r="D600" t="s">
        <v>20</v>
      </c>
      <c r="F600">
        <v>4.5999999999999996</v>
      </c>
      <c r="J600">
        <f>293+321+337+368+379+394</f>
        <v>2092</v>
      </c>
      <c r="K600">
        <v>6</v>
      </c>
      <c r="L600">
        <v>394</v>
      </c>
    </row>
    <row r="601" spans="1:12">
      <c r="A601" s="6">
        <v>41474</v>
      </c>
      <c r="B601" s="7" t="s">
        <v>34</v>
      </c>
      <c r="C601">
        <v>46</v>
      </c>
      <c r="D601" t="s">
        <v>20</v>
      </c>
      <c r="F601">
        <v>5.26</v>
      </c>
      <c r="J601">
        <f>280+332+350+375+405+407</f>
        <v>2149</v>
      </c>
      <c r="K601">
        <v>6</v>
      </c>
      <c r="L601">
        <v>407</v>
      </c>
    </row>
    <row r="602" spans="1:12">
      <c r="A602" s="6">
        <v>41474</v>
      </c>
      <c r="B602" s="7" t="s">
        <v>34</v>
      </c>
      <c r="C602">
        <v>46</v>
      </c>
      <c r="D602" t="s">
        <v>20</v>
      </c>
      <c r="F602">
        <v>2.63</v>
      </c>
      <c r="J602">
        <f>210+235+291+329+323</f>
        <v>1388</v>
      </c>
      <c r="K602">
        <v>5</v>
      </c>
      <c r="L602">
        <v>329</v>
      </c>
    </row>
    <row r="603" spans="1:12">
      <c r="A603" s="6">
        <v>41458</v>
      </c>
      <c r="B603" s="7" t="s">
        <v>24</v>
      </c>
      <c r="C603">
        <v>7</v>
      </c>
      <c r="D603" t="s">
        <v>23</v>
      </c>
      <c r="E603">
        <v>139</v>
      </c>
      <c r="F603">
        <v>0.65</v>
      </c>
    </row>
    <row r="604" spans="1:12">
      <c r="A604" s="6">
        <v>41458</v>
      </c>
      <c r="B604" s="7" t="s">
        <v>24</v>
      </c>
      <c r="C604">
        <v>7</v>
      </c>
      <c r="D604" t="s">
        <v>23</v>
      </c>
      <c r="E604">
        <v>187</v>
      </c>
      <c r="F604">
        <v>0.77</v>
      </c>
    </row>
    <row r="605" spans="1:12">
      <c r="A605" s="6">
        <v>41458</v>
      </c>
      <c r="B605" s="7" t="s">
        <v>24</v>
      </c>
      <c r="C605">
        <v>7</v>
      </c>
      <c r="D605" t="s">
        <v>23</v>
      </c>
      <c r="E605">
        <v>170</v>
      </c>
      <c r="F605">
        <v>0.74</v>
      </c>
    </row>
    <row r="606" spans="1:12">
      <c r="A606" s="6">
        <v>41458</v>
      </c>
      <c r="B606" s="7" t="s">
        <v>24</v>
      </c>
      <c r="C606">
        <v>7</v>
      </c>
      <c r="D606" t="s">
        <v>23</v>
      </c>
      <c r="E606">
        <v>147</v>
      </c>
      <c r="F606">
        <v>0.52</v>
      </c>
    </row>
    <row r="607" spans="1:12">
      <c r="A607" s="6">
        <v>41458</v>
      </c>
      <c r="B607" s="7" t="s">
        <v>24</v>
      </c>
      <c r="C607">
        <v>7</v>
      </c>
      <c r="D607" t="s">
        <v>23</v>
      </c>
      <c r="E607">
        <v>224</v>
      </c>
      <c r="F607">
        <v>1.67</v>
      </c>
    </row>
    <row r="608" spans="1:12">
      <c r="A608" s="6">
        <v>41458</v>
      </c>
      <c r="B608" s="7" t="s">
        <v>24</v>
      </c>
      <c r="C608">
        <v>7</v>
      </c>
      <c r="D608" t="s">
        <v>23</v>
      </c>
      <c r="E608">
        <v>162</v>
      </c>
      <c r="F608">
        <v>1.54</v>
      </c>
    </row>
    <row r="609" spans="1:7">
      <c r="A609" s="6">
        <v>41458</v>
      </c>
      <c r="B609" s="7" t="s">
        <v>24</v>
      </c>
      <c r="C609">
        <v>7</v>
      </c>
      <c r="D609" t="s">
        <v>23</v>
      </c>
      <c r="E609">
        <v>208</v>
      </c>
      <c r="F609">
        <v>1.05</v>
      </c>
      <c r="G609">
        <v>8</v>
      </c>
    </row>
    <row r="610" spans="1:7">
      <c r="A610" s="6">
        <v>41458</v>
      </c>
      <c r="B610" s="7" t="s">
        <v>24</v>
      </c>
      <c r="C610">
        <v>7</v>
      </c>
      <c r="D610" t="s">
        <v>23</v>
      </c>
      <c r="E610">
        <v>213</v>
      </c>
      <c r="F610">
        <v>1.17</v>
      </c>
    </row>
    <row r="611" spans="1:7">
      <c r="A611" s="6">
        <v>41458</v>
      </c>
      <c r="B611" s="7" t="s">
        <v>24</v>
      </c>
      <c r="C611">
        <v>7</v>
      </c>
      <c r="D611" t="s">
        <v>23</v>
      </c>
      <c r="E611">
        <v>204</v>
      </c>
      <c r="F611">
        <v>1.3</v>
      </c>
    </row>
    <row r="612" spans="1:7">
      <c r="A612" s="6">
        <v>41458</v>
      </c>
      <c r="B612" s="7" t="s">
        <v>24</v>
      </c>
      <c r="C612">
        <v>7</v>
      </c>
      <c r="D612" t="s">
        <v>23</v>
      </c>
      <c r="E612">
        <v>97</v>
      </c>
      <c r="F612">
        <v>0.7</v>
      </c>
    </row>
    <row r="613" spans="1:7">
      <c r="A613" s="6">
        <v>41458</v>
      </c>
      <c r="B613" s="7" t="s">
        <v>24</v>
      </c>
      <c r="C613">
        <v>7</v>
      </c>
      <c r="D613" t="s">
        <v>23</v>
      </c>
      <c r="E613">
        <v>170</v>
      </c>
      <c r="F613">
        <v>1.3</v>
      </c>
      <c r="G613">
        <v>8</v>
      </c>
    </row>
    <row r="614" spans="1:7">
      <c r="A614" s="6">
        <v>41458</v>
      </c>
      <c r="B614" s="7" t="s">
        <v>24</v>
      </c>
      <c r="C614">
        <v>7</v>
      </c>
      <c r="D614" t="s">
        <v>23</v>
      </c>
      <c r="E614">
        <v>174</v>
      </c>
      <c r="F614">
        <v>1.3</v>
      </c>
      <c r="G614">
        <v>7</v>
      </c>
    </row>
    <row r="615" spans="1:7">
      <c r="A615" s="6">
        <v>41458</v>
      </c>
      <c r="B615" s="7" t="s">
        <v>24</v>
      </c>
      <c r="C615">
        <v>7</v>
      </c>
      <c r="D615" t="s">
        <v>23</v>
      </c>
      <c r="E615">
        <v>207</v>
      </c>
      <c r="F615">
        <v>1.1499999999999999</v>
      </c>
      <c r="G615">
        <v>5</v>
      </c>
    </row>
    <row r="616" spans="1:7">
      <c r="A616" s="6">
        <v>41458</v>
      </c>
      <c r="B616" s="7" t="s">
        <v>24</v>
      </c>
      <c r="C616">
        <v>7</v>
      </c>
      <c r="D616" t="s">
        <v>23</v>
      </c>
      <c r="E616">
        <v>168</v>
      </c>
      <c r="F616">
        <v>1.76</v>
      </c>
    </row>
    <row r="617" spans="1:7">
      <c r="A617" s="6">
        <v>41458</v>
      </c>
      <c r="B617" s="7" t="s">
        <v>24</v>
      </c>
      <c r="C617">
        <v>7</v>
      </c>
      <c r="D617" t="s">
        <v>23</v>
      </c>
      <c r="E617">
        <v>273</v>
      </c>
      <c r="F617">
        <v>1.98</v>
      </c>
      <c r="G617">
        <v>4</v>
      </c>
    </row>
    <row r="618" spans="1:7">
      <c r="A618" s="6">
        <v>41458</v>
      </c>
      <c r="B618" s="7" t="s">
        <v>24</v>
      </c>
      <c r="C618">
        <v>7</v>
      </c>
      <c r="D618" t="s">
        <v>23</v>
      </c>
      <c r="E618">
        <v>228</v>
      </c>
      <c r="F618">
        <v>1.26</v>
      </c>
      <c r="G618">
        <v>7</v>
      </c>
    </row>
    <row r="619" spans="1:7">
      <c r="A619" s="6">
        <v>41458</v>
      </c>
      <c r="B619" s="7" t="s">
        <v>24</v>
      </c>
      <c r="C619">
        <v>7</v>
      </c>
      <c r="D619" t="s">
        <v>23</v>
      </c>
      <c r="E619">
        <v>266</v>
      </c>
      <c r="F619">
        <v>1.3</v>
      </c>
      <c r="G619">
        <v>1</v>
      </c>
    </row>
    <row r="620" spans="1:7">
      <c r="A620" s="6">
        <v>41458</v>
      </c>
      <c r="B620" s="7" t="s">
        <v>24</v>
      </c>
      <c r="C620">
        <v>7</v>
      </c>
      <c r="D620" t="s">
        <v>23</v>
      </c>
      <c r="E620">
        <v>56</v>
      </c>
      <c r="F620">
        <v>1.21</v>
      </c>
    </row>
    <row r="621" spans="1:7">
      <c r="A621" s="6">
        <v>41458</v>
      </c>
      <c r="B621" s="7" t="s">
        <v>24</v>
      </c>
      <c r="C621">
        <v>7</v>
      </c>
      <c r="D621" t="s">
        <v>23</v>
      </c>
      <c r="E621">
        <v>198</v>
      </c>
      <c r="F621">
        <v>1.1200000000000001</v>
      </c>
      <c r="G621">
        <v>8</v>
      </c>
    </row>
    <row r="622" spans="1:7">
      <c r="A622" s="6">
        <v>41458</v>
      </c>
      <c r="B622" s="7" t="s">
        <v>24</v>
      </c>
      <c r="C622">
        <v>7</v>
      </c>
      <c r="D622" t="s">
        <v>23</v>
      </c>
      <c r="E622">
        <v>217</v>
      </c>
      <c r="F622">
        <v>0.95</v>
      </c>
      <c r="G622">
        <v>7</v>
      </c>
    </row>
    <row r="623" spans="1:7">
      <c r="A623" s="6">
        <v>41458</v>
      </c>
      <c r="B623" s="7" t="s">
        <v>24</v>
      </c>
      <c r="C623">
        <v>7</v>
      </c>
      <c r="D623" t="s">
        <v>22</v>
      </c>
      <c r="E623">
        <v>272</v>
      </c>
      <c r="F623">
        <v>1.92</v>
      </c>
      <c r="G623">
        <v>7</v>
      </c>
    </row>
    <row r="624" spans="1:7">
      <c r="A624" s="6">
        <v>41458</v>
      </c>
      <c r="B624" s="7" t="s">
        <v>24</v>
      </c>
      <c r="C624">
        <v>7</v>
      </c>
      <c r="D624" t="s">
        <v>22</v>
      </c>
      <c r="E624">
        <v>156</v>
      </c>
      <c r="F624">
        <v>1.34</v>
      </c>
      <c r="G624">
        <v>3</v>
      </c>
    </row>
    <row r="625" spans="1:12">
      <c r="A625" s="6">
        <v>41458</v>
      </c>
      <c r="B625" s="7" t="s">
        <v>24</v>
      </c>
      <c r="C625">
        <v>7</v>
      </c>
      <c r="D625" t="s">
        <v>20</v>
      </c>
      <c r="F625">
        <v>3.42</v>
      </c>
      <c r="J625">
        <f>126+178</f>
        <v>304</v>
      </c>
      <c r="K625">
        <v>2</v>
      </c>
      <c r="L625">
        <v>178</v>
      </c>
    </row>
    <row r="626" spans="1:12">
      <c r="A626" s="6">
        <v>41458</v>
      </c>
      <c r="B626" s="7" t="s">
        <v>24</v>
      </c>
      <c r="C626">
        <v>7</v>
      </c>
      <c r="D626" t="s">
        <v>20</v>
      </c>
      <c r="F626">
        <v>5.53</v>
      </c>
      <c r="J626">
        <f>131+194+195+343+344+369</f>
        <v>1576</v>
      </c>
      <c r="K626">
        <v>6</v>
      </c>
      <c r="L626">
        <v>369</v>
      </c>
    </row>
    <row r="627" spans="1:12">
      <c r="A627" s="6">
        <v>41458</v>
      </c>
      <c r="B627" s="7" t="s">
        <v>24</v>
      </c>
      <c r="C627">
        <v>7</v>
      </c>
      <c r="D627" t="s">
        <v>20</v>
      </c>
      <c r="E627">
        <v>234</v>
      </c>
      <c r="F627">
        <v>4.0199999999999996</v>
      </c>
      <c r="H627">
        <v>29</v>
      </c>
      <c r="I627">
        <v>1.2</v>
      </c>
    </row>
    <row r="628" spans="1:12">
      <c r="A628" s="6">
        <v>41458</v>
      </c>
      <c r="B628" s="7" t="s">
        <v>24</v>
      </c>
      <c r="C628">
        <v>7</v>
      </c>
      <c r="D628" t="s">
        <v>20</v>
      </c>
      <c r="F628">
        <v>0.78</v>
      </c>
      <c r="J628">
        <f>108+136+135</f>
        <v>379</v>
      </c>
      <c r="K628">
        <v>3</v>
      </c>
      <c r="L628">
        <v>136</v>
      </c>
    </row>
    <row r="629" spans="1:12">
      <c r="A629" s="6">
        <v>41458</v>
      </c>
      <c r="B629" s="7" t="s">
        <v>24</v>
      </c>
      <c r="C629">
        <v>7</v>
      </c>
      <c r="D629" t="s">
        <v>20</v>
      </c>
      <c r="E629">
        <v>270</v>
      </c>
      <c r="F629">
        <v>4.7</v>
      </c>
      <c r="H629">
        <v>29</v>
      </c>
      <c r="I629">
        <v>2</v>
      </c>
    </row>
    <row r="630" spans="1:12">
      <c r="A630" s="6">
        <v>41458</v>
      </c>
      <c r="B630" s="7" t="s">
        <v>24</v>
      </c>
      <c r="C630">
        <v>7</v>
      </c>
      <c r="D630" t="s">
        <v>20</v>
      </c>
      <c r="F630">
        <v>4.62</v>
      </c>
      <c r="J630">
        <f>132+205+231+250+251+281+282+284+320+324</f>
        <v>2560</v>
      </c>
      <c r="K630">
        <v>10</v>
      </c>
      <c r="L630">
        <v>324</v>
      </c>
    </row>
    <row r="631" spans="1:12">
      <c r="A631" s="6">
        <v>41458</v>
      </c>
      <c r="B631" s="7" t="s">
        <v>24</v>
      </c>
      <c r="C631">
        <v>7</v>
      </c>
      <c r="D631" t="s">
        <v>20</v>
      </c>
      <c r="F631">
        <v>3.1</v>
      </c>
      <c r="J631">
        <f>136+145+172+194+195+210</f>
        <v>1052</v>
      </c>
      <c r="K631">
        <v>6</v>
      </c>
      <c r="L631">
        <v>210</v>
      </c>
    </row>
    <row r="632" spans="1:12">
      <c r="A632" s="6">
        <v>41458</v>
      </c>
      <c r="B632" s="7" t="s">
        <v>24</v>
      </c>
      <c r="C632">
        <v>7</v>
      </c>
      <c r="D632" t="s">
        <v>20</v>
      </c>
      <c r="F632">
        <v>4.5199999999999996</v>
      </c>
      <c r="J632">
        <f>185+207+220+234+269+278+284+296</f>
        <v>1973</v>
      </c>
      <c r="K632">
        <v>8</v>
      </c>
      <c r="L632">
        <v>296</v>
      </c>
    </row>
    <row r="633" spans="1:12">
      <c r="A633" s="6">
        <v>41458</v>
      </c>
      <c r="B633" s="7" t="s">
        <v>24</v>
      </c>
      <c r="C633">
        <v>7</v>
      </c>
      <c r="D633" t="s">
        <v>20</v>
      </c>
      <c r="F633">
        <v>3.88</v>
      </c>
      <c r="J633">
        <f>80+153+177+183+209+233+251</f>
        <v>1286</v>
      </c>
      <c r="K633">
        <v>7</v>
      </c>
      <c r="L633">
        <v>251</v>
      </c>
    </row>
    <row r="634" spans="1:12">
      <c r="A634" s="6">
        <v>41458</v>
      </c>
      <c r="B634" s="7" t="s">
        <v>24</v>
      </c>
      <c r="C634">
        <v>25</v>
      </c>
      <c r="D634" t="s">
        <v>20</v>
      </c>
      <c r="F634">
        <v>4.55</v>
      </c>
      <c r="J634">
        <f>203+230+278+296+305+320+318</f>
        <v>1950</v>
      </c>
      <c r="K634">
        <v>7</v>
      </c>
      <c r="L634">
        <v>320</v>
      </c>
    </row>
    <row r="635" spans="1:12">
      <c r="A635" s="6">
        <v>41458</v>
      </c>
      <c r="B635" s="7" t="s">
        <v>24</v>
      </c>
      <c r="C635">
        <v>25</v>
      </c>
      <c r="D635" t="s">
        <v>20</v>
      </c>
      <c r="F635">
        <v>4.95</v>
      </c>
      <c r="J635">
        <f>196+210+271+284</f>
        <v>961</v>
      </c>
      <c r="K635">
        <v>4</v>
      </c>
      <c r="L635">
        <v>284</v>
      </c>
    </row>
    <row r="636" spans="1:12">
      <c r="A636" s="6">
        <v>41458</v>
      </c>
      <c r="B636" s="7" t="s">
        <v>24</v>
      </c>
      <c r="C636">
        <v>25</v>
      </c>
      <c r="D636" t="s">
        <v>20</v>
      </c>
      <c r="F636">
        <v>3.5</v>
      </c>
      <c r="J636">
        <v>6</v>
      </c>
      <c r="K636">
        <v>6</v>
      </c>
      <c r="L636">
        <v>264</v>
      </c>
    </row>
    <row r="637" spans="1:12">
      <c r="A637" s="6">
        <v>41458</v>
      </c>
      <c r="B637" s="7" t="s">
        <v>24</v>
      </c>
      <c r="C637">
        <v>25</v>
      </c>
      <c r="D637" t="s">
        <v>20</v>
      </c>
      <c r="E637">
        <v>290</v>
      </c>
      <c r="F637">
        <v>4.8499999999999996</v>
      </c>
      <c r="H637">
        <v>27</v>
      </c>
      <c r="I637">
        <v>2</v>
      </c>
    </row>
    <row r="638" spans="1:12">
      <c r="A638" s="6">
        <v>41458</v>
      </c>
      <c r="B638" s="7" t="s">
        <v>24</v>
      </c>
      <c r="C638">
        <v>25</v>
      </c>
      <c r="D638" t="s">
        <v>20</v>
      </c>
      <c r="E638">
        <v>258</v>
      </c>
      <c r="F638">
        <v>5.56</v>
      </c>
      <c r="H638">
        <v>55</v>
      </c>
      <c r="I638">
        <v>1.5</v>
      </c>
    </row>
    <row r="639" spans="1:12">
      <c r="A639" s="6">
        <v>41458</v>
      </c>
      <c r="B639" s="7" t="s">
        <v>24</v>
      </c>
      <c r="C639">
        <v>25</v>
      </c>
      <c r="D639" t="s">
        <v>20</v>
      </c>
      <c r="F639">
        <v>6</v>
      </c>
      <c r="J639">
        <f>245+289+299+313+341+358+378+381</f>
        <v>2604</v>
      </c>
      <c r="K639">
        <v>8</v>
      </c>
      <c r="L639">
        <v>381</v>
      </c>
    </row>
    <row r="640" spans="1:12">
      <c r="A640" s="6">
        <v>41458</v>
      </c>
      <c r="B640" s="7" t="s">
        <v>24</v>
      </c>
      <c r="C640">
        <v>25</v>
      </c>
      <c r="D640" t="s">
        <v>20</v>
      </c>
      <c r="E640">
        <v>255</v>
      </c>
      <c r="F640">
        <v>4.43</v>
      </c>
      <c r="H640">
        <v>31</v>
      </c>
      <c r="I640">
        <v>2.8</v>
      </c>
    </row>
    <row r="641" spans="1:12">
      <c r="A641" s="6">
        <v>41458</v>
      </c>
      <c r="B641" s="7" t="s">
        <v>24</v>
      </c>
      <c r="C641">
        <v>39</v>
      </c>
      <c r="D641" t="s">
        <v>20</v>
      </c>
      <c r="F641">
        <v>5.15</v>
      </c>
      <c r="J641">
        <f>146+233+267+227+242+286+315+320</f>
        <v>2036</v>
      </c>
      <c r="K641">
        <v>8</v>
      </c>
      <c r="L641">
        <v>320</v>
      </c>
    </row>
    <row r="642" spans="1:12">
      <c r="A642" s="6">
        <v>41458</v>
      </c>
      <c r="B642" s="7" t="s">
        <v>24</v>
      </c>
      <c r="C642">
        <v>39</v>
      </c>
      <c r="D642" t="s">
        <v>20</v>
      </c>
      <c r="F642">
        <v>3.7</v>
      </c>
      <c r="J642">
        <f>231+265+290+98+317+348+360</f>
        <v>1909</v>
      </c>
      <c r="K642">
        <v>7</v>
      </c>
      <c r="L642">
        <v>360</v>
      </c>
    </row>
    <row r="643" spans="1:12">
      <c r="A643" s="6">
        <v>41458</v>
      </c>
      <c r="B643" s="7" t="s">
        <v>24</v>
      </c>
      <c r="C643">
        <v>39</v>
      </c>
      <c r="D643" t="s">
        <v>20</v>
      </c>
      <c r="F643">
        <v>3.1</v>
      </c>
      <c r="J643">
        <f>289+331+354+360+400+445+381+385+415</f>
        <v>3360</v>
      </c>
      <c r="K643">
        <v>9</v>
      </c>
      <c r="L643">
        <v>415</v>
      </c>
    </row>
    <row r="644" spans="1:12">
      <c r="A644" s="6">
        <v>41458</v>
      </c>
      <c r="B644" s="7" t="s">
        <v>24</v>
      </c>
      <c r="C644">
        <v>39</v>
      </c>
      <c r="D644" t="s">
        <v>20</v>
      </c>
      <c r="F644">
        <v>2.72</v>
      </c>
      <c r="J644">
        <f>152+222+235+241+266+277+287+288</f>
        <v>1968</v>
      </c>
      <c r="K644">
        <v>8</v>
      </c>
      <c r="L644">
        <v>288</v>
      </c>
    </row>
    <row r="645" spans="1:12">
      <c r="A645" s="6">
        <v>41458</v>
      </c>
      <c r="B645" s="7" t="s">
        <v>24</v>
      </c>
      <c r="C645">
        <v>39</v>
      </c>
      <c r="D645" t="s">
        <v>20</v>
      </c>
      <c r="F645">
        <v>4.8099999999999996</v>
      </c>
      <c r="J645">
        <f>152+180+149+222+245+258+288+291</f>
        <v>1785</v>
      </c>
      <c r="K645">
        <v>8</v>
      </c>
      <c r="L645">
        <v>291</v>
      </c>
    </row>
    <row r="646" spans="1:12">
      <c r="A646" s="6">
        <v>41458</v>
      </c>
      <c r="B646" s="7" t="s">
        <v>24</v>
      </c>
      <c r="C646">
        <v>39</v>
      </c>
      <c r="D646" t="s">
        <v>20</v>
      </c>
      <c r="F646">
        <v>2.25</v>
      </c>
      <c r="J646">
        <f>283+286+317+406+415+419</f>
        <v>2126</v>
      </c>
      <c r="K646">
        <v>6</v>
      </c>
      <c r="L646">
        <v>419</v>
      </c>
    </row>
    <row r="647" spans="1:12">
      <c r="A647" s="6">
        <v>41458</v>
      </c>
      <c r="B647" s="7" t="s">
        <v>24</v>
      </c>
      <c r="C647">
        <v>39</v>
      </c>
      <c r="D647" t="s">
        <v>20</v>
      </c>
      <c r="F647">
        <v>0.86</v>
      </c>
      <c r="J647">
        <f>202+235+233</f>
        <v>670</v>
      </c>
      <c r="K647">
        <v>3</v>
      </c>
      <c r="L647">
        <v>235</v>
      </c>
    </row>
    <row r="648" spans="1:12">
      <c r="A648" s="6">
        <v>41458</v>
      </c>
      <c r="B648" s="7" t="s">
        <v>24</v>
      </c>
      <c r="C648">
        <v>39</v>
      </c>
      <c r="D648" t="s">
        <v>20</v>
      </c>
      <c r="F648">
        <v>0.92</v>
      </c>
      <c r="J648">
        <f>222+257+266</f>
        <v>745</v>
      </c>
      <c r="K648">
        <v>3</v>
      </c>
      <c r="L648">
        <v>266</v>
      </c>
    </row>
    <row r="649" spans="1:12">
      <c r="A649" s="6">
        <v>41458</v>
      </c>
      <c r="B649" s="7" t="s">
        <v>24</v>
      </c>
      <c r="C649">
        <v>45</v>
      </c>
      <c r="D649" t="s">
        <v>20</v>
      </c>
      <c r="F649">
        <v>3.48</v>
      </c>
      <c r="J649">
        <f>174+260+285+301+322+364+388</f>
        <v>2094</v>
      </c>
      <c r="K649">
        <v>7</v>
      </c>
      <c r="L649">
        <v>388</v>
      </c>
    </row>
    <row r="650" spans="1:12">
      <c r="A650" s="6">
        <v>41458</v>
      </c>
      <c r="B650" s="7" t="s">
        <v>24</v>
      </c>
      <c r="C650">
        <v>45</v>
      </c>
      <c r="D650" t="s">
        <v>20</v>
      </c>
      <c r="E650">
        <v>431</v>
      </c>
      <c r="F650">
        <v>3.5</v>
      </c>
      <c r="H650">
        <v>36</v>
      </c>
      <c r="I650">
        <v>1.6</v>
      </c>
    </row>
    <row r="651" spans="1:12">
      <c r="A651" s="6">
        <v>41458</v>
      </c>
      <c r="B651" s="7" t="s">
        <v>24</v>
      </c>
      <c r="C651">
        <v>45</v>
      </c>
      <c r="D651" t="s">
        <v>20</v>
      </c>
      <c r="F651">
        <v>5.0999999999999996</v>
      </c>
      <c r="J651">
        <f>318+350+375+444+450+480+505+510</f>
        <v>3432</v>
      </c>
      <c r="K651">
        <v>8</v>
      </c>
      <c r="L651">
        <v>510</v>
      </c>
    </row>
    <row r="652" spans="1:12">
      <c r="A652" s="6">
        <v>41458</v>
      </c>
      <c r="B652" s="7" t="s">
        <v>24</v>
      </c>
      <c r="C652">
        <v>45</v>
      </c>
      <c r="D652" t="s">
        <v>20</v>
      </c>
      <c r="E652">
        <v>329</v>
      </c>
      <c r="F652">
        <v>3.14</v>
      </c>
      <c r="H652">
        <v>32</v>
      </c>
      <c r="I652">
        <v>1.4</v>
      </c>
    </row>
    <row r="653" spans="1:12">
      <c r="A653" s="6">
        <v>41458</v>
      </c>
      <c r="B653" s="7" t="s">
        <v>24</v>
      </c>
      <c r="C653">
        <v>45</v>
      </c>
      <c r="D653" t="s">
        <v>20</v>
      </c>
      <c r="F653">
        <v>2.65</v>
      </c>
      <c r="J653">
        <f>223+257+302+348+362+396</f>
        <v>1888</v>
      </c>
      <c r="K653">
        <v>6</v>
      </c>
      <c r="L653">
        <v>396</v>
      </c>
    </row>
    <row r="654" spans="1:12">
      <c r="A654" s="6">
        <v>41458</v>
      </c>
      <c r="B654" s="7" t="s">
        <v>24</v>
      </c>
      <c r="C654">
        <v>45</v>
      </c>
      <c r="D654" t="s">
        <v>20</v>
      </c>
      <c r="F654">
        <v>3</v>
      </c>
      <c r="J654">
        <f>252+287+319+333+367+400</f>
        <v>1958</v>
      </c>
      <c r="K654">
        <v>6</v>
      </c>
      <c r="L654">
        <v>400</v>
      </c>
    </row>
    <row r="655" spans="1:12">
      <c r="A655" s="6">
        <v>41458</v>
      </c>
      <c r="B655" s="7" t="s">
        <v>24</v>
      </c>
      <c r="C655">
        <v>45</v>
      </c>
      <c r="D655" t="s">
        <v>20</v>
      </c>
      <c r="F655">
        <v>0.8</v>
      </c>
      <c r="J655">
        <f>127+194+238</f>
        <v>559</v>
      </c>
      <c r="K655">
        <v>3</v>
      </c>
      <c r="L655">
        <v>238</v>
      </c>
    </row>
    <row r="656" spans="1:12">
      <c r="A656" s="6">
        <v>41458</v>
      </c>
      <c r="B656" s="7" t="s">
        <v>24</v>
      </c>
      <c r="C656">
        <v>45</v>
      </c>
      <c r="D656" t="s">
        <v>20</v>
      </c>
      <c r="F656">
        <v>1.48</v>
      </c>
      <c r="J656">
        <f>213+238+263+278+335</f>
        <v>1327</v>
      </c>
      <c r="K656">
        <v>5</v>
      </c>
      <c r="L656">
        <v>335</v>
      </c>
    </row>
    <row r="657" spans="1:12">
      <c r="A657" s="6">
        <v>41458</v>
      </c>
      <c r="B657" s="7" t="s">
        <v>24</v>
      </c>
      <c r="C657">
        <v>45</v>
      </c>
      <c r="D657" t="s">
        <v>20</v>
      </c>
      <c r="F657">
        <v>0.85</v>
      </c>
      <c r="J657">
        <f>174+192+204</f>
        <v>570</v>
      </c>
      <c r="K657">
        <v>3</v>
      </c>
      <c r="L657">
        <v>204</v>
      </c>
    </row>
    <row r="658" spans="1:12">
      <c r="A658" s="6">
        <v>41458</v>
      </c>
      <c r="B658" s="7" t="s">
        <v>24</v>
      </c>
      <c r="C658">
        <v>45</v>
      </c>
      <c r="D658" t="s">
        <v>20</v>
      </c>
      <c r="F658">
        <v>3.1</v>
      </c>
      <c r="J658">
        <f>212+251+245+270+294+335+326</f>
        <v>1933</v>
      </c>
      <c r="K658">
        <v>7</v>
      </c>
      <c r="L658">
        <v>335</v>
      </c>
    </row>
    <row r="659" spans="1:12">
      <c r="A659" s="6">
        <v>41458</v>
      </c>
      <c r="B659" s="7" t="s">
        <v>24</v>
      </c>
      <c r="C659">
        <v>45</v>
      </c>
      <c r="D659" t="s">
        <v>20</v>
      </c>
      <c r="F659">
        <v>3.02</v>
      </c>
      <c r="J659">
        <f>220+237+269+286+323+351</f>
        <v>1686</v>
      </c>
      <c r="K659">
        <v>6</v>
      </c>
      <c r="L659">
        <v>351</v>
      </c>
    </row>
    <row r="660" spans="1:12">
      <c r="A660" s="6">
        <v>41458</v>
      </c>
      <c r="B660" s="7" t="s">
        <v>24</v>
      </c>
      <c r="C660">
        <v>45</v>
      </c>
      <c r="D660" t="s">
        <v>20</v>
      </c>
      <c r="F660">
        <v>4.55</v>
      </c>
      <c r="J660">
        <f>235+277+342+371+392+421+432</f>
        <v>2470</v>
      </c>
      <c r="K660">
        <v>7</v>
      </c>
      <c r="L660">
        <v>432</v>
      </c>
    </row>
    <row r="661" spans="1:12">
      <c r="A661" s="6">
        <v>41458</v>
      </c>
      <c r="B661" s="7" t="s">
        <v>24</v>
      </c>
      <c r="C661">
        <v>45</v>
      </c>
      <c r="D661" t="s">
        <v>20</v>
      </c>
      <c r="E661">
        <v>313</v>
      </c>
      <c r="F661">
        <v>5.22</v>
      </c>
      <c r="H661">
        <v>20</v>
      </c>
      <c r="I661">
        <v>1.6</v>
      </c>
    </row>
    <row r="662" spans="1:12">
      <c r="A662" s="6">
        <v>41458</v>
      </c>
      <c r="B662" s="7" t="s">
        <v>24</v>
      </c>
      <c r="C662">
        <v>45</v>
      </c>
      <c r="D662" t="s">
        <v>20</v>
      </c>
      <c r="E662">
        <v>290</v>
      </c>
      <c r="F662">
        <v>3.7</v>
      </c>
      <c r="H662">
        <v>30</v>
      </c>
      <c r="I662">
        <v>1.3</v>
      </c>
    </row>
    <row r="663" spans="1:12">
      <c r="A663" s="6">
        <v>41458</v>
      </c>
      <c r="B663" s="7" t="s">
        <v>24</v>
      </c>
      <c r="C663">
        <v>45</v>
      </c>
      <c r="D663" t="s">
        <v>20</v>
      </c>
      <c r="F663">
        <v>0.86</v>
      </c>
      <c r="J663">
        <f>61+75+82</f>
        <v>218</v>
      </c>
      <c r="K663">
        <v>3</v>
      </c>
      <c r="L663">
        <v>82</v>
      </c>
    </row>
    <row r="664" spans="1:12">
      <c r="A664" s="6">
        <v>41458</v>
      </c>
      <c r="B664" s="7" t="s">
        <v>24</v>
      </c>
      <c r="C664">
        <v>45</v>
      </c>
      <c r="D664" t="s">
        <v>20</v>
      </c>
      <c r="F664">
        <v>1.39</v>
      </c>
      <c r="J664">
        <f>168+260+281+308</f>
        <v>1017</v>
      </c>
      <c r="K664">
        <v>4</v>
      </c>
      <c r="L664">
        <v>308</v>
      </c>
    </row>
    <row r="665" spans="1:12">
      <c r="A665" s="6">
        <v>41458</v>
      </c>
      <c r="B665" s="7" t="s">
        <v>24</v>
      </c>
      <c r="C665">
        <v>45</v>
      </c>
      <c r="D665" t="s">
        <v>20</v>
      </c>
      <c r="F665">
        <v>4</v>
      </c>
      <c r="J665">
        <f>172+248+279+282+320+352+385+402</f>
        <v>2440</v>
      </c>
      <c r="K665">
        <v>8</v>
      </c>
      <c r="L665">
        <v>402</v>
      </c>
    </row>
    <row r="666" spans="1:12">
      <c r="A666" s="6">
        <v>41458</v>
      </c>
      <c r="B666" s="7" t="s">
        <v>24</v>
      </c>
      <c r="C666">
        <v>45</v>
      </c>
      <c r="D666" t="s">
        <v>20</v>
      </c>
      <c r="F666">
        <v>3.1</v>
      </c>
      <c r="J666">
        <f>79+82+104+105+215+311+362</f>
        <v>1258</v>
      </c>
      <c r="K666">
        <v>7</v>
      </c>
      <c r="L666">
        <v>362</v>
      </c>
    </row>
    <row r="667" spans="1:12">
      <c r="A667" s="6">
        <v>41458</v>
      </c>
      <c r="B667" s="7" t="s">
        <v>24</v>
      </c>
      <c r="C667">
        <v>54</v>
      </c>
      <c r="D667" t="s">
        <v>20</v>
      </c>
      <c r="F667">
        <v>1.34</v>
      </c>
      <c r="J667">
        <f>60+63+94+119</f>
        <v>336</v>
      </c>
      <c r="K667">
        <v>4</v>
      </c>
      <c r="L667">
        <v>119</v>
      </c>
    </row>
    <row r="668" spans="1:12">
      <c r="A668" s="6">
        <v>41458</v>
      </c>
      <c r="B668" s="7" t="s">
        <v>24</v>
      </c>
      <c r="C668">
        <v>54</v>
      </c>
      <c r="D668" t="s">
        <v>20</v>
      </c>
      <c r="F668">
        <v>0.5</v>
      </c>
      <c r="J668">
        <f>86+87+42</f>
        <v>215</v>
      </c>
      <c r="K668">
        <v>3</v>
      </c>
      <c r="L668">
        <v>87</v>
      </c>
    </row>
    <row r="669" spans="1:12">
      <c r="A669" s="6">
        <v>41458</v>
      </c>
      <c r="B669" s="7" t="s">
        <v>24</v>
      </c>
      <c r="C669">
        <v>54</v>
      </c>
      <c r="D669" t="s">
        <v>20</v>
      </c>
      <c r="F669">
        <v>5.5</v>
      </c>
      <c r="J669">
        <f>110+160+169+184+85</f>
        <v>708</v>
      </c>
      <c r="K669">
        <v>5</v>
      </c>
      <c r="L669">
        <v>184</v>
      </c>
    </row>
    <row r="670" spans="1:12">
      <c r="A670" s="6">
        <v>41458</v>
      </c>
      <c r="B670" s="7" t="s">
        <v>24</v>
      </c>
      <c r="C670">
        <v>54</v>
      </c>
      <c r="D670" t="s">
        <v>20</v>
      </c>
      <c r="F670">
        <v>2.1800000000000002</v>
      </c>
      <c r="J670">
        <f>140+164+173+190+215+222+229</f>
        <v>1333</v>
      </c>
      <c r="K670">
        <v>7</v>
      </c>
      <c r="L670">
        <v>229</v>
      </c>
    </row>
    <row r="671" spans="1:12">
      <c r="A671" s="6">
        <v>41458</v>
      </c>
      <c r="B671" s="7" t="s">
        <v>24</v>
      </c>
      <c r="C671">
        <v>54</v>
      </c>
      <c r="D671" t="s">
        <v>20</v>
      </c>
      <c r="F671">
        <v>1.48</v>
      </c>
      <c r="J671">
        <f>151+155+159</f>
        <v>465</v>
      </c>
      <c r="K671">
        <v>3</v>
      </c>
      <c r="L671">
        <v>159</v>
      </c>
    </row>
    <row r="672" spans="1:12">
      <c r="A672" s="6">
        <v>41458</v>
      </c>
      <c r="B672" s="7" t="s">
        <v>24</v>
      </c>
      <c r="C672">
        <v>54</v>
      </c>
      <c r="D672" t="s">
        <v>20</v>
      </c>
      <c r="F672">
        <v>3.25</v>
      </c>
      <c r="J672">
        <f>107+138+154+175+194+197</f>
        <v>965</v>
      </c>
      <c r="K672">
        <v>6</v>
      </c>
      <c r="L672">
        <v>197</v>
      </c>
    </row>
    <row r="673" spans="1:12">
      <c r="A673" s="6">
        <v>41458</v>
      </c>
      <c r="B673" s="7" t="s">
        <v>24</v>
      </c>
      <c r="C673">
        <v>54</v>
      </c>
      <c r="D673" t="s">
        <v>20</v>
      </c>
      <c r="F673">
        <v>1.1499999999999999</v>
      </c>
      <c r="J673">
        <f>81+84+134+137+171</f>
        <v>607</v>
      </c>
      <c r="K673">
        <v>5</v>
      </c>
      <c r="L673">
        <v>137</v>
      </c>
    </row>
    <row r="674" spans="1:12">
      <c r="A674" s="6">
        <v>41458</v>
      </c>
      <c r="B674" s="7" t="s">
        <v>24</v>
      </c>
      <c r="C674">
        <v>54</v>
      </c>
      <c r="D674" t="s">
        <v>20</v>
      </c>
      <c r="F674">
        <v>3.36</v>
      </c>
      <c r="J674">
        <f>115+135+152+173</f>
        <v>575</v>
      </c>
      <c r="K674">
        <v>4</v>
      </c>
      <c r="L674">
        <v>173</v>
      </c>
    </row>
    <row r="675" spans="1:12">
      <c r="A675" s="6">
        <v>41458</v>
      </c>
      <c r="B675" s="7" t="s">
        <v>24</v>
      </c>
      <c r="C675">
        <v>54</v>
      </c>
      <c r="D675" t="s">
        <v>20</v>
      </c>
      <c r="F675">
        <v>2.0499999999999998</v>
      </c>
      <c r="J675">
        <f>142+184+196+201+158+150</f>
        <v>1031</v>
      </c>
      <c r="K675">
        <v>6</v>
      </c>
      <c r="L675">
        <v>201</v>
      </c>
    </row>
    <row r="676" spans="1:12">
      <c r="A676" s="6">
        <v>41458</v>
      </c>
      <c r="B676" s="7" t="s">
        <v>24</v>
      </c>
      <c r="C676">
        <v>54</v>
      </c>
      <c r="D676" t="s">
        <v>20</v>
      </c>
      <c r="F676">
        <v>0.48</v>
      </c>
      <c r="J676">
        <f>42+46</f>
        <v>88</v>
      </c>
      <c r="K676">
        <v>2</v>
      </c>
      <c r="L676">
        <v>46</v>
      </c>
    </row>
    <row r="677" spans="1:12">
      <c r="A677" s="6">
        <v>41458</v>
      </c>
      <c r="B677" s="7" t="s">
        <v>24</v>
      </c>
      <c r="C677">
        <v>54</v>
      </c>
      <c r="D677" t="s">
        <v>20</v>
      </c>
      <c r="F677">
        <v>1.28</v>
      </c>
      <c r="J677">
        <f>134+167+191+241</f>
        <v>733</v>
      </c>
      <c r="K677">
        <v>4</v>
      </c>
      <c r="L677">
        <v>241</v>
      </c>
    </row>
    <row r="678" spans="1:12">
      <c r="A678" s="6">
        <v>41474</v>
      </c>
      <c r="B678" s="7" t="s">
        <v>35</v>
      </c>
      <c r="C678">
        <v>2</v>
      </c>
      <c r="D678" t="s">
        <v>23</v>
      </c>
      <c r="E678">
        <v>260</v>
      </c>
      <c r="F678">
        <v>0.51</v>
      </c>
    </row>
    <row r="679" spans="1:12">
      <c r="A679" s="6">
        <v>41474</v>
      </c>
      <c r="B679" s="7" t="s">
        <v>35</v>
      </c>
      <c r="C679">
        <v>2</v>
      </c>
      <c r="D679" t="s">
        <v>23</v>
      </c>
      <c r="E679">
        <v>179</v>
      </c>
      <c r="F679">
        <v>0.88</v>
      </c>
    </row>
    <row r="680" spans="1:12">
      <c r="A680" s="6">
        <v>41474</v>
      </c>
      <c r="B680" s="7" t="s">
        <v>35</v>
      </c>
      <c r="C680">
        <v>2</v>
      </c>
      <c r="D680" t="s">
        <v>20</v>
      </c>
      <c r="F680">
        <v>1.58</v>
      </c>
      <c r="J680">
        <f>185+216+219+230</f>
        <v>850</v>
      </c>
      <c r="K680">
        <v>4</v>
      </c>
      <c r="L680">
        <v>230</v>
      </c>
    </row>
    <row r="681" spans="1:12">
      <c r="A681" s="6">
        <v>41474</v>
      </c>
      <c r="B681" s="7" t="s">
        <v>35</v>
      </c>
      <c r="C681">
        <v>2</v>
      </c>
      <c r="D681" t="s">
        <v>20</v>
      </c>
      <c r="F681">
        <v>1.3</v>
      </c>
      <c r="J681">
        <f>33+66+85+112+148+156</f>
        <v>600</v>
      </c>
      <c r="K681">
        <v>6</v>
      </c>
      <c r="L681">
        <v>156</v>
      </c>
    </row>
    <row r="682" spans="1:12">
      <c r="A682" s="6">
        <v>41474</v>
      </c>
      <c r="B682" s="7" t="s">
        <v>35</v>
      </c>
      <c r="C682">
        <v>2</v>
      </c>
      <c r="D682" t="s">
        <v>20</v>
      </c>
      <c r="F682">
        <v>4.3499999999999996</v>
      </c>
      <c r="J682">
        <f>219+293+347+398+415+438</f>
        <v>2110</v>
      </c>
      <c r="K682">
        <v>6</v>
      </c>
      <c r="L682">
        <v>438</v>
      </c>
    </row>
    <row r="683" spans="1:12">
      <c r="A683" s="6">
        <v>41474</v>
      </c>
      <c r="B683" s="7" t="s">
        <v>35</v>
      </c>
      <c r="C683">
        <v>2</v>
      </c>
      <c r="D683" t="s">
        <v>20</v>
      </c>
      <c r="F683">
        <v>1.91</v>
      </c>
      <c r="J683">
        <f>152+151+187+200+246+270+274</f>
        <v>1480</v>
      </c>
      <c r="K683">
        <v>7</v>
      </c>
      <c r="L683">
        <v>274</v>
      </c>
    </row>
    <row r="684" spans="1:12">
      <c r="A684" s="6">
        <v>41474</v>
      </c>
      <c r="B684" s="7" t="s">
        <v>35</v>
      </c>
      <c r="C684">
        <v>2</v>
      </c>
      <c r="D684" t="s">
        <v>20</v>
      </c>
      <c r="F684">
        <v>1.76</v>
      </c>
      <c r="J684">
        <f>146+197+210+220</f>
        <v>773</v>
      </c>
      <c r="K684">
        <v>4</v>
      </c>
      <c r="L684">
        <v>220</v>
      </c>
    </row>
    <row r="685" spans="1:12">
      <c r="A685" s="6">
        <v>41474</v>
      </c>
      <c r="B685" s="7" t="s">
        <v>35</v>
      </c>
      <c r="C685">
        <v>2</v>
      </c>
      <c r="D685" t="s">
        <v>20</v>
      </c>
      <c r="F685">
        <v>3.21</v>
      </c>
      <c r="J685">
        <f>199+228+273+300+309+332</f>
        <v>1641</v>
      </c>
      <c r="K685">
        <v>6</v>
      </c>
      <c r="L685">
        <v>332</v>
      </c>
    </row>
    <row r="686" spans="1:12">
      <c r="A686" s="6">
        <v>41474</v>
      </c>
      <c r="B686" s="7" t="s">
        <v>35</v>
      </c>
      <c r="C686">
        <v>3</v>
      </c>
      <c r="D686" t="s">
        <v>22</v>
      </c>
      <c r="E686">
        <v>121</v>
      </c>
      <c r="F686">
        <v>0.88</v>
      </c>
    </row>
    <row r="687" spans="1:12">
      <c r="A687" s="6">
        <v>41474</v>
      </c>
      <c r="B687" s="7" t="s">
        <v>35</v>
      </c>
      <c r="C687">
        <v>3</v>
      </c>
      <c r="D687" t="s">
        <v>22</v>
      </c>
      <c r="E687">
        <v>305</v>
      </c>
      <c r="F687">
        <v>1.2</v>
      </c>
      <c r="G687">
        <v>7</v>
      </c>
    </row>
    <row r="688" spans="1:12">
      <c r="A688" s="6">
        <v>41474</v>
      </c>
      <c r="B688" s="7" t="s">
        <v>35</v>
      </c>
      <c r="C688">
        <v>3</v>
      </c>
      <c r="D688" t="s">
        <v>22</v>
      </c>
      <c r="E688">
        <v>145</v>
      </c>
      <c r="F688">
        <v>0.72</v>
      </c>
    </row>
    <row r="689" spans="1:12">
      <c r="A689" s="6">
        <v>41474</v>
      </c>
      <c r="B689" s="7" t="s">
        <v>35</v>
      </c>
      <c r="C689">
        <v>3</v>
      </c>
      <c r="D689" t="s">
        <v>22</v>
      </c>
      <c r="E689">
        <v>247</v>
      </c>
      <c r="F689">
        <v>0.88</v>
      </c>
      <c r="G689">
        <v>2</v>
      </c>
    </row>
    <row r="690" spans="1:12">
      <c r="A690" s="6">
        <v>41474</v>
      </c>
      <c r="B690" s="7" t="s">
        <v>35</v>
      </c>
      <c r="C690">
        <v>3</v>
      </c>
      <c r="D690" t="s">
        <v>22</v>
      </c>
      <c r="E690">
        <v>135</v>
      </c>
      <c r="F690">
        <v>0.65</v>
      </c>
    </row>
    <row r="691" spans="1:12">
      <c r="A691" s="6">
        <v>41474</v>
      </c>
      <c r="B691" s="7" t="s">
        <v>35</v>
      </c>
      <c r="C691">
        <v>3</v>
      </c>
      <c r="D691" t="s">
        <v>20</v>
      </c>
      <c r="F691">
        <v>3.71</v>
      </c>
      <c r="J691">
        <f>230+232+323+375</f>
        <v>1160</v>
      </c>
      <c r="K691">
        <v>4</v>
      </c>
      <c r="L691">
        <v>375</v>
      </c>
    </row>
    <row r="692" spans="1:12">
      <c r="A692" s="6">
        <v>41474</v>
      </c>
      <c r="B692" s="7" t="s">
        <v>35</v>
      </c>
      <c r="C692">
        <v>3</v>
      </c>
      <c r="D692" t="s">
        <v>20</v>
      </c>
      <c r="F692">
        <v>1.92</v>
      </c>
      <c r="J692">
        <f>248+293+325+345</f>
        <v>1211</v>
      </c>
      <c r="K692">
        <v>4</v>
      </c>
      <c r="L692">
        <v>345</v>
      </c>
    </row>
    <row r="693" spans="1:12">
      <c r="A693" s="6">
        <v>41474</v>
      </c>
      <c r="B693" s="7" t="s">
        <v>35</v>
      </c>
      <c r="C693">
        <v>3</v>
      </c>
      <c r="D693" t="s">
        <v>20</v>
      </c>
      <c r="F693">
        <v>3.3</v>
      </c>
      <c r="J693">
        <f>220+247+269+288+296+330</f>
        <v>1650</v>
      </c>
      <c r="K693">
        <v>6</v>
      </c>
      <c r="L693">
        <v>330</v>
      </c>
    </row>
    <row r="694" spans="1:12">
      <c r="A694" s="6">
        <v>41474</v>
      </c>
      <c r="B694" s="7" t="s">
        <v>35</v>
      </c>
      <c r="C694">
        <v>3</v>
      </c>
      <c r="D694" t="s">
        <v>20</v>
      </c>
      <c r="E694">
        <v>259</v>
      </c>
      <c r="F694">
        <v>2.95</v>
      </c>
      <c r="H694">
        <v>24</v>
      </c>
      <c r="I694">
        <v>2</v>
      </c>
    </row>
    <row r="695" spans="1:12">
      <c r="A695" s="6">
        <v>41474</v>
      </c>
      <c r="B695" s="7" t="s">
        <v>35</v>
      </c>
      <c r="C695">
        <v>3</v>
      </c>
      <c r="D695" t="s">
        <v>20</v>
      </c>
      <c r="F695">
        <v>2.2000000000000002</v>
      </c>
      <c r="J695">
        <f>176+207+232+242+261+277</f>
        <v>1395</v>
      </c>
      <c r="K695">
        <v>6</v>
      </c>
      <c r="L695">
        <v>277</v>
      </c>
    </row>
    <row r="696" spans="1:12">
      <c r="A696" s="6">
        <v>41474</v>
      </c>
      <c r="B696" s="7" t="s">
        <v>35</v>
      </c>
      <c r="C696">
        <v>3</v>
      </c>
      <c r="D696" t="s">
        <v>20</v>
      </c>
      <c r="E696">
        <v>250</v>
      </c>
      <c r="F696">
        <v>2.97</v>
      </c>
      <c r="H696">
        <v>21</v>
      </c>
      <c r="I696">
        <v>2</v>
      </c>
    </row>
    <row r="697" spans="1:12">
      <c r="A697" s="6">
        <v>41474</v>
      </c>
      <c r="B697" s="7" t="s">
        <v>35</v>
      </c>
      <c r="C697">
        <v>3</v>
      </c>
      <c r="D697" t="s">
        <v>20</v>
      </c>
      <c r="F697">
        <v>4.3</v>
      </c>
      <c r="J697">
        <f>235+264+294+313+356+366+366+384</f>
        <v>2578</v>
      </c>
      <c r="K697">
        <v>8</v>
      </c>
      <c r="L697">
        <v>384</v>
      </c>
    </row>
    <row r="698" spans="1:12">
      <c r="A698" s="6">
        <v>41474</v>
      </c>
      <c r="B698" s="7" t="s">
        <v>35</v>
      </c>
      <c r="C698">
        <v>3</v>
      </c>
      <c r="D698" t="s">
        <v>20</v>
      </c>
      <c r="E698">
        <v>313</v>
      </c>
      <c r="F698">
        <v>4.45</v>
      </c>
      <c r="H698">
        <v>35</v>
      </c>
      <c r="I698">
        <v>2.5</v>
      </c>
    </row>
    <row r="699" spans="1:12">
      <c r="A699" s="6">
        <v>41474</v>
      </c>
      <c r="B699" s="7" t="s">
        <v>35</v>
      </c>
      <c r="C699">
        <v>3</v>
      </c>
      <c r="D699" t="s">
        <v>20</v>
      </c>
      <c r="F699">
        <v>5.0999999999999996</v>
      </c>
      <c r="J699">
        <f>244+298+321+362+379+393+398</f>
        <v>2395</v>
      </c>
      <c r="K699">
        <v>7</v>
      </c>
      <c r="L699">
        <v>398</v>
      </c>
    </row>
    <row r="700" spans="1:12">
      <c r="A700" s="6">
        <v>41474</v>
      </c>
      <c r="B700" s="7" t="s">
        <v>35</v>
      </c>
      <c r="C700">
        <v>3</v>
      </c>
      <c r="D700" t="s">
        <v>20</v>
      </c>
      <c r="E700">
        <v>193</v>
      </c>
      <c r="F700">
        <v>2.25</v>
      </c>
      <c r="H700">
        <v>17</v>
      </c>
      <c r="I700">
        <v>1</v>
      </c>
    </row>
    <row r="701" spans="1:12">
      <c r="A701" s="6">
        <v>41474</v>
      </c>
      <c r="B701" s="7" t="s">
        <v>35</v>
      </c>
      <c r="C701">
        <v>3</v>
      </c>
      <c r="D701" t="s">
        <v>20</v>
      </c>
      <c r="F701">
        <v>3.9</v>
      </c>
      <c r="J701">
        <f>265+312+320+324+331+339</f>
        <v>1891</v>
      </c>
      <c r="K701">
        <v>6</v>
      </c>
      <c r="L701">
        <v>339</v>
      </c>
    </row>
    <row r="702" spans="1:12">
      <c r="A702" s="6">
        <v>41474</v>
      </c>
      <c r="B702" s="7" t="s">
        <v>35</v>
      </c>
      <c r="C702">
        <v>14</v>
      </c>
      <c r="D702" t="s">
        <v>22</v>
      </c>
      <c r="E702">
        <v>262</v>
      </c>
      <c r="F702">
        <v>1</v>
      </c>
      <c r="G702">
        <v>2</v>
      </c>
    </row>
    <row r="703" spans="1:12">
      <c r="A703" s="6">
        <v>41474</v>
      </c>
      <c r="B703" s="7" t="s">
        <v>35</v>
      </c>
      <c r="C703">
        <v>14</v>
      </c>
      <c r="D703" t="s">
        <v>22</v>
      </c>
      <c r="E703">
        <v>206</v>
      </c>
      <c r="F703">
        <v>0.95</v>
      </c>
    </row>
    <row r="704" spans="1:12">
      <c r="A704" s="6">
        <v>41474</v>
      </c>
      <c r="B704" s="7" t="s">
        <v>35</v>
      </c>
      <c r="C704">
        <v>14</v>
      </c>
      <c r="D704" t="s">
        <v>22</v>
      </c>
      <c r="E704">
        <v>184</v>
      </c>
      <c r="F704">
        <v>0.5</v>
      </c>
      <c r="G704">
        <v>4</v>
      </c>
    </row>
    <row r="705" spans="1:9">
      <c r="A705" s="6">
        <v>41474</v>
      </c>
      <c r="B705" s="7" t="s">
        <v>35</v>
      </c>
      <c r="C705">
        <v>14</v>
      </c>
      <c r="D705" t="s">
        <v>22</v>
      </c>
      <c r="E705">
        <v>319</v>
      </c>
      <c r="F705">
        <v>0.87</v>
      </c>
      <c r="G705">
        <v>2</v>
      </c>
    </row>
    <row r="706" spans="1:9">
      <c r="A706" s="6">
        <v>41474</v>
      </c>
      <c r="B706" s="7" t="s">
        <v>35</v>
      </c>
      <c r="C706">
        <v>14</v>
      </c>
      <c r="D706" t="s">
        <v>22</v>
      </c>
      <c r="E706">
        <v>209</v>
      </c>
      <c r="F706">
        <v>1.4</v>
      </c>
    </row>
    <row r="707" spans="1:9">
      <c r="A707" s="6">
        <v>41474</v>
      </c>
      <c r="B707" s="7" t="s">
        <v>35</v>
      </c>
      <c r="C707">
        <v>14</v>
      </c>
      <c r="D707" t="s">
        <v>22</v>
      </c>
      <c r="E707">
        <v>265</v>
      </c>
      <c r="F707">
        <v>1.4</v>
      </c>
    </row>
    <row r="708" spans="1:9">
      <c r="A708" s="6">
        <v>41474</v>
      </c>
      <c r="B708" s="7" t="s">
        <v>35</v>
      </c>
      <c r="C708">
        <v>14</v>
      </c>
      <c r="D708" t="s">
        <v>22</v>
      </c>
      <c r="E708">
        <v>268</v>
      </c>
      <c r="F708">
        <v>1.1399999999999999</v>
      </c>
    </row>
    <row r="709" spans="1:9">
      <c r="A709" s="6">
        <v>41474</v>
      </c>
      <c r="B709" s="7" t="s">
        <v>35</v>
      </c>
      <c r="C709">
        <v>14</v>
      </c>
      <c r="D709" t="s">
        <v>22</v>
      </c>
      <c r="E709">
        <v>296</v>
      </c>
      <c r="F709">
        <v>1.5</v>
      </c>
    </row>
    <row r="710" spans="1:9">
      <c r="A710" s="6">
        <v>41474</v>
      </c>
      <c r="B710" s="7" t="s">
        <v>35</v>
      </c>
      <c r="C710">
        <v>14</v>
      </c>
      <c r="D710" t="s">
        <v>22</v>
      </c>
      <c r="E710">
        <v>234</v>
      </c>
      <c r="F710">
        <v>1.27</v>
      </c>
      <c r="G710">
        <v>4</v>
      </c>
    </row>
    <row r="711" spans="1:9">
      <c r="A711" s="6">
        <v>41474</v>
      </c>
      <c r="B711" s="7" t="s">
        <v>35</v>
      </c>
      <c r="C711">
        <v>14</v>
      </c>
      <c r="D711" t="s">
        <v>22</v>
      </c>
      <c r="E711">
        <v>170</v>
      </c>
      <c r="F711">
        <v>1.35</v>
      </c>
    </row>
    <row r="712" spans="1:9">
      <c r="A712" s="6">
        <v>41474</v>
      </c>
      <c r="B712" s="7" t="s">
        <v>35</v>
      </c>
      <c r="C712">
        <v>14</v>
      </c>
      <c r="D712" t="s">
        <v>22</v>
      </c>
      <c r="E712">
        <v>210</v>
      </c>
      <c r="F712">
        <v>1.57</v>
      </c>
      <c r="G712">
        <v>2</v>
      </c>
    </row>
    <row r="713" spans="1:9">
      <c r="A713" s="6">
        <v>41474</v>
      </c>
      <c r="B713" s="7" t="s">
        <v>35</v>
      </c>
      <c r="C713">
        <v>14</v>
      </c>
      <c r="D713" t="s">
        <v>22</v>
      </c>
      <c r="E713">
        <v>304</v>
      </c>
      <c r="F713">
        <v>1.37</v>
      </c>
      <c r="G713">
        <v>8</v>
      </c>
    </row>
    <row r="714" spans="1:9">
      <c r="A714" s="6">
        <v>41474</v>
      </c>
      <c r="B714" s="7" t="s">
        <v>35</v>
      </c>
      <c r="C714">
        <v>14</v>
      </c>
      <c r="D714" t="s">
        <v>22</v>
      </c>
      <c r="E714">
        <v>315</v>
      </c>
      <c r="F714">
        <v>1.69</v>
      </c>
      <c r="G714">
        <v>19</v>
      </c>
    </row>
    <row r="715" spans="1:9">
      <c r="A715" s="6">
        <v>41474</v>
      </c>
      <c r="B715" s="7" t="s">
        <v>35</v>
      </c>
      <c r="C715">
        <v>14</v>
      </c>
      <c r="D715" t="s">
        <v>22</v>
      </c>
      <c r="E715">
        <v>103</v>
      </c>
      <c r="F715">
        <v>0.43</v>
      </c>
    </row>
    <row r="716" spans="1:9">
      <c r="A716" s="6">
        <v>41474</v>
      </c>
      <c r="B716" s="7" t="s">
        <v>35</v>
      </c>
      <c r="C716">
        <v>14</v>
      </c>
      <c r="D716" t="s">
        <v>22</v>
      </c>
      <c r="E716">
        <v>294</v>
      </c>
      <c r="F716">
        <v>1.25</v>
      </c>
      <c r="G716">
        <v>9</v>
      </c>
    </row>
    <row r="717" spans="1:9">
      <c r="A717" s="6">
        <v>41474</v>
      </c>
      <c r="B717" s="7" t="s">
        <v>35</v>
      </c>
      <c r="C717">
        <v>14</v>
      </c>
      <c r="D717" t="s">
        <v>22</v>
      </c>
      <c r="E717">
        <v>113</v>
      </c>
      <c r="F717">
        <v>0.57999999999999996</v>
      </c>
    </row>
    <row r="718" spans="1:9">
      <c r="A718" s="6">
        <v>41474</v>
      </c>
      <c r="B718" s="7" t="s">
        <v>35</v>
      </c>
      <c r="C718">
        <v>14</v>
      </c>
      <c r="D718" t="s">
        <v>22</v>
      </c>
      <c r="E718">
        <v>232</v>
      </c>
      <c r="F718">
        <v>0.98</v>
      </c>
    </row>
    <row r="719" spans="1:9">
      <c r="A719" s="6">
        <v>41474</v>
      </c>
      <c r="B719" s="7" t="s">
        <v>35</v>
      </c>
      <c r="C719">
        <v>14</v>
      </c>
      <c r="D719" t="s">
        <v>22</v>
      </c>
      <c r="E719">
        <v>259</v>
      </c>
      <c r="F719">
        <v>1.1200000000000001</v>
      </c>
    </row>
    <row r="720" spans="1:9">
      <c r="A720" s="6">
        <v>41474</v>
      </c>
      <c r="B720" s="7" t="s">
        <v>35</v>
      </c>
      <c r="C720">
        <v>14</v>
      </c>
      <c r="D720" t="s">
        <v>20</v>
      </c>
      <c r="E720">
        <v>240</v>
      </c>
      <c r="F720">
        <v>2.15</v>
      </c>
      <c r="H720">
        <v>21</v>
      </c>
      <c r="I720">
        <v>2</v>
      </c>
    </row>
    <row r="721" spans="1:12">
      <c r="A721" s="6">
        <v>41474</v>
      </c>
      <c r="B721" s="7" t="s">
        <v>35</v>
      </c>
      <c r="C721">
        <v>14</v>
      </c>
      <c r="D721" t="s">
        <v>20</v>
      </c>
      <c r="E721">
        <v>241</v>
      </c>
      <c r="F721">
        <v>2.15</v>
      </c>
      <c r="H721">
        <v>15</v>
      </c>
      <c r="I721">
        <v>1.5</v>
      </c>
    </row>
    <row r="722" spans="1:12">
      <c r="A722" s="6">
        <v>41474</v>
      </c>
      <c r="B722" s="7" t="s">
        <v>35</v>
      </c>
      <c r="C722">
        <v>14</v>
      </c>
      <c r="D722" t="s">
        <v>20</v>
      </c>
      <c r="F722">
        <v>2.0299999999999998</v>
      </c>
      <c r="J722">
        <f>162+190+218+253+256</f>
        <v>1079</v>
      </c>
      <c r="K722">
        <v>5</v>
      </c>
      <c r="L722">
        <v>256</v>
      </c>
    </row>
    <row r="723" spans="1:12">
      <c r="A723" s="6">
        <v>41474</v>
      </c>
      <c r="B723" s="7" t="s">
        <v>35</v>
      </c>
      <c r="C723">
        <v>14</v>
      </c>
      <c r="D723" t="s">
        <v>20</v>
      </c>
      <c r="F723">
        <v>6.52</v>
      </c>
      <c r="J723">
        <f>200+315+327+351+386+395+405</f>
        <v>2379</v>
      </c>
      <c r="K723">
        <v>7</v>
      </c>
      <c r="L723">
        <v>405</v>
      </c>
    </row>
    <row r="724" spans="1:12">
      <c r="A724" s="6">
        <v>41474</v>
      </c>
      <c r="B724" s="7" t="s">
        <v>35</v>
      </c>
      <c r="C724">
        <v>14</v>
      </c>
      <c r="D724" t="s">
        <v>20</v>
      </c>
      <c r="F724">
        <v>3.24</v>
      </c>
      <c r="J724">
        <f>128+222+258+287+304+325+343</f>
        <v>1867</v>
      </c>
      <c r="K724">
        <v>7</v>
      </c>
      <c r="L724">
        <v>343</v>
      </c>
    </row>
    <row r="725" spans="1:12">
      <c r="A725" s="6">
        <v>41474</v>
      </c>
      <c r="B725" s="7" t="s">
        <v>35</v>
      </c>
      <c r="C725">
        <v>14</v>
      </c>
      <c r="D725" t="s">
        <v>20</v>
      </c>
      <c r="E725">
        <v>189</v>
      </c>
      <c r="F725">
        <v>2.85</v>
      </c>
      <c r="H725">
        <v>31</v>
      </c>
      <c r="I725">
        <v>2.5</v>
      </c>
    </row>
    <row r="726" spans="1:12">
      <c r="A726" s="6">
        <v>41474</v>
      </c>
      <c r="B726" s="7" t="s">
        <v>35</v>
      </c>
      <c r="C726">
        <v>14</v>
      </c>
      <c r="D726" t="s">
        <v>20</v>
      </c>
      <c r="F726">
        <v>2.5</v>
      </c>
      <c r="J726">
        <f>176+209+290+265+340+344+346</f>
        <v>1970</v>
      </c>
      <c r="K726">
        <v>7</v>
      </c>
      <c r="L726">
        <v>346</v>
      </c>
    </row>
    <row r="727" spans="1:12">
      <c r="A727" s="6">
        <v>41474</v>
      </c>
      <c r="B727" s="7" t="s">
        <v>35</v>
      </c>
      <c r="C727">
        <v>14</v>
      </c>
      <c r="D727" t="s">
        <v>20</v>
      </c>
      <c r="F727">
        <v>0.82</v>
      </c>
      <c r="J727">
        <f>185+143+173</f>
        <v>501</v>
      </c>
      <c r="K727">
        <v>3</v>
      </c>
      <c r="L727">
        <v>173</v>
      </c>
    </row>
    <row r="728" spans="1:12">
      <c r="A728" s="6">
        <v>41474</v>
      </c>
      <c r="B728" s="7" t="s">
        <v>35</v>
      </c>
      <c r="C728">
        <v>14</v>
      </c>
      <c r="D728" t="s">
        <v>20</v>
      </c>
      <c r="F728">
        <v>1</v>
      </c>
      <c r="J728">
        <f>212+274+312</f>
        <v>798</v>
      </c>
      <c r="K728">
        <v>3</v>
      </c>
      <c r="L728">
        <v>312</v>
      </c>
    </row>
    <row r="729" spans="1:12">
      <c r="A729" s="6">
        <v>41474</v>
      </c>
      <c r="B729" s="7" t="s">
        <v>35</v>
      </c>
      <c r="C729">
        <v>14</v>
      </c>
      <c r="D729" t="s">
        <v>20</v>
      </c>
      <c r="F729">
        <v>2.62</v>
      </c>
      <c r="J729">
        <f>152+215+243+266+277+305+317</f>
        <v>1775</v>
      </c>
      <c r="K729">
        <v>7</v>
      </c>
      <c r="L729">
        <v>317</v>
      </c>
    </row>
    <row r="730" spans="1:12">
      <c r="A730" s="6">
        <v>41474</v>
      </c>
      <c r="B730" s="7" t="s">
        <v>35</v>
      </c>
      <c r="C730">
        <v>14</v>
      </c>
      <c r="D730" t="s">
        <v>20</v>
      </c>
      <c r="F730">
        <v>1.73</v>
      </c>
      <c r="J730">
        <f>103+179+218+262+263+264</f>
        <v>1289</v>
      </c>
      <c r="K730">
        <v>6</v>
      </c>
      <c r="L730">
        <v>264</v>
      </c>
    </row>
    <row r="731" spans="1:12">
      <c r="A731" s="6">
        <v>41474</v>
      </c>
      <c r="B731" s="7" t="s">
        <v>35</v>
      </c>
      <c r="C731">
        <v>14</v>
      </c>
      <c r="D731" t="s">
        <v>20</v>
      </c>
      <c r="F731">
        <v>0.97</v>
      </c>
      <c r="J731">
        <f>172+173+188+194</f>
        <v>727</v>
      </c>
      <c r="K731">
        <v>4</v>
      </c>
      <c r="L731">
        <v>194</v>
      </c>
    </row>
    <row r="732" spans="1:12">
      <c r="A732" s="6">
        <v>41474</v>
      </c>
      <c r="B732" s="7" t="s">
        <v>35</v>
      </c>
      <c r="C732">
        <v>14</v>
      </c>
      <c r="D732" t="s">
        <v>20</v>
      </c>
      <c r="F732">
        <v>3.5</v>
      </c>
      <c r="J732">
        <f>276+214+355+76+286</f>
        <v>1207</v>
      </c>
      <c r="K732">
        <v>5</v>
      </c>
      <c r="L732">
        <v>286</v>
      </c>
    </row>
    <row r="733" spans="1:12">
      <c r="A733" s="6">
        <v>41474</v>
      </c>
      <c r="B733" s="7" t="s">
        <v>35</v>
      </c>
      <c r="C733">
        <v>14</v>
      </c>
      <c r="D733" t="s">
        <v>20</v>
      </c>
      <c r="F733">
        <v>6.25</v>
      </c>
      <c r="J733">
        <f>236+245+282+221+353+355+390+413+403</f>
        <v>2898</v>
      </c>
      <c r="K733">
        <v>9</v>
      </c>
      <c r="L733">
        <v>413</v>
      </c>
    </row>
    <row r="734" spans="1:12">
      <c r="A734" s="6">
        <v>41474</v>
      </c>
      <c r="B734" s="7" t="s">
        <v>35</v>
      </c>
      <c r="C734">
        <v>15</v>
      </c>
      <c r="D734" t="s">
        <v>22</v>
      </c>
      <c r="E734">
        <v>277</v>
      </c>
      <c r="F734">
        <v>0.95</v>
      </c>
      <c r="G734">
        <v>6</v>
      </c>
    </row>
    <row r="735" spans="1:12">
      <c r="A735" s="6">
        <v>41474</v>
      </c>
      <c r="B735" s="7" t="s">
        <v>35</v>
      </c>
      <c r="C735">
        <v>15</v>
      </c>
      <c r="D735" t="s">
        <v>22</v>
      </c>
      <c r="E735">
        <v>290</v>
      </c>
      <c r="F735">
        <v>1.05</v>
      </c>
    </row>
    <row r="736" spans="1:12">
      <c r="A736" s="6">
        <v>41474</v>
      </c>
      <c r="B736" s="7" t="s">
        <v>35</v>
      </c>
      <c r="C736">
        <v>15</v>
      </c>
      <c r="D736" t="s">
        <v>22</v>
      </c>
      <c r="E736">
        <v>168</v>
      </c>
      <c r="F736">
        <v>0.85</v>
      </c>
      <c r="G736">
        <v>10</v>
      </c>
    </row>
    <row r="737" spans="1:12">
      <c r="A737" s="6">
        <v>41474</v>
      </c>
      <c r="B737" s="7" t="s">
        <v>35</v>
      </c>
      <c r="C737">
        <v>15</v>
      </c>
      <c r="D737" t="s">
        <v>22</v>
      </c>
      <c r="E737">
        <v>317</v>
      </c>
      <c r="F737">
        <v>1.02</v>
      </c>
    </row>
    <row r="738" spans="1:12">
      <c r="A738" s="6">
        <v>41474</v>
      </c>
      <c r="B738" s="7" t="s">
        <v>35</v>
      </c>
      <c r="C738">
        <v>15</v>
      </c>
      <c r="D738" t="s">
        <v>20</v>
      </c>
      <c r="F738">
        <v>1.07</v>
      </c>
      <c r="J738">
        <f>168+215+216+249</f>
        <v>848</v>
      </c>
      <c r="K738">
        <v>4</v>
      </c>
      <c r="L738">
        <v>249</v>
      </c>
    </row>
    <row r="739" spans="1:12">
      <c r="A739" s="6">
        <v>41474</v>
      </c>
      <c r="B739" s="7" t="s">
        <v>35</v>
      </c>
      <c r="C739">
        <v>15</v>
      </c>
      <c r="D739" t="s">
        <v>20</v>
      </c>
      <c r="F739">
        <v>0.8</v>
      </c>
      <c r="J739">
        <f>89+154+205+229</f>
        <v>677</v>
      </c>
      <c r="K739">
        <v>4</v>
      </c>
      <c r="L739">
        <v>229</v>
      </c>
    </row>
    <row r="740" spans="1:12">
      <c r="A740" s="6">
        <v>41474</v>
      </c>
      <c r="B740" s="7" t="s">
        <v>35</v>
      </c>
      <c r="C740">
        <v>15</v>
      </c>
      <c r="D740" t="s">
        <v>20</v>
      </c>
      <c r="F740">
        <v>4.4000000000000004</v>
      </c>
      <c r="J740">
        <f>165+240+288+311+341+377+409+407+419</f>
        <v>2957</v>
      </c>
      <c r="K740">
        <v>9</v>
      </c>
      <c r="L740">
        <v>419</v>
      </c>
    </row>
    <row r="741" spans="1:12">
      <c r="A741" s="6">
        <v>41474</v>
      </c>
      <c r="B741" s="7" t="s">
        <v>35</v>
      </c>
      <c r="C741">
        <v>15</v>
      </c>
      <c r="D741" t="s">
        <v>20</v>
      </c>
      <c r="F741">
        <v>3.72</v>
      </c>
      <c r="J741">
        <f>203+254+371+332+354+345</f>
        <v>1859</v>
      </c>
      <c r="K741">
        <v>6</v>
      </c>
      <c r="L741">
        <v>354</v>
      </c>
    </row>
    <row r="742" spans="1:12">
      <c r="A742" s="6">
        <v>41474</v>
      </c>
      <c r="B742" s="7" t="s">
        <v>35</v>
      </c>
      <c r="C742">
        <v>15</v>
      </c>
      <c r="D742" t="s">
        <v>20</v>
      </c>
      <c r="E742">
        <v>265</v>
      </c>
      <c r="F742">
        <v>3.02</v>
      </c>
      <c r="H742">
        <v>27</v>
      </c>
      <c r="I742">
        <v>2.5</v>
      </c>
    </row>
    <row r="743" spans="1:12">
      <c r="A743" s="6">
        <v>41474</v>
      </c>
      <c r="B743" s="7" t="s">
        <v>35</v>
      </c>
      <c r="C743">
        <v>15</v>
      </c>
      <c r="D743" t="s">
        <v>20</v>
      </c>
      <c r="E743">
        <v>285</v>
      </c>
      <c r="F743">
        <v>2.2400000000000002</v>
      </c>
      <c r="H743">
        <v>33</v>
      </c>
      <c r="I743">
        <v>3</v>
      </c>
    </row>
    <row r="744" spans="1:12">
      <c r="A744" s="6">
        <v>41474</v>
      </c>
      <c r="B744" s="7" t="s">
        <v>35</v>
      </c>
      <c r="C744">
        <v>15</v>
      </c>
      <c r="D744" t="s">
        <v>20</v>
      </c>
      <c r="F744">
        <v>2.62</v>
      </c>
      <c r="J744">
        <f>126+189+240+295+322+351+360</f>
        <v>1883</v>
      </c>
      <c r="K744">
        <v>7</v>
      </c>
      <c r="L744">
        <v>360</v>
      </c>
    </row>
    <row r="745" spans="1:12">
      <c r="A745" s="6">
        <v>41474</v>
      </c>
      <c r="B745" s="7" t="s">
        <v>35</v>
      </c>
      <c r="C745">
        <v>15</v>
      </c>
      <c r="D745" t="s">
        <v>20</v>
      </c>
      <c r="F745">
        <v>3.42</v>
      </c>
      <c r="J745">
        <f>184+224+238+291+328+358+388</f>
        <v>2011</v>
      </c>
      <c r="K745">
        <v>7</v>
      </c>
      <c r="L745">
        <v>388</v>
      </c>
    </row>
    <row r="746" spans="1:12">
      <c r="A746" s="6">
        <v>41474</v>
      </c>
      <c r="B746" s="7" t="s">
        <v>35</v>
      </c>
      <c r="C746">
        <v>34</v>
      </c>
      <c r="D746" t="s">
        <v>27</v>
      </c>
      <c r="E746">
        <v>155</v>
      </c>
      <c r="F746">
        <v>0.59</v>
      </c>
    </row>
    <row r="747" spans="1:12">
      <c r="A747" s="6">
        <v>41474</v>
      </c>
      <c r="B747" s="7" t="s">
        <v>35</v>
      </c>
      <c r="C747">
        <v>34</v>
      </c>
      <c r="D747" t="s">
        <v>27</v>
      </c>
      <c r="E747">
        <v>105</v>
      </c>
      <c r="F747">
        <v>0.86</v>
      </c>
    </row>
    <row r="748" spans="1:12">
      <c r="A748" s="6">
        <v>41474</v>
      </c>
      <c r="B748" s="7" t="s">
        <v>35</v>
      </c>
      <c r="C748">
        <v>34</v>
      </c>
      <c r="D748" t="s">
        <v>27</v>
      </c>
      <c r="E748">
        <v>104</v>
      </c>
      <c r="F748">
        <v>0.9</v>
      </c>
    </row>
    <row r="749" spans="1:12">
      <c r="A749" s="6">
        <v>41474</v>
      </c>
      <c r="B749" s="7" t="s">
        <v>35</v>
      </c>
      <c r="C749">
        <v>34</v>
      </c>
      <c r="D749" t="s">
        <v>27</v>
      </c>
      <c r="E749">
        <v>151</v>
      </c>
      <c r="F749">
        <v>0.84</v>
      </c>
    </row>
    <row r="750" spans="1:12">
      <c r="A750" s="6">
        <v>41474</v>
      </c>
      <c r="B750" s="7" t="s">
        <v>35</v>
      </c>
      <c r="C750">
        <v>34</v>
      </c>
      <c r="D750" t="s">
        <v>27</v>
      </c>
      <c r="E750">
        <v>134</v>
      </c>
      <c r="F750">
        <v>0.59</v>
      </c>
    </row>
    <row r="751" spans="1:12">
      <c r="A751" s="6">
        <v>41474</v>
      </c>
      <c r="B751" s="7" t="s">
        <v>35</v>
      </c>
      <c r="C751">
        <v>34</v>
      </c>
      <c r="D751" t="s">
        <v>27</v>
      </c>
      <c r="E751">
        <v>83</v>
      </c>
      <c r="F751">
        <v>0.52</v>
      </c>
    </row>
    <row r="752" spans="1:12">
      <c r="A752" s="6">
        <v>41474</v>
      </c>
      <c r="B752" s="7" t="s">
        <v>35</v>
      </c>
      <c r="C752">
        <v>34</v>
      </c>
      <c r="D752" t="s">
        <v>27</v>
      </c>
      <c r="E752">
        <v>146</v>
      </c>
      <c r="F752">
        <v>0.66</v>
      </c>
    </row>
    <row r="753" spans="1:6">
      <c r="A753" s="6">
        <v>41474</v>
      </c>
      <c r="B753" s="7" t="s">
        <v>35</v>
      </c>
      <c r="C753">
        <v>34</v>
      </c>
      <c r="D753" t="s">
        <v>27</v>
      </c>
      <c r="E753">
        <v>146</v>
      </c>
      <c r="F753">
        <v>0.54</v>
      </c>
    </row>
    <row r="754" spans="1:6">
      <c r="A754" s="6">
        <v>41474</v>
      </c>
      <c r="B754" s="7" t="s">
        <v>35</v>
      </c>
      <c r="C754">
        <v>34</v>
      </c>
      <c r="D754" t="s">
        <v>27</v>
      </c>
      <c r="E754">
        <v>141</v>
      </c>
      <c r="F754">
        <v>0.3</v>
      </c>
    </row>
    <row r="755" spans="1:6">
      <c r="A755" s="6">
        <v>41474</v>
      </c>
      <c r="B755" s="7" t="s">
        <v>35</v>
      </c>
      <c r="C755">
        <v>34</v>
      </c>
      <c r="D755" t="s">
        <v>27</v>
      </c>
      <c r="E755">
        <v>102</v>
      </c>
      <c r="F755">
        <v>0.56000000000000005</v>
      </c>
    </row>
    <row r="756" spans="1:6">
      <c r="A756" s="6">
        <v>41474</v>
      </c>
      <c r="B756" s="7" t="s">
        <v>35</v>
      </c>
      <c r="C756">
        <v>34</v>
      </c>
      <c r="D756" t="s">
        <v>27</v>
      </c>
      <c r="E756">
        <v>120</v>
      </c>
      <c r="F756">
        <v>0.49</v>
      </c>
    </row>
    <row r="757" spans="1:6">
      <c r="A757" s="6">
        <v>41474</v>
      </c>
      <c r="B757" s="7" t="s">
        <v>35</v>
      </c>
      <c r="C757">
        <v>34</v>
      </c>
      <c r="D757" t="s">
        <v>27</v>
      </c>
      <c r="E757">
        <v>62</v>
      </c>
      <c r="F757">
        <v>0.5</v>
      </c>
    </row>
    <row r="758" spans="1:6">
      <c r="A758" s="6">
        <v>41474</v>
      </c>
      <c r="B758" s="7" t="s">
        <v>35</v>
      </c>
      <c r="C758">
        <v>34</v>
      </c>
      <c r="D758" t="s">
        <v>27</v>
      </c>
      <c r="E758">
        <v>26</v>
      </c>
      <c r="F758">
        <v>0.49</v>
      </c>
    </row>
    <row r="759" spans="1:6">
      <c r="A759" s="6">
        <v>41474</v>
      </c>
      <c r="B759" s="7" t="s">
        <v>35</v>
      </c>
      <c r="C759">
        <v>34</v>
      </c>
      <c r="D759" t="s">
        <v>27</v>
      </c>
      <c r="E759">
        <v>186</v>
      </c>
      <c r="F759">
        <v>0.74</v>
      </c>
    </row>
    <row r="760" spans="1:6">
      <c r="A760" s="6">
        <v>41474</v>
      </c>
      <c r="B760" s="7" t="s">
        <v>35</v>
      </c>
      <c r="C760">
        <v>34</v>
      </c>
      <c r="D760" t="s">
        <v>27</v>
      </c>
      <c r="E760">
        <v>87</v>
      </c>
      <c r="F760">
        <v>0.56000000000000005</v>
      </c>
    </row>
    <row r="761" spans="1:6">
      <c r="A761" s="6">
        <v>41474</v>
      </c>
      <c r="B761" s="7" t="s">
        <v>35</v>
      </c>
      <c r="C761">
        <v>34</v>
      </c>
      <c r="D761" t="s">
        <v>27</v>
      </c>
      <c r="E761">
        <v>167</v>
      </c>
      <c r="F761">
        <v>0.48</v>
      </c>
    </row>
    <row r="762" spans="1:6">
      <c r="A762" s="6">
        <v>41474</v>
      </c>
      <c r="B762" s="7" t="s">
        <v>35</v>
      </c>
      <c r="C762">
        <v>34</v>
      </c>
      <c r="D762" t="s">
        <v>27</v>
      </c>
      <c r="E762">
        <v>179</v>
      </c>
      <c r="F762">
        <v>0.55000000000000004</v>
      </c>
    </row>
    <row r="763" spans="1:6">
      <c r="A763" s="6">
        <v>41474</v>
      </c>
      <c r="B763" s="7" t="s">
        <v>35</v>
      </c>
      <c r="C763">
        <v>34</v>
      </c>
      <c r="D763" t="s">
        <v>27</v>
      </c>
      <c r="E763">
        <v>63</v>
      </c>
      <c r="F763">
        <v>0.47</v>
      </c>
    </row>
    <row r="764" spans="1:6">
      <c r="A764" s="6">
        <v>41474</v>
      </c>
      <c r="B764" s="7" t="s">
        <v>35</v>
      </c>
      <c r="C764">
        <v>34</v>
      </c>
      <c r="D764" t="s">
        <v>27</v>
      </c>
      <c r="E764">
        <v>81</v>
      </c>
      <c r="F764">
        <v>0.53</v>
      </c>
    </row>
    <row r="765" spans="1:6">
      <c r="A765" s="6">
        <v>41474</v>
      </c>
      <c r="B765" s="7" t="s">
        <v>35</v>
      </c>
      <c r="C765">
        <v>34</v>
      </c>
      <c r="D765" t="s">
        <v>27</v>
      </c>
      <c r="E765">
        <v>145</v>
      </c>
      <c r="F765">
        <v>0.63</v>
      </c>
    </row>
    <row r="766" spans="1:6">
      <c r="A766" s="6">
        <v>41474</v>
      </c>
      <c r="B766" s="7" t="s">
        <v>35</v>
      </c>
      <c r="C766">
        <v>34</v>
      </c>
      <c r="D766" t="s">
        <v>27</v>
      </c>
      <c r="E766">
        <v>79</v>
      </c>
      <c r="F766">
        <v>0.68</v>
      </c>
    </row>
    <row r="767" spans="1:6">
      <c r="A767" s="6">
        <v>41474</v>
      </c>
      <c r="B767" s="7" t="s">
        <v>35</v>
      </c>
      <c r="C767">
        <v>34</v>
      </c>
      <c r="D767" t="s">
        <v>27</v>
      </c>
      <c r="E767">
        <v>182</v>
      </c>
      <c r="F767">
        <v>0.65</v>
      </c>
    </row>
    <row r="768" spans="1:6">
      <c r="A768" s="6">
        <v>41474</v>
      </c>
      <c r="B768" s="7" t="s">
        <v>35</v>
      </c>
      <c r="C768">
        <v>34</v>
      </c>
      <c r="D768" t="s">
        <v>27</v>
      </c>
      <c r="E768">
        <v>190</v>
      </c>
      <c r="F768">
        <v>0.67</v>
      </c>
    </row>
    <row r="769" spans="1:12">
      <c r="A769" s="6">
        <v>41474</v>
      </c>
      <c r="B769" s="7" t="s">
        <v>35</v>
      </c>
      <c r="C769">
        <v>34</v>
      </c>
      <c r="D769" t="s">
        <v>20</v>
      </c>
      <c r="F769">
        <v>3.47</v>
      </c>
      <c r="J769">
        <f>63+160+205+230+247+262+271</f>
        <v>1438</v>
      </c>
      <c r="K769">
        <v>7</v>
      </c>
      <c r="L769">
        <v>271</v>
      </c>
    </row>
    <row r="770" spans="1:12">
      <c r="A770" s="6">
        <v>41474</v>
      </c>
      <c r="B770" s="7" t="s">
        <v>35</v>
      </c>
      <c r="C770">
        <v>34</v>
      </c>
      <c r="D770" t="s">
        <v>20</v>
      </c>
      <c r="F770">
        <v>2.93</v>
      </c>
      <c r="J770">
        <f>60+270+322+334+358</f>
        <v>1344</v>
      </c>
      <c r="K770">
        <v>5</v>
      </c>
      <c r="L770">
        <v>358</v>
      </c>
    </row>
    <row r="771" spans="1:12">
      <c r="A771" s="6">
        <v>41474</v>
      </c>
      <c r="B771" s="7" t="s">
        <v>35</v>
      </c>
      <c r="C771">
        <v>34</v>
      </c>
      <c r="D771" t="s">
        <v>20</v>
      </c>
      <c r="F771">
        <v>1.6</v>
      </c>
      <c r="J771">
        <f>57+90+113+125+141</f>
        <v>526</v>
      </c>
      <c r="K771">
        <v>5</v>
      </c>
      <c r="L771">
        <v>141</v>
      </c>
    </row>
    <row r="772" spans="1:12">
      <c r="A772" s="6"/>
    </row>
    <row r="773" spans="1:12">
      <c r="A773" s="6"/>
    </row>
    <row r="774" spans="1:12">
      <c r="A774" s="6"/>
    </row>
    <row r="775" spans="1:12">
      <c r="A775" s="6"/>
    </row>
    <row r="776" spans="1:12">
      <c r="A776" s="6"/>
    </row>
    <row r="777" spans="1:12">
      <c r="A777" s="6"/>
    </row>
    <row r="778" spans="1:12">
      <c r="A778" s="6"/>
    </row>
    <row r="779" spans="1:12">
      <c r="A779" s="6"/>
    </row>
    <row r="780" spans="1:12">
      <c r="A780" s="6"/>
    </row>
    <row r="781" spans="1:12">
      <c r="A781" s="6"/>
    </row>
    <row r="782" spans="1:12">
      <c r="A782" s="6"/>
    </row>
  </sheetData>
  <sortState ref="A4:Q771">
    <sortCondition ref="B4:B771"/>
    <sortCondition ref="C4:C771"/>
    <sortCondition ref="D4:D771"/>
  </sortState>
  <mergeCells count="2">
    <mergeCell ref="A1:O1"/>
    <mergeCell ref="A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Childers</dc:creator>
  <cp:lastModifiedBy>Daniel Childers</cp:lastModifiedBy>
  <dcterms:created xsi:type="dcterms:W3CDTF">2013-06-17T16:19:05Z</dcterms:created>
  <dcterms:modified xsi:type="dcterms:W3CDTF">2013-08-28T21:49:35Z</dcterms:modified>
</cp:coreProperties>
</file>