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autoCompressPictures="0"/>
  <bookViews>
    <workbookView xWindow="840" yWindow="375" windowWidth="29040" windowHeight="18240" tabRatio="500"/>
  </bookViews>
  <sheets>
    <sheet name="Plant Measurements" sheetId="1" r:id="rId1"/>
  </sheets>
  <definedNames>
    <definedName name="_xlnm._FilterDatabase" localSheetId="0" hidden="1">'Plant Measurements'!$A$3:$O$1544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594" i="1" l="1"/>
  <c r="J593" i="1"/>
  <c r="J592" i="1"/>
  <c r="J586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58" i="1"/>
  <c r="J557" i="1"/>
  <c r="J556" i="1"/>
  <c r="J555" i="1"/>
  <c r="J539" i="1"/>
  <c r="J538" i="1"/>
  <c r="J537" i="1"/>
  <c r="J536" i="1"/>
  <c r="J535" i="1"/>
  <c r="J523" i="1"/>
  <c r="J522" i="1"/>
  <c r="J521" i="1"/>
  <c r="J520" i="1"/>
  <c r="J519" i="1"/>
  <c r="J508" i="1"/>
  <c r="J507" i="1"/>
  <c r="J506" i="1"/>
  <c r="J505" i="1"/>
  <c r="J504" i="1"/>
  <c r="J503" i="1"/>
  <c r="J502" i="1"/>
  <c r="J501" i="1"/>
  <c r="J499" i="1"/>
  <c r="J491" i="1"/>
  <c r="J490" i="1"/>
  <c r="J489" i="1"/>
  <c r="J488" i="1"/>
  <c r="J415" i="1"/>
  <c r="J414" i="1"/>
  <c r="J413" i="1"/>
  <c r="J412" i="1"/>
  <c r="J411" i="1"/>
  <c r="J410" i="1"/>
  <c r="J409" i="1"/>
  <c r="J408" i="1"/>
  <c r="J407" i="1"/>
  <c r="J406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62" i="1"/>
  <c r="J360" i="1"/>
  <c r="J359" i="1"/>
  <c r="J358" i="1"/>
  <c r="J357" i="1"/>
  <c r="J356" i="1"/>
  <c r="J355" i="1"/>
  <c r="J353" i="1"/>
  <c r="J354" i="1"/>
  <c r="J350" i="1"/>
  <c r="J349" i="1"/>
  <c r="J348" i="1"/>
  <c r="J275" i="1"/>
  <c r="J271" i="1"/>
  <c r="J270" i="1"/>
  <c r="J266" i="1"/>
  <c r="J265" i="1"/>
  <c r="J264" i="1"/>
  <c r="J263" i="1"/>
  <c r="J183" i="1"/>
  <c r="J182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5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18" i="1"/>
  <c r="J112" i="1"/>
  <c r="J111" i="1"/>
  <c r="J110" i="1"/>
  <c r="J108" i="1"/>
  <c r="J104" i="1"/>
  <c r="J103" i="1"/>
  <c r="J102" i="1"/>
  <c r="J94" i="1"/>
  <c r="J93" i="1"/>
  <c r="J78" i="1"/>
  <c r="J50" i="1"/>
  <c r="J48" i="1"/>
  <c r="J18" i="1"/>
  <c r="J17" i="1"/>
  <c r="J16" i="1"/>
  <c r="J5" i="1"/>
  <c r="J4" i="1"/>
</calcChain>
</file>

<file path=xl/sharedStrings.xml><?xml version="1.0" encoding="utf-8"?>
<sst xmlns="http://schemas.openxmlformats.org/spreadsheetml/2006/main" count="1292" uniqueCount="40">
  <si>
    <t>Species</t>
  </si>
  <si>
    <t>Stem Ht or Seed Stem Ht (cm)</t>
  </si>
  <si>
    <t>CDB (cm)</t>
  </si>
  <si>
    <t># Seeds or Seed Stems</t>
  </si>
  <si>
    <t>Pistillate (btm) length (cm)</t>
  </si>
  <si>
    <t>Pistillate (btm) width (cm)</t>
  </si>
  <si>
    <t>Leaf Lengths (cm)</t>
  </si>
  <si>
    <t>Quadrat</t>
  </si>
  <si>
    <t>Date</t>
  </si>
  <si>
    <t>Transect</t>
  </si>
  <si>
    <t>Plant Measurementss to Calculate Above Ground Biomass</t>
  </si>
  <si>
    <t>M-4-S</t>
  </si>
  <si>
    <t># of leaves (Typha only)</t>
  </si>
  <si>
    <t>Longest Leaf (cm; Typha Only)</t>
  </si>
  <si>
    <t>Notes</t>
  </si>
  <si>
    <t>See 'Transects' for Sp. Con, O2, pH, and stem counts</t>
  </si>
  <si>
    <t>T. latifolia</t>
  </si>
  <si>
    <t>Calculated Biomass (g)</t>
  </si>
  <si>
    <t xml:space="preserve">Calculated Volume (if necessary) cm^3 </t>
  </si>
  <si>
    <t>S. californicus</t>
  </si>
  <si>
    <t>S. americanus</t>
  </si>
  <si>
    <t>M-2</t>
  </si>
  <si>
    <t>M-1-W</t>
  </si>
  <si>
    <t>M-4-C</t>
  </si>
  <si>
    <t>S. acutus</t>
  </si>
  <si>
    <t>Nothing alive</t>
  </si>
  <si>
    <t>nothing alive</t>
  </si>
  <si>
    <t>M-5</t>
  </si>
  <si>
    <t>No live vegetation</t>
  </si>
  <si>
    <t>M-4-N</t>
  </si>
  <si>
    <t>no living vegetation</t>
  </si>
  <si>
    <t>M-3</t>
  </si>
  <si>
    <t>S. tabernaemontani</t>
  </si>
  <si>
    <t>CBD measured 70 cm from base</t>
  </si>
  <si>
    <t>C-2</t>
  </si>
  <si>
    <t>Mostly thatched</t>
  </si>
  <si>
    <t>C-1</t>
  </si>
  <si>
    <t>Mostly dead/thatched area</t>
  </si>
  <si>
    <t>M-1-E</t>
  </si>
  <si>
    <t>CBD measured 90 cm 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</si>
</sst>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"/>
      <name val="Calibri"/>
      <scheme val="minor"/>
    </font>
    <font>
      <sz val="12"/>
      <color rgb="FF000000"/>
      <name val="Calibri"/>
      <family val="2"/>
      <scheme val="minor"/>
    </font>
    <font>
      <sz val="12"/>
      <color rgb="FF9C0006"/>
      <name val="Calibri"/>
      <family val="2"/>
      <scheme val="minor"/>
    </font>
    <font>
      <i/>
      <sz val="12"/>
      <color rgb="FF7F7F7F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88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/>
    <xf numFmtId="0" fontId="5" fillId="0" borderId="0" xfId="0" applyFont="1"/>
    <xf numFmtId="14" fontId="5" fillId="0" borderId="0" xfId="0" applyNumberFormat="1" applyFont="1"/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5" fillId="0" borderId="0" xfId="0" applyFont="1" applyAlignment="1">
      <alignment horizontal="left"/>
    </xf>
    <xf numFmtId="2" fontId="0" fillId="0" borderId="0" xfId="0" applyNumberFormat="1"/>
    <xf numFmtId="0" fontId="6" fillId="2" borderId="0" xfId="395"/>
    <xf numFmtId="0" fontId="7" fillId="0" borderId="0" xfId="418"/>
    <xf numFmtId="14" fontId="6" fillId="2" borderId="0" xfId="395" applyNumberFormat="1"/>
    <xf numFmtId="0" fontId="6" fillId="2" borderId="0" xfId="395" applyAlignment="1">
      <alignment horizontal="left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</cellXfs>
  <cellStyles count="883">
    <cellStyle name="Bad" xfId="395" builtinId="27"/>
    <cellStyle name="Explanatory Text" xfId="418" builtinId="5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44"/>
  <sheetViews>
    <sheetView tabSelected="1" workbookViewId="0">
      <pane ySplit="3" topLeftCell="A593" activePane="bottomLeft" state="frozen"/>
      <selection pane="bottomLeft" activeCell="L622" sqref="L622"/>
    </sheetView>
  </sheetViews>
  <sheetFormatPr defaultColWidth="11" defaultRowHeight="15.75" x14ac:dyDescent="0.25"/>
  <cols>
    <col min="1" max="1" width="11.875" customWidth="1"/>
    <col min="2" max="2" width="10.875" customWidth="1"/>
    <col min="3" max="3" width="8" bestFit="1" customWidth="1"/>
    <col min="4" max="4" width="23" style="6" customWidth="1"/>
    <col min="5" max="5" width="15.125" customWidth="1"/>
    <col min="6" max="9" width="10.875" customWidth="1"/>
    <col min="13" max="13" width="62.625" customWidth="1"/>
    <col min="14" max="14" width="29.625" customWidth="1"/>
    <col min="15" max="15" width="34.5" customWidth="1"/>
    <col min="16" max="16" width="12.875" customWidth="1"/>
  </cols>
  <sheetData>
    <row r="1" spans="1:16" x14ac:dyDescent="0.25">
      <c r="A1" s="16" t="s">
        <v>10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3"/>
    </row>
    <row r="2" spans="1:16" x14ac:dyDescent="0.25">
      <c r="A2" s="17" t="s">
        <v>15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4"/>
    </row>
    <row r="3" spans="1:16" ht="54.95" customHeight="1" x14ac:dyDescent="0.25">
      <c r="A3" t="s">
        <v>8</v>
      </c>
      <c r="B3" t="s">
        <v>9</v>
      </c>
      <c r="C3" t="s">
        <v>7</v>
      </c>
      <c r="D3" s="5" t="s">
        <v>0</v>
      </c>
      <c r="E3" s="1" t="s">
        <v>1</v>
      </c>
      <c r="F3" s="1" t="s">
        <v>2</v>
      </c>
      <c r="G3" s="1" t="s">
        <v>3</v>
      </c>
      <c r="H3" s="1" t="s">
        <v>4</v>
      </c>
      <c r="I3" s="1" t="s">
        <v>5</v>
      </c>
      <c r="J3" s="1" t="s">
        <v>6</v>
      </c>
      <c r="K3" s="1" t="s">
        <v>12</v>
      </c>
      <c r="L3" s="1" t="s">
        <v>13</v>
      </c>
      <c r="M3" s="1" t="s">
        <v>14</v>
      </c>
      <c r="N3" s="1" t="s">
        <v>18</v>
      </c>
      <c r="O3" s="1" t="s">
        <v>17</v>
      </c>
      <c r="P3" s="1"/>
    </row>
    <row r="4" spans="1:16" x14ac:dyDescent="0.25">
      <c r="A4" s="2">
        <v>40926</v>
      </c>
      <c r="B4" t="s">
        <v>23</v>
      </c>
      <c r="C4">
        <v>33</v>
      </c>
      <c r="D4" s="6" t="s">
        <v>16</v>
      </c>
      <c r="F4">
        <v>6.22</v>
      </c>
      <c r="J4">
        <f>102+205+255+258+264</f>
        <v>1084</v>
      </c>
      <c r="K4">
        <v>5</v>
      </c>
      <c r="L4">
        <v>264</v>
      </c>
      <c r="P4" s="2"/>
    </row>
    <row r="5" spans="1:16" x14ac:dyDescent="0.25">
      <c r="A5" s="2">
        <v>40926</v>
      </c>
      <c r="B5" t="s">
        <v>23</v>
      </c>
      <c r="C5">
        <v>33</v>
      </c>
      <c r="D5" s="6" t="s">
        <v>16</v>
      </c>
      <c r="F5">
        <v>0.86</v>
      </c>
      <c r="J5">
        <f>49+66</f>
        <v>115</v>
      </c>
      <c r="K5">
        <v>2</v>
      </c>
      <c r="L5">
        <v>66</v>
      </c>
      <c r="P5" s="2"/>
    </row>
    <row r="6" spans="1:16" x14ac:dyDescent="0.25">
      <c r="A6" s="2">
        <v>40926</v>
      </c>
      <c r="B6" t="s">
        <v>23</v>
      </c>
      <c r="C6">
        <v>3</v>
      </c>
      <c r="D6" s="6" t="s">
        <v>24</v>
      </c>
      <c r="E6">
        <v>225</v>
      </c>
      <c r="F6">
        <v>1.58</v>
      </c>
      <c r="P6" s="2"/>
    </row>
    <row r="7" spans="1:16" x14ac:dyDescent="0.25">
      <c r="A7" s="2">
        <v>40926</v>
      </c>
      <c r="B7" t="s">
        <v>23</v>
      </c>
      <c r="C7">
        <v>3</v>
      </c>
      <c r="D7" s="6" t="s">
        <v>24</v>
      </c>
      <c r="E7">
        <v>232</v>
      </c>
      <c r="F7">
        <v>0.97</v>
      </c>
      <c r="P7" s="2"/>
    </row>
    <row r="8" spans="1:16" x14ac:dyDescent="0.25">
      <c r="A8" s="2">
        <v>40926</v>
      </c>
      <c r="B8" t="s">
        <v>23</v>
      </c>
      <c r="C8">
        <v>3</v>
      </c>
      <c r="D8" s="6" t="s">
        <v>24</v>
      </c>
      <c r="E8">
        <v>218</v>
      </c>
      <c r="F8">
        <v>0.71</v>
      </c>
    </row>
    <row r="9" spans="1:16" x14ac:dyDescent="0.25">
      <c r="A9" s="2">
        <v>40926</v>
      </c>
      <c r="B9" t="s">
        <v>23</v>
      </c>
      <c r="C9">
        <v>3</v>
      </c>
      <c r="D9" s="6" t="s">
        <v>24</v>
      </c>
      <c r="E9">
        <v>279</v>
      </c>
      <c r="F9">
        <v>1.53</v>
      </c>
    </row>
    <row r="10" spans="1:16" x14ac:dyDescent="0.25">
      <c r="A10" s="2">
        <v>40926</v>
      </c>
      <c r="B10" t="s">
        <v>23</v>
      </c>
      <c r="C10">
        <v>3</v>
      </c>
      <c r="D10" s="6" t="s">
        <v>24</v>
      </c>
      <c r="E10">
        <v>250</v>
      </c>
      <c r="F10">
        <v>1.18</v>
      </c>
    </row>
    <row r="11" spans="1:16" x14ac:dyDescent="0.25">
      <c r="A11" s="2">
        <v>40926</v>
      </c>
      <c r="B11" t="s">
        <v>23</v>
      </c>
      <c r="C11">
        <v>3</v>
      </c>
      <c r="D11" s="6" t="s">
        <v>24</v>
      </c>
      <c r="E11">
        <v>232</v>
      </c>
      <c r="F11">
        <v>1.1000000000000001</v>
      </c>
    </row>
    <row r="12" spans="1:16" x14ac:dyDescent="0.25">
      <c r="A12" s="2">
        <v>40926</v>
      </c>
      <c r="B12" t="s">
        <v>23</v>
      </c>
      <c r="C12">
        <v>2</v>
      </c>
      <c r="D12" s="6" t="s">
        <v>24</v>
      </c>
      <c r="E12">
        <v>222</v>
      </c>
      <c r="F12">
        <v>1.27</v>
      </c>
    </row>
    <row r="13" spans="1:16" x14ac:dyDescent="0.25">
      <c r="A13" s="2">
        <v>40926</v>
      </c>
      <c r="B13" t="s">
        <v>23</v>
      </c>
      <c r="C13">
        <v>2</v>
      </c>
      <c r="D13" s="6" t="s">
        <v>24</v>
      </c>
      <c r="E13">
        <v>209</v>
      </c>
      <c r="F13">
        <v>1.22</v>
      </c>
    </row>
    <row r="14" spans="1:16" x14ac:dyDescent="0.25">
      <c r="A14" s="2">
        <v>40926</v>
      </c>
      <c r="B14" t="s">
        <v>23</v>
      </c>
      <c r="C14">
        <v>2</v>
      </c>
      <c r="D14" s="6" t="s">
        <v>24</v>
      </c>
      <c r="E14">
        <v>184</v>
      </c>
      <c r="F14">
        <v>1.2</v>
      </c>
    </row>
    <row r="15" spans="1:16" x14ac:dyDescent="0.25">
      <c r="A15" s="2">
        <v>40926</v>
      </c>
      <c r="B15" t="s">
        <v>23</v>
      </c>
      <c r="C15">
        <v>2</v>
      </c>
      <c r="D15" s="6" t="s">
        <v>24</v>
      </c>
      <c r="E15">
        <v>283</v>
      </c>
      <c r="F15">
        <v>1.72</v>
      </c>
    </row>
    <row r="16" spans="1:16" x14ac:dyDescent="0.25">
      <c r="A16" s="2">
        <v>40926</v>
      </c>
      <c r="B16" t="s">
        <v>23</v>
      </c>
      <c r="C16">
        <v>2</v>
      </c>
      <c r="D16" s="6" t="s">
        <v>16</v>
      </c>
      <c r="F16">
        <v>3.71</v>
      </c>
      <c r="J16">
        <f>187+199+234+239+257+269</f>
        <v>1385</v>
      </c>
      <c r="K16">
        <v>6</v>
      </c>
      <c r="L16">
        <v>269</v>
      </c>
    </row>
    <row r="17" spans="1:12" x14ac:dyDescent="0.25">
      <c r="A17" s="2">
        <v>40926</v>
      </c>
      <c r="B17" t="s">
        <v>23</v>
      </c>
      <c r="C17">
        <v>2</v>
      </c>
      <c r="D17" s="6" t="s">
        <v>16</v>
      </c>
      <c r="F17">
        <v>6.5</v>
      </c>
      <c r="J17">
        <f>296+306</f>
        <v>602</v>
      </c>
      <c r="K17">
        <v>2</v>
      </c>
      <c r="L17">
        <v>306</v>
      </c>
    </row>
    <row r="18" spans="1:12" x14ac:dyDescent="0.25">
      <c r="A18" s="2">
        <v>40926</v>
      </c>
      <c r="B18" t="s">
        <v>23</v>
      </c>
      <c r="C18">
        <v>2</v>
      </c>
      <c r="D18" s="6" t="s">
        <v>16</v>
      </c>
      <c r="F18">
        <v>6.09</v>
      </c>
      <c r="J18">
        <f>332+337</f>
        <v>669</v>
      </c>
      <c r="K18">
        <v>2</v>
      </c>
      <c r="L18">
        <v>337</v>
      </c>
    </row>
    <row r="19" spans="1:12" x14ac:dyDescent="0.25">
      <c r="A19" s="2">
        <v>40926</v>
      </c>
      <c r="B19" t="s">
        <v>11</v>
      </c>
      <c r="C19">
        <v>50</v>
      </c>
      <c r="D19" s="6" t="s">
        <v>24</v>
      </c>
      <c r="E19">
        <v>331</v>
      </c>
      <c r="F19">
        <v>0.89</v>
      </c>
    </row>
    <row r="20" spans="1:12" x14ac:dyDescent="0.25">
      <c r="A20" s="2">
        <v>40926</v>
      </c>
      <c r="B20" t="s">
        <v>11</v>
      </c>
      <c r="C20">
        <v>50</v>
      </c>
      <c r="D20" s="6" t="s">
        <v>24</v>
      </c>
      <c r="E20">
        <v>171</v>
      </c>
      <c r="F20">
        <v>1.38</v>
      </c>
    </row>
    <row r="21" spans="1:12" x14ac:dyDescent="0.25">
      <c r="A21" s="2">
        <v>40926</v>
      </c>
      <c r="B21" t="s">
        <v>11</v>
      </c>
      <c r="C21">
        <v>50</v>
      </c>
      <c r="D21" s="6" t="s">
        <v>19</v>
      </c>
      <c r="E21">
        <v>356</v>
      </c>
      <c r="F21">
        <v>2</v>
      </c>
    </row>
    <row r="22" spans="1:12" x14ac:dyDescent="0.25">
      <c r="A22" s="2">
        <v>40926</v>
      </c>
      <c r="B22" t="s">
        <v>11</v>
      </c>
      <c r="C22">
        <v>50</v>
      </c>
      <c r="D22" s="6" t="s">
        <v>24</v>
      </c>
      <c r="E22">
        <v>269</v>
      </c>
      <c r="F22">
        <v>1.54</v>
      </c>
    </row>
    <row r="23" spans="1:12" x14ac:dyDescent="0.25">
      <c r="A23" s="4">
        <v>40926</v>
      </c>
      <c r="B23" s="3" t="s">
        <v>11</v>
      </c>
      <c r="C23" s="3">
        <v>50</v>
      </c>
      <c r="D23" s="7" t="s">
        <v>19</v>
      </c>
      <c r="E23">
        <v>371</v>
      </c>
      <c r="F23">
        <v>1.99</v>
      </c>
    </row>
    <row r="24" spans="1:12" x14ac:dyDescent="0.25">
      <c r="A24" s="2">
        <v>40926</v>
      </c>
      <c r="B24" t="s">
        <v>11</v>
      </c>
      <c r="C24">
        <v>50</v>
      </c>
      <c r="D24" s="6" t="s">
        <v>24</v>
      </c>
      <c r="E24">
        <v>247</v>
      </c>
      <c r="F24">
        <v>1.55</v>
      </c>
    </row>
    <row r="25" spans="1:12" x14ac:dyDescent="0.25">
      <c r="A25" s="2">
        <v>40926</v>
      </c>
      <c r="B25" t="s">
        <v>11</v>
      </c>
      <c r="C25">
        <v>50</v>
      </c>
      <c r="D25" s="6" t="s">
        <v>24</v>
      </c>
      <c r="E25">
        <v>260</v>
      </c>
      <c r="F25">
        <v>1.57</v>
      </c>
    </row>
    <row r="26" spans="1:12" x14ac:dyDescent="0.25">
      <c r="A26" s="2">
        <v>40926</v>
      </c>
      <c r="B26" t="s">
        <v>11</v>
      </c>
      <c r="C26">
        <v>50</v>
      </c>
      <c r="D26" s="6" t="s">
        <v>24</v>
      </c>
      <c r="E26">
        <v>227</v>
      </c>
      <c r="F26">
        <v>1.67</v>
      </c>
    </row>
    <row r="27" spans="1:12" x14ac:dyDescent="0.25">
      <c r="A27" s="2">
        <v>40926</v>
      </c>
      <c r="B27" t="s">
        <v>11</v>
      </c>
      <c r="C27">
        <v>50</v>
      </c>
      <c r="D27" s="6" t="s">
        <v>24</v>
      </c>
      <c r="E27">
        <v>369</v>
      </c>
      <c r="F27">
        <v>2.0099999999999998</v>
      </c>
    </row>
    <row r="28" spans="1:12" x14ac:dyDescent="0.25">
      <c r="A28" s="2">
        <v>40926</v>
      </c>
      <c r="B28" t="s">
        <v>11</v>
      </c>
      <c r="C28">
        <v>50</v>
      </c>
      <c r="D28" s="6" t="s">
        <v>24</v>
      </c>
      <c r="E28">
        <v>348</v>
      </c>
      <c r="F28">
        <v>1.1100000000000001</v>
      </c>
    </row>
    <row r="29" spans="1:12" x14ac:dyDescent="0.25">
      <c r="A29" s="2">
        <v>40926</v>
      </c>
      <c r="B29" t="s">
        <v>11</v>
      </c>
      <c r="C29">
        <v>50</v>
      </c>
      <c r="D29" s="6" t="s">
        <v>24</v>
      </c>
      <c r="E29">
        <v>276</v>
      </c>
      <c r="F29">
        <v>1.44</v>
      </c>
    </row>
    <row r="30" spans="1:12" x14ac:dyDescent="0.25">
      <c r="A30" s="2">
        <v>40926</v>
      </c>
      <c r="B30" t="s">
        <v>11</v>
      </c>
      <c r="C30">
        <v>50</v>
      </c>
      <c r="D30" s="6" t="s">
        <v>24</v>
      </c>
      <c r="E30">
        <v>248</v>
      </c>
      <c r="F30">
        <v>1.43</v>
      </c>
    </row>
    <row r="31" spans="1:12" x14ac:dyDescent="0.25">
      <c r="A31" s="2">
        <v>40926</v>
      </c>
      <c r="B31" t="s">
        <v>11</v>
      </c>
      <c r="C31">
        <v>50</v>
      </c>
      <c r="D31" s="6" t="s">
        <v>24</v>
      </c>
      <c r="E31">
        <v>280</v>
      </c>
      <c r="F31">
        <v>1.07</v>
      </c>
    </row>
    <row r="32" spans="1:12" x14ac:dyDescent="0.25">
      <c r="A32" s="2">
        <v>40926</v>
      </c>
      <c r="B32" t="s">
        <v>11</v>
      </c>
      <c r="C32">
        <v>50</v>
      </c>
      <c r="D32" s="6" t="s">
        <v>24</v>
      </c>
      <c r="E32">
        <v>304</v>
      </c>
      <c r="F32">
        <v>1.1200000000000001</v>
      </c>
    </row>
    <row r="33" spans="1:12" x14ac:dyDescent="0.25">
      <c r="A33" s="2">
        <v>40926</v>
      </c>
      <c r="B33" t="s">
        <v>11</v>
      </c>
      <c r="C33">
        <v>50</v>
      </c>
      <c r="D33" s="6" t="s">
        <v>24</v>
      </c>
      <c r="E33">
        <v>291</v>
      </c>
      <c r="F33">
        <v>1.35</v>
      </c>
    </row>
    <row r="34" spans="1:12" x14ac:dyDescent="0.25">
      <c r="A34" s="2">
        <v>40926</v>
      </c>
      <c r="B34" t="s">
        <v>11</v>
      </c>
      <c r="C34">
        <v>50</v>
      </c>
      <c r="D34" s="6" t="s">
        <v>24</v>
      </c>
      <c r="E34">
        <v>332</v>
      </c>
      <c r="F34">
        <v>0.98</v>
      </c>
    </row>
    <row r="35" spans="1:12" x14ac:dyDescent="0.25">
      <c r="A35" s="2">
        <v>40926</v>
      </c>
      <c r="B35" t="s">
        <v>11</v>
      </c>
      <c r="C35">
        <v>50</v>
      </c>
      <c r="D35" s="6" t="s">
        <v>24</v>
      </c>
      <c r="E35">
        <v>297</v>
      </c>
      <c r="F35">
        <v>1.45</v>
      </c>
    </row>
    <row r="36" spans="1:12" x14ac:dyDescent="0.25">
      <c r="A36" s="2">
        <v>40926</v>
      </c>
      <c r="B36" t="s">
        <v>11</v>
      </c>
      <c r="C36">
        <v>50</v>
      </c>
      <c r="D36" s="6" t="s">
        <v>24</v>
      </c>
      <c r="E36">
        <v>326</v>
      </c>
      <c r="F36">
        <v>0.85</v>
      </c>
    </row>
    <row r="37" spans="1:12" x14ac:dyDescent="0.25">
      <c r="A37" s="2">
        <v>40926</v>
      </c>
      <c r="B37" t="s">
        <v>11</v>
      </c>
      <c r="C37">
        <v>50</v>
      </c>
      <c r="D37" s="6" t="s">
        <v>24</v>
      </c>
      <c r="E37">
        <v>316</v>
      </c>
      <c r="F37">
        <v>1.2</v>
      </c>
    </row>
    <row r="38" spans="1:12" x14ac:dyDescent="0.25">
      <c r="A38" s="2">
        <v>40926</v>
      </c>
      <c r="B38" t="s">
        <v>11</v>
      </c>
      <c r="C38">
        <v>50</v>
      </c>
      <c r="D38" s="6" t="s">
        <v>24</v>
      </c>
      <c r="E38">
        <v>210</v>
      </c>
      <c r="F38">
        <v>1.45</v>
      </c>
    </row>
    <row r="39" spans="1:12" x14ac:dyDescent="0.25">
      <c r="A39" s="2">
        <v>40926</v>
      </c>
      <c r="B39" t="s">
        <v>11</v>
      </c>
      <c r="C39">
        <v>50</v>
      </c>
      <c r="D39" s="6" t="s">
        <v>24</v>
      </c>
      <c r="E39">
        <v>267</v>
      </c>
      <c r="F39">
        <v>1.34</v>
      </c>
    </row>
    <row r="40" spans="1:12" x14ac:dyDescent="0.25">
      <c r="A40" s="2">
        <v>40926</v>
      </c>
      <c r="B40" t="s">
        <v>11</v>
      </c>
      <c r="C40">
        <v>50</v>
      </c>
      <c r="D40" s="6" t="s">
        <v>19</v>
      </c>
      <c r="E40">
        <v>215</v>
      </c>
      <c r="F40">
        <v>1.54</v>
      </c>
    </row>
    <row r="41" spans="1:12" x14ac:dyDescent="0.25">
      <c r="A41" s="2">
        <v>40926</v>
      </c>
      <c r="B41" t="s">
        <v>11</v>
      </c>
      <c r="C41">
        <v>50</v>
      </c>
      <c r="D41" s="6" t="s">
        <v>24</v>
      </c>
      <c r="E41">
        <v>286</v>
      </c>
      <c r="F41">
        <v>1.25</v>
      </c>
    </row>
    <row r="42" spans="1:12" x14ac:dyDescent="0.25">
      <c r="A42" s="2">
        <v>40926</v>
      </c>
      <c r="B42" t="s">
        <v>11</v>
      </c>
      <c r="C42">
        <v>50</v>
      </c>
      <c r="D42" s="6" t="s">
        <v>24</v>
      </c>
      <c r="E42">
        <v>341</v>
      </c>
      <c r="F42">
        <v>1.29</v>
      </c>
    </row>
    <row r="43" spans="1:12" x14ac:dyDescent="0.25">
      <c r="A43" s="2">
        <v>40926</v>
      </c>
      <c r="B43" t="s">
        <v>11</v>
      </c>
      <c r="C43">
        <v>50</v>
      </c>
      <c r="D43" s="6" t="s">
        <v>24</v>
      </c>
      <c r="E43">
        <v>248</v>
      </c>
      <c r="F43">
        <v>1.35</v>
      </c>
    </row>
    <row r="44" spans="1:12" x14ac:dyDescent="0.25">
      <c r="A44" s="2">
        <v>40926</v>
      </c>
      <c r="B44" t="s">
        <v>11</v>
      </c>
      <c r="C44">
        <v>50</v>
      </c>
      <c r="D44" s="6" t="s">
        <v>24</v>
      </c>
      <c r="E44">
        <v>238</v>
      </c>
      <c r="F44">
        <v>1.4</v>
      </c>
    </row>
    <row r="45" spans="1:12" x14ac:dyDescent="0.25">
      <c r="A45" s="2">
        <v>40926</v>
      </c>
      <c r="B45" t="s">
        <v>11</v>
      </c>
      <c r="C45">
        <v>50</v>
      </c>
      <c r="D45" s="6" t="s">
        <v>24</v>
      </c>
      <c r="E45">
        <v>278</v>
      </c>
      <c r="F45">
        <v>0.85</v>
      </c>
    </row>
    <row r="46" spans="1:12" x14ac:dyDescent="0.25">
      <c r="A46" s="2">
        <v>40926</v>
      </c>
      <c r="B46" t="s">
        <v>11</v>
      </c>
      <c r="C46">
        <v>50</v>
      </c>
      <c r="D46" s="6" t="s">
        <v>24</v>
      </c>
      <c r="E46">
        <v>306</v>
      </c>
      <c r="F46">
        <v>0.8</v>
      </c>
    </row>
    <row r="47" spans="1:12" x14ac:dyDescent="0.25">
      <c r="A47" s="2">
        <v>40926</v>
      </c>
      <c r="B47" t="s">
        <v>11</v>
      </c>
      <c r="C47">
        <v>50</v>
      </c>
      <c r="D47" s="6" t="s">
        <v>24</v>
      </c>
      <c r="E47">
        <v>306</v>
      </c>
      <c r="F47">
        <v>1.02</v>
      </c>
    </row>
    <row r="48" spans="1:12" x14ac:dyDescent="0.25">
      <c r="A48" s="2">
        <v>40926</v>
      </c>
      <c r="B48" t="s">
        <v>11</v>
      </c>
      <c r="C48">
        <v>50</v>
      </c>
      <c r="D48" s="6" t="s">
        <v>16</v>
      </c>
      <c r="F48">
        <v>3.98</v>
      </c>
      <c r="J48">
        <f>121+201+271+299+276</f>
        <v>1168</v>
      </c>
      <c r="K48">
        <v>5</v>
      </c>
      <c r="L48">
        <v>299</v>
      </c>
    </row>
    <row r="49" spans="1:12" x14ac:dyDescent="0.25">
      <c r="A49" s="2">
        <v>40926</v>
      </c>
      <c r="B49" t="s">
        <v>11</v>
      </c>
      <c r="C49">
        <v>50</v>
      </c>
      <c r="D49" s="6" t="s">
        <v>24</v>
      </c>
      <c r="E49">
        <v>256</v>
      </c>
      <c r="F49">
        <v>1.93</v>
      </c>
    </row>
    <row r="50" spans="1:12" x14ac:dyDescent="0.25">
      <c r="A50" s="2">
        <v>40926</v>
      </c>
      <c r="B50" t="s">
        <v>11</v>
      </c>
      <c r="C50">
        <v>50</v>
      </c>
      <c r="D50" s="6" t="s">
        <v>16</v>
      </c>
      <c r="F50">
        <v>3.69</v>
      </c>
      <c r="J50">
        <f>289+302+323+350</f>
        <v>1264</v>
      </c>
      <c r="K50">
        <v>4</v>
      </c>
      <c r="L50">
        <v>350</v>
      </c>
    </row>
    <row r="51" spans="1:12" x14ac:dyDescent="0.25">
      <c r="A51" s="2">
        <v>40926</v>
      </c>
      <c r="B51" t="s">
        <v>11</v>
      </c>
      <c r="C51">
        <v>50</v>
      </c>
      <c r="D51" s="6" t="s">
        <v>24</v>
      </c>
      <c r="E51">
        <v>430</v>
      </c>
      <c r="F51">
        <v>0.91</v>
      </c>
    </row>
    <row r="52" spans="1:12" x14ac:dyDescent="0.25">
      <c r="A52" s="2">
        <v>40926</v>
      </c>
      <c r="B52" t="s">
        <v>11</v>
      </c>
      <c r="C52">
        <v>50</v>
      </c>
      <c r="D52" s="6" t="s">
        <v>19</v>
      </c>
      <c r="E52">
        <v>404</v>
      </c>
      <c r="F52">
        <v>2.59</v>
      </c>
    </row>
    <row r="53" spans="1:12" x14ac:dyDescent="0.25">
      <c r="A53" s="2">
        <v>40926</v>
      </c>
      <c r="B53" t="s">
        <v>11</v>
      </c>
      <c r="C53">
        <v>50</v>
      </c>
      <c r="D53" s="6" t="s">
        <v>19</v>
      </c>
      <c r="E53">
        <v>153</v>
      </c>
      <c r="F53">
        <v>1.17</v>
      </c>
    </row>
    <row r="54" spans="1:12" x14ac:dyDescent="0.25">
      <c r="A54" s="2">
        <v>40926</v>
      </c>
      <c r="B54" t="s">
        <v>11</v>
      </c>
      <c r="C54">
        <v>50</v>
      </c>
      <c r="D54" s="6" t="s">
        <v>19</v>
      </c>
      <c r="E54">
        <v>279</v>
      </c>
      <c r="F54">
        <v>1.89</v>
      </c>
      <c r="G54">
        <v>12</v>
      </c>
    </row>
    <row r="55" spans="1:12" x14ac:dyDescent="0.25">
      <c r="A55" s="2">
        <v>40926</v>
      </c>
      <c r="B55" t="s">
        <v>11</v>
      </c>
      <c r="C55">
        <v>50</v>
      </c>
      <c r="D55" s="6" t="s">
        <v>19</v>
      </c>
      <c r="E55">
        <v>214</v>
      </c>
      <c r="F55">
        <v>1.8</v>
      </c>
      <c r="G55">
        <v>4</v>
      </c>
    </row>
    <row r="56" spans="1:12" x14ac:dyDescent="0.25">
      <c r="A56" s="2">
        <v>40926</v>
      </c>
      <c r="B56" t="s">
        <v>11</v>
      </c>
      <c r="C56">
        <v>50</v>
      </c>
      <c r="D56" s="6" t="s">
        <v>19</v>
      </c>
      <c r="E56">
        <v>393</v>
      </c>
      <c r="F56">
        <v>2.41</v>
      </c>
    </row>
    <row r="57" spans="1:12" x14ac:dyDescent="0.25">
      <c r="A57" s="2">
        <v>40926</v>
      </c>
      <c r="B57" t="s">
        <v>11</v>
      </c>
      <c r="C57">
        <v>50</v>
      </c>
      <c r="D57" s="6" t="s">
        <v>19</v>
      </c>
      <c r="E57">
        <v>468</v>
      </c>
      <c r="F57">
        <v>2.54</v>
      </c>
      <c r="G57">
        <v>2</v>
      </c>
    </row>
    <row r="58" spans="1:12" x14ac:dyDescent="0.25">
      <c r="A58" s="2">
        <v>40926</v>
      </c>
      <c r="B58" t="s">
        <v>11</v>
      </c>
      <c r="C58">
        <v>24</v>
      </c>
      <c r="D58" s="6" t="s">
        <v>20</v>
      </c>
      <c r="E58">
        <v>183</v>
      </c>
      <c r="F58">
        <v>0.75</v>
      </c>
    </row>
    <row r="59" spans="1:12" x14ac:dyDescent="0.25">
      <c r="A59" s="2">
        <v>40926</v>
      </c>
      <c r="B59" t="s">
        <v>11</v>
      </c>
      <c r="C59">
        <v>24</v>
      </c>
      <c r="D59" s="6" t="s">
        <v>20</v>
      </c>
      <c r="E59">
        <v>236</v>
      </c>
      <c r="F59">
        <v>0.89</v>
      </c>
    </row>
    <row r="60" spans="1:12" x14ac:dyDescent="0.25">
      <c r="A60" s="2">
        <v>40926</v>
      </c>
      <c r="B60" t="s">
        <v>11</v>
      </c>
      <c r="C60">
        <v>24</v>
      </c>
      <c r="D60" s="6" t="s">
        <v>20</v>
      </c>
      <c r="E60">
        <v>204</v>
      </c>
      <c r="F60">
        <v>1.1399999999999999</v>
      </c>
    </row>
    <row r="61" spans="1:12" x14ac:dyDescent="0.25">
      <c r="A61" s="2">
        <v>40926</v>
      </c>
      <c r="B61" t="s">
        <v>11</v>
      </c>
      <c r="C61">
        <v>24</v>
      </c>
      <c r="D61" s="6" t="s">
        <v>20</v>
      </c>
      <c r="E61">
        <v>93</v>
      </c>
      <c r="F61">
        <v>0.98</v>
      </c>
    </row>
    <row r="62" spans="1:12" x14ac:dyDescent="0.25">
      <c r="A62" s="2">
        <v>40926</v>
      </c>
      <c r="B62" t="s">
        <v>11</v>
      </c>
      <c r="C62">
        <v>24</v>
      </c>
      <c r="D62" s="6" t="s">
        <v>20</v>
      </c>
      <c r="E62">
        <v>284</v>
      </c>
      <c r="F62">
        <v>0.95</v>
      </c>
    </row>
    <row r="63" spans="1:12" x14ac:dyDescent="0.25">
      <c r="A63" s="2">
        <v>40926</v>
      </c>
      <c r="B63" t="s">
        <v>11</v>
      </c>
      <c r="C63">
        <v>24</v>
      </c>
      <c r="D63" s="6" t="s">
        <v>20</v>
      </c>
      <c r="E63">
        <v>250</v>
      </c>
      <c r="F63">
        <v>1.1299999999999999</v>
      </c>
    </row>
    <row r="64" spans="1:12" x14ac:dyDescent="0.25">
      <c r="A64" s="2">
        <v>40926</v>
      </c>
      <c r="B64" t="s">
        <v>11</v>
      </c>
      <c r="C64">
        <v>24</v>
      </c>
      <c r="D64" s="6" t="s">
        <v>20</v>
      </c>
      <c r="E64">
        <v>231</v>
      </c>
      <c r="F64">
        <v>0.64</v>
      </c>
    </row>
    <row r="65" spans="1:12" x14ac:dyDescent="0.25">
      <c r="A65" s="2">
        <v>40926</v>
      </c>
      <c r="B65" t="s">
        <v>11</v>
      </c>
      <c r="C65">
        <v>24</v>
      </c>
      <c r="D65" s="6" t="s">
        <v>20</v>
      </c>
      <c r="E65">
        <v>200</v>
      </c>
      <c r="F65">
        <v>0.85</v>
      </c>
    </row>
    <row r="66" spans="1:12" x14ac:dyDescent="0.25">
      <c r="A66" s="2">
        <v>40926</v>
      </c>
      <c r="B66" t="s">
        <v>11</v>
      </c>
      <c r="C66">
        <v>24</v>
      </c>
      <c r="D66" s="6" t="s">
        <v>20</v>
      </c>
      <c r="E66">
        <v>205</v>
      </c>
      <c r="F66">
        <v>0.95</v>
      </c>
    </row>
    <row r="67" spans="1:12" x14ac:dyDescent="0.25">
      <c r="A67" s="2">
        <v>40926</v>
      </c>
      <c r="B67" t="s">
        <v>11</v>
      </c>
      <c r="C67">
        <v>24</v>
      </c>
      <c r="D67" s="6" t="s">
        <v>20</v>
      </c>
      <c r="E67">
        <v>289</v>
      </c>
      <c r="F67">
        <v>0.95</v>
      </c>
    </row>
    <row r="68" spans="1:12" x14ac:dyDescent="0.25">
      <c r="A68" s="2">
        <v>40926</v>
      </c>
      <c r="B68" t="s">
        <v>11</v>
      </c>
      <c r="C68">
        <v>24</v>
      </c>
      <c r="D68" s="6" t="s">
        <v>20</v>
      </c>
      <c r="E68">
        <v>290</v>
      </c>
      <c r="F68">
        <v>0.79</v>
      </c>
    </row>
    <row r="69" spans="1:12" x14ac:dyDescent="0.25">
      <c r="A69" s="2">
        <v>40926</v>
      </c>
      <c r="B69" t="s">
        <v>11</v>
      </c>
      <c r="C69">
        <v>24</v>
      </c>
      <c r="D69" s="6" t="s">
        <v>20</v>
      </c>
      <c r="E69">
        <v>161</v>
      </c>
      <c r="F69">
        <v>0.61</v>
      </c>
    </row>
    <row r="70" spans="1:12" x14ac:dyDescent="0.25">
      <c r="A70" s="2">
        <v>40926</v>
      </c>
      <c r="B70" t="s">
        <v>11</v>
      </c>
      <c r="C70">
        <v>24</v>
      </c>
      <c r="D70" s="6" t="s">
        <v>20</v>
      </c>
      <c r="E70">
        <v>231</v>
      </c>
      <c r="F70">
        <v>1.07</v>
      </c>
    </row>
    <row r="71" spans="1:12" x14ac:dyDescent="0.25">
      <c r="A71" s="2">
        <v>40926</v>
      </c>
      <c r="B71" t="s">
        <v>11</v>
      </c>
      <c r="C71">
        <v>24</v>
      </c>
      <c r="D71" s="6" t="s">
        <v>20</v>
      </c>
      <c r="E71">
        <v>176</v>
      </c>
      <c r="F71">
        <v>0.6</v>
      </c>
    </row>
    <row r="72" spans="1:12" x14ac:dyDescent="0.25">
      <c r="A72" s="2">
        <v>40926</v>
      </c>
      <c r="B72" t="s">
        <v>11</v>
      </c>
      <c r="C72">
        <v>24</v>
      </c>
      <c r="D72" s="6" t="s">
        <v>20</v>
      </c>
      <c r="E72">
        <v>170</v>
      </c>
      <c r="F72">
        <v>0.86</v>
      </c>
    </row>
    <row r="73" spans="1:12" x14ac:dyDescent="0.25">
      <c r="A73" s="2">
        <v>40926</v>
      </c>
      <c r="B73" t="s">
        <v>11</v>
      </c>
      <c r="C73">
        <v>24</v>
      </c>
      <c r="D73" s="6" t="s">
        <v>20</v>
      </c>
      <c r="E73">
        <v>243</v>
      </c>
      <c r="F73">
        <v>0.94</v>
      </c>
    </row>
    <row r="74" spans="1:12" x14ac:dyDescent="0.25">
      <c r="A74" s="2">
        <v>40926</v>
      </c>
      <c r="B74" t="s">
        <v>11</v>
      </c>
      <c r="C74">
        <v>24</v>
      </c>
      <c r="D74" s="6" t="s">
        <v>20</v>
      </c>
      <c r="E74">
        <v>293</v>
      </c>
      <c r="F74">
        <v>0.93</v>
      </c>
    </row>
    <row r="75" spans="1:12" x14ac:dyDescent="0.25">
      <c r="A75" s="2">
        <v>40926</v>
      </c>
      <c r="B75" t="s">
        <v>11</v>
      </c>
      <c r="C75">
        <v>24</v>
      </c>
      <c r="D75" s="6" t="s">
        <v>20</v>
      </c>
      <c r="E75">
        <v>226</v>
      </c>
      <c r="F75">
        <v>0.9</v>
      </c>
    </row>
    <row r="76" spans="1:12" x14ac:dyDescent="0.25">
      <c r="A76" s="2">
        <v>40926</v>
      </c>
      <c r="B76" t="s">
        <v>11</v>
      </c>
      <c r="C76">
        <v>24</v>
      </c>
      <c r="D76" s="6" t="s">
        <v>20</v>
      </c>
      <c r="E76">
        <v>198</v>
      </c>
      <c r="F76">
        <v>1.06</v>
      </c>
    </row>
    <row r="77" spans="1:12" x14ac:dyDescent="0.25">
      <c r="A77" s="2">
        <v>40926</v>
      </c>
      <c r="B77" t="s">
        <v>11</v>
      </c>
      <c r="C77">
        <v>24</v>
      </c>
      <c r="D77" s="6" t="s">
        <v>20</v>
      </c>
      <c r="E77">
        <v>259</v>
      </c>
      <c r="F77">
        <v>0.65</v>
      </c>
    </row>
    <row r="78" spans="1:12" x14ac:dyDescent="0.25">
      <c r="A78" s="2">
        <v>40926</v>
      </c>
      <c r="B78" t="s">
        <v>11</v>
      </c>
      <c r="C78">
        <v>24</v>
      </c>
      <c r="D78" s="6" t="s">
        <v>16</v>
      </c>
      <c r="F78">
        <v>0.9</v>
      </c>
      <c r="J78">
        <f>151+155</f>
        <v>306</v>
      </c>
      <c r="K78">
        <v>2</v>
      </c>
      <c r="L78">
        <v>155</v>
      </c>
    </row>
    <row r="79" spans="1:12" x14ac:dyDescent="0.25">
      <c r="A79" s="2">
        <v>40926</v>
      </c>
      <c r="B79" t="s">
        <v>11</v>
      </c>
      <c r="C79">
        <v>24</v>
      </c>
      <c r="D79" s="6" t="s">
        <v>20</v>
      </c>
      <c r="E79">
        <v>184</v>
      </c>
      <c r="F79">
        <v>0.78</v>
      </c>
    </row>
    <row r="80" spans="1:12" x14ac:dyDescent="0.25">
      <c r="A80" s="2">
        <v>40926</v>
      </c>
      <c r="B80" t="s">
        <v>11</v>
      </c>
      <c r="C80">
        <v>24</v>
      </c>
      <c r="D80" s="6" t="s">
        <v>20</v>
      </c>
      <c r="E80">
        <v>295</v>
      </c>
      <c r="F80">
        <v>0.84</v>
      </c>
    </row>
    <row r="81" spans="1:12" x14ac:dyDescent="0.25">
      <c r="A81" s="2">
        <v>40926</v>
      </c>
      <c r="B81" t="s">
        <v>11</v>
      </c>
      <c r="C81">
        <v>24</v>
      </c>
      <c r="D81" s="6" t="s">
        <v>20</v>
      </c>
      <c r="E81">
        <v>236</v>
      </c>
      <c r="F81">
        <v>0.85</v>
      </c>
    </row>
    <row r="82" spans="1:12" x14ac:dyDescent="0.25">
      <c r="A82" s="2">
        <v>40926</v>
      </c>
      <c r="B82" t="s">
        <v>11</v>
      </c>
      <c r="C82">
        <v>24</v>
      </c>
      <c r="D82" s="6" t="s">
        <v>20</v>
      </c>
      <c r="E82">
        <v>279</v>
      </c>
      <c r="F82">
        <v>0.84</v>
      </c>
    </row>
    <row r="83" spans="1:12" x14ac:dyDescent="0.25">
      <c r="A83" s="2">
        <v>40926</v>
      </c>
      <c r="B83" t="s">
        <v>11</v>
      </c>
      <c r="C83">
        <v>24</v>
      </c>
      <c r="D83" s="6" t="s">
        <v>20</v>
      </c>
      <c r="E83">
        <v>272</v>
      </c>
      <c r="F83">
        <v>0.59</v>
      </c>
    </row>
    <row r="84" spans="1:12" x14ac:dyDescent="0.25">
      <c r="A84" s="2">
        <v>40926</v>
      </c>
      <c r="B84" t="s">
        <v>11</v>
      </c>
      <c r="C84">
        <v>24</v>
      </c>
      <c r="D84" s="6" t="s">
        <v>20</v>
      </c>
      <c r="E84">
        <v>163</v>
      </c>
      <c r="F84">
        <v>0.96</v>
      </c>
    </row>
    <row r="85" spans="1:12" x14ac:dyDescent="0.25">
      <c r="A85" s="2">
        <v>40926</v>
      </c>
      <c r="B85" t="s">
        <v>11</v>
      </c>
      <c r="C85">
        <v>24</v>
      </c>
      <c r="D85" s="6" t="s">
        <v>20</v>
      </c>
      <c r="E85">
        <v>194</v>
      </c>
      <c r="F85">
        <v>0.68</v>
      </c>
    </row>
    <row r="86" spans="1:12" x14ac:dyDescent="0.25">
      <c r="A86" s="2">
        <v>40926</v>
      </c>
      <c r="B86" t="s">
        <v>11</v>
      </c>
      <c r="C86">
        <v>24</v>
      </c>
      <c r="D86" s="6" t="s">
        <v>20</v>
      </c>
      <c r="E86">
        <v>247</v>
      </c>
      <c r="F86">
        <v>0.91</v>
      </c>
    </row>
    <row r="87" spans="1:12" x14ac:dyDescent="0.25">
      <c r="A87" s="2">
        <v>40926</v>
      </c>
      <c r="B87" t="s">
        <v>11</v>
      </c>
      <c r="C87">
        <v>24</v>
      </c>
      <c r="D87" s="6" t="s">
        <v>20</v>
      </c>
      <c r="E87">
        <v>219</v>
      </c>
      <c r="F87">
        <v>0.94</v>
      </c>
    </row>
    <row r="88" spans="1:12" x14ac:dyDescent="0.25">
      <c r="A88" s="2">
        <v>40926</v>
      </c>
      <c r="B88" t="s">
        <v>11</v>
      </c>
      <c r="C88">
        <v>24</v>
      </c>
      <c r="D88" s="6" t="s">
        <v>20</v>
      </c>
      <c r="E88">
        <v>218</v>
      </c>
      <c r="F88">
        <v>0.87</v>
      </c>
    </row>
    <row r="89" spans="1:12" x14ac:dyDescent="0.25">
      <c r="A89" s="2">
        <v>40926</v>
      </c>
      <c r="B89" t="s">
        <v>11</v>
      </c>
      <c r="C89">
        <v>24</v>
      </c>
      <c r="D89" s="6" t="s">
        <v>20</v>
      </c>
      <c r="E89">
        <v>285</v>
      </c>
      <c r="F89">
        <v>0.84</v>
      </c>
    </row>
    <row r="90" spans="1:12" x14ac:dyDescent="0.25">
      <c r="A90" s="2">
        <v>40926</v>
      </c>
      <c r="B90" t="s">
        <v>11</v>
      </c>
      <c r="C90">
        <v>24</v>
      </c>
      <c r="D90" s="6" t="s">
        <v>20</v>
      </c>
      <c r="E90">
        <v>250</v>
      </c>
      <c r="F90">
        <v>0.8</v>
      </c>
    </row>
    <row r="91" spans="1:12" x14ac:dyDescent="0.25">
      <c r="A91" s="2">
        <v>40926</v>
      </c>
      <c r="B91" t="s">
        <v>11</v>
      </c>
      <c r="C91">
        <v>24</v>
      </c>
      <c r="D91" s="6" t="s">
        <v>20</v>
      </c>
      <c r="E91">
        <v>205</v>
      </c>
      <c r="F91">
        <v>0.65</v>
      </c>
    </row>
    <row r="92" spans="1:12" x14ac:dyDescent="0.25">
      <c r="A92" s="2">
        <v>40926</v>
      </c>
      <c r="B92" t="s">
        <v>11</v>
      </c>
      <c r="C92">
        <v>24</v>
      </c>
      <c r="D92" s="6" t="s">
        <v>20</v>
      </c>
      <c r="E92">
        <v>190</v>
      </c>
      <c r="F92">
        <v>0.67</v>
      </c>
    </row>
    <row r="93" spans="1:12" x14ac:dyDescent="0.25">
      <c r="A93" s="2">
        <v>40926</v>
      </c>
      <c r="B93" t="s">
        <v>11</v>
      </c>
      <c r="C93">
        <v>24</v>
      </c>
      <c r="D93" s="6" t="s">
        <v>16</v>
      </c>
      <c r="F93">
        <v>6.84</v>
      </c>
      <c r="J93">
        <f>197+214+287+313+355+344</f>
        <v>1710</v>
      </c>
      <c r="K93">
        <v>6</v>
      </c>
      <c r="L93">
        <v>355</v>
      </c>
    </row>
    <row r="94" spans="1:12" x14ac:dyDescent="0.25">
      <c r="A94" s="2">
        <v>40926</v>
      </c>
      <c r="B94" t="s">
        <v>11</v>
      </c>
      <c r="C94">
        <v>24</v>
      </c>
      <c r="D94" s="6" t="s">
        <v>16</v>
      </c>
      <c r="F94">
        <v>10.31</v>
      </c>
      <c r="J94">
        <f>397+400+399+398+398+398+397+403</f>
        <v>3190</v>
      </c>
      <c r="K94">
        <v>8</v>
      </c>
      <c r="L94">
        <v>403</v>
      </c>
    </row>
    <row r="95" spans="1:12" x14ac:dyDescent="0.25">
      <c r="A95" s="2">
        <v>40926</v>
      </c>
      <c r="B95" t="s">
        <v>11</v>
      </c>
      <c r="C95">
        <v>10</v>
      </c>
      <c r="D95" s="6" t="s">
        <v>24</v>
      </c>
      <c r="E95">
        <v>246</v>
      </c>
      <c r="F95">
        <v>1.87</v>
      </c>
    </row>
    <row r="96" spans="1:12" x14ac:dyDescent="0.25">
      <c r="A96" s="2">
        <v>40926</v>
      </c>
      <c r="B96" t="s">
        <v>11</v>
      </c>
      <c r="C96">
        <v>10</v>
      </c>
      <c r="D96" s="6" t="s">
        <v>24</v>
      </c>
      <c r="E96">
        <v>291</v>
      </c>
      <c r="F96">
        <v>2.1</v>
      </c>
    </row>
    <row r="97" spans="1:13" x14ac:dyDescent="0.25">
      <c r="A97" s="2">
        <v>40926</v>
      </c>
      <c r="B97" t="s">
        <v>11</v>
      </c>
      <c r="C97">
        <v>7</v>
      </c>
      <c r="D97" s="6" t="s">
        <v>24</v>
      </c>
      <c r="E97">
        <v>0</v>
      </c>
      <c r="F97">
        <v>0</v>
      </c>
      <c r="M97" t="s">
        <v>25</v>
      </c>
    </row>
    <row r="98" spans="1:13" x14ac:dyDescent="0.25">
      <c r="A98" s="2">
        <v>40926</v>
      </c>
      <c r="B98" t="s">
        <v>11</v>
      </c>
      <c r="C98">
        <v>1</v>
      </c>
      <c r="D98" s="6" t="s">
        <v>24</v>
      </c>
      <c r="E98">
        <v>111</v>
      </c>
      <c r="F98">
        <v>1.01</v>
      </c>
    </row>
    <row r="99" spans="1:13" x14ac:dyDescent="0.25">
      <c r="A99" s="2">
        <v>40926</v>
      </c>
      <c r="B99" t="s">
        <v>11</v>
      </c>
      <c r="C99">
        <v>1</v>
      </c>
      <c r="D99" s="6" t="s">
        <v>24</v>
      </c>
      <c r="E99">
        <v>190</v>
      </c>
      <c r="F99">
        <v>2.04</v>
      </c>
    </row>
    <row r="100" spans="1:13" x14ac:dyDescent="0.25">
      <c r="A100" s="2">
        <v>40926</v>
      </c>
      <c r="B100" t="s">
        <v>11</v>
      </c>
      <c r="C100">
        <v>1</v>
      </c>
      <c r="D100" s="6" t="s">
        <v>19</v>
      </c>
      <c r="E100">
        <v>255</v>
      </c>
      <c r="F100">
        <v>2.0099999999999998</v>
      </c>
    </row>
    <row r="101" spans="1:13" x14ac:dyDescent="0.25">
      <c r="A101" s="2">
        <v>40926</v>
      </c>
      <c r="B101" t="s">
        <v>11</v>
      </c>
      <c r="C101">
        <v>1</v>
      </c>
      <c r="D101" s="6" t="s">
        <v>19</v>
      </c>
      <c r="E101">
        <v>248</v>
      </c>
      <c r="F101">
        <v>2.17</v>
      </c>
    </row>
    <row r="102" spans="1:13" x14ac:dyDescent="0.25">
      <c r="A102" s="2">
        <v>40926</v>
      </c>
      <c r="B102" t="s">
        <v>11</v>
      </c>
      <c r="C102">
        <v>1</v>
      </c>
      <c r="D102" s="6" t="s">
        <v>16</v>
      </c>
      <c r="F102">
        <v>4.6900000000000004</v>
      </c>
      <c r="J102">
        <f>90+174+238</f>
        <v>502</v>
      </c>
      <c r="K102">
        <v>3</v>
      </c>
      <c r="L102">
        <v>238</v>
      </c>
    </row>
    <row r="103" spans="1:13" x14ac:dyDescent="0.25">
      <c r="A103" s="2">
        <v>40926</v>
      </c>
      <c r="B103" t="s">
        <v>11</v>
      </c>
      <c r="C103">
        <v>1</v>
      </c>
      <c r="D103" s="6" t="s">
        <v>16</v>
      </c>
      <c r="F103">
        <v>3</v>
      </c>
      <c r="J103">
        <f>46+103+103+112</f>
        <v>364</v>
      </c>
      <c r="K103">
        <v>4</v>
      </c>
      <c r="L103">
        <v>112</v>
      </c>
    </row>
    <row r="104" spans="1:13" x14ac:dyDescent="0.25">
      <c r="A104" s="2">
        <v>40926</v>
      </c>
      <c r="B104" t="s">
        <v>11</v>
      </c>
      <c r="C104">
        <v>1</v>
      </c>
      <c r="D104" s="6" t="s">
        <v>16</v>
      </c>
      <c r="F104">
        <v>6.45</v>
      </c>
      <c r="J104">
        <f>156+208+210+220</f>
        <v>794</v>
      </c>
      <c r="K104">
        <v>4</v>
      </c>
      <c r="L104">
        <v>220</v>
      </c>
    </row>
    <row r="105" spans="1:13" x14ac:dyDescent="0.25">
      <c r="A105" s="2">
        <v>40926</v>
      </c>
      <c r="B105" t="s">
        <v>11</v>
      </c>
      <c r="C105">
        <v>1</v>
      </c>
      <c r="D105" s="6" t="s">
        <v>19</v>
      </c>
      <c r="E105">
        <v>190</v>
      </c>
      <c r="F105">
        <v>1.75</v>
      </c>
    </row>
    <row r="106" spans="1:13" x14ac:dyDescent="0.25">
      <c r="A106" s="2">
        <v>40926</v>
      </c>
      <c r="B106" t="s">
        <v>11</v>
      </c>
      <c r="C106">
        <v>1</v>
      </c>
      <c r="D106" s="6" t="s">
        <v>19</v>
      </c>
      <c r="E106">
        <v>200</v>
      </c>
      <c r="F106">
        <v>1.43</v>
      </c>
    </row>
    <row r="107" spans="1:13" x14ac:dyDescent="0.25">
      <c r="A107" s="2">
        <v>40926</v>
      </c>
      <c r="B107" t="s">
        <v>11</v>
      </c>
      <c r="C107">
        <v>1</v>
      </c>
      <c r="D107" s="6" t="s">
        <v>19</v>
      </c>
      <c r="E107">
        <v>289</v>
      </c>
      <c r="F107">
        <v>1.75</v>
      </c>
    </row>
    <row r="108" spans="1:13" x14ac:dyDescent="0.25">
      <c r="A108" s="2">
        <v>40926</v>
      </c>
      <c r="B108" t="s">
        <v>11</v>
      </c>
      <c r="C108">
        <v>1</v>
      </c>
      <c r="D108" s="6" t="s">
        <v>16</v>
      </c>
      <c r="F108">
        <v>3.22</v>
      </c>
      <c r="J108">
        <f>41+129+151</f>
        <v>321</v>
      </c>
      <c r="K108">
        <v>3</v>
      </c>
      <c r="L108">
        <v>151</v>
      </c>
    </row>
    <row r="109" spans="1:13" x14ac:dyDescent="0.25">
      <c r="A109" s="2">
        <v>40926</v>
      </c>
      <c r="B109" t="s">
        <v>21</v>
      </c>
      <c r="C109">
        <v>49</v>
      </c>
      <c r="D109" s="6" t="s">
        <v>24</v>
      </c>
      <c r="E109">
        <v>107</v>
      </c>
      <c r="F109">
        <v>1.32</v>
      </c>
    </row>
    <row r="110" spans="1:13" x14ac:dyDescent="0.25">
      <c r="A110" s="2">
        <v>40926</v>
      </c>
      <c r="B110" t="s">
        <v>21</v>
      </c>
      <c r="C110">
        <v>49</v>
      </c>
      <c r="D110" s="6" t="s">
        <v>16</v>
      </c>
      <c r="F110">
        <v>5.91</v>
      </c>
      <c r="J110">
        <f>173+248+271+282+385+335+341</f>
        <v>2035</v>
      </c>
      <c r="K110">
        <v>7</v>
      </c>
      <c r="L110">
        <v>385</v>
      </c>
    </row>
    <row r="111" spans="1:13" x14ac:dyDescent="0.25">
      <c r="A111" s="2">
        <v>40926</v>
      </c>
      <c r="B111" t="s">
        <v>21</v>
      </c>
      <c r="C111">
        <v>49</v>
      </c>
      <c r="D111" s="6" t="s">
        <v>16</v>
      </c>
      <c r="F111">
        <v>2.09</v>
      </c>
      <c r="J111">
        <f>248+277+295+316+328+353</f>
        <v>1817</v>
      </c>
      <c r="K111">
        <v>6</v>
      </c>
      <c r="L111">
        <v>353</v>
      </c>
    </row>
    <row r="112" spans="1:13" x14ac:dyDescent="0.25">
      <c r="A112" s="2">
        <v>40926</v>
      </c>
      <c r="B112" t="s">
        <v>21</v>
      </c>
      <c r="C112">
        <v>49</v>
      </c>
      <c r="D112" s="6" t="s">
        <v>16</v>
      </c>
      <c r="F112">
        <v>2.86</v>
      </c>
      <c r="J112">
        <f>208+263+274+299+302</f>
        <v>1346</v>
      </c>
      <c r="K112">
        <v>5</v>
      </c>
      <c r="L112">
        <v>302</v>
      </c>
    </row>
    <row r="113" spans="1:12" x14ac:dyDescent="0.25">
      <c r="A113" s="2">
        <v>40926</v>
      </c>
      <c r="B113" t="s">
        <v>21</v>
      </c>
      <c r="C113">
        <v>49</v>
      </c>
      <c r="D113" s="6" t="s">
        <v>24</v>
      </c>
      <c r="E113">
        <v>194</v>
      </c>
      <c r="F113">
        <v>0.75</v>
      </c>
    </row>
    <row r="114" spans="1:12" x14ac:dyDescent="0.25">
      <c r="A114" s="2">
        <v>40926</v>
      </c>
      <c r="B114" t="s">
        <v>21</v>
      </c>
      <c r="C114">
        <v>49</v>
      </c>
      <c r="D114" s="6" t="s">
        <v>24</v>
      </c>
      <c r="E114">
        <v>191</v>
      </c>
      <c r="F114">
        <v>0.64</v>
      </c>
    </row>
    <row r="115" spans="1:12" x14ac:dyDescent="0.25">
      <c r="A115" s="2">
        <v>40926</v>
      </c>
      <c r="B115" t="s">
        <v>21</v>
      </c>
      <c r="C115">
        <v>49</v>
      </c>
      <c r="D115" s="6" t="s">
        <v>24</v>
      </c>
      <c r="E115">
        <v>305</v>
      </c>
      <c r="F115">
        <v>1.28</v>
      </c>
    </row>
    <row r="116" spans="1:12" x14ac:dyDescent="0.25">
      <c r="A116" s="2">
        <v>40926</v>
      </c>
      <c r="B116" t="s">
        <v>21</v>
      </c>
      <c r="C116">
        <v>49</v>
      </c>
      <c r="D116" s="6" t="s">
        <v>24</v>
      </c>
      <c r="E116">
        <v>307</v>
      </c>
      <c r="F116">
        <v>1.1100000000000001</v>
      </c>
    </row>
    <row r="117" spans="1:12" x14ac:dyDescent="0.25">
      <c r="A117" s="2">
        <v>40926</v>
      </c>
      <c r="B117" t="s">
        <v>21</v>
      </c>
      <c r="C117">
        <v>49</v>
      </c>
      <c r="D117" s="6" t="s">
        <v>24</v>
      </c>
      <c r="E117">
        <v>388</v>
      </c>
      <c r="F117">
        <v>1.41</v>
      </c>
    </row>
    <row r="118" spans="1:12" x14ac:dyDescent="0.25">
      <c r="A118" s="2">
        <v>40926</v>
      </c>
      <c r="B118" t="s">
        <v>21</v>
      </c>
      <c r="C118">
        <v>49</v>
      </c>
      <c r="D118" s="6" t="s">
        <v>16</v>
      </c>
      <c r="F118">
        <v>5.41</v>
      </c>
      <c r="J118">
        <f>240+260+290+299+339+337</f>
        <v>1765</v>
      </c>
      <c r="K118">
        <v>6</v>
      </c>
      <c r="L118">
        <v>339</v>
      </c>
    </row>
    <row r="119" spans="1:12" x14ac:dyDescent="0.25">
      <c r="A119" s="2">
        <v>40926</v>
      </c>
      <c r="B119" t="s">
        <v>21</v>
      </c>
      <c r="C119">
        <v>49</v>
      </c>
      <c r="D119" s="6" t="s">
        <v>24</v>
      </c>
      <c r="E119">
        <v>301</v>
      </c>
      <c r="F119">
        <v>1.24</v>
      </c>
    </row>
    <row r="120" spans="1:12" x14ac:dyDescent="0.25">
      <c r="A120" s="2">
        <v>40926</v>
      </c>
      <c r="B120" t="s">
        <v>21</v>
      </c>
      <c r="C120">
        <v>49</v>
      </c>
      <c r="D120" s="6" t="s">
        <v>24</v>
      </c>
      <c r="E120">
        <v>423</v>
      </c>
      <c r="F120">
        <v>1.56</v>
      </c>
    </row>
    <row r="121" spans="1:12" x14ac:dyDescent="0.25">
      <c r="A121" s="2">
        <v>40926</v>
      </c>
      <c r="B121" t="s">
        <v>21</v>
      </c>
      <c r="C121">
        <v>42</v>
      </c>
      <c r="D121" s="6" t="s">
        <v>16</v>
      </c>
      <c r="F121">
        <v>10.52</v>
      </c>
      <c r="J121">
        <f>187+252+258+326+345+360+372+390+392+398</f>
        <v>3280</v>
      </c>
      <c r="K121">
        <v>10</v>
      </c>
      <c r="L121">
        <v>398</v>
      </c>
    </row>
    <row r="122" spans="1:12" x14ac:dyDescent="0.25">
      <c r="A122" s="2">
        <v>40926</v>
      </c>
      <c r="B122" t="s">
        <v>21</v>
      </c>
      <c r="C122">
        <v>42</v>
      </c>
      <c r="D122" s="6" t="s">
        <v>16</v>
      </c>
      <c r="F122">
        <v>1.45</v>
      </c>
      <c r="J122">
        <f>46+55+64+65+71</f>
        <v>301</v>
      </c>
      <c r="K122">
        <v>5</v>
      </c>
      <c r="L122">
        <v>71</v>
      </c>
    </row>
    <row r="123" spans="1:12" x14ac:dyDescent="0.25">
      <c r="A123" s="2">
        <v>40926</v>
      </c>
      <c r="B123" t="s">
        <v>21</v>
      </c>
      <c r="C123">
        <v>42</v>
      </c>
      <c r="D123" s="6" t="s">
        <v>16</v>
      </c>
      <c r="F123">
        <v>1.43</v>
      </c>
      <c r="J123">
        <f>179+208+229</f>
        <v>616</v>
      </c>
      <c r="K123">
        <v>3</v>
      </c>
      <c r="L123">
        <v>229</v>
      </c>
    </row>
    <row r="124" spans="1:12" x14ac:dyDescent="0.25">
      <c r="A124" s="2">
        <v>40926</v>
      </c>
      <c r="B124" t="s">
        <v>21</v>
      </c>
      <c r="C124">
        <v>42</v>
      </c>
      <c r="D124" s="6" t="s">
        <v>16</v>
      </c>
      <c r="F124">
        <v>5.15</v>
      </c>
      <c r="J124">
        <f>188+192+226+247+263+253</f>
        <v>1369</v>
      </c>
      <c r="K124">
        <v>6</v>
      </c>
      <c r="L124">
        <v>263</v>
      </c>
    </row>
    <row r="125" spans="1:12" x14ac:dyDescent="0.25">
      <c r="A125" s="2">
        <v>40926</v>
      </c>
      <c r="B125" t="s">
        <v>21</v>
      </c>
      <c r="C125">
        <v>42</v>
      </c>
      <c r="D125" s="6" t="s">
        <v>16</v>
      </c>
      <c r="F125">
        <v>1.02</v>
      </c>
      <c r="J125">
        <f>43+46+55</f>
        <v>144</v>
      </c>
      <c r="K125">
        <v>3</v>
      </c>
      <c r="L125">
        <v>55</v>
      </c>
    </row>
    <row r="126" spans="1:12" x14ac:dyDescent="0.25">
      <c r="A126" s="2">
        <v>40926</v>
      </c>
      <c r="B126" t="s">
        <v>21</v>
      </c>
      <c r="C126">
        <v>42</v>
      </c>
      <c r="D126" s="6" t="s">
        <v>16</v>
      </c>
      <c r="F126">
        <v>6.27</v>
      </c>
      <c r="J126">
        <f>208+249+264+263+263+262</f>
        <v>1509</v>
      </c>
      <c r="K126">
        <v>6</v>
      </c>
      <c r="L126">
        <v>264</v>
      </c>
    </row>
    <row r="127" spans="1:12" x14ac:dyDescent="0.25">
      <c r="A127" s="2">
        <v>40926</v>
      </c>
      <c r="B127" t="s">
        <v>21</v>
      </c>
      <c r="C127">
        <v>42</v>
      </c>
      <c r="D127" s="6" t="s">
        <v>16</v>
      </c>
      <c r="F127">
        <v>4.26</v>
      </c>
      <c r="J127">
        <f>209+251+274+280+286+288</f>
        <v>1588</v>
      </c>
      <c r="K127">
        <v>6</v>
      </c>
      <c r="L127">
        <v>286</v>
      </c>
    </row>
    <row r="128" spans="1:12" x14ac:dyDescent="0.25">
      <c r="A128" s="2">
        <v>40926</v>
      </c>
      <c r="B128" t="s">
        <v>21</v>
      </c>
      <c r="C128">
        <v>42</v>
      </c>
      <c r="D128" s="6" t="s">
        <v>16</v>
      </c>
      <c r="F128">
        <v>2.9</v>
      </c>
      <c r="J128">
        <f>186+234+284+298</f>
        <v>1002</v>
      </c>
      <c r="K128">
        <v>4</v>
      </c>
      <c r="L128">
        <v>298</v>
      </c>
    </row>
    <row r="129" spans="1:12" x14ac:dyDescent="0.25">
      <c r="A129" s="2">
        <v>40926</v>
      </c>
      <c r="B129" t="s">
        <v>21</v>
      </c>
      <c r="C129">
        <v>42</v>
      </c>
      <c r="D129" s="6" t="s">
        <v>16</v>
      </c>
      <c r="F129">
        <v>0.7</v>
      </c>
      <c r="J129">
        <f>24+22+23</f>
        <v>69</v>
      </c>
      <c r="K129">
        <v>3</v>
      </c>
      <c r="L129">
        <v>24</v>
      </c>
    </row>
    <row r="130" spans="1:12" x14ac:dyDescent="0.25">
      <c r="A130" s="2">
        <v>40926</v>
      </c>
      <c r="B130" t="s">
        <v>21</v>
      </c>
      <c r="C130">
        <v>42</v>
      </c>
      <c r="D130" s="6" t="s">
        <v>16</v>
      </c>
      <c r="F130">
        <v>6.05</v>
      </c>
      <c r="J130">
        <f>486+421+399+258+337+347+385</f>
        <v>2633</v>
      </c>
      <c r="K130">
        <v>7</v>
      </c>
      <c r="L130">
        <v>486</v>
      </c>
    </row>
    <row r="131" spans="1:12" x14ac:dyDescent="0.25">
      <c r="A131" s="2">
        <v>40926</v>
      </c>
      <c r="B131" t="s">
        <v>21</v>
      </c>
      <c r="C131">
        <v>42</v>
      </c>
      <c r="D131" s="6" t="s">
        <v>16</v>
      </c>
      <c r="F131">
        <v>0.85</v>
      </c>
      <c r="J131">
        <f>32+35+42</f>
        <v>109</v>
      </c>
      <c r="K131">
        <v>3</v>
      </c>
      <c r="L131">
        <v>42</v>
      </c>
    </row>
    <row r="132" spans="1:12" x14ac:dyDescent="0.25">
      <c r="A132" s="2">
        <v>40926</v>
      </c>
      <c r="B132" t="s">
        <v>21</v>
      </c>
      <c r="C132">
        <v>42</v>
      </c>
      <c r="D132" s="6" t="s">
        <v>16</v>
      </c>
      <c r="F132">
        <v>5.81</v>
      </c>
      <c r="J132">
        <f>73+160+200+210+224+236+249+242</f>
        <v>1594</v>
      </c>
      <c r="K132">
        <v>8</v>
      </c>
      <c r="L132">
        <v>249</v>
      </c>
    </row>
    <row r="133" spans="1:12" x14ac:dyDescent="0.25">
      <c r="A133" s="2">
        <v>40926</v>
      </c>
      <c r="B133" t="s">
        <v>21</v>
      </c>
      <c r="C133">
        <v>42</v>
      </c>
      <c r="D133" s="6" t="s">
        <v>16</v>
      </c>
      <c r="F133">
        <v>7.2</v>
      </c>
      <c r="J133">
        <f>289+317+323+345+335</f>
        <v>1609</v>
      </c>
      <c r="K133">
        <v>5</v>
      </c>
      <c r="L133">
        <v>345</v>
      </c>
    </row>
    <row r="134" spans="1:12" x14ac:dyDescent="0.25">
      <c r="A134" s="2">
        <v>40926</v>
      </c>
      <c r="B134" t="s">
        <v>21</v>
      </c>
      <c r="C134">
        <v>42</v>
      </c>
      <c r="D134" s="6" t="s">
        <v>16</v>
      </c>
      <c r="F134">
        <v>6.92</v>
      </c>
      <c r="J134">
        <f>125+212+245+252+256+254</f>
        <v>1344</v>
      </c>
      <c r="K134">
        <v>6</v>
      </c>
      <c r="L134">
        <v>256</v>
      </c>
    </row>
    <row r="135" spans="1:12" x14ac:dyDescent="0.25">
      <c r="A135" s="2">
        <v>40926</v>
      </c>
      <c r="B135" t="s">
        <v>21</v>
      </c>
      <c r="C135">
        <v>42</v>
      </c>
      <c r="D135" s="6" t="s">
        <v>16</v>
      </c>
      <c r="F135">
        <v>0.98</v>
      </c>
      <c r="J135">
        <f>229+235+236</f>
        <v>700</v>
      </c>
      <c r="K135">
        <v>3</v>
      </c>
      <c r="L135">
        <v>236</v>
      </c>
    </row>
    <row r="136" spans="1:12" x14ac:dyDescent="0.25">
      <c r="A136" s="2">
        <v>40926</v>
      </c>
      <c r="B136" t="s">
        <v>21</v>
      </c>
      <c r="C136">
        <v>42</v>
      </c>
      <c r="D136" s="6" t="s">
        <v>16</v>
      </c>
      <c r="F136">
        <v>7.12</v>
      </c>
      <c r="J136">
        <f>300+314+329+340+349+357</f>
        <v>1989</v>
      </c>
      <c r="K136">
        <v>6</v>
      </c>
      <c r="L136">
        <v>357</v>
      </c>
    </row>
    <row r="137" spans="1:12" x14ac:dyDescent="0.25">
      <c r="A137" s="2">
        <v>40926</v>
      </c>
      <c r="B137" t="s">
        <v>21</v>
      </c>
      <c r="C137">
        <v>42</v>
      </c>
      <c r="D137" s="6" t="s">
        <v>16</v>
      </c>
      <c r="F137">
        <v>7.34</v>
      </c>
      <c r="J137">
        <f>310+315+318+194+284+291+303</f>
        <v>2015</v>
      </c>
      <c r="K137">
        <v>7</v>
      </c>
      <c r="L137">
        <v>318</v>
      </c>
    </row>
    <row r="138" spans="1:12" x14ac:dyDescent="0.25">
      <c r="A138" s="2">
        <v>40926</v>
      </c>
      <c r="B138" t="s">
        <v>21</v>
      </c>
      <c r="C138">
        <v>42</v>
      </c>
      <c r="D138" s="6" t="s">
        <v>16</v>
      </c>
      <c r="F138">
        <v>9.56</v>
      </c>
      <c r="J138">
        <f>273+281+297+310+335+347+349</f>
        <v>2192</v>
      </c>
      <c r="K138">
        <v>7</v>
      </c>
      <c r="L138">
        <v>349</v>
      </c>
    </row>
    <row r="139" spans="1:12" x14ac:dyDescent="0.25">
      <c r="A139" s="2">
        <v>40926</v>
      </c>
      <c r="B139" t="s">
        <v>21</v>
      </c>
      <c r="C139">
        <v>42</v>
      </c>
      <c r="D139" s="6" t="s">
        <v>16</v>
      </c>
      <c r="F139">
        <v>1</v>
      </c>
      <c r="J139">
        <f>34+41+46</f>
        <v>121</v>
      </c>
      <c r="K139">
        <v>3</v>
      </c>
      <c r="L139">
        <v>46</v>
      </c>
    </row>
    <row r="140" spans="1:12" x14ac:dyDescent="0.25">
      <c r="A140" s="2">
        <v>40926</v>
      </c>
      <c r="B140" t="s">
        <v>21</v>
      </c>
      <c r="C140">
        <v>30</v>
      </c>
      <c r="D140" s="6" t="s">
        <v>16</v>
      </c>
      <c r="F140">
        <v>1.37</v>
      </c>
      <c r="J140">
        <f>55+93+100</f>
        <v>248</v>
      </c>
      <c r="K140">
        <v>3</v>
      </c>
      <c r="L140">
        <v>100</v>
      </c>
    </row>
    <row r="141" spans="1:12" x14ac:dyDescent="0.25">
      <c r="A141" s="2">
        <v>40926</v>
      </c>
      <c r="B141" t="s">
        <v>21</v>
      </c>
      <c r="C141">
        <v>30</v>
      </c>
      <c r="D141" s="6" t="s">
        <v>20</v>
      </c>
      <c r="E141">
        <v>48</v>
      </c>
      <c r="F141">
        <v>0.89</v>
      </c>
    </row>
    <row r="142" spans="1:12" x14ac:dyDescent="0.25">
      <c r="A142" s="2">
        <v>40926</v>
      </c>
      <c r="B142" t="s">
        <v>21</v>
      </c>
      <c r="C142">
        <v>30</v>
      </c>
      <c r="D142" s="6" t="s">
        <v>20</v>
      </c>
      <c r="E142">
        <v>48</v>
      </c>
      <c r="F142">
        <v>0.78</v>
      </c>
    </row>
    <row r="143" spans="1:12" x14ac:dyDescent="0.25">
      <c r="A143" s="2">
        <v>40926</v>
      </c>
      <c r="B143" t="s">
        <v>21</v>
      </c>
      <c r="C143">
        <v>30</v>
      </c>
      <c r="D143" s="6" t="s">
        <v>20</v>
      </c>
      <c r="E143">
        <v>46</v>
      </c>
      <c r="F143">
        <v>0.94</v>
      </c>
    </row>
    <row r="144" spans="1:12" x14ac:dyDescent="0.25">
      <c r="A144" s="2">
        <v>40926</v>
      </c>
      <c r="B144" t="s">
        <v>21</v>
      </c>
      <c r="C144">
        <v>30</v>
      </c>
      <c r="D144" s="6" t="s">
        <v>20</v>
      </c>
      <c r="E144">
        <v>121</v>
      </c>
      <c r="F144">
        <v>1.21</v>
      </c>
    </row>
    <row r="145" spans="1:6" x14ac:dyDescent="0.25">
      <c r="A145" s="2">
        <v>40926</v>
      </c>
      <c r="B145" t="s">
        <v>21</v>
      </c>
      <c r="C145">
        <v>30</v>
      </c>
      <c r="D145" s="6" t="s">
        <v>20</v>
      </c>
      <c r="E145">
        <v>52</v>
      </c>
      <c r="F145">
        <v>0.75</v>
      </c>
    </row>
    <row r="146" spans="1:6" x14ac:dyDescent="0.25">
      <c r="A146" s="2">
        <v>40926</v>
      </c>
      <c r="B146" t="s">
        <v>21</v>
      </c>
      <c r="C146">
        <v>30</v>
      </c>
      <c r="D146" s="6" t="s">
        <v>20</v>
      </c>
      <c r="E146">
        <v>180</v>
      </c>
      <c r="F146">
        <v>0.85</v>
      </c>
    </row>
    <row r="147" spans="1:6" x14ac:dyDescent="0.25">
      <c r="A147" s="2">
        <v>40926</v>
      </c>
      <c r="B147" t="s">
        <v>21</v>
      </c>
      <c r="C147">
        <v>30</v>
      </c>
      <c r="D147" s="6" t="s">
        <v>20</v>
      </c>
      <c r="E147">
        <v>50</v>
      </c>
      <c r="F147">
        <v>0.71</v>
      </c>
    </row>
    <row r="148" spans="1:6" x14ac:dyDescent="0.25">
      <c r="A148" s="2">
        <v>40926</v>
      </c>
      <c r="B148" t="s">
        <v>21</v>
      </c>
      <c r="C148">
        <v>30</v>
      </c>
      <c r="D148" s="6" t="s">
        <v>20</v>
      </c>
      <c r="E148">
        <v>165</v>
      </c>
      <c r="F148">
        <v>0.86</v>
      </c>
    </row>
    <row r="149" spans="1:6" x14ac:dyDescent="0.25">
      <c r="A149" s="2">
        <v>40926</v>
      </c>
      <c r="B149" t="s">
        <v>21</v>
      </c>
      <c r="C149">
        <v>30</v>
      </c>
      <c r="D149" s="6" t="s">
        <v>20</v>
      </c>
      <c r="E149">
        <v>116</v>
      </c>
      <c r="F149">
        <v>0.9</v>
      </c>
    </row>
    <row r="150" spans="1:6" x14ac:dyDescent="0.25">
      <c r="A150" s="2">
        <v>40926</v>
      </c>
      <c r="B150" t="s">
        <v>21</v>
      </c>
      <c r="C150">
        <v>30</v>
      </c>
      <c r="D150" s="6" t="s">
        <v>20</v>
      </c>
      <c r="E150">
        <v>165</v>
      </c>
      <c r="F150">
        <v>1</v>
      </c>
    </row>
    <row r="151" spans="1:6" x14ac:dyDescent="0.25">
      <c r="A151" s="2">
        <v>40926</v>
      </c>
      <c r="B151" t="s">
        <v>21</v>
      </c>
      <c r="C151">
        <v>30</v>
      </c>
      <c r="D151" s="6" t="s">
        <v>20</v>
      </c>
      <c r="E151">
        <v>81</v>
      </c>
      <c r="F151">
        <v>0.77</v>
      </c>
    </row>
    <row r="152" spans="1:6" x14ac:dyDescent="0.25">
      <c r="A152" s="2">
        <v>40926</v>
      </c>
      <c r="B152" t="s">
        <v>21</v>
      </c>
      <c r="C152">
        <v>30</v>
      </c>
      <c r="D152" s="6" t="s">
        <v>20</v>
      </c>
      <c r="E152">
        <v>189</v>
      </c>
      <c r="F152">
        <v>1.08</v>
      </c>
    </row>
    <row r="153" spans="1:6" x14ac:dyDescent="0.25">
      <c r="A153" s="2">
        <v>40926</v>
      </c>
      <c r="B153" t="s">
        <v>21</v>
      </c>
      <c r="C153">
        <v>30</v>
      </c>
      <c r="D153" s="6" t="s">
        <v>20</v>
      </c>
      <c r="E153">
        <v>44</v>
      </c>
      <c r="F153">
        <v>0.91</v>
      </c>
    </row>
    <row r="154" spans="1:6" x14ac:dyDescent="0.25">
      <c r="A154" s="2">
        <v>40926</v>
      </c>
      <c r="B154" t="s">
        <v>21</v>
      </c>
      <c r="C154">
        <v>30</v>
      </c>
      <c r="D154" s="6" t="s">
        <v>20</v>
      </c>
      <c r="E154">
        <v>121</v>
      </c>
      <c r="F154">
        <v>1.24</v>
      </c>
    </row>
    <row r="155" spans="1:6" x14ac:dyDescent="0.25">
      <c r="A155" s="2">
        <v>40926</v>
      </c>
      <c r="B155" t="s">
        <v>21</v>
      </c>
      <c r="C155">
        <v>30</v>
      </c>
      <c r="D155" s="6" t="s">
        <v>20</v>
      </c>
      <c r="E155">
        <v>144</v>
      </c>
      <c r="F155">
        <v>1.1200000000000001</v>
      </c>
    </row>
    <row r="156" spans="1:6" x14ac:dyDescent="0.25">
      <c r="A156" s="2">
        <v>40926</v>
      </c>
      <c r="B156" t="s">
        <v>21</v>
      </c>
      <c r="C156">
        <v>30</v>
      </c>
      <c r="D156" s="6" t="s">
        <v>20</v>
      </c>
      <c r="E156">
        <v>172</v>
      </c>
      <c r="F156">
        <v>0.9</v>
      </c>
    </row>
    <row r="157" spans="1:6" x14ac:dyDescent="0.25">
      <c r="A157" s="2">
        <v>40926</v>
      </c>
      <c r="B157" t="s">
        <v>21</v>
      </c>
      <c r="C157">
        <v>30</v>
      </c>
      <c r="D157" s="6" t="s">
        <v>20</v>
      </c>
      <c r="E157">
        <v>117</v>
      </c>
      <c r="F157">
        <v>0.65</v>
      </c>
    </row>
    <row r="158" spans="1:6" x14ac:dyDescent="0.25">
      <c r="A158" s="2">
        <v>40926</v>
      </c>
      <c r="B158" t="s">
        <v>21</v>
      </c>
      <c r="C158">
        <v>30</v>
      </c>
      <c r="D158" s="6" t="s">
        <v>20</v>
      </c>
      <c r="E158">
        <v>81</v>
      </c>
      <c r="F158">
        <v>0.77</v>
      </c>
    </row>
    <row r="159" spans="1:6" x14ac:dyDescent="0.25">
      <c r="A159" s="2">
        <v>40926</v>
      </c>
      <c r="B159" t="s">
        <v>21</v>
      </c>
      <c r="C159">
        <v>30</v>
      </c>
      <c r="D159" s="6" t="s">
        <v>20</v>
      </c>
      <c r="E159">
        <v>163</v>
      </c>
      <c r="F159">
        <v>0.95</v>
      </c>
    </row>
    <row r="160" spans="1:6" x14ac:dyDescent="0.25">
      <c r="A160" s="2">
        <v>40926</v>
      </c>
      <c r="B160" t="s">
        <v>21</v>
      </c>
      <c r="C160">
        <v>30</v>
      </c>
      <c r="D160" s="6" t="s">
        <v>20</v>
      </c>
      <c r="E160">
        <v>187</v>
      </c>
      <c r="F160">
        <v>0.87</v>
      </c>
    </row>
    <row r="161" spans="1:13" x14ac:dyDescent="0.25">
      <c r="A161" s="2">
        <v>40926</v>
      </c>
      <c r="B161" t="s">
        <v>21</v>
      </c>
      <c r="C161">
        <v>30</v>
      </c>
      <c r="D161" s="6" t="s">
        <v>20</v>
      </c>
      <c r="E161">
        <v>203</v>
      </c>
      <c r="F161">
        <v>1.21</v>
      </c>
    </row>
    <row r="162" spans="1:13" x14ac:dyDescent="0.25">
      <c r="A162" s="2">
        <v>40926</v>
      </c>
      <c r="B162" t="s">
        <v>21</v>
      </c>
      <c r="C162">
        <v>30</v>
      </c>
      <c r="D162" s="6" t="s">
        <v>20</v>
      </c>
      <c r="E162">
        <v>171</v>
      </c>
      <c r="F162">
        <v>0.97</v>
      </c>
    </row>
    <row r="163" spans="1:13" x14ac:dyDescent="0.25">
      <c r="A163" s="2">
        <v>40926</v>
      </c>
      <c r="B163" t="s">
        <v>21</v>
      </c>
      <c r="C163">
        <v>30</v>
      </c>
      <c r="D163" s="6" t="s">
        <v>20</v>
      </c>
      <c r="E163">
        <v>148</v>
      </c>
      <c r="F163">
        <v>0.78</v>
      </c>
    </row>
    <row r="164" spans="1:13" x14ac:dyDescent="0.25">
      <c r="A164" s="2">
        <v>40926</v>
      </c>
      <c r="B164" t="s">
        <v>21</v>
      </c>
      <c r="C164">
        <v>30</v>
      </c>
      <c r="D164" s="6" t="s">
        <v>20</v>
      </c>
      <c r="E164">
        <v>109</v>
      </c>
      <c r="F164">
        <v>1</v>
      </c>
    </row>
    <row r="165" spans="1:13" x14ac:dyDescent="0.25">
      <c r="A165" s="2">
        <v>40926</v>
      </c>
      <c r="B165" t="s">
        <v>21</v>
      </c>
      <c r="C165">
        <v>19</v>
      </c>
      <c r="D165" s="6" t="s">
        <v>16</v>
      </c>
      <c r="F165">
        <v>1.31</v>
      </c>
      <c r="J165">
        <f>105+174+184+143</f>
        <v>606</v>
      </c>
      <c r="K165">
        <v>4</v>
      </c>
      <c r="L165">
        <v>184</v>
      </c>
    </row>
    <row r="166" spans="1:13" x14ac:dyDescent="0.25">
      <c r="A166" s="2">
        <v>40926</v>
      </c>
      <c r="B166" t="s">
        <v>21</v>
      </c>
      <c r="C166">
        <v>15</v>
      </c>
      <c r="D166" s="6" t="s">
        <v>16</v>
      </c>
      <c r="F166">
        <v>0</v>
      </c>
      <c r="J166">
        <v>0</v>
      </c>
      <c r="K166">
        <v>0</v>
      </c>
      <c r="L166">
        <v>0</v>
      </c>
      <c r="M166" t="s">
        <v>26</v>
      </c>
    </row>
    <row r="167" spans="1:13" x14ac:dyDescent="0.25">
      <c r="A167" s="2">
        <v>40926</v>
      </c>
      <c r="B167" t="s">
        <v>22</v>
      </c>
      <c r="C167">
        <v>41</v>
      </c>
      <c r="D167" s="6" t="s">
        <v>16</v>
      </c>
      <c r="F167">
        <v>2.2000000000000002</v>
      </c>
      <c r="J167">
        <f>78+115+121+229</f>
        <v>543</v>
      </c>
      <c r="K167">
        <v>4</v>
      </c>
      <c r="L167">
        <v>229</v>
      </c>
    </row>
    <row r="168" spans="1:13" x14ac:dyDescent="0.25">
      <c r="A168" s="2">
        <v>40926</v>
      </c>
      <c r="B168" t="s">
        <v>22</v>
      </c>
      <c r="C168">
        <v>41</v>
      </c>
      <c r="D168" s="6" t="s">
        <v>16</v>
      </c>
      <c r="F168">
        <v>5.51</v>
      </c>
      <c r="J168">
        <f>232+253+253+313+325</f>
        <v>1376</v>
      </c>
      <c r="K168">
        <v>5</v>
      </c>
      <c r="L168">
        <v>325</v>
      </c>
    </row>
    <row r="169" spans="1:13" x14ac:dyDescent="0.25">
      <c r="A169" s="2">
        <v>40926</v>
      </c>
      <c r="B169" t="s">
        <v>22</v>
      </c>
      <c r="C169">
        <v>41</v>
      </c>
      <c r="D169" s="6" t="s">
        <v>16</v>
      </c>
      <c r="F169">
        <v>5.57</v>
      </c>
      <c r="J169">
        <f>93+174+210+242+244+256+313+265+303</f>
        <v>2100</v>
      </c>
      <c r="K169">
        <v>9</v>
      </c>
      <c r="L169">
        <v>313</v>
      </c>
    </row>
    <row r="170" spans="1:13" x14ac:dyDescent="0.25">
      <c r="A170" s="2">
        <v>40926</v>
      </c>
      <c r="B170" t="s">
        <v>22</v>
      </c>
      <c r="C170">
        <v>41</v>
      </c>
      <c r="D170" s="6" t="s">
        <v>16</v>
      </c>
      <c r="F170">
        <v>0.9</v>
      </c>
      <c r="J170">
        <f>57+75+79</f>
        <v>211</v>
      </c>
      <c r="K170">
        <v>3</v>
      </c>
      <c r="L170">
        <v>79</v>
      </c>
    </row>
    <row r="171" spans="1:13" x14ac:dyDescent="0.25">
      <c r="A171" s="2">
        <v>40926</v>
      </c>
      <c r="B171" t="s">
        <v>22</v>
      </c>
      <c r="C171">
        <v>41</v>
      </c>
      <c r="D171" s="6" t="s">
        <v>16</v>
      </c>
      <c r="F171">
        <v>4.1500000000000004</v>
      </c>
      <c r="J171">
        <f>164+178+120+149+145</f>
        <v>756</v>
      </c>
      <c r="K171">
        <v>5</v>
      </c>
      <c r="L171">
        <v>164</v>
      </c>
    </row>
    <row r="172" spans="1:13" x14ac:dyDescent="0.25">
      <c r="A172" s="2">
        <v>40926</v>
      </c>
      <c r="B172" t="s">
        <v>22</v>
      </c>
      <c r="C172">
        <v>41</v>
      </c>
      <c r="D172" s="6" t="s">
        <v>16</v>
      </c>
      <c r="F172">
        <v>4.4000000000000004</v>
      </c>
      <c r="J172">
        <f>262+270+283+305</f>
        <v>1120</v>
      </c>
      <c r="K172">
        <v>4</v>
      </c>
      <c r="L172">
        <v>305</v>
      </c>
    </row>
    <row r="173" spans="1:13" x14ac:dyDescent="0.25">
      <c r="A173" s="2">
        <v>40926</v>
      </c>
      <c r="B173" t="s">
        <v>22</v>
      </c>
      <c r="C173">
        <v>41</v>
      </c>
      <c r="D173" s="6" t="s">
        <v>16</v>
      </c>
      <c r="F173">
        <v>1.64</v>
      </c>
      <c r="J173">
        <f>72+177+214</f>
        <v>463</v>
      </c>
      <c r="K173">
        <v>3</v>
      </c>
      <c r="L173">
        <v>214</v>
      </c>
    </row>
    <row r="174" spans="1:13" x14ac:dyDescent="0.25">
      <c r="A174" s="2">
        <v>40926</v>
      </c>
      <c r="B174" t="s">
        <v>22</v>
      </c>
      <c r="C174">
        <v>41</v>
      </c>
      <c r="D174" s="6" t="s">
        <v>16</v>
      </c>
      <c r="F174">
        <v>6.85</v>
      </c>
      <c r="J174">
        <f>304+315+315+267+271+282+289</f>
        <v>2043</v>
      </c>
      <c r="K174">
        <v>7</v>
      </c>
      <c r="L174">
        <v>315</v>
      </c>
    </row>
    <row r="175" spans="1:13" x14ac:dyDescent="0.25">
      <c r="A175" s="2">
        <v>40926</v>
      </c>
      <c r="B175" t="s">
        <v>22</v>
      </c>
      <c r="C175">
        <v>39</v>
      </c>
      <c r="D175" s="6" t="s">
        <v>16</v>
      </c>
      <c r="F175">
        <v>1.06</v>
      </c>
      <c r="J175">
        <f>46+63+73</f>
        <v>182</v>
      </c>
      <c r="K175">
        <v>3</v>
      </c>
      <c r="L175">
        <v>73</v>
      </c>
    </row>
    <row r="176" spans="1:13" x14ac:dyDescent="0.25">
      <c r="A176" s="2">
        <v>40926</v>
      </c>
      <c r="B176" t="s">
        <v>22</v>
      </c>
      <c r="C176">
        <v>39</v>
      </c>
      <c r="D176" s="6" t="s">
        <v>16</v>
      </c>
      <c r="F176">
        <v>0.89</v>
      </c>
      <c r="J176">
        <f>33+60+63+78</f>
        <v>234</v>
      </c>
      <c r="K176">
        <v>4</v>
      </c>
      <c r="L176">
        <v>78</v>
      </c>
    </row>
    <row r="177" spans="1:12" x14ac:dyDescent="0.25">
      <c r="A177" s="2">
        <v>40926</v>
      </c>
      <c r="B177" t="s">
        <v>22</v>
      </c>
      <c r="C177">
        <v>39</v>
      </c>
      <c r="D177" s="6" t="s">
        <v>16</v>
      </c>
      <c r="F177">
        <v>0.96</v>
      </c>
      <c r="J177">
        <f>35+36</f>
        <v>71</v>
      </c>
      <c r="K177">
        <v>2</v>
      </c>
      <c r="L177">
        <v>36</v>
      </c>
    </row>
    <row r="178" spans="1:12" x14ac:dyDescent="0.25">
      <c r="A178" s="2">
        <v>40926</v>
      </c>
      <c r="B178" t="s">
        <v>22</v>
      </c>
      <c r="C178">
        <v>39</v>
      </c>
      <c r="D178" s="6" t="s">
        <v>16</v>
      </c>
      <c r="F178">
        <v>0.86</v>
      </c>
      <c r="J178">
        <f>37+49</f>
        <v>86</v>
      </c>
      <c r="K178">
        <v>2</v>
      </c>
      <c r="L178">
        <v>49</v>
      </c>
    </row>
    <row r="179" spans="1:12" x14ac:dyDescent="0.25">
      <c r="A179" s="2">
        <v>40926</v>
      </c>
      <c r="B179" t="s">
        <v>22</v>
      </c>
      <c r="C179">
        <v>39</v>
      </c>
      <c r="D179" s="6" t="s">
        <v>16</v>
      </c>
      <c r="F179">
        <v>0.87</v>
      </c>
      <c r="J179">
        <f>49+47+55</f>
        <v>151</v>
      </c>
      <c r="K179">
        <v>3</v>
      </c>
      <c r="L179">
        <v>55</v>
      </c>
    </row>
    <row r="180" spans="1:12" x14ac:dyDescent="0.25">
      <c r="A180" s="2">
        <v>40926</v>
      </c>
      <c r="B180" t="s">
        <v>22</v>
      </c>
      <c r="C180">
        <v>39</v>
      </c>
      <c r="D180" s="6" t="s">
        <v>16</v>
      </c>
      <c r="F180">
        <v>2.9</v>
      </c>
      <c r="J180">
        <f>60+97+130+142+152</f>
        <v>581</v>
      </c>
      <c r="K180">
        <v>5</v>
      </c>
      <c r="L180">
        <v>152</v>
      </c>
    </row>
    <row r="181" spans="1:12" x14ac:dyDescent="0.25">
      <c r="A181" s="2">
        <v>40926</v>
      </c>
      <c r="B181" t="s">
        <v>22</v>
      </c>
      <c r="C181">
        <v>37</v>
      </c>
      <c r="D181" s="6" t="s">
        <v>16</v>
      </c>
      <c r="F181">
        <v>4.91</v>
      </c>
      <c r="J181">
        <v>244</v>
      </c>
      <c r="K181">
        <v>1</v>
      </c>
      <c r="L181">
        <v>244</v>
      </c>
    </row>
    <row r="182" spans="1:12" x14ac:dyDescent="0.25">
      <c r="A182" s="2">
        <v>40926</v>
      </c>
      <c r="B182" t="s">
        <v>22</v>
      </c>
      <c r="C182">
        <v>37</v>
      </c>
      <c r="D182" s="6" t="s">
        <v>16</v>
      </c>
      <c r="F182">
        <v>3.48</v>
      </c>
      <c r="J182">
        <f>180+179+206</f>
        <v>565</v>
      </c>
      <c r="K182">
        <v>3</v>
      </c>
      <c r="L182">
        <v>206</v>
      </c>
    </row>
    <row r="183" spans="1:12" x14ac:dyDescent="0.25">
      <c r="A183" s="2">
        <v>40926</v>
      </c>
      <c r="B183" t="s">
        <v>22</v>
      </c>
      <c r="C183">
        <v>37</v>
      </c>
      <c r="D183" s="6" t="s">
        <v>16</v>
      </c>
      <c r="F183">
        <v>6.93</v>
      </c>
      <c r="J183">
        <f>105+170+186+230</f>
        <v>691</v>
      </c>
      <c r="K183">
        <v>4</v>
      </c>
      <c r="L183">
        <v>230</v>
      </c>
    </row>
    <row r="184" spans="1:12" x14ac:dyDescent="0.25">
      <c r="A184" s="2">
        <v>40926</v>
      </c>
      <c r="B184" t="s">
        <v>22</v>
      </c>
      <c r="C184">
        <v>16</v>
      </c>
      <c r="D184" s="6" t="s">
        <v>20</v>
      </c>
      <c r="E184">
        <v>111</v>
      </c>
      <c r="F184">
        <v>1</v>
      </c>
    </row>
    <row r="185" spans="1:12" x14ac:dyDescent="0.25">
      <c r="A185" s="2">
        <v>40926</v>
      </c>
      <c r="B185" t="s">
        <v>22</v>
      </c>
      <c r="C185">
        <v>16</v>
      </c>
      <c r="D185" s="6" t="s">
        <v>20</v>
      </c>
      <c r="E185">
        <v>156</v>
      </c>
      <c r="F185">
        <v>1.1200000000000001</v>
      </c>
    </row>
    <row r="186" spans="1:12" x14ac:dyDescent="0.25">
      <c r="A186" s="2">
        <v>40926</v>
      </c>
      <c r="B186" t="s">
        <v>22</v>
      </c>
      <c r="C186">
        <v>16</v>
      </c>
      <c r="D186" s="6" t="s">
        <v>20</v>
      </c>
      <c r="E186">
        <v>174</v>
      </c>
      <c r="F186">
        <v>0.91</v>
      </c>
    </row>
    <row r="187" spans="1:12" x14ac:dyDescent="0.25">
      <c r="A187" s="2">
        <v>40926</v>
      </c>
      <c r="B187" t="s">
        <v>22</v>
      </c>
      <c r="C187">
        <v>16</v>
      </c>
      <c r="D187" s="6" t="s">
        <v>20</v>
      </c>
      <c r="E187">
        <v>108</v>
      </c>
      <c r="F187">
        <v>0.99</v>
      </c>
    </row>
    <row r="188" spans="1:12" x14ac:dyDescent="0.25">
      <c r="A188" s="2">
        <v>40926</v>
      </c>
      <c r="B188" t="s">
        <v>22</v>
      </c>
      <c r="C188">
        <v>16</v>
      </c>
      <c r="D188" s="6" t="s">
        <v>20</v>
      </c>
      <c r="E188">
        <v>36</v>
      </c>
      <c r="F188">
        <v>0.75</v>
      </c>
    </row>
    <row r="189" spans="1:12" x14ac:dyDescent="0.25">
      <c r="A189" s="2">
        <v>40926</v>
      </c>
      <c r="B189" t="s">
        <v>22</v>
      </c>
      <c r="C189">
        <v>16</v>
      </c>
      <c r="D189" s="6" t="s">
        <v>20</v>
      </c>
      <c r="E189">
        <v>32</v>
      </c>
      <c r="F189">
        <v>0.81</v>
      </c>
    </row>
    <row r="190" spans="1:12" x14ac:dyDescent="0.25">
      <c r="A190" s="2">
        <v>40926</v>
      </c>
      <c r="B190" t="s">
        <v>22</v>
      </c>
      <c r="C190">
        <v>16</v>
      </c>
      <c r="D190" s="6" t="s">
        <v>20</v>
      </c>
      <c r="E190">
        <v>114</v>
      </c>
      <c r="F190">
        <v>0.71</v>
      </c>
    </row>
    <row r="191" spans="1:12" x14ac:dyDescent="0.25">
      <c r="A191" s="2">
        <v>40926</v>
      </c>
      <c r="B191" t="s">
        <v>22</v>
      </c>
      <c r="C191">
        <v>16</v>
      </c>
      <c r="D191" s="6" t="s">
        <v>20</v>
      </c>
      <c r="E191">
        <v>65</v>
      </c>
      <c r="F191">
        <v>0.67</v>
      </c>
    </row>
    <row r="192" spans="1:12" x14ac:dyDescent="0.25">
      <c r="A192" s="2">
        <v>40926</v>
      </c>
      <c r="B192" t="s">
        <v>22</v>
      </c>
      <c r="C192">
        <v>16</v>
      </c>
      <c r="D192" s="6" t="s">
        <v>20</v>
      </c>
      <c r="E192">
        <v>108</v>
      </c>
      <c r="F192">
        <v>0.91</v>
      </c>
    </row>
    <row r="193" spans="1:6" x14ac:dyDescent="0.25">
      <c r="A193" s="2">
        <v>40926</v>
      </c>
      <c r="B193" t="s">
        <v>22</v>
      </c>
      <c r="C193">
        <v>16</v>
      </c>
      <c r="D193" s="6" t="s">
        <v>20</v>
      </c>
      <c r="E193">
        <v>85</v>
      </c>
      <c r="F193">
        <v>0.93</v>
      </c>
    </row>
    <row r="194" spans="1:6" x14ac:dyDescent="0.25">
      <c r="A194" s="2">
        <v>40926</v>
      </c>
      <c r="B194" t="s">
        <v>22</v>
      </c>
      <c r="C194">
        <v>16</v>
      </c>
      <c r="D194" s="6" t="s">
        <v>20</v>
      </c>
      <c r="E194">
        <v>73</v>
      </c>
      <c r="F194">
        <v>1.1599999999999999</v>
      </c>
    </row>
    <row r="195" spans="1:6" x14ac:dyDescent="0.25">
      <c r="A195" s="2">
        <v>40926</v>
      </c>
      <c r="B195" t="s">
        <v>22</v>
      </c>
      <c r="C195">
        <v>16</v>
      </c>
      <c r="D195" s="6" t="s">
        <v>20</v>
      </c>
      <c r="E195">
        <v>149</v>
      </c>
      <c r="F195">
        <v>0.72</v>
      </c>
    </row>
    <row r="196" spans="1:6" x14ac:dyDescent="0.25">
      <c r="A196" s="2">
        <v>40926</v>
      </c>
      <c r="B196" t="s">
        <v>22</v>
      </c>
      <c r="C196">
        <v>16</v>
      </c>
      <c r="D196" s="6" t="s">
        <v>20</v>
      </c>
      <c r="E196">
        <v>190</v>
      </c>
      <c r="F196">
        <v>0.9</v>
      </c>
    </row>
    <row r="197" spans="1:6" x14ac:dyDescent="0.25">
      <c r="A197" s="2">
        <v>40926</v>
      </c>
      <c r="B197" t="s">
        <v>22</v>
      </c>
      <c r="C197">
        <v>16</v>
      </c>
      <c r="D197" s="6" t="s">
        <v>20</v>
      </c>
      <c r="E197">
        <v>176</v>
      </c>
      <c r="F197">
        <v>0.56999999999999995</v>
      </c>
    </row>
    <row r="198" spans="1:6" x14ac:dyDescent="0.25">
      <c r="A198" s="2">
        <v>40926</v>
      </c>
      <c r="B198" t="s">
        <v>22</v>
      </c>
      <c r="C198">
        <v>16</v>
      </c>
      <c r="D198" s="6" t="s">
        <v>20</v>
      </c>
      <c r="E198">
        <v>114</v>
      </c>
      <c r="F198">
        <v>0.9</v>
      </c>
    </row>
    <row r="199" spans="1:6" x14ac:dyDescent="0.25">
      <c r="A199" s="2">
        <v>40926</v>
      </c>
      <c r="B199" t="s">
        <v>22</v>
      </c>
      <c r="C199">
        <v>16</v>
      </c>
      <c r="D199" s="6" t="s">
        <v>20</v>
      </c>
      <c r="E199">
        <v>127</v>
      </c>
      <c r="F199">
        <v>0.85</v>
      </c>
    </row>
    <row r="200" spans="1:6" x14ac:dyDescent="0.25">
      <c r="A200" s="2">
        <v>40926</v>
      </c>
      <c r="B200" t="s">
        <v>22</v>
      </c>
      <c r="C200">
        <v>16</v>
      </c>
      <c r="D200" s="6" t="s">
        <v>20</v>
      </c>
      <c r="E200">
        <v>124</v>
      </c>
      <c r="F200">
        <v>0.82</v>
      </c>
    </row>
    <row r="201" spans="1:6" x14ac:dyDescent="0.25">
      <c r="A201" s="2">
        <v>40926</v>
      </c>
      <c r="B201" t="s">
        <v>22</v>
      </c>
      <c r="C201">
        <v>16</v>
      </c>
      <c r="D201" s="6" t="s">
        <v>20</v>
      </c>
      <c r="E201">
        <v>121</v>
      </c>
      <c r="F201">
        <v>0.79</v>
      </c>
    </row>
    <row r="202" spans="1:6" x14ac:dyDescent="0.25">
      <c r="A202" s="2">
        <v>40926</v>
      </c>
      <c r="B202" t="s">
        <v>22</v>
      </c>
      <c r="C202">
        <v>16</v>
      </c>
      <c r="D202" s="6" t="s">
        <v>20</v>
      </c>
      <c r="E202">
        <v>77</v>
      </c>
      <c r="F202">
        <v>0.84</v>
      </c>
    </row>
    <row r="203" spans="1:6" x14ac:dyDescent="0.25">
      <c r="A203" s="2">
        <v>40926</v>
      </c>
      <c r="B203" t="s">
        <v>22</v>
      </c>
      <c r="C203">
        <v>16</v>
      </c>
      <c r="D203" s="6" t="s">
        <v>20</v>
      </c>
      <c r="E203">
        <v>179</v>
      </c>
      <c r="F203">
        <v>1.03</v>
      </c>
    </row>
    <row r="204" spans="1:6" x14ac:dyDescent="0.25">
      <c r="A204" s="2">
        <v>40926</v>
      </c>
      <c r="B204" t="s">
        <v>22</v>
      </c>
      <c r="C204">
        <v>16</v>
      </c>
      <c r="D204" s="6" t="s">
        <v>20</v>
      </c>
      <c r="E204">
        <v>203</v>
      </c>
      <c r="F204">
        <v>0.91</v>
      </c>
    </row>
    <row r="205" spans="1:6" x14ac:dyDescent="0.25">
      <c r="A205" s="2">
        <v>40926</v>
      </c>
      <c r="B205" t="s">
        <v>22</v>
      </c>
      <c r="C205">
        <v>16</v>
      </c>
      <c r="D205" s="6" t="s">
        <v>20</v>
      </c>
      <c r="E205">
        <v>176</v>
      </c>
      <c r="F205">
        <v>1.04</v>
      </c>
    </row>
    <row r="206" spans="1:6" x14ac:dyDescent="0.25">
      <c r="A206" s="2">
        <v>40926</v>
      </c>
      <c r="B206" t="s">
        <v>22</v>
      </c>
      <c r="C206">
        <v>16</v>
      </c>
      <c r="D206" s="6" t="s">
        <v>20</v>
      </c>
      <c r="E206">
        <v>189</v>
      </c>
      <c r="F206">
        <v>0.74</v>
      </c>
    </row>
    <row r="207" spans="1:6" x14ac:dyDescent="0.25">
      <c r="A207" s="2">
        <v>40926</v>
      </c>
      <c r="B207" t="s">
        <v>22</v>
      </c>
      <c r="C207">
        <v>16</v>
      </c>
      <c r="D207" s="6" t="s">
        <v>20</v>
      </c>
      <c r="E207">
        <v>190</v>
      </c>
      <c r="F207">
        <v>0.81</v>
      </c>
    </row>
    <row r="208" spans="1:6" x14ac:dyDescent="0.25">
      <c r="A208" s="2">
        <v>40926</v>
      </c>
      <c r="B208" t="s">
        <v>22</v>
      </c>
      <c r="C208">
        <v>16</v>
      </c>
      <c r="D208" s="6" t="s">
        <v>20</v>
      </c>
      <c r="E208">
        <v>207</v>
      </c>
      <c r="F208">
        <v>0.96</v>
      </c>
    </row>
    <row r="209" spans="1:6" x14ac:dyDescent="0.25">
      <c r="A209" s="2">
        <v>40926</v>
      </c>
      <c r="B209" t="s">
        <v>22</v>
      </c>
      <c r="C209">
        <v>16</v>
      </c>
      <c r="D209" s="6" t="s">
        <v>20</v>
      </c>
      <c r="E209">
        <v>211</v>
      </c>
      <c r="F209">
        <v>0.83</v>
      </c>
    </row>
    <row r="210" spans="1:6" x14ac:dyDescent="0.25">
      <c r="A210" s="2">
        <v>40926</v>
      </c>
      <c r="B210" t="s">
        <v>22</v>
      </c>
      <c r="C210">
        <v>16</v>
      </c>
      <c r="D210" s="6" t="s">
        <v>20</v>
      </c>
      <c r="E210">
        <v>204</v>
      </c>
      <c r="F210">
        <v>0.96</v>
      </c>
    </row>
    <row r="211" spans="1:6" x14ac:dyDescent="0.25">
      <c r="A211" s="2">
        <v>40926</v>
      </c>
      <c r="B211" t="s">
        <v>22</v>
      </c>
      <c r="C211">
        <v>16</v>
      </c>
      <c r="D211" s="6" t="s">
        <v>20</v>
      </c>
      <c r="E211">
        <v>153</v>
      </c>
      <c r="F211">
        <v>0.82</v>
      </c>
    </row>
    <row r="212" spans="1:6" x14ac:dyDescent="0.25">
      <c r="A212" s="2">
        <v>40926</v>
      </c>
      <c r="B212" t="s">
        <v>22</v>
      </c>
      <c r="C212">
        <v>16</v>
      </c>
      <c r="D212" s="6" t="s">
        <v>20</v>
      </c>
      <c r="E212">
        <v>198</v>
      </c>
      <c r="F212">
        <v>0.79</v>
      </c>
    </row>
    <row r="213" spans="1:6" x14ac:dyDescent="0.25">
      <c r="A213" s="2">
        <v>40926</v>
      </c>
      <c r="B213" t="s">
        <v>22</v>
      </c>
      <c r="C213">
        <v>16</v>
      </c>
      <c r="D213" s="6" t="s">
        <v>20</v>
      </c>
      <c r="E213">
        <v>166</v>
      </c>
      <c r="F213">
        <v>0.86</v>
      </c>
    </row>
    <row r="214" spans="1:6" x14ac:dyDescent="0.25">
      <c r="A214" s="2">
        <v>40926</v>
      </c>
      <c r="B214" t="s">
        <v>22</v>
      </c>
      <c r="C214">
        <v>16</v>
      </c>
      <c r="D214" s="6" t="s">
        <v>20</v>
      </c>
      <c r="E214">
        <v>137</v>
      </c>
      <c r="F214">
        <v>1.17</v>
      </c>
    </row>
    <row r="215" spans="1:6" x14ac:dyDescent="0.25">
      <c r="A215" s="2">
        <v>40926</v>
      </c>
      <c r="B215" t="s">
        <v>22</v>
      </c>
      <c r="C215">
        <v>16</v>
      </c>
      <c r="D215" s="6" t="s">
        <v>20</v>
      </c>
      <c r="E215">
        <v>210</v>
      </c>
      <c r="F215">
        <v>0.69</v>
      </c>
    </row>
    <row r="216" spans="1:6" x14ac:dyDescent="0.25">
      <c r="A216" s="2">
        <v>40926</v>
      </c>
      <c r="B216" t="s">
        <v>22</v>
      </c>
      <c r="C216">
        <v>16</v>
      </c>
      <c r="D216" s="6" t="s">
        <v>20</v>
      </c>
      <c r="E216">
        <v>195</v>
      </c>
      <c r="F216">
        <v>0.79</v>
      </c>
    </row>
    <row r="217" spans="1:6" x14ac:dyDescent="0.25">
      <c r="A217" s="2">
        <v>40926</v>
      </c>
      <c r="B217" t="s">
        <v>22</v>
      </c>
      <c r="C217">
        <v>16</v>
      </c>
      <c r="D217" s="6" t="s">
        <v>20</v>
      </c>
      <c r="E217">
        <v>174</v>
      </c>
      <c r="F217">
        <v>0.87</v>
      </c>
    </row>
    <row r="218" spans="1:6" x14ac:dyDescent="0.25">
      <c r="A218" s="2">
        <v>40926</v>
      </c>
      <c r="B218" t="s">
        <v>22</v>
      </c>
      <c r="C218">
        <v>16</v>
      </c>
      <c r="D218" s="6" t="s">
        <v>20</v>
      </c>
      <c r="E218">
        <v>197</v>
      </c>
      <c r="F218">
        <v>0.84</v>
      </c>
    </row>
    <row r="219" spans="1:6" x14ac:dyDescent="0.25">
      <c r="A219" s="2">
        <v>40926</v>
      </c>
      <c r="B219" t="s">
        <v>22</v>
      </c>
      <c r="C219">
        <v>16</v>
      </c>
      <c r="D219" s="6" t="s">
        <v>20</v>
      </c>
      <c r="E219">
        <v>146</v>
      </c>
      <c r="F219">
        <v>0.7</v>
      </c>
    </row>
    <row r="220" spans="1:6" x14ac:dyDescent="0.25">
      <c r="A220" s="2">
        <v>40926</v>
      </c>
      <c r="B220" t="s">
        <v>22</v>
      </c>
      <c r="C220">
        <v>16</v>
      </c>
      <c r="D220" s="6" t="s">
        <v>20</v>
      </c>
      <c r="E220">
        <v>215</v>
      </c>
      <c r="F220">
        <v>0.92</v>
      </c>
    </row>
    <row r="221" spans="1:6" x14ac:dyDescent="0.25">
      <c r="A221" s="2">
        <v>40926</v>
      </c>
      <c r="B221" t="s">
        <v>22</v>
      </c>
      <c r="C221">
        <v>16</v>
      </c>
      <c r="D221" s="6" t="s">
        <v>20</v>
      </c>
      <c r="E221">
        <v>272</v>
      </c>
      <c r="F221">
        <v>0.81</v>
      </c>
    </row>
    <row r="222" spans="1:6" x14ac:dyDescent="0.25">
      <c r="A222" s="2">
        <v>40926</v>
      </c>
      <c r="B222" t="s">
        <v>22</v>
      </c>
      <c r="C222">
        <v>16</v>
      </c>
      <c r="D222" s="6" t="s">
        <v>20</v>
      </c>
      <c r="E222">
        <v>272</v>
      </c>
      <c r="F222">
        <v>0.83</v>
      </c>
    </row>
    <row r="223" spans="1:6" x14ac:dyDescent="0.25">
      <c r="A223" s="2">
        <v>40926</v>
      </c>
      <c r="B223" t="s">
        <v>22</v>
      </c>
      <c r="C223">
        <v>16</v>
      </c>
      <c r="D223" s="6" t="s">
        <v>20</v>
      </c>
      <c r="E223">
        <v>250</v>
      </c>
      <c r="F223">
        <v>0.76</v>
      </c>
    </row>
    <row r="224" spans="1:6" x14ac:dyDescent="0.25">
      <c r="A224" s="2">
        <v>40926</v>
      </c>
      <c r="B224" t="s">
        <v>22</v>
      </c>
      <c r="C224">
        <v>16</v>
      </c>
      <c r="D224" s="6" t="s">
        <v>20</v>
      </c>
      <c r="E224">
        <v>63</v>
      </c>
      <c r="F224">
        <v>0.68</v>
      </c>
    </row>
    <row r="225" spans="1:6" x14ac:dyDescent="0.25">
      <c r="A225" s="2">
        <v>40926</v>
      </c>
      <c r="B225" t="s">
        <v>22</v>
      </c>
      <c r="C225">
        <v>16</v>
      </c>
      <c r="D225" s="6" t="s">
        <v>20</v>
      </c>
      <c r="E225">
        <v>78</v>
      </c>
      <c r="F225">
        <v>0.92</v>
      </c>
    </row>
    <row r="226" spans="1:6" x14ac:dyDescent="0.25">
      <c r="A226" s="2">
        <v>40926</v>
      </c>
      <c r="B226" t="s">
        <v>22</v>
      </c>
      <c r="C226">
        <v>16</v>
      </c>
      <c r="D226" s="6" t="s">
        <v>20</v>
      </c>
      <c r="E226">
        <v>142</v>
      </c>
      <c r="F226">
        <v>0.93</v>
      </c>
    </row>
    <row r="227" spans="1:6" x14ac:dyDescent="0.25">
      <c r="A227" s="2">
        <v>40926</v>
      </c>
      <c r="B227" t="s">
        <v>22</v>
      </c>
      <c r="C227">
        <v>16</v>
      </c>
      <c r="D227" s="6" t="s">
        <v>20</v>
      </c>
      <c r="E227">
        <v>152</v>
      </c>
      <c r="F227">
        <v>0.77</v>
      </c>
    </row>
    <row r="228" spans="1:6" x14ac:dyDescent="0.25">
      <c r="A228" s="2">
        <v>40926</v>
      </c>
      <c r="B228" t="s">
        <v>22</v>
      </c>
      <c r="C228">
        <v>16</v>
      </c>
      <c r="D228" s="6" t="s">
        <v>20</v>
      </c>
      <c r="E228">
        <v>169</v>
      </c>
      <c r="F228">
        <v>0.82</v>
      </c>
    </row>
    <row r="229" spans="1:6" x14ac:dyDescent="0.25">
      <c r="A229" s="2">
        <v>40926</v>
      </c>
      <c r="B229" t="s">
        <v>22</v>
      </c>
      <c r="C229">
        <v>16</v>
      </c>
      <c r="D229" s="6" t="s">
        <v>20</v>
      </c>
      <c r="E229">
        <v>66</v>
      </c>
      <c r="F229">
        <v>0.66</v>
      </c>
    </row>
    <row r="230" spans="1:6" x14ac:dyDescent="0.25">
      <c r="A230" s="2">
        <v>40926</v>
      </c>
      <c r="B230" t="s">
        <v>22</v>
      </c>
      <c r="C230">
        <v>16</v>
      </c>
      <c r="D230" s="6" t="s">
        <v>20</v>
      </c>
      <c r="E230">
        <v>110</v>
      </c>
      <c r="F230">
        <v>1</v>
      </c>
    </row>
    <row r="231" spans="1:6" x14ac:dyDescent="0.25">
      <c r="A231" s="2">
        <v>40926</v>
      </c>
      <c r="B231" t="s">
        <v>22</v>
      </c>
      <c r="C231">
        <v>16</v>
      </c>
      <c r="D231" s="6" t="s">
        <v>20</v>
      </c>
      <c r="E231">
        <v>169</v>
      </c>
      <c r="F231">
        <v>0.76</v>
      </c>
    </row>
    <row r="232" spans="1:6" x14ac:dyDescent="0.25">
      <c r="A232" s="2">
        <v>40926</v>
      </c>
      <c r="B232" t="s">
        <v>22</v>
      </c>
      <c r="C232">
        <v>16</v>
      </c>
      <c r="D232" s="6" t="s">
        <v>20</v>
      </c>
      <c r="E232">
        <v>175</v>
      </c>
      <c r="F232">
        <v>0.73</v>
      </c>
    </row>
    <row r="233" spans="1:6" x14ac:dyDescent="0.25">
      <c r="A233" s="2">
        <v>40926</v>
      </c>
      <c r="B233" t="s">
        <v>22</v>
      </c>
      <c r="C233">
        <v>16</v>
      </c>
      <c r="D233" s="6" t="s">
        <v>20</v>
      </c>
      <c r="E233">
        <v>115</v>
      </c>
      <c r="F233">
        <v>0.69</v>
      </c>
    </row>
    <row r="234" spans="1:6" x14ac:dyDescent="0.25">
      <c r="A234" s="2">
        <v>40926</v>
      </c>
      <c r="B234" t="s">
        <v>22</v>
      </c>
      <c r="C234">
        <v>16</v>
      </c>
      <c r="D234" s="6" t="s">
        <v>20</v>
      </c>
      <c r="E234">
        <v>182</v>
      </c>
      <c r="F234">
        <v>0.67</v>
      </c>
    </row>
    <row r="235" spans="1:6" x14ac:dyDescent="0.25">
      <c r="A235" s="2">
        <v>40926</v>
      </c>
      <c r="B235" t="s">
        <v>22</v>
      </c>
      <c r="C235">
        <v>16</v>
      </c>
      <c r="D235" s="6" t="s">
        <v>20</v>
      </c>
      <c r="E235">
        <v>188</v>
      </c>
      <c r="F235">
        <v>1.01</v>
      </c>
    </row>
    <row r="236" spans="1:6" x14ac:dyDescent="0.25">
      <c r="A236" s="2">
        <v>40926</v>
      </c>
      <c r="B236" t="s">
        <v>22</v>
      </c>
      <c r="C236">
        <v>16</v>
      </c>
      <c r="D236" s="6" t="s">
        <v>20</v>
      </c>
      <c r="E236">
        <v>168</v>
      </c>
      <c r="F236">
        <v>0.99</v>
      </c>
    </row>
    <row r="237" spans="1:6" x14ac:dyDescent="0.25">
      <c r="A237" s="2">
        <v>40926</v>
      </c>
      <c r="B237" t="s">
        <v>22</v>
      </c>
      <c r="C237">
        <v>16</v>
      </c>
      <c r="D237" s="6" t="s">
        <v>20</v>
      </c>
      <c r="E237">
        <v>210</v>
      </c>
      <c r="F237">
        <v>0.89</v>
      </c>
    </row>
    <row r="238" spans="1:6" x14ac:dyDescent="0.25">
      <c r="A238" s="2">
        <v>40926</v>
      </c>
      <c r="B238" t="s">
        <v>22</v>
      </c>
      <c r="C238">
        <v>16</v>
      </c>
      <c r="D238" s="6" t="s">
        <v>20</v>
      </c>
      <c r="E238">
        <v>179</v>
      </c>
      <c r="F238">
        <v>0.97</v>
      </c>
    </row>
    <row r="239" spans="1:6" x14ac:dyDescent="0.25">
      <c r="A239" s="2">
        <v>40926</v>
      </c>
      <c r="B239" t="s">
        <v>22</v>
      </c>
      <c r="C239">
        <v>16</v>
      </c>
      <c r="D239" s="6" t="s">
        <v>20</v>
      </c>
      <c r="E239">
        <v>105</v>
      </c>
      <c r="F239">
        <v>0.92</v>
      </c>
    </row>
    <row r="240" spans="1:6" x14ac:dyDescent="0.25">
      <c r="A240" s="2">
        <v>40926</v>
      </c>
      <c r="B240" t="s">
        <v>22</v>
      </c>
      <c r="C240">
        <v>16</v>
      </c>
      <c r="D240" s="6" t="s">
        <v>20</v>
      </c>
      <c r="E240">
        <v>41</v>
      </c>
      <c r="F240">
        <v>0.52</v>
      </c>
    </row>
    <row r="241" spans="1:6" x14ac:dyDescent="0.25">
      <c r="A241" s="2">
        <v>40926</v>
      </c>
      <c r="B241" t="s">
        <v>22</v>
      </c>
      <c r="C241">
        <v>16</v>
      </c>
      <c r="D241" s="6" t="s">
        <v>20</v>
      </c>
      <c r="E241">
        <v>146</v>
      </c>
      <c r="F241">
        <v>0.8</v>
      </c>
    </row>
    <row r="242" spans="1:6" x14ac:dyDescent="0.25">
      <c r="A242" s="2">
        <v>40926</v>
      </c>
      <c r="B242" t="s">
        <v>22</v>
      </c>
      <c r="C242">
        <v>16</v>
      </c>
      <c r="D242" s="6" t="s">
        <v>20</v>
      </c>
      <c r="E242">
        <v>164</v>
      </c>
      <c r="F242">
        <v>0.75</v>
      </c>
    </row>
    <row r="243" spans="1:6" x14ac:dyDescent="0.25">
      <c r="A243" s="2">
        <v>40926</v>
      </c>
      <c r="B243" t="s">
        <v>22</v>
      </c>
      <c r="C243">
        <v>16</v>
      </c>
      <c r="D243" s="6" t="s">
        <v>20</v>
      </c>
      <c r="E243">
        <v>121</v>
      </c>
      <c r="F243">
        <v>0.74</v>
      </c>
    </row>
    <row r="244" spans="1:6" x14ac:dyDescent="0.25">
      <c r="A244" s="2">
        <v>40926</v>
      </c>
      <c r="B244" t="s">
        <v>22</v>
      </c>
      <c r="C244">
        <v>16</v>
      </c>
      <c r="D244" s="6" t="s">
        <v>20</v>
      </c>
      <c r="E244">
        <v>72</v>
      </c>
      <c r="F244">
        <v>0.57999999999999996</v>
      </c>
    </row>
    <row r="245" spans="1:6" x14ac:dyDescent="0.25">
      <c r="A245" s="2">
        <v>40926</v>
      </c>
      <c r="B245" t="s">
        <v>22</v>
      </c>
      <c r="C245">
        <v>16</v>
      </c>
      <c r="D245" s="6" t="s">
        <v>20</v>
      </c>
      <c r="E245">
        <v>96</v>
      </c>
      <c r="F245">
        <v>0.84</v>
      </c>
    </row>
    <row r="246" spans="1:6" x14ac:dyDescent="0.25">
      <c r="A246" s="2">
        <v>40926</v>
      </c>
      <c r="B246" t="s">
        <v>22</v>
      </c>
      <c r="C246">
        <v>16</v>
      </c>
      <c r="D246" s="6" t="s">
        <v>20</v>
      </c>
      <c r="E246">
        <v>86</v>
      </c>
      <c r="F246">
        <v>0.9</v>
      </c>
    </row>
    <row r="247" spans="1:6" x14ac:dyDescent="0.25">
      <c r="A247" s="2">
        <v>40926</v>
      </c>
      <c r="B247" t="s">
        <v>22</v>
      </c>
      <c r="C247">
        <v>16</v>
      </c>
      <c r="D247" s="6" t="s">
        <v>20</v>
      </c>
      <c r="E247">
        <v>198</v>
      </c>
      <c r="F247">
        <v>0.84</v>
      </c>
    </row>
    <row r="248" spans="1:6" x14ac:dyDescent="0.25">
      <c r="A248" s="2">
        <v>40926</v>
      </c>
      <c r="B248" t="s">
        <v>22</v>
      </c>
      <c r="C248">
        <v>16</v>
      </c>
      <c r="D248" s="6" t="s">
        <v>20</v>
      </c>
      <c r="E248">
        <v>108</v>
      </c>
      <c r="F248">
        <v>0.84</v>
      </c>
    </row>
    <row r="249" spans="1:6" x14ac:dyDescent="0.25">
      <c r="A249" s="2">
        <v>40926</v>
      </c>
      <c r="B249" t="s">
        <v>22</v>
      </c>
      <c r="C249">
        <v>16</v>
      </c>
      <c r="D249" s="6" t="s">
        <v>20</v>
      </c>
      <c r="E249">
        <v>184</v>
      </c>
      <c r="F249">
        <v>0.82</v>
      </c>
    </row>
    <row r="250" spans="1:6" x14ac:dyDescent="0.25">
      <c r="A250" s="2">
        <v>40926</v>
      </c>
      <c r="B250" t="s">
        <v>22</v>
      </c>
      <c r="C250">
        <v>16</v>
      </c>
      <c r="D250" s="6" t="s">
        <v>20</v>
      </c>
      <c r="E250">
        <v>160</v>
      </c>
      <c r="F250">
        <v>0.59</v>
      </c>
    </row>
    <row r="251" spans="1:6" x14ac:dyDescent="0.25">
      <c r="A251" s="2">
        <v>40926</v>
      </c>
      <c r="B251" t="s">
        <v>22</v>
      </c>
      <c r="C251">
        <v>16</v>
      </c>
      <c r="D251" s="6" t="s">
        <v>20</v>
      </c>
      <c r="E251">
        <v>143</v>
      </c>
      <c r="F251">
        <v>0.76</v>
      </c>
    </row>
    <row r="252" spans="1:6" x14ac:dyDescent="0.25">
      <c r="A252" s="2">
        <v>40926</v>
      </c>
      <c r="B252" t="s">
        <v>22</v>
      </c>
      <c r="C252">
        <v>16</v>
      </c>
      <c r="D252" s="6" t="s">
        <v>20</v>
      </c>
      <c r="E252">
        <v>122</v>
      </c>
      <c r="F252">
        <v>1.31</v>
      </c>
    </row>
    <row r="253" spans="1:6" x14ac:dyDescent="0.25">
      <c r="A253" s="2">
        <v>40926</v>
      </c>
      <c r="B253" t="s">
        <v>22</v>
      </c>
      <c r="C253">
        <v>16</v>
      </c>
      <c r="D253" s="6" t="s">
        <v>20</v>
      </c>
      <c r="E253">
        <v>107</v>
      </c>
      <c r="F253">
        <v>0.6</v>
      </c>
    </row>
    <row r="254" spans="1:6" x14ac:dyDescent="0.25">
      <c r="A254" s="2">
        <v>40926</v>
      </c>
      <c r="B254" t="s">
        <v>22</v>
      </c>
      <c r="C254">
        <v>16</v>
      </c>
      <c r="D254" s="6" t="s">
        <v>20</v>
      </c>
      <c r="E254">
        <v>210</v>
      </c>
      <c r="F254">
        <v>0.85</v>
      </c>
    </row>
    <row r="255" spans="1:6" x14ac:dyDescent="0.25">
      <c r="A255" s="2">
        <v>40926</v>
      </c>
      <c r="B255" t="s">
        <v>22</v>
      </c>
      <c r="C255">
        <v>16</v>
      </c>
      <c r="D255" s="6" t="s">
        <v>20</v>
      </c>
      <c r="E255">
        <v>149</v>
      </c>
      <c r="F255">
        <v>0.65</v>
      </c>
    </row>
    <row r="256" spans="1:6" x14ac:dyDescent="0.25">
      <c r="A256" s="2">
        <v>40926</v>
      </c>
      <c r="B256" t="s">
        <v>22</v>
      </c>
      <c r="C256">
        <v>16</v>
      </c>
      <c r="D256" s="6" t="s">
        <v>20</v>
      </c>
      <c r="E256">
        <v>157</v>
      </c>
      <c r="F256">
        <v>0.73</v>
      </c>
    </row>
    <row r="257" spans="1:12" x14ac:dyDescent="0.25">
      <c r="A257" s="2">
        <v>40926</v>
      </c>
      <c r="B257" t="s">
        <v>22</v>
      </c>
      <c r="C257">
        <v>10</v>
      </c>
      <c r="D257" s="6" t="s">
        <v>24</v>
      </c>
      <c r="E257">
        <v>203</v>
      </c>
      <c r="F257">
        <v>1.04</v>
      </c>
    </row>
    <row r="258" spans="1:12" x14ac:dyDescent="0.25">
      <c r="A258" s="2">
        <v>40926</v>
      </c>
      <c r="B258" t="s">
        <v>22</v>
      </c>
      <c r="C258">
        <v>10</v>
      </c>
      <c r="D258" s="6" t="s">
        <v>24</v>
      </c>
      <c r="E258">
        <v>59</v>
      </c>
      <c r="F258">
        <v>0.61</v>
      </c>
    </row>
    <row r="259" spans="1:12" x14ac:dyDescent="0.25">
      <c r="A259" s="2">
        <v>40926</v>
      </c>
      <c r="B259" t="s">
        <v>22</v>
      </c>
      <c r="C259">
        <v>10</v>
      </c>
      <c r="D259" s="6" t="s">
        <v>24</v>
      </c>
      <c r="E259">
        <v>193</v>
      </c>
      <c r="F259">
        <v>1.32</v>
      </c>
    </row>
    <row r="260" spans="1:12" x14ac:dyDescent="0.25">
      <c r="A260" s="2">
        <v>40926</v>
      </c>
      <c r="B260" t="s">
        <v>22</v>
      </c>
      <c r="C260">
        <v>10</v>
      </c>
      <c r="D260" s="6" t="s">
        <v>24</v>
      </c>
      <c r="E260">
        <v>172</v>
      </c>
      <c r="F260">
        <v>1.21</v>
      </c>
    </row>
    <row r="261" spans="1:12" x14ac:dyDescent="0.25">
      <c r="A261" s="2">
        <v>40926</v>
      </c>
      <c r="B261" t="s">
        <v>22</v>
      </c>
      <c r="C261">
        <v>10</v>
      </c>
      <c r="D261" s="6" t="s">
        <v>24</v>
      </c>
      <c r="E261">
        <v>129</v>
      </c>
      <c r="F261">
        <v>0.85</v>
      </c>
    </row>
    <row r="262" spans="1:12" x14ac:dyDescent="0.25">
      <c r="A262" s="2">
        <v>40926</v>
      </c>
      <c r="B262" t="s">
        <v>22</v>
      </c>
      <c r="C262">
        <v>10</v>
      </c>
      <c r="D262" s="6" t="s">
        <v>24</v>
      </c>
      <c r="E262">
        <v>144</v>
      </c>
      <c r="F262">
        <v>1.1599999999999999</v>
      </c>
    </row>
    <row r="263" spans="1:12" x14ac:dyDescent="0.25">
      <c r="A263" s="2">
        <v>40920</v>
      </c>
      <c r="B263" s="3" t="s">
        <v>27</v>
      </c>
      <c r="C263">
        <v>45</v>
      </c>
      <c r="D263" s="6" t="s">
        <v>16</v>
      </c>
      <c r="F263">
        <v>10.84</v>
      </c>
      <c r="J263">
        <f>64+217+160+332</f>
        <v>773</v>
      </c>
      <c r="K263">
        <v>4</v>
      </c>
      <c r="L263">
        <v>332</v>
      </c>
    </row>
    <row r="264" spans="1:12" x14ac:dyDescent="0.25">
      <c r="A264" s="2">
        <v>40920</v>
      </c>
      <c r="B264" s="3" t="s">
        <v>27</v>
      </c>
      <c r="C264">
        <v>45</v>
      </c>
      <c r="D264" s="6" t="s">
        <v>16</v>
      </c>
      <c r="F264">
        <v>12.15</v>
      </c>
      <c r="J264">
        <f>210+231+161+218+239</f>
        <v>1059</v>
      </c>
      <c r="K264">
        <v>5</v>
      </c>
      <c r="L264">
        <v>239</v>
      </c>
    </row>
    <row r="265" spans="1:12" x14ac:dyDescent="0.25">
      <c r="A265" s="2">
        <v>40920</v>
      </c>
      <c r="B265" s="3" t="s">
        <v>27</v>
      </c>
      <c r="C265">
        <v>45</v>
      </c>
      <c r="D265" s="6" t="s">
        <v>16</v>
      </c>
      <c r="F265">
        <v>13.5</v>
      </c>
      <c r="J265">
        <f>162+214+240</f>
        <v>616</v>
      </c>
      <c r="K265">
        <v>3</v>
      </c>
      <c r="L265">
        <v>240</v>
      </c>
    </row>
    <row r="266" spans="1:12" x14ac:dyDescent="0.25">
      <c r="A266" s="2">
        <v>40920</v>
      </c>
      <c r="B266" s="3" t="s">
        <v>27</v>
      </c>
      <c r="C266">
        <v>45</v>
      </c>
      <c r="D266" s="6" t="s">
        <v>16</v>
      </c>
      <c r="F266">
        <v>1.47</v>
      </c>
      <c r="J266">
        <f>133+157+126</f>
        <v>416</v>
      </c>
      <c r="K266">
        <v>3</v>
      </c>
      <c r="L266">
        <v>157</v>
      </c>
    </row>
    <row r="267" spans="1:12" x14ac:dyDescent="0.25">
      <c r="A267" s="2">
        <v>40920</v>
      </c>
      <c r="B267" s="3" t="s">
        <v>27</v>
      </c>
      <c r="C267">
        <v>45</v>
      </c>
      <c r="D267" s="6" t="s">
        <v>24</v>
      </c>
      <c r="E267">
        <v>121</v>
      </c>
      <c r="F267">
        <v>1.86</v>
      </c>
    </row>
    <row r="268" spans="1:12" x14ac:dyDescent="0.25">
      <c r="A268" s="2">
        <v>40920</v>
      </c>
      <c r="B268" s="3" t="s">
        <v>27</v>
      </c>
      <c r="C268">
        <v>45</v>
      </c>
      <c r="D268" s="6" t="s">
        <v>24</v>
      </c>
      <c r="E268">
        <v>149</v>
      </c>
      <c r="F268">
        <v>2.08</v>
      </c>
    </row>
    <row r="269" spans="1:12" x14ac:dyDescent="0.25">
      <c r="A269" s="2">
        <v>40920</v>
      </c>
      <c r="B269" s="3" t="s">
        <v>27</v>
      </c>
      <c r="C269">
        <v>45</v>
      </c>
      <c r="D269" s="6" t="s">
        <v>24</v>
      </c>
      <c r="E269">
        <v>194</v>
      </c>
      <c r="F269">
        <v>1.48</v>
      </c>
    </row>
    <row r="270" spans="1:12" x14ac:dyDescent="0.25">
      <c r="A270" s="2">
        <v>40920</v>
      </c>
      <c r="B270" s="3" t="s">
        <v>27</v>
      </c>
      <c r="C270">
        <v>26</v>
      </c>
      <c r="D270" s="6" t="s">
        <v>16</v>
      </c>
      <c r="F270">
        <v>4.9000000000000004</v>
      </c>
      <c r="J270">
        <f>166+179+215+244+235+245</f>
        <v>1284</v>
      </c>
      <c r="K270">
        <v>6</v>
      </c>
      <c r="L270">
        <v>245</v>
      </c>
    </row>
    <row r="271" spans="1:12" x14ac:dyDescent="0.25">
      <c r="A271" s="2">
        <v>40920</v>
      </c>
      <c r="B271" s="3" t="s">
        <v>27</v>
      </c>
      <c r="C271">
        <v>26</v>
      </c>
      <c r="D271" s="6" t="s">
        <v>16</v>
      </c>
      <c r="F271">
        <v>2.02</v>
      </c>
      <c r="J271">
        <f>54+86+106</f>
        <v>246</v>
      </c>
      <c r="K271">
        <v>3</v>
      </c>
      <c r="L271">
        <v>106</v>
      </c>
    </row>
    <row r="272" spans="1:12" x14ac:dyDescent="0.25">
      <c r="A272" s="2">
        <v>40920</v>
      </c>
      <c r="B272" s="3" t="s">
        <v>27</v>
      </c>
      <c r="C272">
        <v>26</v>
      </c>
      <c r="D272" s="6" t="s">
        <v>20</v>
      </c>
      <c r="E272">
        <v>118</v>
      </c>
      <c r="F272">
        <v>1.08</v>
      </c>
    </row>
    <row r="273" spans="1:12" x14ac:dyDescent="0.25">
      <c r="A273" s="2">
        <v>40920</v>
      </c>
      <c r="B273" s="3" t="s">
        <v>27</v>
      </c>
      <c r="C273">
        <v>26</v>
      </c>
      <c r="D273" s="6" t="s">
        <v>20</v>
      </c>
      <c r="E273">
        <v>180</v>
      </c>
      <c r="F273">
        <v>1.1399999999999999</v>
      </c>
    </row>
    <row r="274" spans="1:12" x14ac:dyDescent="0.25">
      <c r="A274" s="2">
        <v>40920</v>
      </c>
      <c r="B274" s="3" t="s">
        <v>27</v>
      </c>
      <c r="C274">
        <v>26</v>
      </c>
      <c r="D274" s="6" t="s">
        <v>20</v>
      </c>
      <c r="E274">
        <v>178</v>
      </c>
      <c r="F274">
        <v>0.75</v>
      </c>
    </row>
    <row r="275" spans="1:12" x14ac:dyDescent="0.25">
      <c r="A275" s="2">
        <v>40920</v>
      </c>
      <c r="B275" s="3" t="s">
        <v>27</v>
      </c>
      <c r="C275">
        <v>26</v>
      </c>
      <c r="D275" s="6" t="s">
        <v>16</v>
      </c>
      <c r="F275">
        <v>1.1000000000000001</v>
      </c>
      <c r="J275">
        <f>42+39+32+124</f>
        <v>237</v>
      </c>
      <c r="K275">
        <v>4</v>
      </c>
      <c r="L275">
        <v>124</v>
      </c>
    </row>
    <row r="276" spans="1:12" x14ac:dyDescent="0.25">
      <c r="A276" s="2">
        <v>40920</v>
      </c>
      <c r="B276" s="3" t="s">
        <v>27</v>
      </c>
      <c r="C276">
        <v>26</v>
      </c>
      <c r="D276" s="6" t="s">
        <v>20</v>
      </c>
      <c r="E276">
        <v>117</v>
      </c>
      <c r="F276">
        <v>1.36</v>
      </c>
    </row>
    <row r="277" spans="1:12" x14ac:dyDescent="0.25">
      <c r="A277" s="2">
        <v>40920</v>
      </c>
      <c r="B277" s="3" t="s">
        <v>27</v>
      </c>
      <c r="C277">
        <v>26</v>
      </c>
      <c r="D277" s="6" t="s">
        <v>20</v>
      </c>
      <c r="E277">
        <v>161</v>
      </c>
      <c r="F277">
        <v>1.3</v>
      </c>
    </row>
    <row r="278" spans="1:12" x14ac:dyDescent="0.25">
      <c r="A278" s="2">
        <v>40920</v>
      </c>
      <c r="B278" s="3" t="s">
        <v>27</v>
      </c>
      <c r="C278">
        <v>26</v>
      </c>
      <c r="D278" s="6" t="s">
        <v>20</v>
      </c>
      <c r="E278">
        <v>58</v>
      </c>
      <c r="F278">
        <v>0.8</v>
      </c>
    </row>
    <row r="279" spans="1:12" x14ac:dyDescent="0.25">
      <c r="A279" s="2">
        <v>40920</v>
      </c>
      <c r="B279" s="3" t="s">
        <v>27</v>
      </c>
      <c r="C279">
        <v>26</v>
      </c>
      <c r="D279" s="6" t="s">
        <v>20</v>
      </c>
      <c r="E279">
        <v>186</v>
      </c>
      <c r="F279">
        <v>0.56000000000000005</v>
      </c>
    </row>
    <row r="280" spans="1:12" x14ac:dyDescent="0.25">
      <c r="A280" s="2">
        <v>40920</v>
      </c>
      <c r="B280" s="3" t="s">
        <v>27</v>
      </c>
      <c r="C280">
        <v>26</v>
      </c>
      <c r="D280" s="6" t="s">
        <v>20</v>
      </c>
      <c r="E280">
        <v>213</v>
      </c>
      <c r="F280">
        <v>0.8</v>
      </c>
    </row>
    <row r="281" spans="1:12" x14ac:dyDescent="0.25">
      <c r="A281" s="2">
        <v>40920</v>
      </c>
      <c r="B281" s="3" t="s">
        <v>27</v>
      </c>
      <c r="C281">
        <v>26</v>
      </c>
      <c r="D281" s="6" t="s">
        <v>20</v>
      </c>
      <c r="E281">
        <v>206</v>
      </c>
      <c r="F281">
        <v>0.7</v>
      </c>
    </row>
    <row r="282" spans="1:12" x14ac:dyDescent="0.25">
      <c r="A282" s="2">
        <v>40920</v>
      </c>
      <c r="B282" s="3" t="s">
        <v>27</v>
      </c>
      <c r="C282">
        <v>26</v>
      </c>
      <c r="D282" s="6" t="s">
        <v>20</v>
      </c>
      <c r="E282">
        <v>40</v>
      </c>
      <c r="F282">
        <v>1</v>
      </c>
    </row>
    <row r="283" spans="1:12" x14ac:dyDescent="0.25">
      <c r="A283" s="2">
        <v>40920</v>
      </c>
      <c r="B283" s="3" t="s">
        <v>27</v>
      </c>
      <c r="C283">
        <v>26</v>
      </c>
      <c r="D283" s="6" t="s">
        <v>20</v>
      </c>
      <c r="E283">
        <v>155</v>
      </c>
      <c r="F283">
        <v>0.83</v>
      </c>
    </row>
    <row r="284" spans="1:12" x14ac:dyDescent="0.25">
      <c r="A284" s="2">
        <v>40920</v>
      </c>
      <c r="B284" s="3" t="s">
        <v>27</v>
      </c>
      <c r="C284">
        <v>26</v>
      </c>
      <c r="D284" s="6" t="s">
        <v>20</v>
      </c>
      <c r="E284">
        <v>161</v>
      </c>
      <c r="F284">
        <v>0.81</v>
      </c>
    </row>
    <row r="285" spans="1:12" x14ac:dyDescent="0.25">
      <c r="A285" s="2">
        <v>40920</v>
      </c>
      <c r="B285" s="3" t="s">
        <v>27</v>
      </c>
      <c r="C285">
        <v>26</v>
      </c>
      <c r="D285" s="6" t="s">
        <v>20</v>
      </c>
      <c r="E285">
        <v>189</v>
      </c>
      <c r="F285">
        <v>1.26</v>
      </c>
    </row>
    <row r="286" spans="1:12" x14ac:dyDescent="0.25">
      <c r="A286" s="2">
        <v>40920</v>
      </c>
      <c r="B286" s="3" t="s">
        <v>27</v>
      </c>
      <c r="C286">
        <v>26</v>
      </c>
      <c r="D286" s="6" t="s">
        <v>20</v>
      </c>
      <c r="E286">
        <v>80</v>
      </c>
      <c r="F286">
        <v>1</v>
      </c>
    </row>
    <row r="287" spans="1:12" x14ac:dyDescent="0.25">
      <c r="A287" s="2">
        <v>40920</v>
      </c>
      <c r="B287" s="3" t="s">
        <v>27</v>
      </c>
      <c r="C287">
        <v>26</v>
      </c>
      <c r="D287" s="6" t="s">
        <v>20</v>
      </c>
      <c r="E287">
        <v>184</v>
      </c>
      <c r="F287">
        <v>0.85</v>
      </c>
    </row>
    <row r="288" spans="1:12" x14ac:dyDescent="0.25">
      <c r="A288" s="2">
        <v>40920</v>
      </c>
      <c r="B288" s="3" t="s">
        <v>27</v>
      </c>
      <c r="C288">
        <v>26</v>
      </c>
      <c r="D288" s="6" t="s">
        <v>20</v>
      </c>
      <c r="E288">
        <v>186</v>
      </c>
      <c r="F288">
        <v>1.01</v>
      </c>
    </row>
    <row r="289" spans="1:6" x14ac:dyDescent="0.25">
      <c r="A289" s="2">
        <v>40920</v>
      </c>
      <c r="B289" s="3" t="s">
        <v>27</v>
      </c>
      <c r="C289">
        <v>26</v>
      </c>
      <c r="D289" s="6" t="s">
        <v>20</v>
      </c>
      <c r="E289">
        <v>105</v>
      </c>
      <c r="F289">
        <v>0.71</v>
      </c>
    </row>
    <row r="290" spans="1:6" x14ac:dyDescent="0.25">
      <c r="A290" s="2">
        <v>40920</v>
      </c>
      <c r="B290" s="3" t="s">
        <v>27</v>
      </c>
      <c r="C290">
        <v>26</v>
      </c>
      <c r="D290" s="6" t="s">
        <v>20</v>
      </c>
      <c r="E290">
        <v>170</v>
      </c>
      <c r="F290">
        <v>0.9</v>
      </c>
    </row>
    <row r="291" spans="1:6" x14ac:dyDescent="0.25">
      <c r="A291" s="2">
        <v>40920</v>
      </c>
      <c r="B291" s="3" t="s">
        <v>27</v>
      </c>
      <c r="C291">
        <v>26</v>
      </c>
      <c r="D291" s="6" t="s">
        <v>20</v>
      </c>
      <c r="E291">
        <v>105</v>
      </c>
      <c r="F291">
        <v>0.82</v>
      </c>
    </row>
    <row r="292" spans="1:6" x14ac:dyDescent="0.25">
      <c r="A292" s="2">
        <v>40920</v>
      </c>
      <c r="B292" s="3" t="s">
        <v>27</v>
      </c>
      <c r="C292">
        <v>26</v>
      </c>
      <c r="D292" s="6" t="s">
        <v>20</v>
      </c>
      <c r="E292">
        <v>150</v>
      </c>
      <c r="F292">
        <v>0.8</v>
      </c>
    </row>
    <row r="293" spans="1:6" x14ac:dyDescent="0.25">
      <c r="A293" s="2">
        <v>40920</v>
      </c>
      <c r="B293" s="3" t="s">
        <v>27</v>
      </c>
      <c r="C293">
        <v>26</v>
      </c>
      <c r="D293" s="6" t="s">
        <v>20</v>
      </c>
      <c r="E293">
        <v>183</v>
      </c>
      <c r="F293">
        <v>0.82</v>
      </c>
    </row>
    <row r="294" spans="1:6" x14ac:dyDescent="0.25">
      <c r="A294" s="2">
        <v>40920</v>
      </c>
      <c r="B294" s="3" t="s">
        <v>27</v>
      </c>
      <c r="C294">
        <v>26</v>
      </c>
      <c r="D294" s="6" t="s">
        <v>20</v>
      </c>
      <c r="E294">
        <v>99</v>
      </c>
      <c r="F294">
        <v>0.82</v>
      </c>
    </row>
    <row r="295" spans="1:6" x14ac:dyDescent="0.25">
      <c r="A295" s="2">
        <v>40920</v>
      </c>
      <c r="B295" s="3" t="s">
        <v>27</v>
      </c>
      <c r="C295">
        <v>26</v>
      </c>
      <c r="D295" s="6" t="s">
        <v>20</v>
      </c>
      <c r="E295">
        <v>165</v>
      </c>
      <c r="F295">
        <v>0.8</v>
      </c>
    </row>
    <row r="296" spans="1:6" x14ac:dyDescent="0.25">
      <c r="A296" s="2">
        <v>40920</v>
      </c>
      <c r="B296" s="3" t="s">
        <v>27</v>
      </c>
      <c r="C296">
        <v>26</v>
      </c>
      <c r="D296" s="6" t="s">
        <v>20</v>
      </c>
      <c r="E296">
        <v>166</v>
      </c>
      <c r="F296">
        <v>0.61</v>
      </c>
    </row>
    <row r="297" spans="1:6" x14ac:dyDescent="0.25">
      <c r="A297" s="2">
        <v>40920</v>
      </c>
      <c r="B297" s="3" t="s">
        <v>27</v>
      </c>
      <c r="C297">
        <v>26</v>
      </c>
      <c r="D297" s="6" t="s">
        <v>20</v>
      </c>
      <c r="E297">
        <v>192</v>
      </c>
      <c r="F297">
        <v>0.94</v>
      </c>
    </row>
    <row r="298" spans="1:6" x14ac:dyDescent="0.25">
      <c r="A298" s="2">
        <v>40920</v>
      </c>
      <c r="B298" s="3" t="s">
        <v>27</v>
      </c>
      <c r="C298">
        <v>26</v>
      </c>
      <c r="D298" s="6" t="s">
        <v>20</v>
      </c>
      <c r="E298">
        <v>76</v>
      </c>
      <c r="F298">
        <v>1.1000000000000001</v>
      </c>
    </row>
    <row r="299" spans="1:6" x14ac:dyDescent="0.25">
      <c r="A299" s="2">
        <v>40920</v>
      </c>
      <c r="B299" s="3" t="s">
        <v>27</v>
      </c>
      <c r="C299">
        <v>26</v>
      </c>
      <c r="D299" s="6" t="s">
        <v>20</v>
      </c>
      <c r="E299">
        <v>78</v>
      </c>
      <c r="F299">
        <v>0.92</v>
      </c>
    </row>
    <row r="300" spans="1:6" x14ac:dyDescent="0.25">
      <c r="A300" s="2">
        <v>40920</v>
      </c>
      <c r="B300" s="3" t="s">
        <v>27</v>
      </c>
      <c r="C300">
        <v>26</v>
      </c>
      <c r="D300" s="6" t="s">
        <v>20</v>
      </c>
      <c r="E300">
        <v>169</v>
      </c>
      <c r="F300">
        <v>0.95</v>
      </c>
    </row>
    <row r="301" spans="1:6" x14ac:dyDescent="0.25">
      <c r="A301" s="2">
        <v>40920</v>
      </c>
      <c r="B301" s="3" t="s">
        <v>27</v>
      </c>
      <c r="C301">
        <v>26</v>
      </c>
      <c r="D301" s="6" t="s">
        <v>20</v>
      </c>
      <c r="E301">
        <v>207</v>
      </c>
      <c r="F301">
        <v>1.39</v>
      </c>
    </row>
    <row r="302" spans="1:6" x14ac:dyDescent="0.25">
      <c r="A302" s="2">
        <v>40920</v>
      </c>
      <c r="B302" s="3" t="s">
        <v>27</v>
      </c>
      <c r="C302">
        <v>26</v>
      </c>
      <c r="D302" s="6" t="s">
        <v>20</v>
      </c>
      <c r="E302">
        <v>224</v>
      </c>
      <c r="F302">
        <v>1.5</v>
      </c>
    </row>
    <row r="303" spans="1:6" x14ac:dyDescent="0.25">
      <c r="A303" s="2">
        <v>40920</v>
      </c>
      <c r="B303" s="3" t="s">
        <v>27</v>
      </c>
      <c r="C303">
        <v>26</v>
      </c>
      <c r="D303" s="6" t="s">
        <v>20</v>
      </c>
      <c r="E303">
        <v>77</v>
      </c>
      <c r="F303">
        <v>0.81</v>
      </c>
    </row>
    <row r="304" spans="1:6" x14ac:dyDescent="0.25">
      <c r="A304" s="2">
        <v>40920</v>
      </c>
      <c r="B304" s="3" t="s">
        <v>27</v>
      </c>
      <c r="C304">
        <v>26</v>
      </c>
      <c r="D304" s="6" t="s">
        <v>20</v>
      </c>
      <c r="E304">
        <v>183</v>
      </c>
      <c r="F304">
        <v>0.99</v>
      </c>
    </row>
    <row r="305" spans="1:6" x14ac:dyDescent="0.25">
      <c r="A305" s="2">
        <v>40920</v>
      </c>
      <c r="B305" s="3" t="s">
        <v>27</v>
      </c>
      <c r="C305">
        <v>26</v>
      </c>
      <c r="D305" s="6" t="s">
        <v>20</v>
      </c>
      <c r="E305">
        <v>194</v>
      </c>
      <c r="F305">
        <v>0.73</v>
      </c>
    </row>
    <row r="306" spans="1:6" x14ac:dyDescent="0.25">
      <c r="A306" s="2">
        <v>40920</v>
      </c>
      <c r="B306" s="3" t="s">
        <v>27</v>
      </c>
      <c r="C306">
        <v>26</v>
      </c>
      <c r="D306" s="6" t="s">
        <v>20</v>
      </c>
      <c r="E306">
        <v>188</v>
      </c>
      <c r="F306">
        <v>1.29</v>
      </c>
    </row>
    <row r="307" spans="1:6" x14ac:dyDescent="0.25">
      <c r="A307" s="2">
        <v>40920</v>
      </c>
      <c r="B307" s="3" t="s">
        <v>27</v>
      </c>
      <c r="C307">
        <v>26</v>
      </c>
      <c r="D307" s="6" t="s">
        <v>20</v>
      </c>
      <c r="E307">
        <v>67</v>
      </c>
      <c r="F307">
        <v>0.9</v>
      </c>
    </row>
    <row r="308" spans="1:6" x14ac:dyDescent="0.25">
      <c r="A308" s="2">
        <v>40920</v>
      </c>
      <c r="B308" s="3" t="s">
        <v>27</v>
      </c>
      <c r="C308">
        <v>26</v>
      </c>
      <c r="D308" s="6" t="s">
        <v>20</v>
      </c>
      <c r="E308">
        <v>70</v>
      </c>
      <c r="F308">
        <v>0.84</v>
      </c>
    </row>
    <row r="309" spans="1:6" x14ac:dyDescent="0.25">
      <c r="A309" s="2">
        <v>40920</v>
      </c>
      <c r="B309" s="3" t="s">
        <v>27</v>
      </c>
      <c r="C309">
        <v>26</v>
      </c>
      <c r="D309" s="6" t="s">
        <v>20</v>
      </c>
      <c r="E309">
        <v>203</v>
      </c>
      <c r="F309">
        <v>1.1000000000000001</v>
      </c>
    </row>
    <row r="310" spans="1:6" x14ac:dyDescent="0.25">
      <c r="A310" s="2">
        <v>40920</v>
      </c>
      <c r="B310" s="3" t="s">
        <v>27</v>
      </c>
      <c r="C310">
        <v>26</v>
      </c>
      <c r="D310" s="6" t="s">
        <v>20</v>
      </c>
      <c r="E310">
        <v>205</v>
      </c>
      <c r="F310">
        <v>0.95</v>
      </c>
    </row>
    <row r="311" spans="1:6" x14ac:dyDescent="0.25">
      <c r="A311" s="2">
        <v>40920</v>
      </c>
      <c r="B311" s="3" t="s">
        <v>27</v>
      </c>
      <c r="C311">
        <v>26</v>
      </c>
      <c r="D311" s="6" t="s">
        <v>20</v>
      </c>
      <c r="E311">
        <v>165</v>
      </c>
      <c r="F311">
        <v>0.91</v>
      </c>
    </row>
    <row r="312" spans="1:6" x14ac:dyDescent="0.25">
      <c r="A312" s="2">
        <v>40920</v>
      </c>
      <c r="B312" s="3" t="s">
        <v>27</v>
      </c>
      <c r="C312">
        <v>26</v>
      </c>
      <c r="D312" s="6" t="s">
        <v>20</v>
      </c>
      <c r="E312">
        <v>215</v>
      </c>
      <c r="F312">
        <v>0.98</v>
      </c>
    </row>
    <row r="313" spans="1:6" x14ac:dyDescent="0.25">
      <c r="A313" s="2">
        <v>40920</v>
      </c>
      <c r="B313" s="3" t="s">
        <v>27</v>
      </c>
      <c r="C313">
        <v>26</v>
      </c>
      <c r="D313" s="6" t="s">
        <v>20</v>
      </c>
      <c r="E313">
        <v>117</v>
      </c>
      <c r="F313">
        <v>1.05</v>
      </c>
    </row>
    <row r="314" spans="1:6" x14ac:dyDescent="0.25">
      <c r="A314" s="2">
        <v>40920</v>
      </c>
      <c r="B314" s="3" t="s">
        <v>27</v>
      </c>
      <c r="C314">
        <v>26</v>
      </c>
      <c r="D314" s="6" t="s">
        <v>20</v>
      </c>
      <c r="E314">
        <v>123</v>
      </c>
      <c r="F314">
        <v>0.98</v>
      </c>
    </row>
    <row r="315" spans="1:6" x14ac:dyDescent="0.25">
      <c r="A315" s="2">
        <v>40920</v>
      </c>
      <c r="B315" s="3" t="s">
        <v>27</v>
      </c>
      <c r="C315">
        <v>26</v>
      </c>
      <c r="D315" s="6" t="s">
        <v>20</v>
      </c>
      <c r="E315">
        <v>80</v>
      </c>
      <c r="F315">
        <v>1.35</v>
      </c>
    </row>
    <row r="316" spans="1:6" x14ac:dyDescent="0.25">
      <c r="A316" s="2">
        <v>40920</v>
      </c>
      <c r="B316" s="3" t="s">
        <v>27</v>
      </c>
      <c r="C316">
        <v>26</v>
      </c>
      <c r="D316" s="6" t="s">
        <v>20</v>
      </c>
      <c r="E316">
        <v>130</v>
      </c>
      <c r="F316">
        <v>0.7</v>
      </c>
    </row>
    <row r="317" spans="1:6" x14ac:dyDescent="0.25">
      <c r="A317" s="2">
        <v>40920</v>
      </c>
      <c r="B317" s="3" t="s">
        <v>27</v>
      </c>
      <c r="C317">
        <v>26</v>
      </c>
      <c r="D317" s="6" t="s">
        <v>20</v>
      </c>
      <c r="E317">
        <v>183</v>
      </c>
      <c r="F317">
        <v>1.4</v>
      </c>
    </row>
    <row r="318" spans="1:6" x14ac:dyDescent="0.25">
      <c r="A318" s="2">
        <v>40920</v>
      </c>
      <c r="B318" s="3" t="s">
        <v>27</v>
      </c>
      <c r="C318">
        <v>26</v>
      </c>
      <c r="D318" s="6" t="s">
        <v>20</v>
      </c>
      <c r="E318">
        <v>90</v>
      </c>
      <c r="F318">
        <v>0.9</v>
      </c>
    </row>
    <row r="319" spans="1:6" x14ac:dyDescent="0.25">
      <c r="A319" s="2">
        <v>40920</v>
      </c>
      <c r="B319" s="3" t="s">
        <v>27</v>
      </c>
      <c r="C319">
        <v>26</v>
      </c>
      <c r="D319" s="6" t="s">
        <v>20</v>
      </c>
      <c r="E319">
        <v>173</v>
      </c>
      <c r="F319">
        <v>0.8</v>
      </c>
    </row>
    <row r="320" spans="1:6" x14ac:dyDescent="0.25">
      <c r="A320" s="2">
        <v>40920</v>
      </c>
      <c r="B320" s="3" t="s">
        <v>27</v>
      </c>
      <c r="C320">
        <v>26</v>
      </c>
      <c r="D320" s="6" t="s">
        <v>20</v>
      </c>
      <c r="E320">
        <v>202</v>
      </c>
      <c r="F320">
        <v>0.92</v>
      </c>
    </row>
    <row r="321" spans="1:6" x14ac:dyDescent="0.25">
      <c r="A321" s="2">
        <v>40920</v>
      </c>
      <c r="B321" s="3" t="s">
        <v>27</v>
      </c>
      <c r="C321">
        <v>26</v>
      </c>
      <c r="D321" s="6" t="s">
        <v>20</v>
      </c>
      <c r="E321">
        <v>153</v>
      </c>
      <c r="F321">
        <v>0.96</v>
      </c>
    </row>
    <row r="322" spans="1:6" x14ac:dyDescent="0.25">
      <c r="A322" s="2">
        <v>40920</v>
      </c>
      <c r="B322" s="3" t="s">
        <v>27</v>
      </c>
      <c r="C322">
        <v>26</v>
      </c>
      <c r="D322" s="6" t="s">
        <v>20</v>
      </c>
      <c r="E322">
        <v>145</v>
      </c>
      <c r="F322">
        <v>0.7</v>
      </c>
    </row>
    <row r="323" spans="1:6" x14ac:dyDescent="0.25">
      <c r="A323" s="2">
        <v>40920</v>
      </c>
      <c r="B323" s="3" t="s">
        <v>27</v>
      </c>
      <c r="C323">
        <v>23</v>
      </c>
      <c r="D323" s="6" t="s">
        <v>20</v>
      </c>
      <c r="E323">
        <v>79</v>
      </c>
      <c r="F323">
        <v>0.84</v>
      </c>
    </row>
    <row r="324" spans="1:6" x14ac:dyDescent="0.25">
      <c r="A324" s="2">
        <v>40920</v>
      </c>
      <c r="B324" s="3" t="s">
        <v>27</v>
      </c>
      <c r="C324">
        <v>23</v>
      </c>
      <c r="D324" s="6" t="s">
        <v>20</v>
      </c>
      <c r="E324">
        <v>181</v>
      </c>
      <c r="F324">
        <v>1.84</v>
      </c>
    </row>
    <row r="325" spans="1:6" x14ac:dyDescent="0.25">
      <c r="A325" s="2">
        <v>40920</v>
      </c>
      <c r="B325" s="3" t="s">
        <v>27</v>
      </c>
      <c r="C325">
        <v>23</v>
      </c>
      <c r="D325" s="6" t="s">
        <v>20</v>
      </c>
      <c r="E325">
        <v>218</v>
      </c>
      <c r="F325">
        <v>0.94</v>
      </c>
    </row>
    <row r="326" spans="1:6" x14ac:dyDescent="0.25">
      <c r="A326" s="2">
        <v>40920</v>
      </c>
      <c r="B326" s="3" t="s">
        <v>27</v>
      </c>
      <c r="C326">
        <v>23</v>
      </c>
      <c r="D326" s="6" t="s">
        <v>20</v>
      </c>
      <c r="E326">
        <v>213</v>
      </c>
      <c r="F326">
        <v>0.78</v>
      </c>
    </row>
    <row r="327" spans="1:6" x14ac:dyDescent="0.25">
      <c r="A327" s="2">
        <v>40920</v>
      </c>
      <c r="B327" s="3" t="s">
        <v>27</v>
      </c>
      <c r="C327">
        <v>23</v>
      </c>
      <c r="D327" s="6" t="s">
        <v>20</v>
      </c>
      <c r="E327">
        <v>95</v>
      </c>
      <c r="F327">
        <v>0.69</v>
      </c>
    </row>
    <row r="328" spans="1:6" x14ac:dyDescent="0.25">
      <c r="A328" s="2">
        <v>40920</v>
      </c>
      <c r="B328" s="3" t="s">
        <v>27</v>
      </c>
      <c r="C328">
        <v>23</v>
      </c>
      <c r="D328" s="6" t="s">
        <v>20</v>
      </c>
      <c r="E328">
        <v>148</v>
      </c>
      <c r="F328">
        <v>0.7</v>
      </c>
    </row>
    <row r="329" spans="1:6" x14ac:dyDescent="0.25">
      <c r="A329" s="2">
        <v>40920</v>
      </c>
      <c r="B329" s="3" t="s">
        <v>27</v>
      </c>
      <c r="C329">
        <v>23</v>
      </c>
      <c r="D329" s="6" t="s">
        <v>20</v>
      </c>
      <c r="E329">
        <v>132</v>
      </c>
      <c r="F329">
        <v>0.88</v>
      </c>
    </row>
    <row r="330" spans="1:6" x14ac:dyDescent="0.25">
      <c r="A330" s="2">
        <v>40920</v>
      </c>
      <c r="B330" s="3" t="s">
        <v>27</v>
      </c>
      <c r="C330">
        <v>23</v>
      </c>
      <c r="D330" s="6" t="s">
        <v>20</v>
      </c>
      <c r="E330">
        <v>189</v>
      </c>
      <c r="F330">
        <v>1</v>
      </c>
    </row>
    <row r="331" spans="1:6" x14ac:dyDescent="0.25">
      <c r="A331" s="2">
        <v>40920</v>
      </c>
      <c r="B331" s="3" t="s">
        <v>27</v>
      </c>
      <c r="C331">
        <v>23</v>
      </c>
      <c r="D331" s="6" t="s">
        <v>20</v>
      </c>
      <c r="E331">
        <v>140</v>
      </c>
      <c r="F331">
        <v>1.85</v>
      </c>
    </row>
    <row r="332" spans="1:6" x14ac:dyDescent="0.25">
      <c r="A332" s="2">
        <v>40920</v>
      </c>
      <c r="B332" s="3" t="s">
        <v>27</v>
      </c>
      <c r="C332">
        <v>23</v>
      </c>
      <c r="D332" s="6" t="s">
        <v>20</v>
      </c>
      <c r="E332">
        <v>163</v>
      </c>
      <c r="F332">
        <v>0.73</v>
      </c>
    </row>
    <row r="333" spans="1:6" x14ac:dyDescent="0.25">
      <c r="A333" s="2">
        <v>40920</v>
      </c>
      <c r="B333" s="3" t="s">
        <v>27</v>
      </c>
      <c r="C333">
        <v>23</v>
      </c>
      <c r="D333" s="6" t="s">
        <v>20</v>
      </c>
      <c r="E333">
        <v>230</v>
      </c>
      <c r="F333">
        <v>0.8</v>
      </c>
    </row>
    <row r="334" spans="1:6" x14ac:dyDescent="0.25">
      <c r="A334" s="2">
        <v>40920</v>
      </c>
      <c r="B334" s="3" t="s">
        <v>27</v>
      </c>
      <c r="C334">
        <v>23</v>
      </c>
      <c r="D334" s="6" t="s">
        <v>20</v>
      </c>
      <c r="E334">
        <v>184</v>
      </c>
      <c r="F334">
        <v>1.04</v>
      </c>
    </row>
    <row r="335" spans="1:6" x14ac:dyDescent="0.25">
      <c r="A335" s="2">
        <v>40920</v>
      </c>
      <c r="B335" s="3" t="s">
        <v>27</v>
      </c>
      <c r="C335">
        <v>23</v>
      </c>
      <c r="D335" s="6" t="s">
        <v>20</v>
      </c>
      <c r="E335">
        <v>187</v>
      </c>
      <c r="F335">
        <v>1.08</v>
      </c>
    </row>
    <row r="336" spans="1:6" x14ac:dyDescent="0.25">
      <c r="A336" s="2">
        <v>40920</v>
      </c>
      <c r="B336" s="3" t="s">
        <v>27</v>
      </c>
      <c r="C336">
        <v>23</v>
      </c>
      <c r="D336" s="6" t="s">
        <v>20</v>
      </c>
      <c r="E336">
        <v>220</v>
      </c>
      <c r="F336">
        <v>1.02</v>
      </c>
    </row>
    <row r="337" spans="1:13" x14ac:dyDescent="0.25">
      <c r="A337" s="2">
        <v>40920</v>
      </c>
      <c r="B337" s="3" t="s">
        <v>27</v>
      </c>
      <c r="C337">
        <v>23</v>
      </c>
      <c r="D337" s="6" t="s">
        <v>20</v>
      </c>
      <c r="E337">
        <v>90</v>
      </c>
      <c r="F337">
        <v>0.84</v>
      </c>
    </row>
    <row r="338" spans="1:13" x14ac:dyDescent="0.25">
      <c r="A338" s="2">
        <v>40920</v>
      </c>
      <c r="B338" s="3" t="s">
        <v>27</v>
      </c>
      <c r="C338">
        <v>23</v>
      </c>
      <c r="D338" s="6" t="s">
        <v>20</v>
      </c>
      <c r="E338">
        <v>99</v>
      </c>
      <c r="F338">
        <v>0.89</v>
      </c>
    </row>
    <row r="339" spans="1:13" x14ac:dyDescent="0.25">
      <c r="A339" s="2">
        <v>40920</v>
      </c>
      <c r="B339" s="3" t="s">
        <v>27</v>
      </c>
      <c r="C339">
        <v>23</v>
      </c>
      <c r="D339" s="6" t="s">
        <v>20</v>
      </c>
      <c r="E339">
        <v>110</v>
      </c>
      <c r="F339">
        <v>0.9</v>
      </c>
    </row>
    <row r="340" spans="1:13" x14ac:dyDescent="0.25">
      <c r="A340" s="2">
        <v>40920</v>
      </c>
      <c r="B340" s="3" t="s">
        <v>27</v>
      </c>
      <c r="C340">
        <v>23</v>
      </c>
      <c r="D340" s="6" t="s">
        <v>20</v>
      </c>
      <c r="E340">
        <v>135</v>
      </c>
      <c r="F340">
        <v>0.75</v>
      </c>
    </row>
    <row r="341" spans="1:13" x14ac:dyDescent="0.25">
      <c r="A341" s="2">
        <v>40920</v>
      </c>
      <c r="B341" s="3" t="s">
        <v>27</v>
      </c>
      <c r="C341">
        <v>23</v>
      </c>
      <c r="D341" s="6" t="s">
        <v>20</v>
      </c>
      <c r="E341">
        <v>138</v>
      </c>
      <c r="F341">
        <v>0.88</v>
      </c>
    </row>
    <row r="342" spans="1:13" x14ac:dyDescent="0.25">
      <c r="A342" s="2">
        <v>40920</v>
      </c>
      <c r="B342" s="3" t="s">
        <v>27</v>
      </c>
      <c r="C342">
        <v>10</v>
      </c>
      <c r="D342" s="6" t="s">
        <v>19</v>
      </c>
      <c r="E342">
        <v>231</v>
      </c>
      <c r="F342">
        <v>1.85</v>
      </c>
    </row>
    <row r="343" spans="1:13" x14ac:dyDescent="0.25">
      <c r="A343" s="2">
        <v>40920</v>
      </c>
      <c r="B343" s="3" t="s">
        <v>27</v>
      </c>
      <c r="C343">
        <v>10</v>
      </c>
      <c r="D343" s="6" t="s">
        <v>19</v>
      </c>
      <c r="E343">
        <v>106</v>
      </c>
      <c r="F343">
        <v>0.9</v>
      </c>
    </row>
    <row r="344" spans="1:13" x14ac:dyDescent="0.25">
      <c r="A344" s="2">
        <v>40920</v>
      </c>
      <c r="B344" s="3" t="s">
        <v>27</v>
      </c>
      <c r="C344">
        <v>10</v>
      </c>
      <c r="D344" s="6" t="s">
        <v>19</v>
      </c>
      <c r="E344">
        <v>175</v>
      </c>
      <c r="F344">
        <v>1.45</v>
      </c>
    </row>
    <row r="345" spans="1:13" x14ac:dyDescent="0.25">
      <c r="A345" s="2">
        <v>40920</v>
      </c>
      <c r="B345" s="3" t="s">
        <v>27</v>
      </c>
      <c r="C345">
        <v>10</v>
      </c>
      <c r="D345" s="6" t="s">
        <v>19</v>
      </c>
      <c r="E345">
        <v>172</v>
      </c>
      <c r="F345">
        <v>1.43</v>
      </c>
    </row>
    <row r="346" spans="1:13" x14ac:dyDescent="0.25">
      <c r="A346" s="2">
        <v>40920</v>
      </c>
      <c r="B346" s="3" t="s">
        <v>27</v>
      </c>
      <c r="C346">
        <v>10</v>
      </c>
      <c r="D346" s="6" t="s">
        <v>19</v>
      </c>
      <c r="E346">
        <v>212</v>
      </c>
      <c r="F346">
        <v>0.89</v>
      </c>
    </row>
    <row r="347" spans="1:13" x14ac:dyDescent="0.25">
      <c r="A347" s="2">
        <v>40920</v>
      </c>
      <c r="B347" s="3" t="s">
        <v>27</v>
      </c>
      <c r="C347">
        <v>10</v>
      </c>
      <c r="D347" s="6" t="s">
        <v>19</v>
      </c>
      <c r="E347">
        <v>167</v>
      </c>
      <c r="F347">
        <v>1.41</v>
      </c>
    </row>
    <row r="348" spans="1:13" x14ac:dyDescent="0.25">
      <c r="A348" s="2">
        <v>40920</v>
      </c>
      <c r="B348" s="3" t="s">
        <v>27</v>
      </c>
      <c r="C348">
        <v>10</v>
      </c>
      <c r="D348" s="6" t="s">
        <v>16</v>
      </c>
      <c r="F348">
        <v>0.8</v>
      </c>
      <c r="J348">
        <f>37+37</f>
        <v>74</v>
      </c>
      <c r="K348">
        <v>2</v>
      </c>
      <c r="L348">
        <v>37</v>
      </c>
    </row>
    <row r="349" spans="1:13" x14ac:dyDescent="0.25">
      <c r="A349" s="2">
        <v>40920</v>
      </c>
      <c r="B349" s="3" t="s">
        <v>27</v>
      </c>
      <c r="C349">
        <v>10</v>
      </c>
      <c r="D349" s="6" t="s">
        <v>16</v>
      </c>
      <c r="F349">
        <v>5.5</v>
      </c>
      <c r="J349">
        <f>82+104+116+181+196+194</f>
        <v>873</v>
      </c>
      <c r="K349">
        <v>6</v>
      </c>
      <c r="L349">
        <v>194</v>
      </c>
    </row>
    <row r="350" spans="1:13" x14ac:dyDescent="0.25">
      <c r="A350" s="2">
        <v>40920</v>
      </c>
      <c r="B350" s="3" t="s">
        <v>27</v>
      </c>
      <c r="C350">
        <v>10</v>
      </c>
      <c r="D350" s="6" t="s">
        <v>16</v>
      </c>
      <c r="F350">
        <v>4.05</v>
      </c>
      <c r="J350">
        <f>102+134+186+196+201</f>
        <v>819</v>
      </c>
      <c r="K350">
        <v>5</v>
      </c>
      <c r="L350">
        <v>201</v>
      </c>
    </row>
    <row r="351" spans="1:13" x14ac:dyDescent="0.25">
      <c r="A351" s="2">
        <v>40920</v>
      </c>
      <c r="B351" s="3" t="s">
        <v>27</v>
      </c>
      <c r="C351">
        <v>10</v>
      </c>
      <c r="D351" s="6" t="s">
        <v>19</v>
      </c>
      <c r="E351">
        <v>96</v>
      </c>
      <c r="F351">
        <v>1.1299999999999999</v>
      </c>
    </row>
    <row r="352" spans="1:13" x14ac:dyDescent="0.25">
      <c r="A352" s="2">
        <v>40920</v>
      </c>
      <c r="B352" s="3" t="s">
        <v>27</v>
      </c>
      <c r="C352">
        <v>4</v>
      </c>
      <c r="D352" s="6" t="s">
        <v>19</v>
      </c>
      <c r="E352">
        <v>0</v>
      </c>
      <c r="F352">
        <v>0</v>
      </c>
      <c r="M352" t="s">
        <v>28</v>
      </c>
    </row>
    <row r="353" spans="1:13" x14ac:dyDescent="0.25">
      <c r="A353" s="2">
        <v>40920</v>
      </c>
      <c r="B353" s="3" t="s">
        <v>29</v>
      </c>
      <c r="C353">
        <v>40</v>
      </c>
      <c r="D353" s="6" t="s">
        <v>16</v>
      </c>
      <c r="F353">
        <v>3.6</v>
      </c>
      <c r="J353">
        <f>152+209+225+208</f>
        <v>794</v>
      </c>
      <c r="K353">
        <v>4</v>
      </c>
      <c r="L353">
        <v>225</v>
      </c>
    </row>
    <row r="354" spans="1:13" x14ac:dyDescent="0.25">
      <c r="A354" s="2">
        <v>40920</v>
      </c>
      <c r="B354" s="3" t="s">
        <v>29</v>
      </c>
      <c r="C354">
        <v>40</v>
      </c>
      <c r="D354" s="6" t="s">
        <v>16</v>
      </c>
      <c r="F354">
        <v>4.3600000000000003</v>
      </c>
      <c r="J354">
        <f>135+192+212+214</f>
        <v>753</v>
      </c>
      <c r="K354">
        <v>4</v>
      </c>
      <c r="L354">
        <v>214</v>
      </c>
    </row>
    <row r="355" spans="1:13" x14ac:dyDescent="0.25">
      <c r="A355" s="2">
        <v>40920</v>
      </c>
      <c r="B355" s="3" t="s">
        <v>29</v>
      </c>
      <c r="C355">
        <v>40</v>
      </c>
      <c r="D355" s="6" t="s">
        <v>16</v>
      </c>
      <c r="F355">
        <v>2.29</v>
      </c>
      <c r="J355">
        <f>82+173+181+185</f>
        <v>621</v>
      </c>
      <c r="K355">
        <v>4</v>
      </c>
      <c r="L355">
        <v>185</v>
      </c>
    </row>
    <row r="356" spans="1:13" x14ac:dyDescent="0.25">
      <c r="A356" s="2">
        <v>40920</v>
      </c>
      <c r="B356" s="3" t="s">
        <v>29</v>
      </c>
      <c r="C356">
        <v>40</v>
      </c>
      <c r="D356" s="6" t="s">
        <v>16</v>
      </c>
      <c r="F356">
        <v>4.32</v>
      </c>
      <c r="J356">
        <f>149+200+239</f>
        <v>588</v>
      </c>
      <c r="K356">
        <v>3</v>
      </c>
      <c r="L356">
        <v>239</v>
      </c>
    </row>
    <row r="357" spans="1:13" x14ac:dyDescent="0.25">
      <c r="A357" s="2">
        <v>40920</v>
      </c>
      <c r="B357" s="3" t="s">
        <v>29</v>
      </c>
      <c r="C357">
        <v>40</v>
      </c>
      <c r="D357" s="6" t="s">
        <v>16</v>
      </c>
      <c r="F357">
        <v>1.51</v>
      </c>
      <c r="J357">
        <f>52+77+123</f>
        <v>252</v>
      </c>
      <c r="K357">
        <v>3</v>
      </c>
      <c r="L357">
        <v>123</v>
      </c>
    </row>
    <row r="358" spans="1:13" x14ac:dyDescent="0.25">
      <c r="A358" s="2">
        <v>40920</v>
      </c>
      <c r="B358" s="3" t="s">
        <v>29</v>
      </c>
      <c r="C358">
        <v>40</v>
      </c>
      <c r="D358" s="6" t="s">
        <v>16</v>
      </c>
      <c r="F358">
        <v>3.19</v>
      </c>
      <c r="J358">
        <f>107+179+180+197</f>
        <v>663</v>
      </c>
      <c r="K358">
        <v>4</v>
      </c>
      <c r="L358">
        <v>197</v>
      </c>
    </row>
    <row r="359" spans="1:13" x14ac:dyDescent="0.25">
      <c r="A359" s="2">
        <v>40920</v>
      </c>
      <c r="B359" s="3" t="s">
        <v>29</v>
      </c>
      <c r="C359">
        <v>38</v>
      </c>
      <c r="D359" s="6" t="s">
        <v>16</v>
      </c>
      <c r="F359">
        <v>3.09</v>
      </c>
      <c r="J359">
        <f>70+232</f>
        <v>302</v>
      </c>
      <c r="K359">
        <v>2</v>
      </c>
      <c r="L359">
        <v>232</v>
      </c>
    </row>
    <row r="360" spans="1:13" x14ac:dyDescent="0.25">
      <c r="A360" s="2">
        <v>40920</v>
      </c>
      <c r="B360" s="3" t="s">
        <v>29</v>
      </c>
      <c r="C360">
        <v>38</v>
      </c>
      <c r="D360" s="6" t="s">
        <v>16</v>
      </c>
      <c r="F360">
        <v>7.15</v>
      </c>
      <c r="J360">
        <f>189+243+276+273+280</f>
        <v>1261</v>
      </c>
      <c r="K360">
        <v>5</v>
      </c>
      <c r="L360">
        <v>280</v>
      </c>
    </row>
    <row r="361" spans="1:13" x14ac:dyDescent="0.25">
      <c r="A361" s="2">
        <v>40920</v>
      </c>
      <c r="B361" s="3" t="s">
        <v>29</v>
      </c>
      <c r="C361">
        <v>38</v>
      </c>
      <c r="D361" s="6" t="s">
        <v>24</v>
      </c>
      <c r="E361">
        <v>76</v>
      </c>
      <c r="F361">
        <v>1.24</v>
      </c>
    </row>
    <row r="362" spans="1:13" x14ac:dyDescent="0.25">
      <c r="A362" s="2">
        <v>40920</v>
      </c>
      <c r="B362" s="3" t="s">
        <v>29</v>
      </c>
      <c r="C362">
        <v>38</v>
      </c>
      <c r="D362" s="6" t="s">
        <v>16</v>
      </c>
      <c r="F362">
        <v>4.95</v>
      </c>
      <c r="J362">
        <f>100+232+269+269+274</f>
        <v>1144</v>
      </c>
      <c r="K362">
        <v>5</v>
      </c>
      <c r="L362">
        <v>274</v>
      </c>
    </row>
    <row r="363" spans="1:13" x14ac:dyDescent="0.25">
      <c r="A363" s="2">
        <v>40920</v>
      </c>
      <c r="B363" s="3" t="s">
        <v>29</v>
      </c>
      <c r="C363">
        <v>22</v>
      </c>
      <c r="D363" s="6" t="s">
        <v>24</v>
      </c>
      <c r="E363">
        <v>0</v>
      </c>
      <c r="F363">
        <v>0</v>
      </c>
      <c r="M363" t="s">
        <v>30</v>
      </c>
    </row>
    <row r="364" spans="1:13" x14ac:dyDescent="0.25">
      <c r="A364" s="2">
        <v>40920</v>
      </c>
      <c r="B364" s="3" t="s">
        <v>29</v>
      </c>
      <c r="C364">
        <v>12</v>
      </c>
      <c r="D364" s="6" t="s">
        <v>24</v>
      </c>
      <c r="E364">
        <v>0</v>
      </c>
      <c r="F364">
        <v>0</v>
      </c>
      <c r="M364" t="s">
        <v>30</v>
      </c>
    </row>
    <row r="365" spans="1:13" x14ac:dyDescent="0.25">
      <c r="A365" s="2">
        <v>40920</v>
      </c>
      <c r="B365" s="3" t="s">
        <v>29</v>
      </c>
      <c r="C365">
        <v>9</v>
      </c>
      <c r="D365" s="6" t="s">
        <v>19</v>
      </c>
      <c r="E365">
        <v>67</v>
      </c>
      <c r="F365">
        <v>0.5</v>
      </c>
    </row>
    <row r="366" spans="1:13" x14ac:dyDescent="0.25">
      <c r="A366" s="2">
        <v>40920</v>
      </c>
      <c r="B366" s="3" t="s">
        <v>29</v>
      </c>
      <c r="C366">
        <v>9</v>
      </c>
      <c r="D366" s="6" t="s">
        <v>19</v>
      </c>
      <c r="E366">
        <v>88</v>
      </c>
      <c r="F366">
        <v>0.8</v>
      </c>
    </row>
    <row r="367" spans="1:13" x14ac:dyDescent="0.25">
      <c r="A367" s="2">
        <v>40920</v>
      </c>
      <c r="B367" s="3" t="s">
        <v>29</v>
      </c>
      <c r="C367">
        <v>9</v>
      </c>
      <c r="D367" s="6" t="s">
        <v>19</v>
      </c>
      <c r="E367">
        <v>184</v>
      </c>
      <c r="F367">
        <v>1.29</v>
      </c>
    </row>
    <row r="368" spans="1:13" x14ac:dyDescent="0.25">
      <c r="A368" s="2">
        <v>40920</v>
      </c>
      <c r="B368" s="3" t="s">
        <v>29</v>
      </c>
      <c r="C368">
        <v>9</v>
      </c>
      <c r="D368" s="6" t="s">
        <v>19</v>
      </c>
      <c r="E368">
        <v>161</v>
      </c>
      <c r="F368">
        <v>2.21</v>
      </c>
    </row>
    <row r="369" spans="1:12" x14ac:dyDescent="0.25">
      <c r="A369" s="2">
        <v>40920</v>
      </c>
      <c r="B369" s="3" t="s">
        <v>29</v>
      </c>
      <c r="C369">
        <v>9</v>
      </c>
      <c r="D369" s="6" t="s">
        <v>19</v>
      </c>
      <c r="E369">
        <v>210</v>
      </c>
      <c r="F369">
        <v>2.25</v>
      </c>
    </row>
    <row r="370" spans="1:12" x14ac:dyDescent="0.25">
      <c r="A370" s="2">
        <v>40920</v>
      </c>
      <c r="B370" s="3" t="s">
        <v>29</v>
      </c>
      <c r="C370">
        <v>9</v>
      </c>
      <c r="D370" s="6" t="s">
        <v>19</v>
      </c>
      <c r="E370">
        <v>201</v>
      </c>
      <c r="F370">
        <v>1.67</v>
      </c>
    </row>
    <row r="371" spans="1:12" x14ac:dyDescent="0.25">
      <c r="A371" s="2">
        <v>40920</v>
      </c>
      <c r="B371" s="3" t="s">
        <v>29</v>
      </c>
      <c r="C371">
        <v>9</v>
      </c>
      <c r="D371" s="6" t="s">
        <v>19</v>
      </c>
      <c r="E371">
        <v>219</v>
      </c>
      <c r="F371">
        <v>1.95</v>
      </c>
    </row>
    <row r="372" spans="1:12" x14ac:dyDescent="0.25">
      <c r="A372" s="2">
        <v>40920</v>
      </c>
      <c r="B372" s="3" t="s">
        <v>29</v>
      </c>
      <c r="C372">
        <v>9</v>
      </c>
      <c r="D372" s="6" t="s">
        <v>19</v>
      </c>
      <c r="E372">
        <v>277</v>
      </c>
      <c r="F372">
        <v>1.42</v>
      </c>
      <c r="G372">
        <v>9</v>
      </c>
    </row>
    <row r="373" spans="1:12" x14ac:dyDescent="0.25">
      <c r="A373" s="2">
        <v>40920</v>
      </c>
      <c r="B373" s="3" t="s">
        <v>29</v>
      </c>
      <c r="C373">
        <v>9</v>
      </c>
      <c r="D373" s="6" t="s">
        <v>19</v>
      </c>
      <c r="E373">
        <v>282</v>
      </c>
      <c r="F373">
        <v>2.0299999999999998</v>
      </c>
    </row>
    <row r="374" spans="1:12" x14ac:dyDescent="0.25">
      <c r="A374" s="2">
        <v>40920</v>
      </c>
      <c r="B374" s="3" t="s">
        <v>29</v>
      </c>
      <c r="C374">
        <v>9</v>
      </c>
      <c r="D374" s="6" t="s">
        <v>19</v>
      </c>
      <c r="E374">
        <v>212</v>
      </c>
      <c r="F374">
        <v>2.68</v>
      </c>
    </row>
    <row r="375" spans="1:12" x14ac:dyDescent="0.25">
      <c r="A375" s="2">
        <v>40920</v>
      </c>
      <c r="B375" s="3" t="s">
        <v>29</v>
      </c>
      <c r="C375">
        <v>9</v>
      </c>
      <c r="D375" s="6" t="s">
        <v>19</v>
      </c>
      <c r="E375">
        <v>162</v>
      </c>
      <c r="F375">
        <v>1.29</v>
      </c>
    </row>
    <row r="376" spans="1:12" x14ac:dyDescent="0.25">
      <c r="A376" s="2">
        <v>40920</v>
      </c>
      <c r="B376" s="3" t="s">
        <v>29</v>
      </c>
      <c r="C376">
        <v>9</v>
      </c>
      <c r="D376" s="6" t="s">
        <v>19</v>
      </c>
      <c r="E376">
        <v>284</v>
      </c>
      <c r="F376">
        <v>2.46</v>
      </c>
    </row>
    <row r="377" spans="1:12" x14ac:dyDescent="0.25">
      <c r="A377" s="2">
        <v>40920</v>
      </c>
      <c r="B377" s="3" t="s">
        <v>29</v>
      </c>
      <c r="C377">
        <v>9</v>
      </c>
      <c r="D377" s="6" t="s">
        <v>19</v>
      </c>
      <c r="E377">
        <v>239</v>
      </c>
      <c r="F377">
        <v>2.4300000000000002</v>
      </c>
    </row>
    <row r="378" spans="1:12" x14ac:dyDescent="0.25">
      <c r="A378" s="2">
        <v>40920</v>
      </c>
      <c r="B378" s="3" t="s">
        <v>29</v>
      </c>
      <c r="C378">
        <v>9</v>
      </c>
      <c r="D378" s="6" t="s">
        <v>19</v>
      </c>
      <c r="E378">
        <v>192</v>
      </c>
      <c r="F378">
        <v>1.05</v>
      </c>
    </row>
    <row r="379" spans="1:12" x14ac:dyDescent="0.25">
      <c r="A379" s="2">
        <v>40920</v>
      </c>
      <c r="B379" s="3" t="s">
        <v>29</v>
      </c>
      <c r="C379">
        <v>9</v>
      </c>
      <c r="D379" s="6" t="s">
        <v>19</v>
      </c>
      <c r="E379">
        <v>104</v>
      </c>
      <c r="F379">
        <v>0.5</v>
      </c>
    </row>
    <row r="380" spans="1:12" x14ac:dyDescent="0.25">
      <c r="A380" s="2">
        <v>40920</v>
      </c>
      <c r="B380" s="3" t="s">
        <v>29</v>
      </c>
      <c r="C380">
        <v>9</v>
      </c>
      <c r="D380" s="6" t="s">
        <v>19</v>
      </c>
      <c r="E380">
        <v>180</v>
      </c>
      <c r="F380">
        <v>1.1200000000000001</v>
      </c>
      <c r="G380">
        <v>14</v>
      </c>
    </row>
    <row r="381" spans="1:12" x14ac:dyDescent="0.25">
      <c r="A381" s="2">
        <v>40920</v>
      </c>
      <c r="B381" s="3" t="s">
        <v>29</v>
      </c>
      <c r="C381">
        <v>9</v>
      </c>
      <c r="D381" s="6" t="s">
        <v>19</v>
      </c>
      <c r="E381">
        <v>221</v>
      </c>
      <c r="F381">
        <v>2.2599999999999998</v>
      </c>
    </row>
    <row r="382" spans="1:12" x14ac:dyDescent="0.25">
      <c r="A382" s="2">
        <v>40920</v>
      </c>
      <c r="B382" s="3" t="s">
        <v>29</v>
      </c>
      <c r="C382">
        <v>9</v>
      </c>
      <c r="D382" s="6" t="s">
        <v>19</v>
      </c>
      <c r="E382">
        <v>86</v>
      </c>
      <c r="F382">
        <v>0.61</v>
      </c>
    </row>
    <row r="383" spans="1:12" x14ac:dyDescent="0.25">
      <c r="A383" s="2">
        <v>40920</v>
      </c>
      <c r="B383" s="3" t="s">
        <v>29</v>
      </c>
      <c r="C383">
        <v>9</v>
      </c>
      <c r="D383" s="6" t="s">
        <v>19</v>
      </c>
      <c r="E383">
        <v>193</v>
      </c>
      <c r="F383">
        <v>2.04</v>
      </c>
    </row>
    <row r="384" spans="1:12" x14ac:dyDescent="0.25">
      <c r="A384" s="2">
        <v>40926</v>
      </c>
      <c r="B384" s="3" t="s">
        <v>23</v>
      </c>
      <c r="C384">
        <v>48</v>
      </c>
      <c r="D384" s="6" t="s">
        <v>16</v>
      </c>
      <c r="F384">
        <v>6.27</v>
      </c>
      <c r="J384">
        <f>180+244+258+257+224</f>
        <v>1163</v>
      </c>
      <c r="K384">
        <v>5</v>
      </c>
      <c r="L384">
        <v>258</v>
      </c>
    </row>
    <row r="385" spans="1:12" x14ac:dyDescent="0.25">
      <c r="A385" s="2">
        <v>40926</v>
      </c>
      <c r="B385" s="3" t="s">
        <v>23</v>
      </c>
      <c r="C385">
        <v>48</v>
      </c>
      <c r="D385" s="6" t="s">
        <v>16</v>
      </c>
      <c r="F385">
        <v>3.83</v>
      </c>
      <c r="J385">
        <f>91+156+230+254</f>
        <v>731</v>
      </c>
      <c r="K385">
        <v>4</v>
      </c>
      <c r="L385">
        <v>254</v>
      </c>
    </row>
    <row r="386" spans="1:12" x14ac:dyDescent="0.25">
      <c r="A386" s="2">
        <v>40926</v>
      </c>
      <c r="B386" s="3" t="s">
        <v>23</v>
      </c>
      <c r="C386">
        <v>48</v>
      </c>
      <c r="D386" s="6" t="s">
        <v>16</v>
      </c>
      <c r="F386">
        <v>3.12</v>
      </c>
      <c r="J386">
        <f>87+113+142+145</f>
        <v>487</v>
      </c>
      <c r="K386">
        <v>4</v>
      </c>
      <c r="L386">
        <v>145</v>
      </c>
    </row>
    <row r="387" spans="1:12" x14ac:dyDescent="0.25">
      <c r="A387" s="2">
        <v>40926</v>
      </c>
      <c r="B387" s="3" t="s">
        <v>23</v>
      </c>
      <c r="C387">
        <v>48</v>
      </c>
      <c r="D387" s="6" t="s">
        <v>16</v>
      </c>
      <c r="F387">
        <v>7.18</v>
      </c>
      <c r="J387">
        <f>90+183+270+227+270+260</f>
        <v>1300</v>
      </c>
      <c r="K387">
        <v>6</v>
      </c>
      <c r="L387">
        <v>270</v>
      </c>
    </row>
    <row r="388" spans="1:12" x14ac:dyDescent="0.25">
      <c r="A388" s="2">
        <v>40926</v>
      </c>
      <c r="B388" s="3" t="s">
        <v>23</v>
      </c>
      <c r="C388">
        <v>48</v>
      </c>
      <c r="D388" s="6" t="s">
        <v>16</v>
      </c>
      <c r="F388">
        <v>6.83</v>
      </c>
      <c r="J388">
        <f>76+110+291+244+293+265</f>
        <v>1279</v>
      </c>
      <c r="K388">
        <v>6</v>
      </c>
      <c r="L388">
        <v>293</v>
      </c>
    </row>
    <row r="389" spans="1:12" x14ac:dyDescent="0.25">
      <c r="A389" s="2">
        <v>40926</v>
      </c>
      <c r="B389" s="3" t="s">
        <v>23</v>
      </c>
      <c r="C389">
        <v>48</v>
      </c>
      <c r="D389" s="6" t="s">
        <v>16</v>
      </c>
      <c r="F389">
        <v>7.43</v>
      </c>
      <c r="J389">
        <f>94+179+215+282+304+319+337+374+364</f>
        <v>2468</v>
      </c>
      <c r="K389">
        <v>9</v>
      </c>
      <c r="L389">
        <v>374</v>
      </c>
    </row>
    <row r="390" spans="1:12" x14ac:dyDescent="0.25">
      <c r="A390" s="2">
        <v>40926</v>
      </c>
      <c r="B390" s="3" t="s">
        <v>23</v>
      </c>
      <c r="C390">
        <v>48</v>
      </c>
      <c r="D390" s="6" t="s">
        <v>16</v>
      </c>
      <c r="F390">
        <v>8.1</v>
      </c>
      <c r="J390">
        <f>295+307+310+312+310+318</f>
        <v>1852</v>
      </c>
      <c r="K390">
        <v>6</v>
      </c>
      <c r="L390">
        <v>318</v>
      </c>
    </row>
    <row r="391" spans="1:12" x14ac:dyDescent="0.25">
      <c r="A391" s="2">
        <v>40926</v>
      </c>
      <c r="B391" s="3" t="s">
        <v>23</v>
      </c>
      <c r="C391">
        <v>48</v>
      </c>
      <c r="D391" s="6" t="s">
        <v>16</v>
      </c>
      <c r="E391" s="15"/>
      <c r="F391">
        <v>6.48</v>
      </c>
      <c r="J391">
        <f>226+273+274+295</f>
        <v>1068</v>
      </c>
      <c r="K391">
        <v>4</v>
      </c>
      <c r="L391">
        <v>295</v>
      </c>
    </row>
    <row r="392" spans="1:12" x14ac:dyDescent="0.25">
      <c r="A392" s="2">
        <v>40926</v>
      </c>
      <c r="B392" s="3" t="s">
        <v>23</v>
      </c>
      <c r="C392">
        <v>37</v>
      </c>
      <c r="D392" s="6" t="s">
        <v>16</v>
      </c>
      <c r="F392">
        <v>0.67</v>
      </c>
      <c r="J392">
        <f>50+40+37</f>
        <v>127</v>
      </c>
      <c r="K392">
        <v>3</v>
      </c>
      <c r="L392">
        <v>50</v>
      </c>
    </row>
    <row r="393" spans="1:12" x14ac:dyDescent="0.25">
      <c r="A393" s="2">
        <v>40926</v>
      </c>
      <c r="B393" s="3" t="s">
        <v>23</v>
      </c>
      <c r="C393">
        <v>37</v>
      </c>
      <c r="D393" s="6" t="s">
        <v>16</v>
      </c>
      <c r="F393">
        <v>0.84</v>
      </c>
      <c r="J393">
        <f>37+38+51</f>
        <v>126</v>
      </c>
      <c r="K393">
        <v>3</v>
      </c>
      <c r="L393">
        <v>51</v>
      </c>
    </row>
    <row r="394" spans="1:12" x14ac:dyDescent="0.25">
      <c r="A394" s="2">
        <v>40926</v>
      </c>
      <c r="B394" s="3" t="s">
        <v>23</v>
      </c>
      <c r="C394">
        <v>37</v>
      </c>
      <c r="D394" s="6" t="s">
        <v>16</v>
      </c>
      <c r="F394">
        <v>0.82</v>
      </c>
      <c r="J394">
        <f>49+49</f>
        <v>98</v>
      </c>
      <c r="K394">
        <v>2</v>
      </c>
      <c r="L394">
        <v>49</v>
      </c>
    </row>
    <row r="395" spans="1:12" x14ac:dyDescent="0.25">
      <c r="A395" s="2">
        <v>40926</v>
      </c>
      <c r="B395" s="3" t="s">
        <v>23</v>
      </c>
      <c r="C395">
        <v>37</v>
      </c>
      <c r="D395" s="6" t="s">
        <v>16</v>
      </c>
      <c r="F395">
        <v>1.27</v>
      </c>
      <c r="J395">
        <f>64+82+98+52</f>
        <v>296</v>
      </c>
      <c r="K395">
        <v>4</v>
      </c>
      <c r="L395">
        <v>98</v>
      </c>
    </row>
    <row r="396" spans="1:12" x14ac:dyDescent="0.25">
      <c r="A396" s="2">
        <v>40926</v>
      </c>
      <c r="B396" s="3" t="s">
        <v>23</v>
      </c>
      <c r="C396">
        <v>37</v>
      </c>
      <c r="D396" s="6" t="s">
        <v>16</v>
      </c>
      <c r="F396">
        <v>0.87</v>
      </c>
      <c r="J396">
        <f>33+67+70</f>
        <v>170</v>
      </c>
      <c r="K396">
        <v>3</v>
      </c>
      <c r="L396">
        <v>70</v>
      </c>
    </row>
    <row r="397" spans="1:12" x14ac:dyDescent="0.25">
      <c r="A397" s="2">
        <v>40926</v>
      </c>
      <c r="B397" s="3" t="s">
        <v>23</v>
      </c>
      <c r="C397">
        <v>37</v>
      </c>
      <c r="D397" s="6" t="s">
        <v>16</v>
      </c>
      <c r="F397">
        <v>1.89</v>
      </c>
      <c r="J397">
        <f>54+67+104+130</f>
        <v>355</v>
      </c>
      <c r="K397">
        <v>4</v>
      </c>
      <c r="L397">
        <v>130</v>
      </c>
    </row>
    <row r="398" spans="1:12" x14ac:dyDescent="0.25">
      <c r="A398" s="2">
        <v>40926</v>
      </c>
      <c r="B398" s="3" t="s">
        <v>23</v>
      </c>
      <c r="C398">
        <v>37</v>
      </c>
      <c r="D398" s="6" t="s">
        <v>16</v>
      </c>
      <c r="F398">
        <v>1.54</v>
      </c>
      <c r="J398">
        <f>52+74+70+87</f>
        <v>283</v>
      </c>
      <c r="K398">
        <v>4</v>
      </c>
      <c r="L398">
        <v>87</v>
      </c>
    </row>
    <row r="399" spans="1:12" x14ac:dyDescent="0.25">
      <c r="A399" s="2">
        <v>40926</v>
      </c>
      <c r="B399" s="3" t="s">
        <v>23</v>
      </c>
      <c r="C399">
        <v>37</v>
      </c>
      <c r="D399" s="6" t="s">
        <v>16</v>
      </c>
      <c r="F399">
        <v>1.05</v>
      </c>
      <c r="J399">
        <f>29+65+57</f>
        <v>151</v>
      </c>
      <c r="K399">
        <v>3</v>
      </c>
      <c r="L399">
        <v>65</v>
      </c>
    </row>
    <row r="400" spans="1:12" x14ac:dyDescent="0.25">
      <c r="A400" s="2">
        <v>40926</v>
      </c>
      <c r="B400" s="3" t="s">
        <v>23</v>
      </c>
      <c r="C400">
        <v>37</v>
      </c>
      <c r="D400" s="6" t="s">
        <v>16</v>
      </c>
      <c r="F400">
        <v>1.34</v>
      </c>
      <c r="J400">
        <f>61+61+91+94</f>
        <v>307</v>
      </c>
      <c r="K400">
        <v>4</v>
      </c>
      <c r="L400">
        <v>94</v>
      </c>
    </row>
    <row r="401" spans="1:12" x14ac:dyDescent="0.25">
      <c r="A401" s="2">
        <v>40926</v>
      </c>
      <c r="B401" s="3" t="s">
        <v>31</v>
      </c>
      <c r="C401">
        <v>46</v>
      </c>
      <c r="D401" s="6" t="s">
        <v>19</v>
      </c>
      <c r="E401">
        <v>400</v>
      </c>
      <c r="F401">
        <v>1.93</v>
      </c>
    </row>
    <row r="402" spans="1:12" x14ac:dyDescent="0.25">
      <c r="A402" s="2">
        <v>40926</v>
      </c>
      <c r="B402" s="3" t="s">
        <v>31</v>
      </c>
      <c r="C402">
        <v>46</v>
      </c>
      <c r="D402" s="6" t="s">
        <v>19</v>
      </c>
      <c r="E402">
        <v>357</v>
      </c>
      <c r="F402">
        <v>1.5</v>
      </c>
    </row>
    <row r="403" spans="1:12" x14ac:dyDescent="0.25">
      <c r="A403" s="2">
        <v>40926</v>
      </c>
      <c r="B403" s="3" t="s">
        <v>31</v>
      </c>
      <c r="C403">
        <v>46</v>
      </c>
      <c r="D403" s="6" t="s">
        <v>19</v>
      </c>
      <c r="E403">
        <v>284</v>
      </c>
      <c r="F403">
        <v>2.2799999999999998</v>
      </c>
    </row>
    <row r="404" spans="1:12" x14ac:dyDescent="0.25">
      <c r="A404" s="2">
        <v>40926</v>
      </c>
      <c r="B404" s="3" t="s">
        <v>31</v>
      </c>
      <c r="C404">
        <v>46</v>
      </c>
      <c r="D404" s="6" t="s">
        <v>19</v>
      </c>
      <c r="E404">
        <v>214</v>
      </c>
      <c r="F404">
        <v>2.5</v>
      </c>
    </row>
    <row r="405" spans="1:12" x14ac:dyDescent="0.25">
      <c r="A405" s="2">
        <v>40926</v>
      </c>
      <c r="B405" s="3" t="s">
        <v>31</v>
      </c>
      <c r="C405">
        <v>46</v>
      </c>
      <c r="D405" s="6" t="s">
        <v>19</v>
      </c>
      <c r="E405">
        <v>310</v>
      </c>
      <c r="F405">
        <v>1.9</v>
      </c>
    </row>
    <row r="406" spans="1:12" x14ac:dyDescent="0.25">
      <c r="A406" s="2">
        <v>40926</v>
      </c>
      <c r="B406" s="3" t="s">
        <v>31</v>
      </c>
      <c r="C406">
        <v>46</v>
      </c>
      <c r="D406" s="6" t="s">
        <v>16</v>
      </c>
      <c r="F406">
        <v>1.3</v>
      </c>
      <c r="J406">
        <f>87+92+117+135</f>
        <v>431</v>
      </c>
      <c r="K406">
        <v>4</v>
      </c>
      <c r="L406">
        <v>135</v>
      </c>
    </row>
    <row r="407" spans="1:12" x14ac:dyDescent="0.25">
      <c r="A407" s="2">
        <v>40926</v>
      </c>
      <c r="B407" s="3" t="s">
        <v>31</v>
      </c>
      <c r="C407">
        <v>46</v>
      </c>
      <c r="D407" s="6" t="s">
        <v>16</v>
      </c>
      <c r="F407">
        <v>1.43</v>
      </c>
      <c r="J407">
        <f>80+44+111+126+122</f>
        <v>483</v>
      </c>
      <c r="K407">
        <v>5</v>
      </c>
      <c r="L407">
        <v>126</v>
      </c>
    </row>
    <row r="408" spans="1:12" x14ac:dyDescent="0.25">
      <c r="A408" s="2">
        <v>40926</v>
      </c>
      <c r="B408" s="3" t="s">
        <v>31</v>
      </c>
      <c r="C408">
        <v>46</v>
      </c>
      <c r="D408" s="6" t="s">
        <v>16</v>
      </c>
      <c r="F408">
        <v>0.65</v>
      </c>
      <c r="J408">
        <f>43+80+47</f>
        <v>170</v>
      </c>
      <c r="K408">
        <v>3</v>
      </c>
      <c r="L408">
        <v>80</v>
      </c>
    </row>
    <row r="409" spans="1:12" x14ac:dyDescent="0.25">
      <c r="A409" s="2">
        <v>40926</v>
      </c>
      <c r="B409" s="3" t="s">
        <v>31</v>
      </c>
      <c r="C409">
        <v>46</v>
      </c>
      <c r="D409" s="6" t="s">
        <v>16</v>
      </c>
      <c r="F409">
        <v>1.4</v>
      </c>
      <c r="J409">
        <f>64+101+112+159+136</f>
        <v>572</v>
      </c>
      <c r="K409">
        <v>5</v>
      </c>
      <c r="L409">
        <v>159</v>
      </c>
    </row>
    <row r="410" spans="1:12" x14ac:dyDescent="0.25">
      <c r="A410" s="2">
        <v>40926</v>
      </c>
      <c r="B410" s="3" t="s">
        <v>31</v>
      </c>
      <c r="C410">
        <v>46</v>
      </c>
      <c r="D410" s="6" t="s">
        <v>16</v>
      </c>
      <c r="F410">
        <v>7.63</v>
      </c>
      <c r="J410">
        <f>226+364+363+382+349+387+376+377</f>
        <v>2824</v>
      </c>
      <c r="K410">
        <v>8</v>
      </c>
      <c r="L410">
        <v>387</v>
      </c>
    </row>
    <row r="411" spans="1:12" x14ac:dyDescent="0.25">
      <c r="A411" s="2">
        <v>40926</v>
      </c>
      <c r="B411" s="3" t="s">
        <v>31</v>
      </c>
      <c r="C411">
        <v>46</v>
      </c>
      <c r="D411" s="6" t="s">
        <v>16</v>
      </c>
      <c r="F411">
        <v>11.2</v>
      </c>
      <c r="J411">
        <f>159+364+353+383+382+369+381+376+368+380+382</f>
        <v>3897</v>
      </c>
      <c r="K411">
        <v>11</v>
      </c>
      <c r="L411">
        <v>383</v>
      </c>
    </row>
    <row r="412" spans="1:12" x14ac:dyDescent="0.25">
      <c r="A412" s="2">
        <v>40926</v>
      </c>
      <c r="B412" s="3" t="s">
        <v>31</v>
      </c>
      <c r="C412">
        <v>46</v>
      </c>
      <c r="D412" s="6" t="s">
        <v>16</v>
      </c>
      <c r="F412">
        <v>5.68</v>
      </c>
      <c r="J412">
        <f>108+183+192+273+291+314+328+334</f>
        <v>2023</v>
      </c>
      <c r="K412">
        <v>8</v>
      </c>
      <c r="L412">
        <v>334</v>
      </c>
    </row>
    <row r="413" spans="1:12" x14ac:dyDescent="0.25">
      <c r="A413" s="2">
        <v>40926</v>
      </c>
      <c r="B413" s="3" t="s">
        <v>31</v>
      </c>
      <c r="C413">
        <v>46</v>
      </c>
      <c r="D413" s="6" t="s">
        <v>16</v>
      </c>
      <c r="F413">
        <v>7.67</v>
      </c>
      <c r="J413">
        <f>217+228+260+307+343+370+371+391+396</f>
        <v>2883</v>
      </c>
      <c r="K413">
        <v>9</v>
      </c>
      <c r="L413">
        <v>396</v>
      </c>
    </row>
    <row r="414" spans="1:12" x14ac:dyDescent="0.25">
      <c r="A414" s="2">
        <v>40926</v>
      </c>
      <c r="B414" s="3" t="s">
        <v>31</v>
      </c>
      <c r="C414">
        <v>31</v>
      </c>
      <c r="D414" s="6" t="s">
        <v>16</v>
      </c>
      <c r="F414">
        <v>6.3</v>
      </c>
      <c r="J414">
        <f>92+191+244+272+246+275</f>
        <v>1320</v>
      </c>
      <c r="K414">
        <v>6</v>
      </c>
      <c r="L414">
        <v>275</v>
      </c>
    </row>
    <row r="415" spans="1:12" x14ac:dyDescent="0.25">
      <c r="A415" s="2">
        <v>40926</v>
      </c>
      <c r="B415" s="3" t="s">
        <v>31</v>
      </c>
      <c r="C415">
        <v>31</v>
      </c>
      <c r="D415" s="6" t="s">
        <v>16</v>
      </c>
      <c r="F415">
        <v>1.65</v>
      </c>
      <c r="J415">
        <f>74+58+95+109</f>
        <v>336</v>
      </c>
      <c r="K415">
        <v>4</v>
      </c>
      <c r="L415">
        <v>109</v>
      </c>
    </row>
    <row r="416" spans="1:12" x14ac:dyDescent="0.25">
      <c r="A416" s="2">
        <v>40926</v>
      </c>
      <c r="B416" s="3" t="s">
        <v>31</v>
      </c>
      <c r="C416">
        <v>31</v>
      </c>
      <c r="D416" s="6" t="s">
        <v>20</v>
      </c>
      <c r="E416">
        <v>160</v>
      </c>
      <c r="F416">
        <v>1.07</v>
      </c>
    </row>
    <row r="417" spans="1:6" x14ac:dyDescent="0.25">
      <c r="A417" s="2">
        <v>40926</v>
      </c>
      <c r="B417" s="3" t="s">
        <v>31</v>
      </c>
      <c r="C417">
        <v>31</v>
      </c>
      <c r="D417" s="6" t="s">
        <v>20</v>
      </c>
      <c r="E417">
        <v>97</v>
      </c>
      <c r="F417">
        <v>1.05</v>
      </c>
    </row>
    <row r="418" spans="1:6" x14ac:dyDescent="0.25">
      <c r="A418" s="2">
        <v>40926</v>
      </c>
      <c r="B418" s="3" t="s">
        <v>31</v>
      </c>
      <c r="C418">
        <v>31</v>
      </c>
      <c r="D418" s="6" t="s">
        <v>20</v>
      </c>
      <c r="E418">
        <v>149</v>
      </c>
      <c r="F418">
        <v>0.83</v>
      </c>
    </row>
    <row r="419" spans="1:6" x14ac:dyDescent="0.25">
      <c r="A419" s="2">
        <v>40926</v>
      </c>
      <c r="B419" s="3" t="s">
        <v>31</v>
      </c>
      <c r="C419">
        <v>31</v>
      </c>
      <c r="D419" s="6" t="s">
        <v>20</v>
      </c>
      <c r="E419">
        <v>167</v>
      </c>
      <c r="F419">
        <v>0.9</v>
      </c>
    </row>
    <row r="420" spans="1:6" x14ac:dyDescent="0.25">
      <c r="A420" s="2">
        <v>40926</v>
      </c>
      <c r="B420" s="3" t="s">
        <v>31</v>
      </c>
      <c r="C420">
        <v>31</v>
      </c>
      <c r="D420" s="6" t="s">
        <v>20</v>
      </c>
      <c r="E420">
        <v>137</v>
      </c>
      <c r="F420">
        <v>0.3</v>
      </c>
    </row>
    <row r="421" spans="1:6" x14ac:dyDescent="0.25">
      <c r="A421" s="2">
        <v>40926</v>
      </c>
      <c r="B421" s="3" t="s">
        <v>31</v>
      </c>
      <c r="C421">
        <v>31</v>
      </c>
      <c r="D421" s="6" t="s">
        <v>20</v>
      </c>
      <c r="E421">
        <v>167</v>
      </c>
      <c r="F421">
        <v>0.86</v>
      </c>
    </row>
    <row r="422" spans="1:6" x14ac:dyDescent="0.25">
      <c r="A422" s="2">
        <v>40926</v>
      </c>
      <c r="B422" s="3" t="s">
        <v>31</v>
      </c>
      <c r="C422">
        <v>31</v>
      </c>
      <c r="D422" s="6" t="s">
        <v>20</v>
      </c>
      <c r="E422">
        <v>157</v>
      </c>
      <c r="F422">
        <v>0.87</v>
      </c>
    </row>
    <row r="423" spans="1:6" x14ac:dyDescent="0.25">
      <c r="A423" s="2">
        <v>40926</v>
      </c>
      <c r="B423" s="3" t="s">
        <v>31</v>
      </c>
      <c r="C423">
        <v>31</v>
      </c>
      <c r="D423" s="6" t="s">
        <v>20</v>
      </c>
      <c r="E423">
        <v>118</v>
      </c>
      <c r="F423">
        <v>0.62</v>
      </c>
    </row>
    <row r="424" spans="1:6" x14ac:dyDescent="0.25">
      <c r="A424" s="2">
        <v>40926</v>
      </c>
      <c r="B424" s="3" t="s">
        <v>31</v>
      </c>
      <c r="C424">
        <v>31</v>
      </c>
      <c r="D424" s="6" t="s">
        <v>20</v>
      </c>
      <c r="E424">
        <v>151</v>
      </c>
      <c r="F424">
        <v>0.95</v>
      </c>
    </row>
    <row r="425" spans="1:6" x14ac:dyDescent="0.25">
      <c r="A425" s="2">
        <v>40926</v>
      </c>
      <c r="B425" s="3" t="s">
        <v>31</v>
      </c>
      <c r="C425">
        <v>31</v>
      </c>
      <c r="D425" s="6" t="s">
        <v>20</v>
      </c>
      <c r="E425">
        <v>147</v>
      </c>
      <c r="F425">
        <v>0.51</v>
      </c>
    </row>
    <row r="426" spans="1:6" x14ac:dyDescent="0.25">
      <c r="A426" s="2">
        <v>40926</v>
      </c>
      <c r="B426" s="3" t="s">
        <v>31</v>
      </c>
      <c r="C426">
        <v>31</v>
      </c>
      <c r="D426" s="6" t="s">
        <v>20</v>
      </c>
      <c r="E426">
        <v>186</v>
      </c>
      <c r="F426">
        <v>0.9</v>
      </c>
    </row>
    <row r="427" spans="1:6" x14ac:dyDescent="0.25">
      <c r="A427" s="2">
        <v>40926</v>
      </c>
      <c r="B427" s="3" t="s">
        <v>31</v>
      </c>
      <c r="C427">
        <v>31</v>
      </c>
      <c r="D427" s="6" t="s">
        <v>20</v>
      </c>
      <c r="E427">
        <v>142</v>
      </c>
      <c r="F427">
        <v>1.05</v>
      </c>
    </row>
    <row r="428" spans="1:6" x14ac:dyDescent="0.25">
      <c r="A428" s="2">
        <v>40926</v>
      </c>
      <c r="B428" s="3" t="s">
        <v>31</v>
      </c>
      <c r="C428">
        <v>31</v>
      </c>
      <c r="D428" s="6" t="s">
        <v>20</v>
      </c>
      <c r="E428">
        <v>161</v>
      </c>
      <c r="F428">
        <v>0.82</v>
      </c>
    </row>
    <row r="429" spans="1:6" x14ac:dyDescent="0.25">
      <c r="A429" s="2">
        <v>40926</v>
      </c>
      <c r="B429" s="3" t="s">
        <v>31</v>
      </c>
      <c r="C429">
        <v>31</v>
      </c>
      <c r="D429" s="6" t="s">
        <v>20</v>
      </c>
      <c r="E429">
        <v>184</v>
      </c>
      <c r="F429">
        <v>0.75</v>
      </c>
    </row>
    <row r="430" spans="1:6" x14ac:dyDescent="0.25">
      <c r="A430" s="2">
        <v>40926</v>
      </c>
      <c r="B430" s="3" t="s">
        <v>31</v>
      </c>
      <c r="C430">
        <v>31</v>
      </c>
      <c r="D430" s="6" t="s">
        <v>20</v>
      </c>
      <c r="E430">
        <v>143</v>
      </c>
      <c r="F430">
        <v>0.84</v>
      </c>
    </row>
    <row r="431" spans="1:6" x14ac:dyDescent="0.25">
      <c r="A431" s="2">
        <v>40926</v>
      </c>
      <c r="B431" s="3" t="s">
        <v>31</v>
      </c>
      <c r="C431">
        <v>31</v>
      </c>
      <c r="D431" s="6" t="s">
        <v>20</v>
      </c>
      <c r="E431">
        <v>168</v>
      </c>
      <c r="F431">
        <v>0.93</v>
      </c>
    </row>
    <row r="432" spans="1:6" x14ac:dyDescent="0.25">
      <c r="A432" s="2">
        <v>40926</v>
      </c>
      <c r="B432" s="3" t="s">
        <v>31</v>
      </c>
      <c r="C432">
        <v>31</v>
      </c>
      <c r="D432" s="6" t="s">
        <v>20</v>
      </c>
      <c r="E432">
        <v>165</v>
      </c>
      <c r="F432">
        <v>0.74</v>
      </c>
    </row>
    <row r="433" spans="1:6" x14ac:dyDescent="0.25">
      <c r="A433" s="2">
        <v>40926</v>
      </c>
      <c r="B433" s="3" t="s">
        <v>31</v>
      </c>
      <c r="C433">
        <v>31</v>
      </c>
      <c r="D433" s="6" t="s">
        <v>20</v>
      </c>
      <c r="E433">
        <v>170</v>
      </c>
      <c r="F433">
        <v>0.65</v>
      </c>
    </row>
    <row r="434" spans="1:6" x14ac:dyDescent="0.25">
      <c r="A434" s="2">
        <v>40926</v>
      </c>
      <c r="B434" s="3" t="s">
        <v>31</v>
      </c>
      <c r="C434">
        <v>31</v>
      </c>
      <c r="D434" s="6" t="s">
        <v>20</v>
      </c>
      <c r="E434">
        <v>206</v>
      </c>
      <c r="F434">
        <v>0.72</v>
      </c>
    </row>
    <row r="435" spans="1:6" x14ac:dyDescent="0.25">
      <c r="A435" s="2">
        <v>40926</v>
      </c>
      <c r="B435" s="3" t="s">
        <v>31</v>
      </c>
      <c r="C435">
        <v>31</v>
      </c>
      <c r="D435" s="6" t="s">
        <v>20</v>
      </c>
      <c r="E435">
        <v>173</v>
      </c>
      <c r="F435">
        <v>0.88</v>
      </c>
    </row>
    <row r="436" spans="1:6" x14ac:dyDescent="0.25">
      <c r="A436" s="2">
        <v>40926</v>
      </c>
      <c r="B436" s="3" t="s">
        <v>31</v>
      </c>
      <c r="C436">
        <v>31</v>
      </c>
      <c r="D436" s="6" t="s">
        <v>20</v>
      </c>
      <c r="E436">
        <v>168</v>
      </c>
      <c r="F436">
        <v>0.88</v>
      </c>
    </row>
    <row r="437" spans="1:6" x14ac:dyDescent="0.25">
      <c r="A437" s="2">
        <v>40926</v>
      </c>
      <c r="B437" s="3" t="s">
        <v>31</v>
      </c>
      <c r="C437">
        <v>31</v>
      </c>
      <c r="D437" s="6" t="s">
        <v>20</v>
      </c>
      <c r="E437">
        <v>179</v>
      </c>
      <c r="F437">
        <v>0.55000000000000004</v>
      </c>
    </row>
    <row r="438" spans="1:6" x14ac:dyDescent="0.25">
      <c r="A438" s="2">
        <v>40926</v>
      </c>
      <c r="B438" s="3" t="s">
        <v>31</v>
      </c>
      <c r="C438">
        <v>31</v>
      </c>
      <c r="D438" s="6" t="s">
        <v>20</v>
      </c>
      <c r="E438">
        <v>154</v>
      </c>
      <c r="F438">
        <v>0.48</v>
      </c>
    </row>
    <row r="439" spans="1:6" x14ac:dyDescent="0.25">
      <c r="A439" s="2">
        <v>40926</v>
      </c>
      <c r="B439" s="3" t="s">
        <v>31</v>
      </c>
      <c r="C439">
        <v>31</v>
      </c>
      <c r="D439" s="6" t="s">
        <v>20</v>
      </c>
      <c r="E439">
        <v>152</v>
      </c>
      <c r="F439">
        <v>0.6</v>
      </c>
    </row>
    <row r="440" spans="1:6" x14ac:dyDescent="0.25">
      <c r="A440" s="2">
        <v>40926</v>
      </c>
      <c r="B440" s="3" t="s">
        <v>31</v>
      </c>
      <c r="C440">
        <v>31</v>
      </c>
      <c r="D440" s="6" t="s">
        <v>20</v>
      </c>
      <c r="E440">
        <v>193</v>
      </c>
      <c r="F440">
        <v>0.65</v>
      </c>
    </row>
    <row r="441" spans="1:6" x14ac:dyDescent="0.25">
      <c r="A441" s="2">
        <v>40926</v>
      </c>
      <c r="B441" s="3" t="s">
        <v>31</v>
      </c>
      <c r="C441">
        <v>31</v>
      </c>
      <c r="D441" s="6" t="s">
        <v>20</v>
      </c>
      <c r="E441">
        <v>113</v>
      </c>
      <c r="F441">
        <v>0.77</v>
      </c>
    </row>
    <row r="442" spans="1:6" x14ac:dyDescent="0.25">
      <c r="A442" s="2">
        <v>40926</v>
      </c>
      <c r="B442" s="3" t="s">
        <v>31</v>
      </c>
      <c r="C442">
        <v>31</v>
      </c>
      <c r="D442" s="6" t="s">
        <v>20</v>
      </c>
      <c r="E442">
        <v>144</v>
      </c>
      <c r="F442">
        <v>0.92</v>
      </c>
    </row>
    <row r="443" spans="1:6" x14ac:dyDescent="0.25">
      <c r="A443" s="2">
        <v>40926</v>
      </c>
      <c r="B443" s="3" t="s">
        <v>31</v>
      </c>
      <c r="C443">
        <v>31</v>
      </c>
      <c r="D443" s="6" t="s">
        <v>20</v>
      </c>
      <c r="E443">
        <v>158</v>
      </c>
      <c r="F443">
        <v>0.7</v>
      </c>
    </row>
    <row r="444" spans="1:6" x14ac:dyDescent="0.25">
      <c r="A444" s="2">
        <v>40926</v>
      </c>
      <c r="B444" s="3" t="s">
        <v>31</v>
      </c>
      <c r="C444">
        <v>31</v>
      </c>
      <c r="D444" s="6" t="s">
        <v>20</v>
      </c>
      <c r="E444">
        <v>162</v>
      </c>
      <c r="F444">
        <v>0.75</v>
      </c>
    </row>
    <row r="445" spans="1:6" x14ac:dyDescent="0.25">
      <c r="A445" s="2">
        <v>40926</v>
      </c>
      <c r="B445" s="3" t="s">
        <v>31</v>
      </c>
      <c r="C445">
        <v>31</v>
      </c>
      <c r="D445" s="6" t="s">
        <v>20</v>
      </c>
      <c r="E445">
        <v>166</v>
      </c>
      <c r="F445">
        <v>0.73</v>
      </c>
    </row>
    <row r="446" spans="1:6" x14ac:dyDescent="0.25">
      <c r="A446" s="2">
        <v>40926</v>
      </c>
      <c r="B446" s="3" t="s">
        <v>31</v>
      </c>
      <c r="C446">
        <v>31</v>
      </c>
      <c r="D446" s="6" t="s">
        <v>20</v>
      </c>
      <c r="E446">
        <v>183</v>
      </c>
      <c r="F446">
        <v>0.85</v>
      </c>
    </row>
    <row r="447" spans="1:6" x14ac:dyDescent="0.25">
      <c r="A447" s="2">
        <v>40926</v>
      </c>
      <c r="B447" s="3" t="s">
        <v>31</v>
      </c>
      <c r="C447">
        <v>31</v>
      </c>
      <c r="D447" s="6" t="s">
        <v>20</v>
      </c>
      <c r="E447">
        <v>165</v>
      </c>
      <c r="F447">
        <v>1.7</v>
      </c>
    </row>
    <row r="448" spans="1:6" x14ac:dyDescent="0.25">
      <c r="A448" s="2">
        <v>40926</v>
      </c>
      <c r="B448" s="3" t="s">
        <v>31</v>
      </c>
      <c r="C448">
        <v>31</v>
      </c>
      <c r="D448" s="6" t="s">
        <v>20</v>
      </c>
      <c r="E448">
        <v>182</v>
      </c>
      <c r="F448">
        <v>0.7</v>
      </c>
    </row>
    <row r="449" spans="1:6" x14ac:dyDescent="0.25">
      <c r="A449" s="2">
        <v>40926</v>
      </c>
      <c r="B449" s="3" t="s">
        <v>31</v>
      </c>
      <c r="C449">
        <v>31</v>
      </c>
      <c r="D449" s="6" t="s">
        <v>20</v>
      </c>
      <c r="E449">
        <v>163</v>
      </c>
      <c r="F449">
        <v>0.64</v>
      </c>
    </row>
    <row r="450" spans="1:6" x14ac:dyDescent="0.25">
      <c r="A450" s="2">
        <v>40926</v>
      </c>
      <c r="B450" s="3" t="s">
        <v>31</v>
      </c>
      <c r="C450">
        <v>31</v>
      </c>
      <c r="D450" s="6" t="s">
        <v>20</v>
      </c>
      <c r="E450">
        <v>176</v>
      </c>
      <c r="F450">
        <v>0.85</v>
      </c>
    </row>
    <row r="451" spans="1:6" x14ac:dyDescent="0.25">
      <c r="A451" s="2">
        <v>40926</v>
      </c>
      <c r="B451" s="3" t="s">
        <v>31</v>
      </c>
      <c r="C451">
        <v>31</v>
      </c>
      <c r="D451" s="6" t="s">
        <v>20</v>
      </c>
      <c r="E451">
        <v>157</v>
      </c>
      <c r="F451">
        <v>0.9</v>
      </c>
    </row>
    <row r="452" spans="1:6" x14ac:dyDescent="0.25">
      <c r="A452" s="2">
        <v>40926</v>
      </c>
      <c r="B452" s="3" t="s">
        <v>31</v>
      </c>
      <c r="C452">
        <v>31</v>
      </c>
      <c r="D452" s="6" t="s">
        <v>20</v>
      </c>
      <c r="E452">
        <v>179</v>
      </c>
      <c r="F452">
        <v>0.83</v>
      </c>
    </row>
    <row r="453" spans="1:6" x14ac:dyDescent="0.25">
      <c r="A453" s="2">
        <v>40926</v>
      </c>
      <c r="B453" s="3" t="s">
        <v>31</v>
      </c>
      <c r="C453">
        <v>31</v>
      </c>
      <c r="D453" s="6" t="s">
        <v>20</v>
      </c>
      <c r="E453">
        <v>163</v>
      </c>
      <c r="F453">
        <v>0.68</v>
      </c>
    </row>
    <row r="454" spans="1:6" x14ac:dyDescent="0.25">
      <c r="A454" s="2">
        <v>40926</v>
      </c>
      <c r="B454" s="3" t="s">
        <v>31</v>
      </c>
      <c r="C454">
        <v>31</v>
      </c>
      <c r="D454" s="6" t="s">
        <v>20</v>
      </c>
      <c r="E454">
        <v>187</v>
      </c>
      <c r="F454">
        <v>0.99</v>
      </c>
    </row>
    <row r="455" spans="1:6" x14ac:dyDescent="0.25">
      <c r="A455" s="2">
        <v>40926</v>
      </c>
      <c r="B455" s="3" t="s">
        <v>31</v>
      </c>
      <c r="C455">
        <v>31</v>
      </c>
      <c r="D455" s="6" t="s">
        <v>20</v>
      </c>
      <c r="E455">
        <v>172</v>
      </c>
      <c r="F455">
        <v>0.8</v>
      </c>
    </row>
    <row r="456" spans="1:6" x14ac:dyDescent="0.25">
      <c r="A456" s="2">
        <v>40926</v>
      </c>
      <c r="B456" s="3" t="s">
        <v>31</v>
      </c>
      <c r="C456">
        <v>31</v>
      </c>
      <c r="D456" s="6" t="s">
        <v>20</v>
      </c>
      <c r="E456">
        <v>156</v>
      </c>
      <c r="F456">
        <v>0.78</v>
      </c>
    </row>
    <row r="457" spans="1:6" x14ac:dyDescent="0.25">
      <c r="A457" s="2">
        <v>40926</v>
      </c>
      <c r="B457" s="3" t="s">
        <v>31</v>
      </c>
      <c r="C457">
        <v>31</v>
      </c>
      <c r="D457" s="6" t="s">
        <v>20</v>
      </c>
      <c r="E457">
        <v>159</v>
      </c>
      <c r="F457">
        <v>0.85</v>
      </c>
    </row>
    <row r="458" spans="1:6" x14ac:dyDescent="0.25">
      <c r="A458" s="2">
        <v>40926</v>
      </c>
      <c r="B458" s="3" t="s">
        <v>31</v>
      </c>
      <c r="C458">
        <v>31</v>
      </c>
      <c r="D458" s="6" t="s">
        <v>20</v>
      </c>
      <c r="E458">
        <v>190</v>
      </c>
      <c r="F458">
        <v>0.9</v>
      </c>
    </row>
    <row r="459" spans="1:6" x14ac:dyDescent="0.25">
      <c r="A459" s="2">
        <v>40926</v>
      </c>
      <c r="B459" s="3" t="s">
        <v>31</v>
      </c>
      <c r="C459">
        <v>31</v>
      </c>
      <c r="D459" s="6" t="s">
        <v>20</v>
      </c>
      <c r="E459">
        <v>157</v>
      </c>
      <c r="F459">
        <v>1.1000000000000001</v>
      </c>
    </row>
    <row r="460" spans="1:6" x14ac:dyDescent="0.25">
      <c r="A460" s="2">
        <v>40926</v>
      </c>
      <c r="B460" s="3" t="s">
        <v>31</v>
      </c>
      <c r="C460">
        <v>31</v>
      </c>
      <c r="D460" s="6" t="s">
        <v>20</v>
      </c>
      <c r="E460">
        <v>194</v>
      </c>
      <c r="F460">
        <v>0.76</v>
      </c>
    </row>
    <row r="461" spans="1:6" x14ac:dyDescent="0.25">
      <c r="A461" s="2">
        <v>40926</v>
      </c>
      <c r="B461" s="3" t="s">
        <v>31</v>
      </c>
      <c r="C461">
        <v>31</v>
      </c>
      <c r="D461" s="6" t="s">
        <v>20</v>
      </c>
      <c r="E461">
        <v>188</v>
      </c>
      <c r="F461">
        <v>0.85</v>
      </c>
    </row>
    <row r="462" spans="1:6" x14ac:dyDescent="0.25">
      <c r="A462" s="2">
        <v>40926</v>
      </c>
      <c r="B462" s="3" t="s">
        <v>31</v>
      </c>
      <c r="C462">
        <v>31</v>
      </c>
      <c r="D462" s="6" t="s">
        <v>20</v>
      </c>
      <c r="E462">
        <v>178</v>
      </c>
      <c r="F462">
        <v>0.78</v>
      </c>
    </row>
    <row r="463" spans="1:6" x14ac:dyDescent="0.25">
      <c r="A463" s="2">
        <v>40926</v>
      </c>
      <c r="B463" s="3" t="s">
        <v>31</v>
      </c>
      <c r="C463">
        <v>31</v>
      </c>
      <c r="D463" s="6" t="s">
        <v>20</v>
      </c>
      <c r="E463">
        <v>181</v>
      </c>
      <c r="F463">
        <v>0.65</v>
      </c>
    </row>
    <row r="464" spans="1:6" x14ac:dyDescent="0.25">
      <c r="A464" s="2">
        <v>40926</v>
      </c>
      <c r="B464" s="3" t="s">
        <v>31</v>
      </c>
      <c r="C464">
        <v>31</v>
      </c>
      <c r="D464" s="6" t="s">
        <v>20</v>
      </c>
      <c r="E464">
        <v>142</v>
      </c>
      <c r="F464">
        <v>0.57999999999999996</v>
      </c>
    </row>
    <row r="465" spans="1:6" x14ac:dyDescent="0.25">
      <c r="A465" s="2">
        <v>40926</v>
      </c>
      <c r="B465" s="3" t="s">
        <v>31</v>
      </c>
      <c r="C465">
        <v>31</v>
      </c>
      <c r="D465" s="6" t="s">
        <v>20</v>
      </c>
      <c r="E465">
        <v>161</v>
      </c>
      <c r="F465">
        <v>0.88</v>
      </c>
    </row>
    <row r="466" spans="1:6" x14ac:dyDescent="0.25">
      <c r="A466" s="2">
        <v>40926</v>
      </c>
      <c r="B466" s="3" t="s">
        <v>31</v>
      </c>
      <c r="C466">
        <v>31</v>
      </c>
      <c r="D466" s="6" t="s">
        <v>20</v>
      </c>
      <c r="E466">
        <v>217</v>
      </c>
      <c r="F466">
        <v>0.78</v>
      </c>
    </row>
    <row r="467" spans="1:6" x14ac:dyDescent="0.25">
      <c r="A467" s="2">
        <v>40926</v>
      </c>
      <c r="B467" s="3" t="s">
        <v>31</v>
      </c>
      <c r="C467">
        <v>31</v>
      </c>
      <c r="D467" s="6" t="s">
        <v>20</v>
      </c>
      <c r="E467">
        <v>187</v>
      </c>
      <c r="F467">
        <v>0.6</v>
      </c>
    </row>
    <row r="468" spans="1:6" x14ac:dyDescent="0.25">
      <c r="A468" s="2">
        <v>40926</v>
      </c>
      <c r="B468" s="3" t="s">
        <v>31</v>
      </c>
      <c r="C468">
        <v>31</v>
      </c>
      <c r="D468" s="6" t="s">
        <v>20</v>
      </c>
      <c r="E468">
        <v>184</v>
      </c>
      <c r="F468">
        <v>0.72</v>
      </c>
    </row>
    <row r="469" spans="1:6" x14ac:dyDescent="0.25">
      <c r="A469" s="2">
        <v>40926</v>
      </c>
      <c r="B469" s="3" t="s">
        <v>31</v>
      </c>
      <c r="C469">
        <v>31</v>
      </c>
      <c r="D469" s="6" t="s">
        <v>20</v>
      </c>
      <c r="E469">
        <v>199</v>
      </c>
      <c r="F469">
        <v>0.98</v>
      </c>
    </row>
    <row r="470" spans="1:6" x14ac:dyDescent="0.25">
      <c r="A470" s="2">
        <v>40926</v>
      </c>
      <c r="B470" s="3" t="s">
        <v>31</v>
      </c>
      <c r="C470">
        <v>31</v>
      </c>
      <c r="D470" s="6" t="s">
        <v>20</v>
      </c>
      <c r="E470">
        <v>206</v>
      </c>
      <c r="F470">
        <v>0.82</v>
      </c>
    </row>
    <row r="471" spans="1:6" x14ac:dyDescent="0.25">
      <c r="A471" s="2">
        <v>40926</v>
      </c>
      <c r="B471" s="3" t="s">
        <v>31</v>
      </c>
      <c r="C471">
        <v>31</v>
      </c>
      <c r="D471" s="6" t="s">
        <v>20</v>
      </c>
      <c r="E471">
        <v>35</v>
      </c>
      <c r="F471">
        <v>0.43</v>
      </c>
    </row>
    <row r="472" spans="1:6" x14ac:dyDescent="0.25">
      <c r="A472" s="2">
        <v>40926</v>
      </c>
      <c r="B472" s="3" t="s">
        <v>31</v>
      </c>
      <c r="C472">
        <v>31</v>
      </c>
      <c r="D472" s="6" t="s">
        <v>20</v>
      </c>
      <c r="E472">
        <v>193</v>
      </c>
      <c r="F472">
        <v>1.02</v>
      </c>
    </row>
    <row r="473" spans="1:6" x14ac:dyDescent="0.25">
      <c r="A473" s="2">
        <v>40926</v>
      </c>
      <c r="B473" s="3" t="s">
        <v>31</v>
      </c>
      <c r="C473">
        <v>31</v>
      </c>
      <c r="D473" s="6" t="s">
        <v>20</v>
      </c>
      <c r="E473">
        <v>151</v>
      </c>
      <c r="F473">
        <v>0.67</v>
      </c>
    </row>
    <row r="474" spans="1:6" x14ac:dyDescent="0.25">
      <c r="A474" s="2">
        <v>40926</v>
      </c>
      <c r="B474" s="3" t="s">
        <v>31</v>
      </c>
      <c r="C474">
        <v>31</v>
      </c>
      <c r="D474" s="6" t="s">
        <v>20</v>
      </c>
      <c r="E474">
        <v>169</v>
      </c>
      <c r="F474">
        <v>0.7</v>
      </c>
    </row>
    <row r="475" spans="1:6" x14ac:dyDescent="0.25">
      <c r="A475" s="2">
        <v>40926</v>
      </c>
      <c r="B475" s="3" t="s">
        <v>31</v>
      </c>
      <c r="C475">
        <v>31</v>
      </c>
      <c r="D475" s="6" t="s">
        <v>20</v>
      </c>
      <c r="E475">
        <v>149</v>
      </c>
      <c r="F475">
        <v>0.62</v>
      </c>
    </row>
    <row r="476" spans="1:6" x14ac:dyDescent="0.25">
      <c r="A476" s="2">
        <v>40926</v>
      </c>
      <c r="B476" s="3" t="s">
        <v>31</v>
      </c>
      <c r="C476">
        <v>31</v>
      </c>
      <c r="D476" s="6" t="s">
        <v>20</v>
      </c>
      <c r="E476">
        <v>200</v>
      </c>
      <c r="F476">
        <v>0.9</v>
      </c>
    </row>
    <row r="477" spans="1:6" x14ac:dyDescent="0.25">
      <c r="A477" s="2">
        <v>40926</v>
      </c>
      <c r="B477" s="3" t="s">
        <v>31</v>
      </c>
      <c r="C477">
        <v>31</v>
      </c>
      <c r="D477" s="6" t="s">
        <v>20</v>
      </c>
      <c r="E477">
        <v>157</v>
      </c>
      <c r="F477">
        <v>0.84</v>
      </c>
    </row>
    <row r="478" spans="1:6" x14ac:dyDescent="0.25">
      <c r="A478" s="2">
        <v>40926</v>
      </c>
      <c r="B478" s="3" t="s">
        <v>31</v>
      </c>
      <c r="C478">
        <v>31</v>
      </c>
      <c r="D478" s="6" t="s">
        <v>20</v>
      </c>
      <c r="E478">
        <v>203</v>
      </c>
      <c r="F478">
        <v>0.95</v>
      </c>
    </row>
    <row r="479" spans="1:6" x14ac:dyDescent="0.25">
      <c r="A479" s="2">
        <v>40926</v>
      </c>
      <c r="B479" s="3" t="s">
        <v>31</v>
      </c>
      <c r="C479">
        <v>31</v>
      </c>
      <c r="D479" s="6" t="s">
        <v>20</v>
      </c>
      <c r="E479">
        <v>154</v>
      </c>
      <c r="F479">
        <v>0.74</v>
      </c>
    </row>
    <row r="480" spans="1:6" x14ac:dyDescent="0.25">
      <c r="A480" s="2">
        <v>40926</v>
      </c>
      <c r="B480" s="3" t="s">
        <v>31</v>
      </c>
      <c r="C480">
        <v>31</v>
      </c>
      <c r="D480" s="6" t="s">
        <v>20</v>
      </c>
      <c r="E480">
        <v>147</v>
      </c>
      <c r="F480">
        <v>0.94</v>
      </c>
    </row>
    <row r="481" spans="1:12" x14ac:dyDescent="0.25">
      <c r="A481" s="2">
        <v>40926</v>
      </c>
      <c r="B481" s="3" t="s">
        <v>31</v>
      </c>
      <c r="C481">
        <v>31</v>
      </c>
      <c r="D481" s="6" t="s">
        <v>20</v>
      </c>
      <c r="E481">
        <v>103</v>
      </c>
      <c r="F481">
        <v>0.9</v>
      </c>
    </row>
    <row r="482" spans="1:12" x14ac:dyDescent="0.25">
      <c r="A482" s="2">
        <v>40926</v>
      </c>
      <c r="B482" s="3" t="s">
        <v>31</v>
      </c>
      <c r="C482">
        <v>31</v>
      </c>
      <c r="D482" s="6" t="s">
        <v>20</v>
      </c>
      <c r="E482">
        <v>167</v>
      </c>
      <c r="F482">
        <v>0.95</v>
      </c>
    </row>
    <row r="483" spans="1:12" x14ac:dyDescent="0.25">
      <c r="A483" s="2">
        <v>40926</v>
      </c>
      <c r="B483" s="3" t="s">
        <v>31</v>
      </c>
      <c r="C483">
        <v>31</v>
      </c>
      <c r="D483" s="6" t="s">
        <v>20</v>
      </c>
      <c r="E483">
        <v>162</v>
      </c>
      <c r="F483">
        <v>1.1000000000000001</v>
      </c>
    </row>
    <row r="484" spans="1:12" x14ac:dyDescent="0.25">
      <c r="A484" s="2">
        <v>40926</v>
      </c>
      <c r="B484" s="3" t="s">
        <v>31</v>
      </c>
      <c r="C484">
        <v>31</v>
      </c>
      <c r="D484" s="6" t="s">
        <v>20</v>
      </c>
      <c r="E484">
        <v>59</v>
      </c>
      <c r="F484">
        <v>0.6</v>
      </c>
    </row>
    <row r="485" spans="1:12" x14ac:dyDescent="0.25">
      <c r="A485" s="2">
        <v>40926</v>
      </c>
      <c r="B485" s="3" t="s">
        <v>31</v>
      </c>
      <c r="C485">
        <v>31</v>
      </c>
      <c r="D485" s="6" t="s">
        <v>20</v>
      </c>
      <c r="E485">
        <v>177</v>
      </c>
      <c r="F485">
        <v>0.77</v>
      </c>
    </row>
    <row r="486" spans="1:12" x14ac:dyDescent="0.25">
      <c r="A486" s="2">
        <v>40926</v>
      </c>
      <c r="B486" s="3" t="s">
        <v>31</v>
      </c>
      <c r="C486">
        <v>31</v>
      </c>
      <c r="D486" s="6" t="s">
        <v>20</v>
      </c>
      <c r="E486">
        <v>193</v>
      </c>
      <c r="F486">
        <v>0.67</v>
      </c>
    </row>
    <row r="487" spans="1:12" x14ac:dyDescent="0.25">
      <c r="A487" s="2">
        <v>40926</v>
      </c>
      <c r="B487" s="3" t="s">
        <v>31</v>
      </c>
      <c r="C487">
        <v>31</v>
      </c>
      <c r="D487" s="6" t="s">
        <v>20</v>
      </c>
      <c r="E487">
        <v>197</v>
      </c>
      <c r="F487">
        <v>0.87</v>
      </c>
    </row>
    <row r="488" spans="1:12" x14ac:dyDescent="0.25">
      <c r="A488" s="2">
        <v>40926</v>
      </c>
      <c r="B488" s="3" t="s">
        <v>31</v>
      </c>
      <c r="C488">
        <v>19</v>
      </c>
      <c r="D488" s="6" t="s">
        <v>16</v>
      </c>
      <c r="F488">
        <v>3.45</v>
      </c>
      <c r="J488">
        <f>56+96+164+173</f>
        <v>489</v>
      </c>
      <c r="K488">
        <v>4</v>
      </c>
      <c r="L488">
        <v>173</v>
      </c>
    </row>
    <row r="489" spans="1:12" x14ac:dyDescent="0.25">
      <c r="A489" s="2">
        <v>40926</v>
      </c>
      <c r="B489" s="3" t="s">
        <v>31</v>
      </c>
      <c r="C489">
        <v>19</v>
      </c>
      <c r="D489" s="6" t="s">
        <v>16</v>
      </c>
      <c r="F489">
        <v>1</v>
      </c>
      <c r="J489">
        <f>43+128+140</f>
        <v>311</v>
      </c>
      <c r="K489">
        <v>3</v>
      </c>
      <c r="L489">
        <v>140</v>
      </c>
    </row>
    <row r="490" spans="1:12" x14ac:dyDescent="0.25">
      <c r="A490" s="2">
        <v>40926</v>
      </c>
      <c r="B490" s="3" t="s">
        <v>31</v>
      </c>
      <c r="C490">
        <v>19</v>
      </c>
      <c r="D490" s="6" t="s">
        <v>16</v>
      </c>
      <c r="F490">
        <v>7.7</v>
      </c>
      <c r="J490">
        <f>94+151+217</f>
        <v>462</v>
      </c>
      <c r="K490">
        <v>3</v>
      </c>
      <c r="L490">
        <v>217</v>
      </c>
    </row>
    <row r="491" spans="1:12" x14ac:dyDescent="0.25">
      <c r="A491" s="2">
        <v>40926</v>
      </c>
      <c r="B491" s="3" t="s">
        <v>31</v>
      </c>
      <c r="C491">
        <v>19</v>
      </c>
      <c r="D491" s="6" t="s">
        <v>16</v>
      </c>
      <c r="F491">
        <v>3.75</v>
      </c>
      <c r="J491">
        <f>53+139+190</f>
        <v>382</v>
      </c>
      <c r="K491">
        <v>3</v>
      </c>
      <c r="L491">
        <v>190</v>
      </c>
    </row>
    <row r="492" spans="1:12" x14ac:dyDescent="0.25">
      <c r="A492" s="2">
        <v>40926</v>
      </c>
      <c r="B492" s="3" t="s">
        <v>31</v>
      </c>
      <c r="C492">
        <v>19</v>
      </c>
      <c r="D492" s="6" t="s">
        <v>24</v>
      </c>
      <c r="E492">
        <v>150</v>
      </c>
      <c r="F492">
        <v>2</v>
      </c>
    </row>
    <row r="493" spans="1:12" x14ac:dyDescent="0.25">
      <c r="A493" s="2">
        <v>40926</v>
      </c>
      <c r="B493" s="3" t="s">
        <v>31</v>
      </c>
      <c r="C493">
        <v>19</v>
      </c>
      <c r="D493" s="6" t="s">
        <v>24</v>
      </c>
      <c r="E493">
        <v>160</v>
      </c>
      <c r="F493">
        <v>1.48</v>
      </c>
      <c r="G493">
        <v>5</v>
      </c>
    </row>
    <row r="494" spans="1:12" x14ac:dyDescent="0.25">
      <c r="A494" s="2">
        <v>40926</v>
      </c>
      <c r="B494" s="3" t="s">
        <v>31</v>
      </c>
      <c r="C494">
        <v>19</v>
      </c>
      <c r="D494" s="6" t="s">
        <v>24</v>
      </c>
      <c r="E494">
        <v>124</v>
      </c>
      <c r="F494">
        <v>0.93</v>
      </c>
    </row>
    <row r="495" spans="1:12" x14ac:dyDescent="0.25">
      <c r="A495" s="2">
        <v>40926</v>
      </c>
      <c r="B495" s="3" t="s">
        <v>31</v>
      </c>
      <c r="C495">
        <v>19</v>
      </c>
      <c r="D495" s="6" t="s">
        <v>24</v>
      </c>
      <c r="E495">
        <v>147</v>
      </c>
      <c r="F495">
        <v>0.98</v>
      </c>
    </row>
    <row r="496" spans="1:12" x14ac:dyDescent="0.25">
      <c r="A496" s="2">
        <v>40926</v>
      </c>
      <c r="B496" s="3" t="s">
        <v>31</v>
      </c>
      <c r="C496">
        <v>19</v>
      </c>
      <c r="D496" s="6" t="s">
        <v>24</v>
      </c>
      <c r="E496">
        <v>164</v>
      </c>
      <c r="F496">
        <v>1.82</v>
      </c>
    </row>
    <row r="497" spans="1:13" x14ac:dyDescent="0.25">
      <c r="A497" s="2">
        <v>40926</v>
      </c>
      <c r="B497" s="3" t="s">
        <v>31</v>
      </c>
      <c r="C497">
        <v>19</v>
      </c>
      <c r="D497" s="6" t="s">
        <v>24</v>
      </c>
      <c r="E497">
        <v>85</v>
      </c>
      <c r="F497">
        <v>0.68</v>
      </c>
    </row>
    <row r="498" spans="1:13" x14ac:dyDescent="0.25">
      <c r="A498" s="2">
        <v>40926</v>
      </c>
      <c r="B498" s="3" t="s">
        <v>31</v>
      </c>
      <c r="C498">
        <v>19</v>
      </c>
      <c r="D498" s="6" t="s">
        <v>24</v>
      </c>
      <c r="E498">
        <v>160</v>
      </c>
      <c r="F498">
        <v>1.5</v>
      </c>
    </row>
    <row r="499" spans="1:13" x14ac:dyDescent="0.25">
      <c r="A499" s="2">
        <v>40926</v>
      </c>
      <c r="B499" s="3" t="s">
        <v>31</v>
      </c>
      <c r="C499">
        <v>19</v>
      </c>
      <c r="D499" s="6" t="s">
        <v>16</v>
      </c>
      <c r="F499">
        <v>0.6</v>
      </c>
      <c r="J499">
        <f>30+65</f>
        <v>95</v>
      </c>
      <c r="K499">
        <v>2</v>
      </c>
      <c r="L499">
        <v>65</v>
      </c>
    </row>
    <row r="500" spans="1:13" x14ac:dyDescent="0.25">
      <c r="A500" s="2">
        <v>40926</v>
      </c>
      <c r="B500" s="3" t="s">
        <v>31</v>
      </c>
      <c r="C500">
        <v>19</v>
      </c>
      <c r="D500" s="6" t="s">
        <v>24</v>
      </c>
      <c r="E500">
        <v>217</v>
      </c>
      <c r="F500">
        <v>1.45</v>
      </c>
    </row>
    <row r="501" spans="1:13" x14ac:dyDescent="0.25">
      <c r="A501" s="2">
        <v>40926</v>
      </c>
      <c r="B501" s="3" t="s">
        <v>31</v>
      </c>
      <c r="C501">
        <v>15</v>
      </c>
      <c r="D501" s="6" t="s">
        <v>16</v>
      </c>
      <c r="F501">
        <v>0.9</v>
      </c>
      <c r="J501">
        <f>66+54+65+37</f>
        <v>222</v>
      </c>
      <c r="K501">
        <v>4</v>
      </c>
      <c r="L501">
        <v>66</v>
      </c>
    </row>
    <row r="502" spans="1:13" x14ac:dyDescent="0.25">
      <c r="A502" s="2">
        <v>40926</v>
      </c>
      <c r="B502" s="3" t="s">
        <v>31</v>
      </c>
      <c r="C502">
        <v>15</v>
      </c>
      <c r="D502" s="6" t="s">
        <v>16</v>
      </c>
      <c r="F502">
        <v>2.2999999999999998</v>
      </c>
      <c r="J502">
        <f>177+166+63+104</f>
        <v>510</v>
      </c>
      <c r="K502">
        <v>4</v>
      </c>
      <c r="L502">
        <v>177</v>
      </c>
    </row>
    <row r="503" spans="1:13" x14ac:dyDescent="0.25">
      <c r="A503" s="2">
        <v>40926</v>
      </c>
      <c r="B503" s="3" t="s">
        <v>31</v>
      </c>
      <c r="C503">
        <v>15</v>
      </c>
      <c r="D503" s="6" t="s">
        <v>16</v>
      </c>
      <c r="F503">
        <v>0.65</v>
      </c>
      <c r="J503">
        <f>38+41</f>
        <v>79</v>
      </c>
      <c r="K503">
        <v>2</v>
      </c>
      <c r="L503">
        <v>41</v>
      </c>
    </row>
    <row r="504" spans="1:13" x14ac:dyDescent="0.25">
      <c r="A504" s="2">
        <v>40926</v>
      </c>
      <c r="B504" s="3" t="s">
        <v>31</v>
      </c>
      <c r="C504">
        <v>15</v>
      </c>
      <c r="D504" s="6" t="s">
        <v>16</v>
      </c>
      <c r="F504">
        <v>2.9</v>
      </c>
      <c r="J504">
        <f>58+88+183+177</f>
        <v>506</v>
      </c>
      <c r="K504">
        <v>4</v>
      </c>
      <c r="L504">
        <v>183</v>
      </c>
    </row>
    <row r="505" spans="1:13" x14ac:dyDescent="0.25">
      <c r="A505" s="2">
        <v>40926</v>
      </c>
      <c r="B505" s="3" t="s">
        <v>31</v>
      </c>
      <c r="C505">
        <v>15</v>
      </c>
      <c r="D505" s="6" t="s">
        <v>16</v>
      </c>
      <c r="F505">
        <v>1.77</v>
      </c>
      <c r="J505">
        <f>64+74+84</f>
        <v>222</v>
      </c>
      <c r="K505">
        <v>3</v>
      </c>
      <c r="L505">
        <v>84</v>
      </c>
    </row>
    <row r="506" spans="1:13" x14ac:dyDescent="0.25">
      <c r="A506" s="2">
        <v>40926</v>
      </c>
      <c r="B506" s="3" t="s">
        <v>31</v>
      </c>
      <c r="C506">
        <v>15</v>
      </c>
      <c r="D506" s="6" t="s">
        <v>16</v>
      </c>
      <c r="F506">
        <v>2.2000000000000002</v>
      </c>
      <c r="J506">
        <f>121+182</f>
        <v>303</v>
      </c>
      <c r="K506">
        <v>2</v>
      </c>
      <c r="L506">
        <v>182</v>
      </c>
    </row>
    <row r="507" spans="1:13" x14ac:dyDescent="0.25">
      <c r="A507" s="2">
        <v>40926</v>
      </c>
      <c r="B507" s="3" t="s">
        <v>31</v>
      </c>
      <c r="C507">
        <v>15</v>
      </c>
      <c r="D507" s="6" t="s">
        <v>16</v>
      </c>
      <c r="F507">
        <v>3.27</v>
      </c>
      <c r="J507">
        <f>100+206</f>
        <v>306</v>
      </c>
      <c r="K507">
        <v>2</v>
      </c>
      <c r="L507">
        <v>206</v>
      </c>
    </row>
    <row r="508" spans="1:13" x14ac:dyDescent="0.25">
      <c r="A508" s="2">
        <v>40926</v>
      </c>
      <c r="B508" s="3" t="s">
        <v>31</v>
      </c>
      <c r="C508">
        <v>15</v>
      </c>
      <c r="D508" s="6" t="s">
        <v>16</v>
      </c>
      <c r="F508">
        <v>0.69</v>
      </c>
      <c r="J508">
        <f>46+60</f>
        <v>106</v>
      </c>
      <c r="K508">
        <v>2</v>
      </c>
      <c r="L508">
        <v>60</v>
      </c>
    </row>
    <row r="509" spans="1:13" x14ac:dyDescent="0.25">
      <c r="A509" s="2">
        <v>40926</v>
      </c>
      <c r="B509" s="3" t="s">
        <v>31</v>
      </c>
      <c r="C509">
        <v>15</v>
      </c>
      <c r="D509" s="7" t="s">
        <v>32</v>
      </c>
      <c r="E509">
        <v>173</v>
      </c>
      <c r="F509">
        <v>1.63</v>
      </c>
      <c r="G509">
        <v>0</v>
      </c>
    </row>
    <row r="510" spans="1:13" x14ac:dyDescent="0.25">
      <c r="A510" s="2">
        <v>40926</v>
      </c>
      <c r="B510" s="3" t="s">
        <v>31</v>
      </c>
      <c r="C510">
        <v>15</v>
      </c>
      <c r="D510" s="7" t="s">
        <v>32</v>
      </c>
      <c r="E510">
        <v>218</v>
      </c>
      <c r="F510">
        <v>1.95</v>
      </c>
      <c r="G510">
        <v>21</v>
      </c>
    </row>
    <row r="511" spans="1:13" x14ac:dyDescent="0.25">
      <c r="A511" s="2">
        <v>40926</v>
      </c>
      <c r="B511" s="3" t="s">
        <v>31</v>
      </c>
      <c r="C511">
        <v>11</v>
      </c>
      <c r="D511" s="7" t="s">
        <v>19</v>
      </c>
      <c r="E511">
        <v>166</v>
      </c>
      <c r="F511">
        <v>1.08</v>
      </c>
      <c r="M511" t="s">
        <v>33</v>
      </c>
    </row>
    <row r="512" spans="1:13" x14ac:dyDescent="0.25">
      <c r="A512" s="2">
        <v>40926</v>
      </c>
      <c r="B512" s="3" t="s">
        <v>31</v>
      </c>
      <c r="C512">
        <v>11</v>
      </c>
      <c r="D512" s="7" t="s">
        <v>19</v>
      </c>
      <c r="E512">
        <v>214</v>
      </c>
      <c r="F512">
        <v>1.9</v>
      </c>
      <c r="M512" t="s">
        <v>33</v>
      </c>
    </row>
    <row r="513" spans="1:13" x14ac:dyDescent="0.25">
      <c r="A513" s="2">
        <v>40926</v>
      </c>
      <c r="B513" s="3" t="s">
        <v>31</v>
      </c>
      <c r="C513">
        <v>11</v>
      </c>
      <c r="D513" s="7" t="s">
        <v>19</v>
      </c>
      <c r="E513">
        <v>137</v>
      </c>
      <c r="F513">
        <v>1.04</v>
      </c>
      <c r="M513" t="s">
        <v>33</v>
      </c>
    </row>
    <row r="514" spans="1:13" x14ac:dyDescent="0.25">
      <c r="A514" s="2">
        <v>40926</v>
      </c>
      <c r="B514" s="3" t="s">
        <v>31</v>
      </c>
      <c r="C514">
        <v>11</v>
      </c>
      <c r="D514" s="7" t="s">
        <v>19</v>
      </c>
      <c r="E514">
        <v>258</v>
      </c>
      <c r="F514">
        <v>1.18</v>
      </c>
      <c r="M514" t="s">
        <v>33</v>
      </c>
    </row>
    <row r="515" spans="1:13" x14ac:dyDescent="0.25">
      <c r="A515" s="2">
        <v>40926</v>
      </c>
      <c r="B515" s="3" t="s">
        <v>31</v>
      </c>
      <c r="C515">
        <v>11</v>
      </c>
      <c r="D515" s="7" t="s">
        <v>19</v>
      </c>
      <c r="E515">
        <v>197</v>
      </c>
      <c r="F515">
        <v>1.02</v>
      </c>
      <c r="M515" t="s">
        <v>33</v>
      </c>
    </row>
    <row r="516" spans="1:13" x14ac:dyDescent="0.25">
      <c r="A516" s="2">
        <v>40926</v>
      </c>
      <c r="B516" s="3" t="s">
        <v>31</v>
      </c>
      <c r="C516">
        <v>11</v>
      </c>
      <c r="D516" s="7" t="s">
        <v>19</v>
      </c>
      <c r="E516">
        <v>152</v>
      </c>
      <c r="F516">
        <v>0.86</v>
      </c>
      <c r="M516" t="s">
        <v>33</v>
      </c>
    </row>
    <row r="517" spans="1:13" x14ac:dyDescent="0.25">
      <c r="A517" s="2">
        <v>40926</v>
      </c>
      <c r="B517" s="3" t="s">
        <v>31</v>
      </c>
      <c r="C517">
        <v>11</v>
      </c>
      <c r="D517" s="7" t="s">
        <v>32</v>
      </c>
      <c r="E517">
        <v>255</v>
      </c>
      <c r="F517">
        <v>1.95</v>
      </c>
      <c r="G517">
        <v>16</v>
      </c>
      <c r="M517" t="s">
        <v>33</v>
      </c>
    </row>
    <row r="518" spans="1:13" x14ac:dyDescent="0.25">
      <c r="A518" s="2">
        <v>40926</v>
      </c>
      <c r="B518" s="3" t="s">
        <v>31</v>
      </c>
      <c r="C518">
        <v>11</v>
      </c>
      <c r="D518" s="7" t="s">
        <v>32</v>
      </c>
      <c r="E518">
        <v>258</v>
      </c>
      <c r="F518">
        <v>1.85</v>
      </c>
      <c r="G518">
        <v>0</v>
      </c>
      <c r="M518" t="s">
        <v>33</v>
      </c>
    </row>
    <row r="519" spans="1:13" x14ac:dyDescent="0.25">
      <c r="A519" s="2">
        <v>40926</v>
      </c>
      <c r="B519" s="3" t="s">
        <v>34</v>
      </c>
      <c r="C519" s="3">
        <v>46</v>
      </c>
      <c r="D519" s="7" t="s">
        <v>16</v>
      </c>
      <c r="F519">
        <v>4.18</v>
      </c>
      <c r="J519">
        <f>109+189+260+262+261+282+348</f>
        <v>1711</v>
      </c>
      <c r="K519">
        <v>7</v>
      </c>
      <c r="L519">
        <v>348</v>
      </c>
    </row>
    <row r="520" spans="1:13" x14ac:dyDescent="0.25">
      <c r="A520" s="2">
        <v>40926</v>
      </c>
      <c r="B520" s="3" t="s">
        <v>34</v>
      </c>
      <c r="C520" s="3">
        <v>46</v>
      </c>
      <c r="D520" s="7" t="s">
        <v>16</v>
      </c>
      <c r="F520">
        <v>1.54</v>
      </c>
      <c r="J520">
        <f>43+96+93+109</f>
        <v>341</v>
      </c>
      <c r="K520">
        <v>4</v>
      </c>
      <c r="L520">
        <v>109</v>
      </c>
    </row>
    <row r="521" spans="1:13" x14ac:dyDescent="0.25">
      <c r="A521" s="2">
        <v>40926</v>
      </c>
      <c r="B521" s="3" t="s">
        <v>34</v>
      </c>
      <c r="C521" s="3">
        <v>46</v>
      </c>
      <c r="D521" s="7" t="s">
        <v>16</v>
      </c>
      <c r="F521">
        <v>1.66</v>
      </c>
      <c r="J521">
        <f>71+66+54</f>
        <v>191</v>
      </c>
      <c r="K521">
        <v>3</v>
      </c>
      <c r="L521">
        <v>71</v>
      </c>
    </row>
    <row r="522" spans="1:13" x14ac:dyDescent="0.25">
      <c r="A522" s="2">
        <v>40926</v>
      </c>
      <c r="B522" s="3" t="s">
        <v>34</v>
      </c>
      <c r="C522" s="3">
        <v>46</v>
      </c>
      <c r="D522" s="7" t="s">
        <v>16</v>
      </c>
      <c r="F522">
        <v>1.34</v>
      </c>
      <c r="J522">
        <f>58+85+87+69</f>
        <v>299</v>
      </c>
      <c r="K522">
        <v>4</v>
      </c>
      <c r="L522">
        <v>87</v>
      </c>
    </row>
    <row r="523" spans="1:13" x14ac:dyDescent="0.25">
      <c r="A523" s="2">
        <v>40926</v>
      </c>
      <c r="B523" s="3" t="s">
        <v>34</v>
      </c>
      <c r="C523" s="3">
        <v>46</v>
      </c>
      <c r="D523" s="7" t="s">
        <v>16</v>
      </c>
      <c r="F523">
        <v>14.52</v>
      </c>
      <c r="J523">
        <f>124+273+312+324+347+353+374+364+380+397+412+424</f>
        <v>4084</v>
      </c>
      <c r="K523">
        <v>12</v>
      </c>
      <c r="L523">
        <v>424</v>
      </c>
    </row>
    <row r="524" spans="1:13" x14ac:dyDescent="0.25">
      <c r="A524" s="2">
        <v>40926</v>
      </c>
      <c r="B524" s="3" t="s">
        <v>34</v>
      </c>
      <c r="C524" s="3">
        <v>46</v>
      </c>
      <c r="D524" s="7" t="s">
        <v>19</v>
      </c>
      <c r="E524">
        <v>268</v>
      </c>
      <c r="F524">
        <v>1.44</v>
      </c>
    </row>
    <row r="525" spans="1:13" x14ac:dyDescent="0.25">
      <c r="A525" s="2">
        <v>40926</v>
      </c>
      <c r="B525" s="3" t="s">
        <v>34</v>
      </c>
      <c r="C525" s="3">
        <v>46</v>
      </c>
      <c r="D525" s="7" t="s">
        <v>19</v>
      </c>
      <c r="E525">
        <v>283</v>
      </c>
      <c r="F525">
        <v>2.0499999999999998</v>
      </c>
    </row>
    <row r="526" spans="1:13" x14ac:dyDescent="0.25">
      <c r="A526" s="2">
        <v>40926</v>
      </c>
      <c r="B526" s="3" t="s">
        <v>34</v>
      </c>
      <c r="C526" s="3">
        <v>46</v>
      </c>
      <c r="D526" s="7" t="s">
        <v>19</v>
      </c>
      <c r="E526">
        <v>216</v>
      </c>
      <c r="F526">
        <v>1.35</v>
      </c>
    </row>
    <row r="527" spans="1:13" x14ac:dyDescent="0.25">
      <c r="A527" s="2">
        <v>40926</v>
      </c>
      <c r="B527" s="3" t="s">
        <v>34</v>
      </c>
      <c r="C527" s="3">
        <v>46</v>
      </c>
      <c r="D527" s="7" t="s">
        <v>19</v>
      </c>
      <c r="E527">
        <v>240</v>
      </c>
      <c r="F527">
        <v>1.34</v>
      </c>
    </row>
    <row r="528" spans="1:13" x14ac:dyDescent="0.25">
      <c r="A528" s="2">
        <v>40926</v>
      </c>
      <c r="B528" s="3" t="s">
        <v>34</v>
      </c>
      <c r="C528" s="3">
        <v>46</v>
      </c>
      <c r="D528" s="7" t="s">
        <v>19</v>
      </c>
      <c r="E528">
        <v>230</v>
      </c>
      <c r="F528">
        <v>2.31</v>
      </c>
    </row>
    <row r="529" spans="1:12" x14ac:dyDescent="0.25">
      <c r="A529" s="2">
        <v>40926</v>
      </c>
      <c r="B529" s="3" t="s">
        <v>34</v>
      </c>
      <c r="C529" s="3">
        <v>46</v>
      </c>
      <c r="D529" s="7" t="s">
        <v>19</v>
      </c>
      <c r="E529">
        <v>384</v>
      </c>
      <c r="F529">
        <v>1.94</v>
      </c>
    </row>
    <row r="530" spans="1:12" x14ac:dyDescent="0.25">
      <c r="A530" s="2">
        <v>40926</v>
      </c>
      <c r="B530" s="3" t="s">
        <v>34</v>
      </c>
      <c r="C530" s="3">
        <v>46</v>
      </c>
      <c r="D530" s="7" t="s">
        <v>19</v>
      </c>
      <c r="E530">
        <v>270</v>
      </c>
      <c r="F530">
        <v>1.54</v>
      </c>
    </row>
    <row r="531" spans="1:12" x14ac:dyDescent="0.25">
      <c r="A531" s="2">
        <v>40926</v>
      </c>
      <c r="B531" s="3" t="s">
        <v>34</v>
      </c>
      <c r="C531" s="3">
        <v>46</v>
      </c>
      <c r="D531" s="7" t="s">
        <v>19</v>
      </c>
      <c r="E531">
        <v>312</v>
      </c>
      <c r="F531">
        <v>2.12</v>
      </c>
    </row>
    <row r="532" spans="1:12" x14ac:dyDescent="0.25">
      <c r="A532" s="2">
        <v>40926</v>
      </c>
      <c r="B532" s="3" t="s">
        <v>34</v>
      </c>
      <c r="C532" s="3">
        <v>46</v>
      </c>
      <c r="D532" s="7" t="s">
        <v>19</v>
      </c>
      <c r="E532">
        <v>187</v>
      </c>
      <c r="F532">
        <v>3.02</v>
      </c>
    </row>
    <row r="533" spans="1:12" x14ac:dyDescent="0.25">
      <c r="A533" s="2">
        <v>40926</v>
      </c>
      <c r="B533" s="3" t="s">
        <v>34</v>
      </c>
      <c r="C533" s="3">
        <v>46</v>
      </c>
      <c r="D533" s="7" t="s">
        <v>19</v>
      </c>
      <c r="E533">
        <v>311</v>
      </c>
      <c r="F533">
        <v>2.76</v>
      </c>
    </row>
    <row r="534" spans="1:12" x14ac:dyDescent="0.25">
      <c r="A534" s="2">
        <v>40926</v>
      </c>
      <c r="B534" s="3" t="s">
        <v>34</v>
      </c>
      <c r="C534" s="3">
        <v>46</v>
      </c>
      <c r="D534" s="7" t="s">
        <v>19</v>
      </c>
      <c r="E534">
        <v>320</v>
      </c>
      <c r="F534">
        <v>1.65</v>
      </c>
    </row>
    <row r="535" spans="1:12" x14ac:dyDescent="0.25">
      <c r="A535" s="2">
        <v>40926</v>
      </c>
      <c r="B535" s="3" t="s">
        <v>34</v>
      </c>
      <c r="C535" s="3">
        <v>41</v>
      </c>
      <c r="D535" s="7" t="s">
        <v>16</v>
      </c>
      <c r="F535">
        <v>7.16</v>
      </c>
      <c r="J535">
        <f>258+293+288+248+247+280+284</f>
        <v>1898</v>
      </c>
      <c r="K535">
        <v>7</v>
      </c>
      <c r="L535">
        <v>293</v>
      </c>
    </row>
    <row r="536" spans="1:12" x14ac:dyDescent="0.25">
      <c r="A536" s="2">
        <v>40926</v>
      </c>
      <c r="B536" s="3" t="s">
        <v>34</v>
      </c>
      <c r="C536" s="3">
        <v>41</v>
      </c>
      <c r="D536" s="7" t="s">
        <v>16</v>
      </c>
      <c r="F536">
        <v>6.25</v>
      </c>
      <c r="J536">
        <f>61+128+190+228+217</f>
        <v>824</v>
      </c>
      <c r="K536">
        <v>5</v>
      </c>
      <c r="L536">
        <v>228</v>
      </c>
    </row>
    <row r="537" spans="1:12" x14ac:dyDescent="0.25">
      <c r="A537" s="2">
        <v>40926</v>
      </c>
      <c r="B537" s="3" t="s">
        <v>34</v>
      </c>
      <c r="C537" s="3">
        <v>41</v>
      </c>
      <c r="D537" s="7" t="s">
        <v>16</v>
      </c>
      <c r="F537">
        <v>3.6</v>
      </c>
      <c r="J537">
        <f>68+265+296+322+327</f>
        <v>1278</v>
      </c>
      <c r="K537">
        <v>5</v>
      </c>
      <c r="L537">
        <v>327</v>
      </c>
    </row>
    <row r="538" spans="1:12" x14ac:dyDescent="0.25">
      <c r="A538" s="2">
        <v>40926</v>
      </c>
      <c r="B538" s="3" t="s">
        <v>34</v>
      </c>
      <c r="C538" s="3">
        <v>41</v>
      </c>
      <c r="D538" s="7" t="s">
        <v>16</v>
      </c>
      <c r="F538">
        <v>2.61</v>
      </c>
      <c r="J538">
        <f>37+69+119+152+165</f>
        <v>542</v>
      </c>
      <c r="K538">
        <v>5</v>
      </c>
      <c r="L538">
        <v>165</v>
      </c>
    </row>
    <row r="539" spans="1:12" x14ac:dyDescent="0.25">
      <c r="A539" s="2">
        <v>40926</v>
      </c>
      <c r="B539" s="3" t="s">
        <v>34</v>
      </c>
      <c r="C539" s="3">
        <v>41</v>
      </c>
      <c r="D539" s="7" t="s">
        <v>16</v>
      </c>
      <c r="F539">
        <v>1.38</v>
      </c>
      <c r="J539">
        <f>55+154</f>
        <v>209</v>
      </c>
      <c r="K539">
        <v>2</v>
      </c>
      <c r="L539">
        <v>154</v>
      </c>
    </row>
    <row r="540" spans="1:12" x14ac:dyDescent="0.25">
      <c r="A540" s="2">
        <v>40926</v>
      </c>
      <c r="B540" s="3" t="s">
        <v>34</v>
      </c>
      <c r="C540" s="3">
        <v>25</v>
      </c>
      <c r="D540" s="7" t="s">
        <v>20</v>
      </c>
      <c r="E540">
        <v>218</v>
      </c>
      <c r="F540">
        <v>0.61</v>
      </c>
    </row>
    <row r="541" spans="1:12" x14ac:dyDescent="0.25">
      <c r="A541" s="2">
        <v>40926</v>
      </c>
      <c r="B541" s="3" t="s">
        <v>34</v>
      </c>
      <c r="C541" s="3">
        <v>25</v>
      </c>
      <c r="D541" s="7" t="s">
        <v>20</v>
      </c>
      <c r="E541">
        <v>213</v>
      </c>
      <c r="F541">
        <v>0.59</v>
      </c>
    </row>
    <row r="542" spans="1:12" x14ac:dyDescent="0.25">
      <c r="A542" s="2">
        <v>40926</v>
      </c>
      <c r="B542" s="3" t="s">
        <v>34</v>
      </c>
      <c r="C542" s="3">
        <v>25</v>
      </c>
      <c r="D542" s="7" t="s">
        <v>20</v>
      </c>
      <c r="E542">
        <v>165</v>
      </c>
      <c r="F542">
        <v>1.08</v>
      </c>
    </row>
    <row r="543" spans="1:12" x14ac:dyDescent="0.25">
      <c r="A543" s="2">
        <v>40926</v>
      </c>
      <c r="B543" s="3" t="s">
        <v>34</v>
      </c>
      <c r="C543" s="3">
        <v>25</v>
      </c>
      <c r="D543" s="7" t="s">
        <v>20</v>
      </c>
      <c r="E543">
        <v>265</v>
      </c>
      <c r="F543">
        <v>0.8</v>
      </c>
    </row>
    <row r="544" spans="1:12" x14ac:dyDescent="0.25">
      <c r="A544" s="2">
        <v>40926</v>
      </c>
      <c r="B544" s="3" t="s">
        <v>34</v>
      </c>
      <c r="C544" s="3">
        <v>25</v>
      </c>
      <c r="D544" s="7" t="s">
        <v>20</v>
      </c>
      <c r="E544">
        <v>214</v>
      </c>
      <c r="F544">
        <v>0.73</v>
      </c>
    </row>
    <row r="545" spans="1:13" x14ac:dyDescent="0.25">
      <c r="A545" s="2">
        <v>40926</v>
      </c>
      <c r="B545" s="3" t="s">
        <v>34</v>
      </c>
      <c r="C545" s="3">
        <v>25</v>
      </c>
      <c r="D545" s="7" t="s">
        <v>20</v>
      </c>
      <c r="E545">
        <v>183</v>
      </c>
      <c r="F545">
        <v>0.94</v>
      </c>
    </row>
    <row r="546" spans="1:13" x14ac:dyDescent="0.25">
      <c r="A546" s="2">
        <v>40926</v>
      </c>
      <c r="B546" s="3" t="s">
        <v>34</v>
      </c>
      <c r="C546" s="3">
        <v>25</v>
      </c>
      <c r="D546" s="7" t="s">
        <v>20</v>
      </c>
      <c r="E546">
        <v>72</v>
      </c>
      <c r="F546">
        <v>0.9</v>
      </c>
    </row>
    <row r="547" spans="1:13" x14ac:dyDescent="0.25">
      <c r="A547" s="2">
        <v>40926</v>
      </c>
      <c r="B547" s="3" t="s">
        <v>34</v>
      </c>
      <c r="C547" s="3">
        <v>25</v>
      </c>
      <c r="D547" s="7" t="s">
        <v>20</v>
      </c>
      <c r="E547">
        <v>196</v>
      </c>
      <c r="F547">
        <v>0.94</v>
      </c>
    </row>
    <row r="548" spans="1:13" x14ac:dyDescent="0.25">
      <c r="A548" s="2">
        <v>40926</v>
      </c>
      <c r="B548" s="3" t="s">
        <v>34</v>
      </c>
      <c r="C548" s="3">
        <v>25</v>
      </c>
      <c r="D548" s="7" t="s">
        <v>20</v>
      </c>
      <c r="E548">
        <v>195</v>
      </c>
      <c r="F548">
        <v>1.03</v>
      </c>
    </row>
    <row r="549" spans="1:13" x14ac:dyDescent="0.25">
      <c r="A549" s="2">
        <v>40926</v>
      </c>
      <c r="B549" s="3" t="s">
        <v>34</v>
      </c>
      <c r="C549" s="3">
        <v>25</v>
      </c>
      <c r="D549" s="7" t="s">
        <v>20</v>
      </c>
      <c r="E549">
        <v>151</v>
      </c>
      <c r="F549">
        <v>0.62</v>
      </c>
    </row>
    <row r="550" spans="1:13" x14ac:dyDescent="0.25">
      <c r="A550" s="2">
        <v>40926</v>
      </c>
      <c r="B550" s="3" t="s">
        <v>34</v>
      </c>
      <c r="C550" s="3">
        <v>29</v>
      </c>
      <c r="D550" s="7" t="s">
        <v>20</v>
      </c>
      <c r="E550">
        <v>132</v>
      </c>
      <c r="F550">
        <v>0.79</v>
      </c>
      <c r="M550" t="s">
        <v>35</v>
      </c>
    </row>
    <row r="551" spans="1:13" x14ac:dyDescent="0.25">
      <c r="A551" s="2">
        <v>40926</v>
      </c>
      <c r="B551" s="3" t="s">
        <v>34</v>
      </c>
      <c r="C551" s="3">
        <v>29</v>
      </c>
      <c r="D551" s="7" t="s">
        <v>20</v>
      </c>
      <c r="E551">
        <v>238</v>
      </c>
      <c r="F551">
        <v>0.89</v>
      </c>
      <c r="M551" t="s">
        <v>35</v>
      </c>
    </row>
    <row r="552" spans="1:13" x14ac:dyDescent="0.25">
      <c r="A552" s="2">
        <v>40926</v>
      </c>
      <c r="B552" s="3" t="s">
        <v>34</v>
      </c>
      <c r="C552" s="3">
        <v>29</v>
      </c>
      <c r="D552" s="7" t="s">
        <v>20</v>
      </c>
      <c r="E552">
        <v>127</v>
      </c>
      <c r="F552">
        <v>0.84</v>
      </c>
      <c r="M552" t="s">
        <v>35</v>
      </c>
    </row>
    <row r="553" spans="1:13" x14ac:dyDescent="0.25">
      <c r="A553" s="2">
        <v>40926</v>
      </c>
      <c r="B553" s="3" t="s">
        <v>34</v>
      </c>
      <c r="C553" s="3">
        <v>29</v>
      </c>
      <c r="D553" s="7" t="s">
        <v>32</v>
      </c>
      <c r="E553">
        <v>206</v>
      </c>
      <c r="F553">
        <v>1.37</v>
      </c>
      <c r="M553" t="s">
        <v>35</v>
      </c>
    </row>
    <row r="554" spans="1:13" x14ac:dyDescent="0.25">
      <c r="A554" s="2">
        <v>40926</v>
      </c>
      <c r="B554" s="3" t="s">
        <v>34</v>
      </c>
      <c r="C554" s="3">
        <v>29</v>
      </c>
      <c r="D554" s="7" t="s">
        <v>32</v>
      </c>
      <c r="E554">
        <v>299</v>
      </c>
      <c r="F554">
        <v>1.03</v>
      </c>
      <c r="M554" t="s">
        <v>35</v>
      </c>
    </row>
    <row r="555" spans="1:13" x14ac:dyDescent="0.25">
      <c r="A555" s="2">
        <v>40926</v>
      </c>
      <c r="B555" s="3" t="s">
        <v>34</v>
      </c>
      <c r="C555" s="3">
        <v>12</v>
      </c>
      <c r="D555" s="7" t="s">
        <v>16</v>
      </c>
      <c r="F555">
        <v>2.9</v>
      </c>
      <c r="J555">
        <f>68+177+160+178+168</f>
        <v>751</v>
      </c>
      <c r="K555">
        <v>5</v>
      </c>
      <c r="L555">
        <v>178</v>
      </c>
    </row>
    <row r="556" spans="1:13" x14ac:dyDescent="0.25">
      <c r="A556" s="2">
        <v>40926</v>
      </c>
      <c r="B556" s="3" t="s">
        <v>34</v>
      </c>
      <c r="C556" s="3">
        <v>12</v>
      </c>
      <c r="D556" s="7" t="s">
        <v>16</v>
      </c>
      <c r="F556">
        <v>1.5</v>
      </c>
      <c r="J556">
        <f>65+96+80+128+118</f>
        <v>487</v>
      </c>
      <c r="K556">
        <v>5</v>
      </c>
      <c r="L556">
        <v>128</v>
      </c>
    </row>
    <row r="557" spans="1:13" x14ac:dyDescent="0.25">
      <c r="A557" s="2">
        <v>40926</v>
      </c>
      <c r="B557" s="3" t="s">
        <v>34</v>
      </c>
      <c r="C557" s="3">
        <v>12</v>
      </c>
      <c r="D557" s="7" t="s">
        <v>16</v>
      </c>
      <c r="F557">
        <v>1.86</v>
      </c>
      <c r="J557">
        <f>72+97+109</f>
        <v>278</v>
      </c>
      <c r="K557">
        <v>3</v>
      </c>
      <c r="L557">
        <v>109</v>
      </c>
    </row>
    <row r="558" spans="1:13" x14ac:dyDescent="0.25">
      <c r="A558" s="2">
        <v>40926</v>
      </c>
      <c r="B558" s="3" t="s">
        <v>34</v>
      </c>
      <c r="C558" s="3">
        <v>12</v>
      </c>
      <c r="D558" s="7" t="s">
        <v>16</v>
      </c>
      <c r="F558">
        <v>0.41</v>
      </c>
      <c r="J558">
        <f>81+42</f>
        <v>123</v>
      </c>
      <c r="K558">
        <v>2</v>
      </c>
      <c r="L558">
        <v>81</v>
      </c>
    </row>
    <row r="559" spans="1:13" x14ac:dyDescent="0.25">
      <c r="A559" s="2">
        <v>40926</v>
      </c>
      <c r="B559" s="3" t="s">
        <v>34</v>
      </c>
      <c r="C559" s="3">
        <v>12</v>
      </c>
      <c r="D559" s="7" t="s">
        <v>19</v>
      </c>
      <c r="E559">
        <v>120</v>
      </c>
      <c r="F559">
        <v>1.55</v>
      </c>
    </row>
    <row r="560" spans="1:13" x14ac:dyDescent="0.25">
      <c r="A560" s="2">
        <v>40926</v>
      </c>
      <c r="B560" s="3" t="s">
        <v>34</v>
      </c>
      <c r="C560" s="3">
        <v>12</v>
      </c>
      <c r="D560" s="7" t="s">
        <v>19</v>
      </c>
      <c r="E560">
        <v>104</v>
      </c>
      <c r="F560">
        <v>1.62</v>
      </c>
    </row>
    <row r="561" spans="1:12" x14ac:dyDescent="0.25">
      <c r="A561" s="2">
        <v>40926</v>
      </c>
      <c r="B561" s="3" t="s">
        <v>34</v>
      </c>
      <c r="C561" s="3">
        <v>12</v>
      </c>
      <c r="D561" s="7" t="s">
        <v>19</v>
      </c>
      <c r="E561">
        <v>47</v>
      </c>
      <c r="F561">
        <v>0.55000000000000004</v>
      </c>
    </row>
    <row r="562" spans="1:12" x14ac:dyDescent="0.25">
      <c r="A562" s="2">
        <v>40926</v>
      </c>
      <c r="B562" s="3" t="s">
        <v>34</v>
      </c>
      <c r="C562" s="3">
        <v>12</v>
      </c>
      <c r="D562" s="7" t="s">
        <v>32</v>
      </c>
      <c r="E562">
        <v>166</v>
      </c>
      <c r="F562">
        <v>1.1399999999999999</v>
      </c>
    </row>
    <row r="563" spans="1:12" x14ac:dyDescent="0.25">
      <c r="A563" s="2">
        <v>40926</v>
      </c>
      <c r="B563" s="3" t="s">
        <v>34</v>
      </c>
      <c r="C563" s="3">
        <v>12</v>
      </c>
      <c r="D563" s="7" t="s">
        <v>32</v>
      </c>
      <c r="E563">
        <v>168</v>
      </c>
      <c r="F563">
        <v>1.3</v>
      </c>
    </row>
    <row r="564" spans="1:12" x14ac:dyDescent="0.25">
      <c r="A564" s="2">
        <v>40926</v>
      </c>
      <c r="B564" s="3" t="s">
        <v>34</v>
      </c>
      <c r="C564" s="3">
        <v>12</v>
      </c>
      <c r="D564" s="7" t="s">
        <v>19</v>
      </c>
      <c r="E564">
        <v>91</v>
      </c>
      <c r="F564">
        <v>1.1599999999999999</v>
      </c>
    </row>
    <row r="565" spans="1:12" x14ac:dyDescent="0.25">
      <c r="A565" s="2">
        <v>40926</v>
      </c>
      <c r="B565" s="3" t="s">
        <v>34</v>
      </c>
      <c r="C565" s="3">
        <v>12</v>
      </c>
      <c r="D565" s="7" t="s">
        <v>19</v>
      </c>
      <c r="E565">
        <v>141</v>
      </c>
      <c r="F565">
        <v>1.21</v>
      </c>
    </row>
    <row r="566" spans="1:12" x14ac:dyDescent="0.25">
      <c r="A566" s="2">
        <v>40926</v>
      </c>
      <c r="B566" s="3" t="s">
        <v>34</v>
      </c>
      <c r="C566" s="3">
        <v>12</v>
      </c>
      <c r="D566" s="7" t="s">
        <v>19</v>
      </c>
      <c r="E566">
        <v>198</v>
      </c>
      <c r="F566">
        <v>0.84</v>
      </c>
    </row>
    <row r="567" spans="1:12" x14ac:dyDescent="0.25">
      <c r="A567" s="2">
        <v>40926</v>
      </c>
      <c r="B567" s="3" t="s">
        <v>34</v>
      </c>
      <c r="C567" s="3">
        <v>12</v>
      </c>
      <c r="D567" s="7" t="s">
        <v>32</v>
      </c>
      <c r="E567">
        <v>162</v>
      </c>
      <c r="F567">
        <v>1.71</v>
      </c>
    </row>
    <row r="568" spans="1:12" x14ac:dyDescent="0.25">
      <c r="A568" s="2">
        <v>40926</v>
      </c>
      <c r="B568" s="3" t="s">
        <v>34</v>
      </c>
      <c r="C568" s="3">
        <v>12</v>
      </c>
      <c r="D568" s="7" t="s">
        <v>32</v>
      </c>
      <c r="E568">
        <v>141</v>
      </c>
      <c r="F568">
        <v>0.87</v>
      </c>
      <c r="G568" s="15"/>
    </row>
    <row r="569" spans="1:12" x14ac:dyDescent="0.25">
      <c r="A569" s="2">
        <v>40926</v>
      </c>
      <c r="B569" s="3" t="s">
        <v>36</v>
      </c>
      <c r="C569" s="3">
        <v>37</v>
      </c>
      <c r="D569" s="7" t="s">
        <v>16</v>
      </c>
      <c r="F569">
        <v>3.05</v>
      </c>
      <c r="J569">
        <f>49+74+96+140+162+165</f>
        <v>686</v>
      </c>
      <c r="K569">
        <v>6</v>
      </c>
      <c r="L569">
        <v>165</v>
      </c>
    </row>
    <row r="570" spans="1:12" x14ac:dyDescent="0.25">
      <c r="A570" s="2">
        <v>40926</v>
      </c>
      <c r="B570" s="3" t="s">
        <v>36</v>
      </c>
      <c r="C570" s="3">
        <v>37</v>
      </c>
      <c r="D570" s="7" t="s">
        <v>16</v>
      </c>
      <c r="F570">
        <v>2.96</v>
      </c>
      <c r="J570">
        <f>52+82+70+113+131+145+172</f>
        <v>765</v>
      </c>
      <c r="K570">
        <v>7</v>
      </c>
      <c r="L570">
        <v>172</v>
      </c>
    </row>
    <row r="571" spans="1:12" x14ac:dyDescent="0.25">
      <c r="A571" s="2">
        <v>40926</v>
      </c>
      <c r="B571" s="3" t="s">
        <v>36</v>
      </c>
      <c r="C571" s="3">
        <v>37</v>
      </c>
      <c r="D571" s="7" t="s">
        <v>16</v>
      </c>
      <c r="F571">
        <v>3.66</v>
      </c>
      <c r="J571">
        <f>39+73+71+148+107+168+171</f>
        <v>777</v>
      </c>
      <c r="K571">
        <v>7</v>
      </c>
      <c r="L571">
        <v>171</v>
      </c>
    </row>
    <row r="572" spans="1:12" x14ac:dyDescent="0.25">
      <c r="A572" s="2">
        <v>40926</v>
      </c>
      <c r="B572" s="3" t="s">
        <v>36</v>
      </c>
      <c r="C572" s="3">
        <v>37</v>
      </c>
      <c r="D572" s="7" t="s">
        <v>16</v>
      </c>
      <c r="F572">
        <v>4.5</v>
      </c>
      <c r="J572">
        <f>69+92+131+192+175+178</f>
        <v>837</v>
      </c>
      <c r="K572">
        <v>6</v>
      </c>
      <c r="L572">
        <v>192</v>
      </c>
    </row>
    <row r="573" spans="1:12" x14ac:dyDescent="0.25">
      <c r="A573" s="2">
        <v>40926</v>
      </c>
      <c r="B573" s="3" t="s">
        <v>36</v>
      </c>
      <c r="C573" s="3">
        <v>37</v>
      </c>
      <c r="D573" s="7" t="s">
        <v>16</v>
      </c>
      <c r="F573">
        <v>4.8</v>
      </c>
      <c r="J573">
        <f>49+89+100+144+157+155+179+193</f>
        <v>1066</v>
      </c>
      <c r="K573">
        <v>8</v>
      </c>
      <c r="L573">
        <v>193</v>
      </c>
    </row>
    <row r="574" spans="1:12" x14ac:dyDescent="0.25">
      <c r="A574" s="2">
        <v>40926</v>
      </c>
      <c r="B574" s="3" t="s">
        <v>36</v>
      </c>
      <c r="C574" s="3">
        <v>37</v>
      </c>
      <c r="D574" s="7" t="s">
        <v>16</v>
      </c>
      <c r="F574">
        <v>6.64</v>
      </c>
      <c r="J574">
        <f>60+90+181+182+170+234+237+225</f>
        <v>1379</v>
      </c>
      <c r="K574">
        <v>8</v>
      </c>
      <c r="L574">
        <v>237</v>
      </c>
    </row>
    <row r="575" spans="1:12" x14ac:dyDescent="0.25">
      <c r="A575" s="2">
        <v>40926</v>
      </c>
      <c r="B575" s="3" t="s">
        <v>36</v>
      </c>
      <c r="C575" s="3">
        <v>37</v>
      </c>
      <c r="D575" s="7" t="s">
        <v>16</v>
      </c>
      <c r="F575">
        <v>6.08</v>
      </c>
      <c r="J575">
        <f>68+100+298+300+288+310+306</f>
        <v>1670</v>
      </c>
      <c r="K575">
        <v>7</v>
      </c>
      <c r="L575">
        <v>310</v>
      </c>
    </row>
    <row r="576" spans="1:12" x14ac:dyDescent="0.25">
      <c r="A576" s="2">
        <v>40926</v>
      </c>
      <c r="B576" s="3" t="s">
        <v>36</v>
      </c>
      <c r="C576" s="3">
        <v>34</v>
      </c>
      <c r="D576" s="7" t="s">
        <v>16</v>
      </c>
      <c r="F576">
        <v>0.89</v>
      </c>
      <c r="J576">
        <f>33+41+44</f>
        <v>118</v>
      </c>
      <c r="K576">
        <v>3</v>
      </c>
      <c r="L576">
        <v>44</v>
      </c>
    </row>
    <row r="577" spans="1:13" x14ac:dyDescent="0.25">
      <c r="A577" s="2">
        <v>40926</v>
      </c>
      <c r="B577" s="3" t="s">
        <v>36</v>
      </c>
      <c r="C577" s="3">
        <v>34</v>
      </c>
      <c r="D577" s="7" t="s">
        <v>16</v>
      </c>
      <c r="F577">
        <v>2.16</v>
      </c>
      <c r="J577">
        <f>35+73+91+100+131+119</f>
        <v>549</v>
      </c>
      <c r="K577">
        <v>6</v>
      </c>
      <c r="L577">
        <v>131</v>
      </c>
    </row>
    <row r="578" spans="1:13" x14ac:dyDescent="0.25">
      <c r="A578" s="2">
        <v>40926</v>
      </c>
      <c r="B578" s="3" t="s">
        <v>36</v>
      </c>
      <c r="C578" s="3">
        <v>34</v>
      </c>
      <c r="D578" s="7" t="s">
        <v>16</v>
      </c>
      <c r="F578">
        <v>5.4</v>
      </c>
      <c r="J578">
        <f>106+165+182</f>
        <v>453</v>
      </c>
      <c r="K578">
        <v>3</v>
      </c>
      <c r="L578">
        <v>182</v>
      </c>
    </row>
    <row r="579" spans="1:13" x14ac:dyDescent="0.25">
      <c r="A579" s="2">
        <v>40926</v>
      </c>
      <c r="B579" s="3" t="s">
        <v>36</v>
      </c>
      <c r="C579" s="3">
        <v>32</v>
      </c>
      <c r="D579" s="7" t="s">
        <v>16</v>
      </c>
      <c r="F579">
        <v>7.1</v>
      </c>
      <c r="J579">
        <f>102+162+193+196+209+205</f>
        <v>1067</v>
      </c>
      <c r="K579">
        <v>6</v>
      </c>
      <c r="L579">
        <v>209</v>
      </c>
    </row>
    <row r="580" spans="1:13" x14ac:dyDescent="0.25">
      <c r="A580" s="2">
        <v>40926</v>
      </c>
      <c r="B580" s="3" t="s">
        <v>36</v>
      </c>
      <c r="C580" s="3">
        <v>32</v>
      </c>
      <c r="D580" s="7" t="s">
        <v>16</v>
      </c>
      <c r="F580">
        <v>7.24</v>
      </c>
      <c r="J580">
        <f>52+114+188+234+240+240</f>
        <v>1068</v>
      </c>
      <c r="K580">
        <v>6</v>
      </c>
      <c r="L580">
        <v>240</v>
      </c>
    </row>
    <row r="581" spans="1:13" x14ac:dyDescent="0.25">
      <c r="A581" s="2">
        <v>40926</v>
      </c>
      <c r="B581" s="3" t="s">
        <v>36</v>
      </c>
      <c r="C581" s="3">
        <v>32</v>
      </c>
      <c r="D581" s="7" t="s">
        <v>16</v>
      </c>
      <c r="F581">
        <v>0.75</v>
      </c>
      <c r="J581">
        <f>50+65+56</f>
        <v>171</v>
      </c>
      <c r="K581">
        <v>3</v>
      </c>
      <c r="L581">
        <v>65</v>
      </c>
    </row>
    <row r="582" spans="1:13" x14ac:dyDescent="0.25">
      <c r="A582" s="2">
        <v>40926</v>
      </c>
      <c r="B582" s="3" t="s">
        <v>36</v>
      </c>
      <c r="C582" s="3">
        <v>11</v>
      </c>
      <c r="D582" s="7" t="s">
        <v>16</v>
      </c>
      <c r="F582">
        <v>0.87</v>
      </c>
      <c r="J582">
        <f>60+94+107+109</f>
        <v>370</v>
      </c>
      <c r="K582">
        <v>4</v>
      </c>
      <c r="L582">
        <v>109</v>
      </c>
      <c r="M582" t="s">
        <v>37</v>
      </c>
    </row>
    <row r="583" spans="1:13" x14ac:dyDescent="0.25">
      <c r="A583" s="2">
        <v>40926</v>
      </c>
      <c r="B583" s="3" t="s">
        <v>36</v>
      </c>
      <c r="C583" s="3">
        <v>11</v>
      </c>
      <c r="D583" s="7" t="s">
        <v>32</v>
      </c>
      <c r="E583">
        <v>215</v>
      </c>
      <c r="F583">
        <v>1.02</v>
      </c>
      <c r="M583" t="s">
        <v>37</v>
      </c>
    </row>
    <row r="584" spans="1:13" x14ac:dyDescent="0.25">
      <c r="A584" s="2">
        <v>40926</v>
      </c>
      <c r="B584" s="3" t="s">
        <v>36</v>
      </c>
      <c r="C584" s="3">
        <v>11</v>
      </c>
      <c r="D584" s="7" t="s">
        <v>32</v>
      </c>
      <c r="E584">
        <v>263</v>
      </c>
      <c r="F584">
        <v>0.93</v>
      </c>
      <c r="M584" t="s">
        <v>37</v>
      </c>
    </row>
    <row r="585" spans="1:13" x14ac:dyDescent="0.25">
      <c r="A585" s="2">
        <v>40926</v>
      </c>
      <c r="B585" s="3" t="s">
        <v>36</v>
      </c>
      <c r="C585" s="3">
        <v>11</v>
      </c>
      <c r="D585" s="7" t="s">
        <v>32</v>
      </c>
      <c r="E585">
        <v>226</v>
      </c>
      <c r="F585">
        <v>1.1399999999999999</v>
      </c>
      <c r="M585" t="s">
        <v>37</v>
      </c>
    </row>
    <row r="586" spans="1:13" x14ac:dyDescent="0.25">
      <c r="A586" s="2">
        <v>40926</v>
      </c>
      <c r="B586" s="3" t="s">
        <v>36</v>
      </c>
      <c r="C586" s="3">
        <v>8</v>
      </c>
      <c r="D586" s="7" t="s">
        <v>16</v>
      </c>
      <c r="F586">
        <v>2.84</v>
      </c>
      <c r="J586">
        <f>54+79+162+192</f>
        <v>487</v>
      </c>
      <c r="K586">
        <v>4</v>
      </c>
      <c r="L586">
        <v>192</v>
      </c>
    </row>
    <row r="587" spans="1:13" x14ac:dyDescent="0.25">
      <c r="A587" s="2">
        <v>40926</v>
      </c>
      <c r="B587" s="3" t="s">
        <v>36</v>
      </c>
      <c r="C587" s="3">
        <v>8</v>
      </c>
      <c r="D587" s="7" t="s">
        <v>32</v>
      </c>
      <c r="E587">
        <v>82</v>
      </c>
      <c r="F587">
        <v>1.51</v>
      </c>
    </row>
    <row r="588" spans="1:13" x14ac:dyDescent="0.25">
      <c r="A588" s="2">
        <v>40926</v>
      </c>
      <c r="B588" s="3" t="s">
        <v>36</v>
      </c>
      <c r="C588" s="3">
        <v>8</v>
      </c>
      <c r="D588" s="7" t="s">
        <v>32</v>
      </c>
      <c r="E588">
        <v>202</v>
      </c>
      <c r="F588">
        <v>1.83</v>
      </c>
    </row>
    <row r="589" spans="1:13" x14ac:dyDescent="0.25">
      <c r="A589" s="2">
        <v>40926</v>
      </c>
      <c r="B589" s="3" t="s">
        <v>36</v>
      </c>
      <c r="C589" s="3">
        <v>8</v>
      </c>
      <c r="D589" s="7" t="s">
        <v>32</v>
      </c>
      <c r="E589">
        <v>140</v>
      </c>
      <c r="F589">
        <v>1.39</v>
      </c>
    </row>
    <row r="590" spans="1:13" x14ac:dyDescent="0.25">
      <c r="A590" s="2">
        <v>40926</v>
      </c>
      <c r="B590" s="3" t="s">
        <v>36</v>
      </c>
      <c r="C590" s="3">
        <v>8</v>
      </c>
      <c r="D590" s="7" t="s">
        <v>32</v>
      </c>
      <c r="E590">
        <v>201</v>
      </c>
      <c r="F590">
        <v>1.74</v>
      </c>
    </row>
    <row r="591" spans="1:13" x14ac:dyDescent="0.25">
      <c r="A591" s="2">
        <v>40926</v>
      </c>
      <c r="B591" s="3" t="s">
        <v>36</v>
      </c>
      <c r="C591" s="3">
        <v>8</v>
      </c>
      <c r="D591" s="7" t="s">
        <v>32</v>
      </c>
      <c r="E591">
        <v>107</v>
      </c>
      <c r="F591">
        <v>0.92</v>
      </c>
    </row>
    <row r="592" spans="1:13" x14ac:dyDescent="0.25">
      <c r="A592" s="2">
        <v>40926</v>
      </c>
      <c r="B592" s="3" t="s">
        <v>38</v>
      </c>
      <c r="C592" s="3">
        <v>36</v>
      </c>
      <c r="D592" s="6" t="s">
        <v>16</v>
      </c>
      <c r="F592">
        <v>4.99</v>
      </c>
      <c r="J592">
        <f>191+151+222+252+251+264</f>
        <v>1331</v>
      </c>
      <c r="K592">
        <v>6</v>
      </c>
      <c r="L592">
        <v>264</v>
      </c>
    </row>
    <row r="593" spans="1:12" x14ac:dyDescent="0.25">
      <c r="A593" s="2">
        <v>40926</v>
      </c>
      <c r="B593" s="3" t="s">
        <v>38</v>
      </c>
      <c r="C593" s="3">
        <v>36</v>
      </c>
      <c r="D593" s="6" t="s">
        <v>16</v>
      </c>
      <c r="F593">
        <v>9.11</v>
      </c>
      <c r="J593">
        <f>257+230+261+218</f>
        <v>966</v>
      </c>
      <c r="K593">
        <v>4</v>
      </c>
      <c r="L593">
        <v>261</v>
      </c>
    </row>
    <row r="594" spans="1:12" x14ac:dyDescent="0.25">
      <c r="A594" s="2">
        <v>40926</v>
      </c>
      <c r="B594" s="3" t="s">
        <v>38</v>
      </c>
      <c r="C594" s="3">
        <v>36</v>
      </c>
      <c r="D594" s="6" t="s">
        <v>16</v>
      </c>
      <c r="F594">
        <v>6.78</v>
      </c>
      <c r="J594">
        <f>187+213+206+213+213+235+254+286+258</f>
        <v>2065</v>
      </c>
      <c r="K594">
        <v>9</v>
      </c>
      <c r="L594">
        <v>286</v>
      </c>
    </row>
    <row r="595" spans="1:12" x14ac:dyDescent="0.25">
      <c r="A595" s="2">
        <v>40926</v>
      </c>
      <c r="B595" s="3" t="s">
        <v>38</v>
      </c>
      <c r="C595" s="3">
        <v>26</v>
      </c>
      <c r="D595" s="6" t="s">
        <v>32</v>
      </c>
      <c r="E595">
        <v>175</v>
      </c>
      <c r="F595">
        <v>1.65</v>
      </c>
    </row>
    <row r="596" spans="1:12" x14ac:dyDescent="0.25">
      <c r="A596" s="2">
        <v>40926</v>
      </c>
      <c r="B596" s="3" t="s">
        <v>38</v>
      </c>
      <c r="C596" s="3">
        <v>26</v>
      </c>
      <c r="D596" s="6" t="s">
        <v>32</v>
      </c>
      <c r="E596">
        <v>215</v>
      </c>
      <c r="F596">
        <v>2.34</v>
      </c>
    </row>
    <row r="597" spans="1:12" x14ac:dyDescent="0.25">
      <c r="A597" s="2">
        <v>40926</v>
      </c>
      <c r="B597" s="3" t="s">
        <v>38</v>
      </c>
      <c r="C597" s="3">
        <v>26</v>
      </c>
      <c r="D597" s="6" t="s">
        <v>32</v>
      </c>
      <c r="E597">
        <v>217</v>
      </c>
      <c r="F597">
        <v>2.41</v>
      </c>
      <c r="G597">
        <v>8</v>
      </c>
    </row>
    <row r="598" spans="1:12" x14ac:dyDescent="0.25">
      <c r="A598" s="2">
        <v>40926</v>
      </c>
      <c r="B598" s="3" t="s">
        <v>38</v>
      </c>
      <c r="C598" s="3">
        <v>26</v>
      </c>
      <c r="D598" s="6" t="s">
        <v>32</v>
      </c>
      <c r="E598">
        <v>137</v>
      </c>
      <c r="F598">
        <v>1.59</v>
      </c>
    </row>
    <row r="599" spans="1:12" x14ac:dyDescent="0.25">
      <c r="A599" s="2">
        <v>40926</v>
      </c>
      <c r="B599" s="3" t="s">
        <v>38</v>
      </c>
      <c r="C599" s="3">
        <v>26</v>
      </c>
      <c r="D599" s="6" t="s">
        <v>32</v>
      </c>
      <c r="E599">
        <v>119</v>
      </c>
      <c r="F599">
        <v>1.1100000000000001</v>
      </c>
    </row>
    <row r="600" spans="1:12" x14ac:dyDescent="0.25">
      <c r="A600" s="2">
        <v>40926</v>
      </c>
      <c r="B600" s="3" t="s">
        <v>38</v>
      </c>
      <c r="C600" s="3">
        <v>25</v>
      </c>
      <c r="D600" s="6" t="s">
        <v>32</v>
      </c>
      <c r="E600">
        <v>201</v>
      </c>
      <c r="F600">
        <v>2.2400000000000002</v>
      </c>
    </row>
    <row r="601" spans="1:12" x14ac:dyDescent="0.25">
      <c r="A601" s="2">
        <v>40926</v>
      </c>
      <c r="B601" s="3" t="s">
        <v>38</v>
      </c>
      <c r="C601" s="3">
        <v>25</v>
      </c>
      <c r="D601" s="6" t="s">
        <v>32</v>
      </c>
      <c r="E601">
        <v>214</v>
      </c>
      <c r="F601">
        <v>2.81</v>
      </c>
      <c r="G601">
        <v>9</v>
      </c>
    </row>
    <row r="602" spans="1:12" x14ac:dyDescent="0.25">
      <c r="A602" s="2">
        <v>40926</v>
      </c>
      <c r="B602" s="3" t="s">
        <v>38</v>
      </c>
      <c r="C602" s="3">
        <v>25</v>
      </c>
      <c r="D602" s="6" t="s">
        <v>32</v>
      </c>
      <c r="E602">
        <v>168</v>
      </c>
      <c r="F602">
        <v>2.58</v>
      </c>
    </row>
    <row r="603" spans="1:12" x14ac:dyDescent="0.25">
      <c r="A603" s="2">
        <v>40926</v>
      </c>
      <c r="B603" s="3" t="s">
        <v>38</v>
      </c>
      <c r="C603" s="3">
        <v>25</v>
      </c>
      <c r="D603" s="6" t="s">
        <v>32</v>
      </c>
      <c r="E603">
        <v>169</v>
      </c>
      <c r="F603">
        <v>1.94</v>
      </c>
      <c r="G603">
        <v>6</v>
      </c>
    </row>
    <row r="604" spans="1:12" x14ac:dyDescent="0.25">
      <c r="A604" s="2">
        <v>40926</v>
      </c>
      <c r="B604" s="3" t="s">
        <v>38</v>
      </c>
      <c r="C604" s="3">
        <v>14</v>
      </c>
      <c r="D604" s="6" t="s">
        <v>32</v>
      </c>
      <c r="E604">
        <v>51</v>
      </c>
      <c r="F604">
        <v>0.85</v>
      </c>
    </row>
    <row r="605" spans="1:12" x14ac:dyDescent="0.25">
      <c r="A605" s="2">
        <v>40926</v>
      </c>
      <c r="B605" s="3" t="s">
        <v>38</v>
      </c>
      <c r="C605" s="3">
        <v>14</v>
      </c>
      <c r="D605" s="6" t="s">
        <v>32</v>
      </c>
      <c r="E605">
        <v>106</v>
      </c>
      <c r="F605">
        <v>1.76</v>
      </c>
    </row>
    <row r="606" spans="1:12" x14ac:dyDescent="0.25">
      <c r="A606" s="2">
        <v>40926</v>
      </c>
      <c r="B606" s="3" t="s">
        <v>38</v>
      </c>
      <c r="C606" s="3">
        <v>14</v>
      </c>
      <c r="D606" s="6" t="s">
        <v>32</v>
      </c>
      <c r="E606">
        <v>139</v>
      </c>
      <c r="F606">
        <v>2.66</v>
      </c>
    </row>
    <row r="607" spans="1:12" x14ac:dyDescent="0.25">
      <c r="A607" s="2">
        <v>40926</v>
      </c>
      <c r="B607" s="3" t="s">
        <v>38</v>
      </c>
      <c r="C607" s="3">
        <v>14</v>
      </c>
      <c r="D607" s="6" t="s">
        <v>32</v>
      </c>
      <c r="E607">
        <v>180</v>
      </c>
      <c r="F607">
        <v>1.76</v>
      </c>
      <c r="G607">
        <v>6</v>
      </c>
    </row>
    <row r="608" spans="1:12" x14ac:dyDescent="0.25">
      <c r="A608" s="2">
        <v>40926</v>
      </c>
      <c r="B608" s="3" t="s">
        <v>38</v>
      </c>
      <c r="C608" s="3">
        <v>14</v>
      </c>
      <c r="D608" s="6" t="s">
        <v>32</v>
      </c>
      <c r="E608">
        <v>172</v>
      </c>
      <c r="F608">
        <v>2.2999999999999998</v>
      </c>
      <c r="G608">
        <v>4</v>
      </c>
    </row>
    <row r="609" spans="1:13" x14ac:dyDescent="0.25">
      <c r="A609" s="2">
        <v>40926</v>
      </c>
      <c r="B609" s="3" t="s">
        <v>38</v>
      </c>
      <c r="C609" s="3">
        <v>14</v>
      </c>
      <c r="D609" s="6" t="s">
        <v>32</v>
      </c>
      <c r="E609">
        <v>138</v>
      </c>
      <c r="F609">
        <v>2.2400000000000002</v>
      </c>
      <c r="G609">
        <v>8</v>
      </c>
    </row>
    <row r="610" spans="1:13" x14ac:dyDescent="0.25">
      <c r="A610" s="2">
        <v>40926</v>
      </c>
      <c r="B610" s="3" t="s">
        <v>38</v>
      </c>
      <c r="C610" s="3">
        <v>14</v>
      </c>
      <c r="D610" s="6" t="s">
        <v>32</v>
      </c>
      <c r="E610">
        <v>145</v>
      </c>
      <c r="F610">
        <v>1.94</v>
      </c>
      <c r="G610">
        <v>7</v>
      </c>
    </row>
    <row r="611" spans="1:13" x14ac:dyDescent="0.25">
      <c r="A611" s="2">
        <v>40926</v>
      </c>
      <c r="B611" s="3" t="s">
        <v>38</v>
      </c>
      <c r="C611" s="3">
        <v>14</v>
      </c>
      <c r="D611" s="6" t="s">
        <v>32</v>
      </c>
      <c r="E611">
        <v>167</v>
      </c>
      <c r="F611">
        <v>2.4</v>
      </c>
      <c r="G611">
        <v>4</v>
      </c>
    </row>
    <row r="612" spans="1:13" x14ac:dyDescent="0.25">
      <c r="A612" s="2">
        <v>40926</v>
      </c>
      <c r="B612" s="3" t="s">
        <v>38</v>
      </c>
      <c r="C612" s="3">
        <v>14</v>
      </c>
      <c r="D612" s="6" t="s">
        <v>32</v>
      </c>
      <c r="E612">
        <v>39</v>
      </c>
      <c r="F612">
        <v>0.8</v>
      </c>
    </row>
    <row r="613" spans="1:13" x14ac:dyDescent="0.25">
      <c r="A613" s="2">
        <v>40926</v>
      </c>
      <c r="B613" s="3" t="s">
        <v>38</v>
      </c>
      <c r="C613" s="3">
        <v>14</v>
      </c>
      <c r="D613" s="6" t="s">
        <v>32</v>
      </c>
      <c r="E613">
        <v>129</v>
      </c>
      <c r="F613">
        <v>1.34</v>
      </c>
    </row>
    <row r="614" spans="1:13" x14ac:dyDescent="0.25">
      <c r="A614" s="2">
        <v>40926</v>
      </c>
      <c r="B614" s="3" t="s">
        <v>38</v>
      </c>
      <c r="C614" s="3">
        <v>8</v>
      </c>
      <c r="D614" s="6" t="s">
        <v>32</v>
      </c>
      <c r="E614">
        <v>178</v>
      </c>
      <c r="F614">
        <v>0.87</v>
      </c>
      <c r="M614" t="s">
        <v>39</v>
      </c>
    </row>
    <row r="615" spans="1:13" x14ac:dyDescent="0.25">
      <c r="A615" s="2">
        <v>40926</v>
      </c>
      <c r="B615" s="3" t="s">
        <v>38</v>
      </c>
      <c r="C615" s="3">
        <v>8</v>
      </c>
      <c r="D615" s="6" t="s">
        <v>32</v>
      </c>
      <c r="E615">
        <v>90</v>
      </c>
      <c r="F615">
        <v>0.79</v>
      </c>
      <c r="M615" t="s">
        <v>39</v>
      </c>
    </row>
    <row r="616" spans="1:13" x14ac:dyDescent="0.25">
      <c r="A616" s="2">
        <v>40926</v>
      </c>
      <c r="B616" s="3" t="s">
        <v>38</v>
      </c>
      <c r="C616" s="3">
        <v>8</v>
      </c>
      <c r="D616" s="6" t="s">
        <v>32</v>
      </c>
      <c r="E616">
        <v>130</v>
      </c>
      <c r="F616">
        <v>0.9</v>
      </c>
      <c r="M616" t="s">
        <v>39</v>
      </c>
    </row>
    <row r="617" spans="1:13" x14ac:dyDescent="0.25">
      <c r="A617" s="2">
        <v>40926</v>
      </c>
      <c r="B617" s="3" t="s">
        <v>38</v>
      </c>
      <c r="C617" s="3">
        <v>8</v>
      </c>
      <c r="D617" s="6" t="s">
        <v>32</v>
      </c>
      <c r="E617">
        <v>95</v>
      </c>
      <c r="F617">
        <v>2.58</v>
      </c>
      <c r="M617" t="s">
        <v>39</v>
      </c>
    </row>
    <row r="618" spans="1:13" x14ac:dyDescent="0.25">
      <c r="A618" s="2">
        <v>40926</v>
      </c>
      <c r="B618" s="3" t="s">
        <v>38</v>
      </c>
      <c r="C618" s="3">
        <v>8</v>
      </c>
      <c r="D618" s="6" t="s">
        <v>32</v>
      </c>
      <c r="E618">
        <v>95</v>
      </c>
      <c r="F618">
        <v>0.68</v>
      </c>
      <c r="M618" t="s">
        <v>39</v>
      </c>
    </row>
    <row r="619" spans="1:13" x14ac:dyDescent="0.25">
      <c r="A619" s="2">
        <v>40926</v>
      </c>
      <c r="B619" s="3" t="s">
        <v>38</v>
      </c>
      <c r="C619" s="3">
        <v>8</v>
      </c>
      <c r="D619" s="6" t="s">
        <v>32</v>
      </c>
      <c r="E619">
        <v>236</v>
      </c>
      <c r="F619">
        <v>1.52</v>
      </c>
      <c r="M619" t="s">
        <v>39</v>
      </c>
    </row>
    <row r="620" spans="1:13" x14ac:dyDescent="0.25">
      <c r="A620" s="2">
        <v>40926</v>
      </c>
      <c r="B620" s="3" t="s">
        <v>38</v>
      </c>
      <c r="C620" s="3">
        <v>8</v>
      </c>
      <c r="D620" s="6" t="s">
        <v>32</v>
      </c>
      <c r="E620">
        <v>147</v>
      </c>
      <c r="F620">
        <v>1.1499999999999999</v>
      </c>
      <c r="M620" t="s">
        <v>39</v>
      </c>
    </row>
    <row r="621" spans="1:13" x14ac:dyDescent="0.25">
      <c r="A621" s="2">
        <v>40926</v>
      </c>
      <c r="B621" s="3" t="s">
        <v>38</v>
      </c>
      <c r="C621" s="3">
        <v>8</v>
      </c>
      <c r="D621" s="6" t="s">
        <v>32</v>
      </c>
      <c r="E621">
        <v>185</v>
      </c>
      <c r="F621">
        <v>1.21</v>
      </c>
      <c r="M621" t="s">
        <v>39</v>
      </c>
    </row>
    <row r="622" spans="1:13" x14ac:dyDescent="0.25">
      <c r="A622" s="2">
        <v>40926</v>
      </c>
      <c r="B622" s="3" t="s">
        <v>38</v>
      </c>
      <c r="C622" s="3">
        <v>8</v>
      </c>
      <c r="D622" s="6" t="s">
        <v>32</v>
      </c>
      <c r="E622">
        <v>179</v>
      </c>
      <c r="F622">
        <v>1.95</v>
      </c>
      <c r="M622" t="s">
        <v>39</v>
      </c>
    </row>
    <row r="623" spans="1:13" x14ac:dyDescent="0.25">
      <c r="A623" s="2">
        <v>40926</v>
      </c>
      <c r="B623" s="3" t="s">
        <v>38</v>
      </c>
      <c r="C623" s="3">
        <v>8</v>
      </c>
      <c r="D623" s="6" t="s">
        <v>32</v>
      </c>
      <c r="E623">
        <v>200</v>
      </c>
      <c r="F623">
        <v>0.95</v>
      </c>
      <c r="M623" t="s">
        <v>39</v>
      </c>
    </row>
    <row r="624" spans="1:13" x14ac:dyDescent="0.25">
      <c r="A624" s="2">
        <v>40926</v>
      </c>
      <c r="B624" s="3" t="s">
        <v>38</v>
      </c>
      <c r="C624" s="3">
        <v>8</v>
      </c>
      <c r="D624" s="6" t="s">
        <v>32</v>
      </c>
      <c r="E624">
        <v>245</v>
      </c>
      <c r="F624">
        <v>1.23</v>
      </c>
      <c r="M624" t="s">
        <v>39</v>
      </c>
    </row>
    <row r="625" spans="1:3" x14ac:dyDescent="0.25">
      <c r="A625" s="2"/>
      <c r="B625" s="3"/>
      <c r="C625" s="3"/>
    </row>
    <row r="626" spans="1:3" x14ac:dyDescent="0.25">
      <c r="A626" s="2"/>
      <c r="B626" s="3"/>
      <c r="C626" s="3"/>
    </row>
    <row r="627" spans="1:3" x14ac:dyDescent="0.25">
      <c r="A627" s="2"/>
      <c r="B627" s="3"/>
      <c r="C627" s="3"/>
    </row>
    <row r="628" spans="1:3" x14ac:dyDescent="0.25">
      <c r="A628" s="2"/>
      <c r="B628" s="3"/>
      <c r="C628" s="3"/>
    </row>
    <row r="629" spans="1:3" x14ac:dyDescent="0.25">
      <c r="A629" s="2"/>
      <c r="B629" s="3"/>
      <c r="C629" s="3"/>
    </row>
    <row r="630" spans="1:3" x14ac:dyDescent="0.25">
      <c r="A630" s="2"/>
      <c r="B630" s="3"/>
      <c r="C630" s="3"/>
    </row>
    <row r="631" spans="1:3" x14ac:dyDescent="0.25">
      <c r="A631" s="2"/>
      <c r="B631" s="3"/>
      <c r="C631" s="3"/>
    </row>
    <row r="632" spans="1:3" x14ac:dyDescent="0.25">
      <c r="A632" s="2"/>
      <c r="B632" s="3"/>
      <c r="C632" s="3"/>
    </row>
    <row r="633" spans="1:3" x14ac:dyDescent="0.25">
      <c r="A633" s="2"/>
      <c r="B633" s="3"/>
      <c r="C633" s="3"/>
    </row>
    <row r="634" spans="1:3" x14ac:dyDescent="0.25">
      <c r="A634" s="2"/>
      <c r="B634" s="3"/>
      <c r="C634" s="3"/>
    </row>
    <row r="635" spans="1:3" x14ac:dyDescent="0.25">
      <c r="A635" s="2"/>
      <c r="B635" s="3"/>
      <c r="C635" s="3"/>
    </row>
    <row r="636" spans="1:3" x14ac:dyDescent="0.25">
      <c r="A636" s="2"/>
      <c r="B636" s="3"/>
      <c r="C636" s="3"/>
    </row>
    <row r="637" spans="1:3" x14ac:dyDescent="0.25">
      <c r="A637" s="2"/>
      <c r="B637" s="3"/>
      <c r="C637" s="3"/>
    </row>
    <row r="638" spans="1:3" x14ac:dyDescent="0.25">
      <c r="A638" s="2"/>
      <c r="B638" s="3"/>
      <c r="C638" s="3"/>
    </row>
    <row r="639" spans="1:3" x14ac:dyDescent="0.25">
      <c r="A639" s="2"/>
      <c r="B639" s="3"/>
      <c r="C639" s="3"/>
    </row>
    <row r="640" spans="1:3" x14ac:dyDescent="0.25">
      <c r="A640" s="2"/>
      <c r="B640" s="3"/>
      <c r="C640" s="3"/>
    </row>
    <row r="641" spans="1:3" x14ac:dyDescent="0.25">
      <c r="A641" s="2"/>
      <c r="B641" s="3"/>
      <c r="C641" s="3"/>
    </row>
    <row r="642" spans="1:3" x14ac:dyDescent="0.25">
      <c r="A642" s="2"/>
      <c r="B642" s="3"/>
      <c r="C642" s="3"/>
    </row>
    <row r="643" spans="1:3" x14ac:dyDescent="0.25">
      <c r="A643" s="2"/>
      <c r="B643" s="3"/>
      <c r="C643" s="3"/>
    </row>
    <row r="644" spans="1:3" x14ac:dyDescent="0.25">
      <c r="A644" s="2"/>
      <c r="B644" s="3"/>
      <c r="C644" s="3"/>
    </row>
    <row r="645" spans="1:3" x14ac:dyDescent="0.25">
      <c r="A645" s="2"/>
      <c r="B645" s="3"/>
      <c r="C645" s="3"/>
    </row>
    <row r="646" spans="1:3" x14ac:dyDescent="0.25">
      <c r="A646" s="2"/>
      <c r="B646" s="3"/>
      <c r="C646" s="3"/>
    </row>
    <row r="647" spans="1:3" x14ac:dyDescent="0.25">
      <c r="A647" s="2"/>
      <c r="B647" s="3"/>
      <c r="C647" s="3"/>
    </row>
    <row r="648" spans="1:3" x14ac:dyDescent="0.25">
      <c r="A648" s="2"/>
      <c r="B648" s="3"/>
      <c r="C648" s="3"/>
    </row>
    <row r="649" spans="1:3" x14ac:dyDescent="0.25">
      <c r="A649" s="2"/>
      <c r="B649" s="3"/>
      <c r="C649" s="3"/>
    </row>
    <row r="650" spans="1:3" x14ac:dyDescent="0.25">
      <c r="A650" s="2"/>
      <c r="B650" s="3"/>
      <c r="C650" s="3"/>
    </row>
    <row r="651" spans="1:3" x14ac:dyDescent="0.25">
      <c r="A651" s="2"/>
      <c r="B651" s="3"/>
      <c r="C651" s="3"/>
    </row>
    <row r="652" spans="1:3" x14ac:dyDescent="0.25">
      <c r="A652" s="2"/>
      <c r="B652" s="3"/>
      <c r="C652" s="3"/>
    </row>
    <row r="653" spans="1:3" x14ac:dyDescent="0.25">
      <c r="A653" s="2"/>
      <c r="B653" s="3"/>
      <c r="C653" s="3"/>
    </row>
    <row r="654" spans="1:3" x14ac:dyDescent="0.25">
      <c r="A654" s="2"/>
      <c r="B654" s="3"/>
      <c r="C654" s="3"/>
    </row>
    <row r="655" spans="1:3" x14ac:dyDescent="0.25">
      <c r="A655" s="2"/>
      <c r="B655" s="3"/>
      <c r="C655" s="3"/>
    </row>
    <row r="656" spans="1:3" x14ac:dyDescent="0.25">
      <c r="A656" s="2"/>
      <c r="B656" s="3"/>
      <c r="C656" s="3"/>
    </row>
    <row r="657" spans="1:3" x14ac:dyDescent="0.25">
      <c r="A657" s="2"/>
      <c r="B657" s="3"/>
      <c r="C657" s="3"/>
    </row>
    <row r="658" spans="1:3" x14ac:dyDescent="0.25">
      <c r="A658" s="2"/>
      <c r="B658" s="3"/>
      <c r="C658" s="3"/>
    </row>
    <row r="659" spans="1:3" x14ac:dyDescent="0.25">
      <c r="A659" s="2"/>
      <c r="B659" s="3"/>
      <c r="C659" s="3"/>
    </row>
    <row r="660" spans="1:3" x14ac:dyDescent="0.25">
      <c r="A660" s="2"/>
      <c r="B660" s="3"/>
      <c r="C660" s="3"/>
    </row>
    <row r="661" spans="1:3" x14ac:dyDescent="0.25">
      <c r="A661" s="2"/>
      <c r="B661" s="3"/>
      <c r="C661" s="3"/>
    </row>
    <row r="662" spans="1:3" x14ac:dyDescent="0.25">
      <c r="A662" s="2"/>
      <c r="B662" s="3"/>
      <c r="C662" s="3"/>
    </row>
    <row r="663" spans="1:3" x14ac:dyDescent="0.25">
      <c r="A663" s="2"/>
      <c r="B663" s="3"/>
      <c r="C663" s="3"/>
    </row>
    <row r="664" spans="1:3" x14ac:dyDescent="0.25">
      <c r="A664" s="2"/>
      <c r="B664" s="3"/>
      <c r="C664" s="3"/>
    </row>
    <row r="665" spans="1:3" x14ac:dyDescent="0.25">
      <c r="A665" s="2"/>
      <c r="B665" s="3"/>
      <c r="C665" s="3"/>
    </row>
    <row r="666" spans="1:3" x14ac:dyDescent="0.25">
      <c r="A666" s="2"/>
      <c r="B666" s="3"/>
      <c r="C666" s="3"/>
    </row>
    <row r="667" spans="1:3" x14ac:dyDescent="0.25">
      <c r="A667" s="2"/>
      <c r="B667" s="3"/>
      <c r="C667" s="3"/>
    </row>
    <row r="668" spans="1:3" x14ac:dyDescent="0.25">
      <c r="A668" s="2"/>
      <c r="B668" s="3"/>
      <c r="C668" s="3"/>
    </row>
    <row r="669" spans="1:3" x14ac:dyDescent="0.25">
      <c r="A669" s="2"/>
      <c r="B669" s="3"/>
      <c r="C669" s="3"/>
    </row>
    <row r="670" spans="1:3" x14ac:dyDescent="0.25">
      <c r="A670" s="2"/>
      <c r="B670" s="3"/>
      <c r="C670" s="3"/>
    </row>
    <row r="671" spans="1:3" x14ac:dyDescent="0.25">
      <c r="A671" s="2"/>
      <c r="B671" s="3"/>
      <c r="C671" s="3"/>
    </row>
    <row r="672" spans="1:3" x14ac:dyDescent="0.25">
      <c r="A672" s="2"/>
      <c r="B672" s="3"/>
      <c r="C672" s="3"/>
    </row>
    <row r="673" spans="1:3" x14ac:dyDescent="0.25">
      <c r="A673" s="2"/>
      <c r="B673" s="3"/>
      <c r="C673" s="3"/>
    </row>
    <row r="674" spans="1:3" x14ac:dyDescent="0.25">
      <c r="A674" s="2"/>
      <c r="B674" s="3"/>
      <c r="C674" s="3"/>
    </row>
    <row r="675" spans="1:3" x14ac:dyDescent="0.25">
      <c r="A675" s="2"/>
      <c r="B675" s="3"/>
      <c r="C675" s="3"/>
    </row>
    <row r="676" spans="1:3" x14ac:dyDescent="0.25">
      <c r="A676" s="2"/>
      <c r="B676" s="3"/>
      <c r="C676" s="3"/>
    </row>
    <row r="677" spans="1:3" x14ac:dyDescent="0.25">
      <c r="A677" s="2"/>
      <c r="B677" s="3"/>
      <c r="C677" s="3"/>
    </row>
    <row r="678" spans="1:3" x14ac:dyDescent="0.25">
      <c r="A678" s="2"/>
      <c r="B678" s="3"/>
      <c r="C678" s="3"/>
    </row>
    <row r="679" spans="1:3" x14ac:dyDescent="0.25">
      <c r="A679" s="2"/>
      <c r="B679" s="3"/>
      <c r="C679" s="3"/>
    </row>
    <row r="680" spans="1:3" x14ac:dyDescent="0.25">
      <c r="A680" s="2"/>
      <c r="B680" s="3"/>
      <c r="C680" s="3"/>
    </row>
    <row r="681" spans="1:3" x14ac:dyDescent="0.25">
      <c r="A681" s="2"/>
      <c r="B681" s="3"/>
      <c r="C681" s="3"/>
    </row>
    <row r="682" spans="1:3" x14ac:dyDescent="0.25">
      <c r="A682" s="2"/>
      <c r="B682" s="3"/>
      <c r="C682" s="3"/>
    </row>
    <row r="683" spans="1:3" x14ac:dyDescent="0.25">
      <c r="A683" s="2"/>
      <c r="B683" s="3"/>
      <c r="C683" s="3"/>
    </row>
    <row r="684" spans="1:3" x14ac:dyDescent="0.25">
      <c r="A684" s="2"/>
      <c r="B684" s="3"/>
      <c r="C684" s="3"/>
    </row>
    <row r="685" spans="1:3" x14ac:dyDescent="0.25">
      <c r="A685" s="2"/>
      <c r="B685" s="3"/>
      <c r="C685" s="3"/>
    </row>
    <row r="686" spans="1:3" x14ac:dyDescent="0.25">
      <c r="A686" s="2"/>
      <c r="B686" s="3"/>
      <c r="C686" s="3"/>
    </row>
    <row r="687" spans="1:3" x14ac:dyDescent="0.25">
      <c r="A687" s="2"/>
      <c r="B687" s="3"/>
      <c r="C687" s="3"/>
    </row>
    <row r="688" spans="1:3" x14ac:dyDescent="0.25">
      <c r="A688" s="2"/>
      <c r="B688" s="3"/>
      <c r="C688" s="3"/>
    </row>
    <row r="689" spans="1:3" x14ac:dyDescent="0.25">
      <c r="A689" s="2"/>
      <c r="B689" s="3"/>
      <c r="C689" s="3"/>
    </row>
    <row r="690" spans="1:3" x14ac:dyDescent="0.25">
      <c r="A690" s="2"/>
      <c r="B690" s="3"/>
      <c r="C690" s="3"/>
    </row>
    <row r="691" spans="1:3" x14ac:dyDescent="0.25">
      <c r="A691" s="2"/>
      <c r="B691" s="3"/>
      <c r="C691" s="3"/>
    </row>
    <row r="692" spans="1:3" x14ac:dyDescent="0.25">
      <c r="A692" s="2"/>
      <c r="B692" s="3"/>
      <c r="C692" s="3"/>
    </row>
    <row r="693" spans="1:3" x14ac:dyDescent="0.25">
      <c r="A693" s="2"/>
      <c r="B693" s="3"/>
      <c r="C693" s="3"/>
    </row>
    <row r="694" spans="1:3" x14ac:dyDescent="0.25">
      <c r="A694" s="2"/>
      <c r="B694" s="3"/>
      <c r="C694" s="3"/>
    </row>
    <row r="695" spans="1:3" x14ac:dyDescent="0.25">
      <c r="A695" s="2"/>
      <c r="B695" s="3"/>
      <c r="C695" s="3"/>
    </row>
    <row r="696" spans="1:3" x14ac:dyDescent="0.25">
      <c r="A696" s="2"/>
      <c r="B696" s="3"/>
      <c r="C696" s="3"/>
    </row>
    <row r="697" spans="1:3" x14ac:dyDescent="0.25">
      <c r="A697" s="2"/>
      <c r="B697" s="3"/>
      <c r="C697" s="3"/>
    </row>
    <row r="698" spans="1:3" x14ac:dyDescent="0.25">
      <c r="A698" s="2"/>
      <c r="B698" s="3"/>
      <c r="C698" s="3"/>
    </row>
    <row r="699" spans="1:3" x14ac:dyDescent="0.25">
      <c r="A699" s="2"/>
      <c r="B699" s="3"/>
      <c r="C699" s="3"/>
    </row>
    <row r="700" spans="1:3" x14ac:dyDescent="0.25">
      <c r="A700" s="2"/>
      <c r="B700" s="3"/>
      <c r="C700" s="3"/>
    </row>
    <row r="701" spans="1:3" x14ac:dyDescent="0.25">
      <c r="A701" s="2"/>
      <c r="B701" s="3"/>
      <c r="C701" s="3"/>
    </row>
    <row r="702" spans="1:3" x14ac:dyDescent="0.25">
      <c r="A702" s="2"/>
      <c r="B702" s="3"/>
      <c r="C702" s="3"/>
    </row>
    <row r="703" spans="1:3" x14ac:dyDescent="0.25">
      <c r="A703" s="2"/>
      <c r="B703" s="3"/>
      <c r="C703" s="3"/>
    </row>
    <row r="704" spans="1:3" x14ac:dyDescent="0.25">
      <c r="A704" s="2"/>
      <c r="B704" s="3"/>
      <c r="C704" s="3"/>
    </row>
    <row r="705" spans="1:3" x14ac:dyDescent="0.25">
      <c r="A705" s="2"/>
      <c r="B705" s="3"/>
      <c r="C705" s="3"/>
    </row>
    <row r="706" spans="1:3" x14ac:dyDescent="0.25">
      <c r="A706" s="2"/>
      <c r="B706" s="3"/>
      <c r="C706" s="3"/>
    </row>
    <row r="707" spans="1:3" x14ac:dyDescent="0.25">
      <c r="A707" s="2"/>
      <c r="B707" s="3"/>
      <c r="C707" s="3"/>
    </row>
    <row r="708" spans="1:3" x14ac:dyDescent="0.25">
      <c r="A708" s="2"/>
      <c r="B708" s="3"/>
      <c r="C708" s="3"/>
    </row>
    <row r="709" spans="1:3" x14ac:dyDescent="0.25">
      <c r="A709" s="2"/>
      <c r="B709" s="3"/>
      <c r="C709" s="3"/>
    </row>
    <row r="710" spans="1:3" x14ac:dyDescent="0.25">
      <c r="A710" s="2"/>
      <c r="B710" s="3"/>
      <c r="C710" s="3"/>
    </row>
    <row r="711" spans="1:3" x14ac:dyDescent="0.25">
      <c r="A711" s="2"/>
      <c r="B711" s="3"/>
      <c r="C711" s="3"/>
    </row>
    <row r="712" spans="1:3" x14ac:dyDescent="0.25">
      <c r="A712" s="2"/>
      <c r="B712" s="3"/>
      <c r="C712" s="3"/>
    </row>
    <row r="713" spans="1:3" x14ac:dyDescent="0.25">
      <c r="A713" s="2"/>
      <c r="B713" s="3"/>
      <c r="C713" s="3"/>
    </row>
    <row r="714" spans="1:3" x14ac:dyDescent="0.25">
      <c r="A714" s="2"/>
      <c r="B714" s="3"/>
      <c r="C714" s="3"/>
    </row>
    <row r="715" spans="1:3" x14ac:dyDescent="0.25">
      <c r="A715" s="2"/>
      <c r="B715" s="3"/>
      <c r="C715" s="3"/>
    </row>
    <row r="716" spans="1:3" x14ac:dyDescent="0.25">
      <c r="A716" s="2"/>
      <c r="B716" s="3"/>
      <c r="C716" s="3"/>
    </row>
    <row r="717" spans="1:3" x14ac:dyDescent="0.25">
      <c r="A717" s="2"/>
      <c r="B717" s="3"/>
      <c r="C717" s="3"/>
    </row>
    <row r="718" spans="1:3" x14ac:dyDescent="0.25">
      <c r="A718" s="2"/>
      <c r="B718" s="3"/>
      <c r="C718" s="3"/>
    </row>
    <row r="719" spans="1:3" x14ac:dyDescent="0.25">
      <c r="A719" s="2"/>
      <c r="B719" s="3"/>
      <c r="C719" s="3"/>
    </row>
    <row r="720" spans="1:3" x14ac:dyDescent="0.25">
      <c r="A720" s="2"/>
      <c r="B720" s="3"/>
      <c r="C720" s="3"/>
    </row>
    <row r="721" spans="1:3" x14ac:dyDescent="0.25">
      <c r="A721" s="2"/>
      <c r="B721" s="3"/>
      <c r="C721" s="3"/>
    </row>
    <row r="722" spans="1:3" x14ac:dyDescent="0.25">
      <c r="A722" s="2"/>
      <c r="B722" s="3"/>
      <c r="C722" s="3"/>
    </row>
    <row r="723" spans="1:3" x14ac:dyDescent="0.25">
      <c r="A723" s="2"/>
      <c r="B723" s="3"/>
      <c r="C723" s="3"/>
    </row>
    <row r="724" spans="1:3" x14ac:dyDescent="0.25">
      <c r="A724" s="2"/>
      <c r="B724" s="3"/>
      <c r="C724" s="3"/>
    </row>
    <row r="725" spans="1:3" x14ac:dyDescent="0.25">
      <c r="A725" s="2"/>
      <c r="B725" s="3"/>
      <c r="C725" s="3"/>
    </row>
    <row r="726" spans="1:3" x14ac:dyDescent="0.25">
      <c r="A726" s="2"/>
      <c r="B726" s="3"/>
      <c r="C726" s="3"/>
    </row>
    <row r="727" spans="1:3" x14ac:dyDescent="0.25">
      <c r="A727" s="2"/>
      <c r="B727" s="3"/>
      <c r="C727" s="3"/>
    </row>
    <row r="728" spans="1:3" x14ac:dyDescent="0.25">
      <c r="A728" s="2"/>
      <c r="B728" s="3"/>
      <c r="C728" s="3"/>
    </row>
    <row r="729" spans="1:3" x14ac:dyDescent="0.25">
      <c r="A729" s="2"/>
      <c r="B729" s="3"/>
      <c r="C729" s="3"/>
    </row>
    <row r="730" spans="1:3" x14ac:dyDescent="0.25">
      <c r="A730" s="2"/>
      <c r="B730" s="3"/>
      <c r="C730" s="3"/>
    </row>
    <row r="731" spans="1:3" x14ac:dyDescent="0.25">
      <c r="A731" s="2"/>
      <c r="B731" s="3"/>
      <c r="C731" s="3"/>
    </row>
    <row r="732" spans="1:3" x14ac:dyDescent="0.25">
      <c r="A732" s="2"/>
      <c r="B732" s="3"/>
      <c r="C732" s="3"/>
    </row>
    <row r="733" spans="1:3" x14ac:dyDescent="0.25">
      <c r="A733" s="2"/>
      <c r="B733" s="3"/>
      <c r="C733" s="3"/>
    </row>
    <row r="734" spans="1:3" x14ac:dyDescent="0.25">
      <c r="A734" s="2"/>
      <c r="B734" s="3"/>
      <c r="C734" s="3"/>
    </row>
    <row r="735" spans="1:3" x14ac:dyDescent="0.25">
      <c r="A735" s="2"/>
      <c r="B735" s="3"/>
      <c r="C735" s="3"/>
    </row>
    <row r="736" spans="1:3" x14ac:dyDescent="0.25">
      <c r="A736" s="2"/>
      <c r="B736" s="3"/>
      <c r="C736" s="3"/>
    </row>
    <row r="737" spans="1:3" x14ac:dyDescent="0.25">
      <c r="A737" s="2"/>
      <c r="B737" s="3"/>
      <c r="C737" s="3"/>
    </row>
    <row r="738" spans="1:3" x14ac:dyDescent="0.25">
      <c r="A738" s="2"/>
      <c r="B738" s="3"/>
      <c r="C738" s="3"/>
    </row>
    <row r="739" spans="1:3" x14ac:dyDescent="0.25">
      <c r="A739" s="2"/>
      <c r="B739" s="3"/>
      <c r="C739" s="3"/>
    </row>
    <row r="740" spans="1:3" x14ac:dyDescent="0.25">
      <c r="A740" s="2"/>
      <c r="B740" s="3"/>
      <c r="C740" s="3"/>
    </row>
    <row r="741" spans="1:3" x14ac:dyDescent="0.25">
      <c r="A741" s="2"/>
      <c r="B741" s="3"/>
      <c r="C741" s="3"/>
    </row>
    <row r="742" spans="1:3" x14ac:dyDescent="0.25">
      <c r="A742" s="2"/>
      <c r="B742" s="3"/>
      <c r="C742" s="3"/>
    </row>
    <row r="743" spans="1:3" x14ac:dyDescent="0.25">
      <c r="A743" s="2"/>
      <c r="B743" s="3"/>
      <c r="C743" s="3"/>
    </row>
    <row r="744" spans="1:3" x14ac:dyDescent="0.25">
      <c r="A744" s="2"/>
      <c r="B744" s="3"/>
      <c r="C744" s="3"/>
    </row>
    <row r="745" spans="1:3" x14ac:dyDescent="0.25">
      <c r="A745" s="2"/>
      <c r="B745" s="3"/>
      <c r="C745" s="3"/>
    </row>
    <row r="746" spans="1:3" x14ac:dyDescent="0.25">
      <c r="A746" s="2"/>
      <c r="B746" s="3"/>
      <c r="C746" s="3"/>
    </row>
    <row r="747" spans="1:3" x14ac:dyDescent="0.25">
      <c r="A747" s="2"/>
      <c r="B747" s="3"/>
      <c r="C747" s="3"/>
    </row>
    <row r="748" spans="1:3" x14ac:dyDescent="0.25">
      <c r="A748" s="2"/>
      <c r="B748" s="3"/>
      <c r="C748" s="3"/>
    </row>
    <row r="749" spans="1:3" x14ac:dyDescent="0.25">
      <c r="A749" s="2"/>
      <c r="B749" s="3"/>
      <c r="C749" s="3"/>
    </row>
    <row r="750" spans="1:3" x14ac:dyDescent="0.25">
      <c r="A750" s="2"/>
      <c r="B750" s="3"/>
      <c r="C750" s="3"/>
    </row>
    <row r="751" spans="1:3" x14ac:dyDescent="0.25">
      <c r="A751" s="2"/>
      <c r="B751" s="3"/>
      <c r="C751" s="3"/>
    </row>
    <row r="752" spans="1:3" x14ac:dyDescent="0.25">
      <c r="A752" s="2"/>
      <c r="B752" s="3"/>
      <c r="C752" s="3"/>
    </row>
    <row r="753" spans="1:3" x14ac:dyDescent="0.25">
      <c r="A753" s="2"/>
      <c r="B753" s="3"/>
      <c r="C753" s="3"/>
    </row>
    <row r="754" spans="1:3" x14ac:dyDescent="0.25">
      <c r="A754" s="2"/>
      <c r="B754" s="3"/>
      <c r="C754" s="3"/>
    </row>
    <row r="755" spans="1:3" x14ac:dyDescent="0.25">
      <c r="A755" s="2"/>
      <c r="B755" s="3"/>
      <c r="C755" s="3"/>
    </row>
    <row r="756" spans="1:3" x14ac:dyDescent="0.25">
      <c r="A756" s="2"/>
      <c r="B756" s="3"/>
      <c r="C756" s="3"/>
    </row>
    <row r="757" spans="1:3" x14ac:dyDescent="0.25">
      <c r="A757" s="2"/>
      <c r="B757" s="3"/>
      <c r="C757" s="3"/>
    </row>
    <row r="758" spans="1:3" x14ac:dyDescent="0.25">
      <c r="A758" s="2"/>
      <c r="B758" s="3"/>
      <c r="C758" s="3"/>
    </row>
    <row r="759" spans="1:3" x14ac:dyDescent="0.25">
      <c r="A759" s="2"/>
      <c r="B759" s="3"/>
      <c r="C759" s="3"/>
    </row>
    <row r="760" spans="1:3" x14ac:dyDescent="0.25">
      <c r="A760" s="2"/>
      <c r="B760" s="3"/>
      <c r="C760" s="3"/>
    </row>
    <row r="761" spans="1:3" x14ac:dyDescent="0.25">
      <c r="A761" s="2"/>
      <c r="B761" s="3"/>
      <c r="C761" s="3"/>
    </row>
    <row r="762" spans="1:3" x14ac:dyDescent="0.25">
      <c r="A762" s="2"/>
      <c r="B762" s="3"/>
      <c r="C762" s="3"/>
    </row>
    <row r="763" spans="1:3" x14ac:dyDescent="0.25">
      <c r="A763" s="2"/>
      <c r="B763" s="3"/>
      <c r="C763" s="3"/>
    </row>
    <row r="764" spans="1:3" x14ac:dyDescent="0.25">
      <c r="A764" s="2"/>
      <c r="B764" s="3"/>
      <c r="C764" s="3"/>
    </row>
    <row r="765" spans="1:3" x14ac:dyDescent="0.25">
      <c r="A765" s="2"/>
      <c r="B765" s="3"/>
      <c r="C765" s="3"/>
    </row>
    <row r="766" spans="1:3" x14ac:dyDescent="0.25">
      <c r="A766" s="2"/>
      <c r="B766" s="3"/>
      <c r="C766" s="3"/>
    </row>
    <row r="767" spans="1:3" x14ac:dyDescent="0.25">
      <c r="A767" s="2"/>
      <c r="B767" s="3"/>
      <c r="C767" s="3"/>
    </row>
    <row r="768" spans="1:3" x14ac:dyDescent="0.25">
      <c r="A768" s="2"/>
      <c r="B768" s="3"/>
      <c r="C768" s="3"/>
    </row>
    <row r="769" spans="1:7" x14ac:dyDescent="0.25">
      <c r="A769" s="2"/>
      <c r="B769" s="3"/>
      <c r="C769" s="3"/>
    </row>
    <row r="770" spans="1:7" x14ac:dyDescent="0.25">
      <c r="A770" s="2"/>
      <c r="B770" s="3"/>
      <c r="C770" s="3"/>
    </row>
    <row r="771" spans="1:7" x14ac:dyDescent="0.25">
      <c r="A771" s="2"/>
      <c r="B771" s="3"/>
      <c r="C771" s="3"/>
    </row>
    <row r="772" spans="1:7" x14ac:dyDescent="0.25">
      <c r="A772" s="2"/>
      <c r="B772" s="3"/>
      <c r="C772" s="3"/>
    </row>
    <row r="773" spans="1:7" x14ac:dyDescent="0.25">
      <c r="A773" s="2"/>
      <c r="B773" s="3"/>
      <c r="C773" s="3"/>
    </row>
    <row r="774" spans="1:7" x14ac:dyDescent="0.25">
      <c r="A774" s="2"/>
      <c r="B774" s="3"/>
      <c r="C774" s="3"/>
    </row>
    <row r="775" spans="1:7" x14ac:dyDescent="0.25">
      <c r="A775" s="2"/>
      <c r="B775" s="3"/>
      <c r="C775" s="3"/>
    </row>
    <row r="776" spans="1:7" x14ac:dyDescent="0.25">
      <c r="A776" s="2"/>
      <c r="B776" s="3"/>
      <c r="C776" s="3"/>
    </row>
    <row r="777" spans="1:7" x14ac:dyDescent="0.25">
      <c r="A777" s="2"/>
      <c r="B777" s="3"/>
      <c r="C777" s="3"/>
    </row>
    <row r="778" spans="1:7" x14ac:dyDescent="0.25">
      <c r="A778" s="2"/>
      <c r="B778" s="3"/>
      <c r="C778" s="3"/>
    </row>
    <row r="779" spans="1:7" x14ac:dyDescent="0.25">
      <c r="A779" s="2"/>
      <c r="B779" s="3"/>
      <c r="C779" s="3"/>
    </row>
    <row r="780" spans="1:7" x14ac:dyDescent="0.25">
      <c r="A780" s="2"/>
      <c r="B780" s="3"/>
      <c r="C780" s="3"/>
      <c r="G780" s="6"/>
    </row>
    <row r="781" spans="1:7" x14ac:dyDescent="0.25">
      <c r="A781" s="2"/>
      <c r="B781" s="3"/>
      <c r="C781" s="3"/>
    </row>
    <row r="782" spans="1:7" x14ac:dyDescent="0.25">
      <c r="A782" s="2"/>
      <c r="B782" s="3"/>
      <c r="C782" s="3"/>
    </row>
    <row r="783" spans="1:7" x14ac:dyDescent="0.25">
      <c r="A783" s="2"/>
      <c r="B783" s="3"/>
      <c r="C783" s="3"/>
    </row>
    <row r="784" spans="1:7" x14ac:dyDescent="0.25">
      <c r="A784" s="2"/>
      <c r="B784" s="3"/>
      <c r="C784" s="3"/>
    </row>
    <row r="785" spans="1:3" x14ac:dyDescent="0.25">
      <c r="A785" s="2"/>
      <c r="B785" s="3"/>
      <c r="C785" s="3"/>
    </row>
    <row r="786" spans="1:3" x14ac:dyDescent="0.25">
      <c r="A786" s="2"/>
      <c r="B786" s="3"/>
      <c r="C786" s="3"/>
    </row>
    <row r="787" spans="1:3" x14ac:dyDescent="0.25">
      <c r="A787" s="2"/>
      <c r="B787" s="3"/>
      <c r="C787" s="3"/>
    </row>
    <row r="788" spans="1:3" x14ac:dyDescent="0.25">
      <c r="A788" s="2"/>
      <c r="B788" s="3"/>
      <c r="C788" s="3"/>
    </row>
    <row r="789" spans="1:3" x14ac:dyDescent="0.25">
      <c r="A789" s="2"/>
      <c r="B789" s="3"/>
      <c r="C789" s="3"/>
    </row>
    <row r="790" spans="1:3" x14ac:dyDescent="0.25">
      <c r="A790" s="2"/>
      <c r="B790" s="3"/>
      <c r="C790" s="3"/>
    </row>
    <row r="791" spans="1:3" x14ac:dyDescent="0.25">
      <c r="A791" s="2"/>
      <c r="B791" s="3"/>
      <c r="C791" s="3"/>
    </row>
    <row r="792" spans="1:3" x14ac:dyDescent="0.25">
      <c r="A792" s="2"/>
      <c r="B792" s="3"/>
      <c r="C792" s="3"/>
    </row>
    <row r="793" spans="1:3" x14ac:dyDescent="0.25">
      <c r="A793" s="2"/>
      <c r="B793" s="3"/>
      <c r="C793" s="3"/>
    </row>
    <row r="794" spans="1:3" x14ac:dyDescent="0.25">
      <c r="A794" s="2"/>
      <c r="B794" s="3"/>
      <c r="C794" s="3"/>
    </row>
    <row r="795" spans="1:3" x14ac:dyDescent="0.25">
      <c r="A795" s="2"/>
      <c r="B795" s="3"/>
      <c r="C795" s="3"/>
    </row>
    <row r="796" spans="1:3" x14ac:dyDescent="0.25">
      <c r="A796" s="2"/>
      <c r="B796" s="3"/>
      <c r="C796" s="3"/>
    </row>
    <row r="797" spans="1:3" x14ac:dyDescent="0.25">
      <c r="A797" s="2"/>
      <c r="B797" s="3"/>
      <c r="C797" s="3"/>
    </row>
    <row r="798" spans="1:3" x14ac:dyDescent="0.25">
      <c r="A798" s="2"/>
      <c r="B798" s="3"/>
      <c r="C798" s="3"/>
    </row>
    <row r="799" spans="1:3" x14ac:dyDescent="0.25">
      <c r="A799" s="2"/>
      <c r="B799" s="3"/>
      <c r="C799" s="3"/>
    </row>
    <row r="800" spans="1:3" x14ac:dyDescent="0.25">
      <c r="A800" s="2"/>
      <c r="B800" s="3"/>
      <c r="C800" s="3"/>
    </row>
    <row r="801" spans="1:5" x14ac:dyDescent="0.25">
      <c r="A801" s="2"/>
      <c r="B801" s="3"/>
      <c r="C801" s="3"/>
    </row>
    <row r="802" spans="1:5" x14ac:dyDescent="0.25">
      <c r="A802" s="2"/>
      <c r="B802" s="3"/>
      <c r="C802" s="3"/>
    </row>
    <row r="803" spans="1:5" x14ac:dyDescent="0.25">
      <c r="A803" s="2"/>
      <c r="B803" s="3"/>
      <c r="C803" s="3"/>
    </row>
    <row r="804" spans="1:5" x14ac:dyDescent="0.25">
      <c r="A804" s="2"/>
      <c r="B804" s="3"/>
      <c r="C804" s="3"/>
    </row>
    <row r="805" spans="1:5" x14ac:dyDescent="0.25">
      <c r="A805" s="2"/>
      <c r="B805" s="3"/>
      <c r="C805" s="3"/>
    </row>
    <row r="806" spans="1:5" x14ac:dyDescent="0.25">
      <c r="A806" s="2"/>
      <c r="B806" s="3"/>
      <c r="C806" s="3"/>
    </row>
    <row r="807" spans="1:5" x14ac:dyDescent="0.25">
      <c r="A807" s="2"/>
      <c r="B807" s="3"/>
      <c r="C807" s="3"/>
    </row>
    <row r="808" spans="1:5" x14ac:dyDescent="0.25">
      <c r="A808" s="2"/>
      <c r="B808" s="3"/>
      <c r="C808" s="3"/>
    </row>
    <row r="809" spans="1:5" x14ac:dyDescent="0.25">
      <c r="A809" s="2"/>
      <c r="B809" s="3"/>
      <c r="C809" s="3"/>
    </row>
    <row r="810" spans="1:5" x14ac:dyDescent="0.25">
      <c r="A810" s="2"/>
      <c r="B810" s="3"/>
      <c r="C810" s="3"/>
    </row>
    <row r="811" spans="1:5" x14ac:dyDescent="0.25">
      <c r="A811" s="2"/>
      <c r="B811" s="3"/>
      <c r="C811" s="3"/>
    </row>
    <row r="812" spans="1:5" x14ac:dyDescent="0.25">
      <c r="A812" s="2"/>
      <c r="B812" s="3"/>
      <c r="C812" s="3"/>
    </row>
    <row r="813" spans="1:5" x14ac:dyDescent="0.25">
      <c r="A813" s="2"/>
      <c r="B813" s="3"/>
      <c r="C813" s="3"/>
      <c r="E813" s="15"/>
    </row>
    <row r="814" spans="1:5" x14ac:dyDescent="0.25">
      <c r="A814" s="2"/>
      <c r="B814" s="3"/>
      <c r="C814" s="3"/>
    </row>
    <row r="815" spans="1:5" x14ac:dyDescent="0.25">
      <c r="A815" s="2"/>
      <c r="B815" s="3"/>
      <c r="C815" s="3"/>
    </row>
    <row r="816" spans="1:5" x14ac:dyDescent="0.25">
      <c r="A816" s="2"/>
      <c r="B816" s="3"/>
      <c r="C816" s="3"/>
    </row>
    <row r="817" spans="1:5" x14ac:dyDescent="0.25">
      <c r="A817" s="2"/>
      <c r="B817" s="3"/>
      <c r="C817" s="3"/>
    </row>
    <row r="818" spans="1:5" x14ac:dyDescent="0.25">
      <c r="A818" s="2"/>
      <c r="B818" s="3"/>
      <c r="C818" s="3"/>
    </row>
    <row r="819" spans="1:5" x14ac:dyDescent="0.25">
      <c r="A819" s="2"/>
      <c r="B819" s="3"/>
      <c r="C819" s="3"/>
    </row>
    <row r="820" spans="1:5" x14ac:dyDescent="0.25">
      <c r="A820" s="2"/>
      <c r="B820" s="3"/>
      <c r="C820" s="3"/>
    </row>
    <row r="821" spans="1:5" x14ac:dyDescent="0.25">
      <c r="A821" s="2"/>
      <c r="B821" s="3"/>
      <c r="C821" s="3"/>
    </row>
    <row r="822" spans="1:5" x14ac:dyDescent="0.25">
      <c r="A822" s="2"/>
      <c r="B822" s="3"/>
      <c r="C822" s="3"/>
    </row>
    <row r="823" spans="1:5" x14ac:dyDescent="0.25">
      <c r="A823" s="2"/>
      <c r="B823" s="3"/>
      <c r="C823" s="3"/>
    </row>
    <row r="824" spans="1:5" x14ac:dyDescent="0.25">
      <c r="A824" s="2"/>
      <c r="B824" s="3"/>
      <c r="C824" s="3"/>
    </row>
    <row r="825" spans="1:5" x14ac:dyDescent="0.25">
      <c r="A825" s="2"/>
      <c r="B825" s="3"/>
      <c r="C825" s="3"/>
    </row>
    <row r="826" spans="1:5" x14ac:dyDescent="0.25">
      <c r="A826" s="2"/>
      <c r="B826" s="3"/>
      <c r="C826" s="3"/>
    </row>
    <row r="827" spans="1:5" x14ac:dyDescent="0.25">
      <c r="A827" s="2"/>
      <c r="B827" s="3"/>
      <c r="C827" s="3"/>
    </row>
    <row r="828" spans="1:5" x14ac:dyDescent="0.25">
      <c r="A828" s="2"/>
      <c r="B828" s="3"/>
      <c r="C828" s="3"/>
    </row>
    <row r="829" spans="1:5" x14ac:dyDescent="0.25">
      <c r="A829" s="2"/>
      <c r="B829" s="3"/>
      <c r="C829" s="3"/>
    </row>
    <row r="830" spans="1:5" x14ac:dyDescent="0.25">
      <c r="A830" s="2"/>
      <c r="B830" s="3"/>
      <c r="C830" s="3"/>
    </row>
    <row r="831" spans="1:5" x14ac:dyDescent="0.25">
      <c r="A831" s="2"/>
      <c r="B831" s="3"/>
      <c r="C831" s="3"/>
      <c r="E831" s="6"/>
    </row>
    <row r="832" spans="1:5" x14ac:dyDescent="0.25">
      <c r="A832" s="2"/>
      <c r="B832" s="3"/>
      <c r="C832" s="3"/>
    </row>
    <row r="833" spans="1:3" x14ac:dyDescent="0.25">
      <c r="A833" s="2"/>
      <c r="B833" s="3"/>
      <c r="C833" s="3"/>
    </row>
    <row r="834" spans="1:3" x14ac:dyDescent="0.25">
      <c r="A834" s="2"/>
      <c r="B834" s="3"/>
      <c r="C834" s="3"/>
    </row>
    <row r="835" spans="1:3" x14ac:dyDescent="0.25">
      <c r="A835" s="2"/>
      <c r="B835" s="3"/>
      <c r="C835" s="3"/>
    </row>
    <row r="836" spans="1:3" x14ac:dyDescent="0.25">
      <c r="A836" s="2"/>
      <c r="B836" s="3"/>
      <c r="C836" s="3"/>
    </row>
    <row r="837" spans="1:3" x14ac:dyDescent="0.25">
      <c r="A837" s="2"/>
      <c r="B837" s="3"/>
      <c r="C837" s="3"/>
    </row>
    <row r="838" spans="1:3" x14ac:dyDescent="0.25">
      <c r="A838" s="2"/>
      <c r="B838" s="3"/>
      <c r="C838" s="3"/>
    </row>
    <row r="839" spans="1:3" x14ac:dyDescent="0.25">
      <c r="A839" s="2"/>
      <c r="B839" s="3"/>
      <c r="C839" s="3"/>
    </row>
    <row r="840" spans="1:3" x14ac:dyDescent="0.25">
      <c r="A840" s="2"/>
      <c r="B840" s="3"/>
      <c r="C840" s="3"/>
    </row>
    <row r="841" spans="1:3" x14ac:dyDescent="0.25">
      <c r="A841" s="2"/>
      <c r="B841" s="3"/>
      <c r="C841" s="3"/>
    </row>
    <row r="842" spans="1:3" x14ac:dyDescent="0.25">
      <c r="A842" s="2"/>
      <c r="B842" s="3"/>
      <c r="C842" s="3"/>
    </row>
    <row r="843" spans="1:3" x14ac:dyDescent="0.25">
      <c r="A843" s="2"/>
      <c r="B843" s="3"/>
      <c r="C843" s="3"/>
    </row>
    <row r="844" spans="1:3" x14ac:dyDescent="0.25">
      <c r="A844" s="2"/>
      <c r="B844" s="3"/>
      <c r="C844" s="3"/>
    </row>
    <row r="845" spans="1:3" x14ac:dyDescent="0.25">
      <c r="A845" s="2"/>
      <c r="B845" s="3"/>
      <c r="C845" s="3"/>
    </row>
    <row r="846" spans="1:3" x14ac:dyDescent="0.25">
      <c r="A846" s="2"/>
      <c r="B846" s="3"/>
      <c r="C846" s="3"/>
    </row>
    <row r="847" spans="1:3" x14ac:dyDescent="0.25">
      <c r="A847" s="2"/>
      <c r="B847" s="3"/>
      <c r="C847" s="3"/>
    </row>
    <row r="848" spans="1:3" x14ac:dyDescent="0.25">
      <c r="A848" s="2"/>
      <c r="B848" s="3"/>
      <c r="C848" s="3"/>
    </row>
    <row r="849" spans="1:4" x14ac:dyDescent="0.25">
      <c r="A849" s="2"/>
      <c r="B849" s="3"/>
      <c r="C849" s="3"/>
    </row>
    <row r="850" spans="1:4" x14ac:dyDescent="0.25">
      <c r="A850" s="2"/>
      <c r="B850" s="3"/>
      <c r="C850" s="3"/>
    </row>
    <row r="851" spans="1:4" x14ac:dyDescent="0.25">
      <c r="A851" s="2"/>
      <c r="B851" s="3"/>
      <c r="C851" s="3"/>
    </row>
    <row r="852" spans="1:4" x14ac:dyDescent="0.25">
      <c r="A852" s="2"/>
      <c r="B852" s="3"/>
      <c r="C852" s="3"/>
    </row>
    <row r="853" spans="1:4" x14ac:dyDescent="0.25">
      <c r="A853" s="2"/>
      <c r="B853" s="3"/>
      <c r="C853" s="3"/>
    </row>
    <row r="854" spans="1:4" x14ac:dyDescent="0.25">
      <c r="A854" s="2"/>
      <c r="B854" s="3"/>
      <c r="C854" s="3"/>
    </row>
    <row r="855" spans="1:4" x14ac:dyDescent="0.25">
      <c r="A855" s="2"/>
      <c r="B855" s="3"/>
      <c r="C855" s="3"/>
    </row>
    <row r="856" spans="1:4" x14ac:dyDescent="0.25">
      <c r="A856" s="2"/>
      <c r="B856" s="3"/>
      <c r="C856" s="3"/>
    </row>
    <row r="857" spans="1:4" x14ac:dyDescent="0.25">
      <c r="A857" s="2"/>
      <c r="B857" s="3"/>
      <c r="C857" s="3"/>
    </row>
    <row r="858" spans="1:4" x14ac:dyDescent="0.25">
      <c r="A858" s="2"/>
      <c r="B858" s="3"/>
      <c r="C858" s="3"/>
      <c r="D858" s="7"/>
    </row>
    <row r="859" spans="1:4" x14ac:dyDescent="0.25">
      <c r="A859" s="2"/>
      <c r="B859" s="3"/>
      <c r="C859" s="3"/>
      <c r="D859" s="7"/>
    </row>
    <row r="860" spans="1:4" x14ac:dyDescent="0.25">
      <c r="A860" s="2"/>
      <c r="B860" s="3"/>
      <c r="C860" s="3"/>
      <c r="D860" s="7"/>
    </row>
    <row r="861" spans="1:4" x14ac:dyDescent="0.25">
      <c r="A861" s="2"/>
      <c r="B861" s="3"/>
      <c r="C861" s="3"/>
      <c r="D861" s="7"/>
    </row>
    <row r="862" spans="1:4" x14ac:dyDescent="0.25">
      <c r="A862" s="2"/>
      <c r="B862" s="3"/>
      <c r="C862" s="3"/>
      <c r="D862" s="7"/>
    </row>
    <row r="863" spans="1:4" x14ac:dyDescent="0.25">
      <c r="A863" s="2"/>
      <c r="B863" s="3"/>
      <c r="C863" s="3"/>
      <c r="D863" s="7"/>
    </row>
    <row r="864" spans="1:4" x14ac:dyDescent="0.25">
      <c r="A864" s="2"/>
      <c r="B864" s="3"/>
      <c r="C864" s="3"/>
      <c r="D864" s="7"/>
    </row>
    <row r="865" spans="1:6" x14ac:dyDescent="0.25">
      <c r="A865" s="2"/>
      <c r="B865" s="3"/>
      <c r="C865" s="3"/>
      <c r="D865" s="7"/>
    </row>
    <row r="866" spans="1:6" x14ac:dyDescent="0.25">
      <c r="A866" s="2"/>
      <c r="B866" s="3"/>
      <c r="C866" s="3"/>
      <c r="D866" s="7"/>
    </row>
    <row r="867" spans="1:6" x14ac:dyDescent="0.25">
      <c r="A867" s="2"/>
      <c r="B867" s="3"/>
      <c r="C867" s="3"/>
      <c r="D867" s="7"/>
      <c r="F867" s="8"/>
    </row>
    <row r="868" spans="1:6" x14ac:dyDescent="0.25">
      <c r="A868" s="2"/>
      <c r="B868" s="3"/>
      <c r="C868" s="3"/>
      <c r="D868" s="7"/>
    </row>
    <row r="869" spans="1:6" x14ac:dyDescent="0.25">
      <c r="A869" s="2"/>
      <c r="B869" s="3"/>
      <c r="C869" s="3"/>
      <c r="D869" s="7"/>
    </row>
    <row r="870" spans="1:6" x14ac:dyDescent="0.25">
      <c r="A870" s="2"/>
      <c r="B870" s="3"/>
      <c r="C870" s="3"/>
      <c r="D870" s="7"/>
    </row>
    <row r="871" spans="1:6" x14ac:dyDescent="0.25">
      <c r="A871" s="2"/>
      <c r="B871" s="3"/>
      <c r="C871" s="3"/>
      <c r="D871" s="7"/>
    </row>
    <row r="872" spans="1:6" x14ac:dyDescent="0.25">
      <c r="A872" s="2"/>
      <c r="B872" s="3"/>
      <c r="C872" s="3"/>
      <c r="D872" s="7"/>
    </row>
    <row r="873" spans="1:6" x14ac:dyDescent="0.25">
      <c r="A873" s="2"/>
      <c r="B873" s="3"/>
      <c r="C873" s="3"/>
      <c r="D873" s="7"/>
    </row>
    <row r="874" spans="1:6" x14ac:dyDescent="0.25">
      <c r="A874" s="2"/>
      <c r="B874" s="3"/>
      <c r="C874" s="3"/>
      <c r="D874" s="7"/>
    </row>
    <row r="875" spans="1:6" x14ac:dyDescent="0.25">
      <c r="A875" s="2"/>
      <c r="B875" s="3"/>
      <c r="C875" s="3"/>
      <c r="D875" s="7"/>
    </row>
    <row r="876" spans="1:6" x14ac:dyDescent="0.25">
      <c r="A876" s="2"/>
      <c r="B876" s="3"/>
      <c r="C876" s="3"/>
      <c r="D876" s="7"/>
    </row>
    <row r="877" spans="1:6" x14ac:dyDescent="0.25">
      <c r="A877" s="2"/>
      <c r="B877" s="3"/>
      <c r="C877" s="3"/>
      <c r="D877" s="7"/>
    </row>
    <row r="878" spans="1:6" x14ac:dyDescent="0.25">
      <c r="A878" s="2"/>
      <c r="B878" s="3"/>
      <c r="C878" s="3"/>
      <c r="D878" s="7"/>
    </row>
    <row r="879" spans="1:6" x14ac:dyDescent="0.25">
      <c r="A879" s="2"/>
      <c r="B879" s="3"/>
      <c r="C879" s="3"/>
      <c r="D879" s="7"/>
    </row>
    <row r="880" spans="1:6" x14ac:dyDescent="0.25">
      <c r="A880" s="2"/>
      <c r="B880" s="3"/>
      <c r="C880" s="3"/>
      <c r="D880" s="7"/>
    </row>
    <row r="881" spans="1:4" x14ac:dyDescent="0.25">
      <c r="A881" s="2"/>
      <c r="B881" s="3"/>
      <c r="C881" s="3"/>
      <c r="D881" s="7"/>
    </row>
    <row r="882" spans="1:4" x14ac:dyDescent="0.25">
      <c r="A882" s="2"/>
      <c r="B882" s="3"/>
      <c r="C882" s="3"/>
      <c r="D882" s="7"/>
    </row>
    <row r="883" spans="1:4" x14ac:dyDescent="0.25">
      <c r="A883" s="2"/>
      <c r="B883" s="3"/>
      <c r="C883" s="3"/>
      <c r="D883" s="7"/>
    </row>
    <row r="884" spans="1:4" x14ac:dyDescent="0.25">
      <c r="A884" s="2"/>
      <c r="B884" s="3"/>
      <c r="C884" s="3"/>
      <c r="D884" s="7"/>
    </row>
    <row r="885" spans="1:4" x14ac:dyDescent="0.25">
      <c r="A885" s="2"/>
      <c r="B885" s="3"/>
      <c r="C885" s="3"/>
      <c r="D885" s="7"/>
    </row>
    <row r="886" spans="1:4" x14ac:dyDescent="0.25">
      <c r="A886" s="2"/>
      <c r="B886" s="3"/>
      <c r="C886" s="3"/>
      <c r="D886" s="7"/>
    </row>
    <row r="887" spans="1:4" x14ac:dyDescent="0.25">
      <c r="A887" s="2"/>
      <c r="B887" s="3"/>
      <c r="C887" s="3"/>
      <c r="D887" s="7"/>
    </row>
    <row r="888" spans="1:4" x14ac:dyDescent="0.25">
      <c r="A888" s="2"/>
      <c r="B888" s="3"/>
      <c r="C888" s="3"/>
      <c r="D888" s="7"/>
    </row>
    <row r="889" spans="1:4" x14ac:dyDescent="0.25">
      <c r="A889" s="2"/>
      <c r="B889" s="3"/>
      <c r="C889" s="3"/>
      <c r="D889" s="7"/>
    </row>
    <row r="890" spans="1:4" x14ac:dyDescent="0.25">
      <c r="A890" s="2"/>
      <c r="B890" s="3"/>
      <c r="C890" s="3"/>
      <c r="D890" s="7"/>
    </row>
    <row r="891" spans="1:4" x14ac:dyDescent="0.25">
      <c r="A891" s="2"/>
      <c r="B891" s="3"/>
      <c r="C891" s="3"/>
      <c r="D891" s="7"/>
    </row>
    <row r="892" spans="1:4" x14ac:dyDescent="0.25">
      <c r="A892" s="2"/>
      <c r="B892" s="3"/>
      <c r="C892" s="3"/>
      <c r="D892" s="7"/>
    </row>
    <row r="893" spans="1:4" x14ac:dyDescent="0.25">
      <c r="A893" s="2"/>
      <c r="B893" s="3"/>
      <c r="C893" s="3"/>
      <c r="D893" s="7"/>
    </row>
    <row r="894" spans="1:4" x14ac:dyDescent="0.25">
      <c r="A894" s="2"/>
      <c r="B894" s="3"/>
      <c r="C894" s="3"/>
      <c r="D894" s="7"/>
    </row>
    <row r="895" spans="1:4" x14ac:dyDescent="0.25">
      <c r="A895" s="2"/>
      <c r="B895" s="3"/>
      <c r="C895" s="3"/>
      <c r="D895" s="7"/>
    </row>
    <row r="896" spans="1:4" x14ac:dyDescent="0.25">
      <c r="A896" s="2"/>
      <c r="B896" s="3"/>
      <c r="C896" s="3"/>
      <c r="D896" s="7"/>
    </row>
    <row r="897" spans="1:4" x14ac:dyDescent="0.25">
      <c r="A897" s="2"/>
      <c r="B897" s="3"/>
      <c r="C897" s="3"/>
      <c r="D897" s="7"/>
    </row>
    <row r="898" spans="1:4" x14ac:dyDescent="0.25">
      <c r="A898" s="2"/>
      <c r="B898" s="3"/>
      <c r="C898" s="3"/>
      <c r="D898" s="7"/>
    </row>
    <row r="899" spans="1:4" x14ac:dyDescent="0.25">
      <c r="A899" s="2"/>
      <c r="B899" s="3"/>
      <c r="C899" s="3"/>
      <c r="D899" s="7"/>
    </row>
    <row r="900" spans="1:4" x14ac:dyDescent="0.25">
      <c r="A900" s="2"/>
      <c r="B900" s="3"/>
      <c r="C900" s="3"/>
      <c r="D900" s="7"/>
    </row>
    <row r="901" spans="1:4" x14ac:dyDescent="0.25">
      <c r="A901" s="2"/>
      <c r="B901" s="3"/>
      <c r="C901" s="3"/>
      <c r="D901" s="7"/>
    </row>
    <row r="902" spans="1:4" x14ac:dyDescent="0.25">
      <c r="A902" s="2"/>
      <c r="B902" s="3"/>
      <c r="C902" s="3"/>
      <c r="D902" s="7"/>
    </row>
    <row r="903" spans="1:4" x14ac:dyDescent="0.25">
      <c r="A903" s="2"/>
      <c r="B903" s="3"/>
      <c r="C903" s="3"/>
      <c r="D903" s="7"/>
    </row>
    <row r="904" spans="1:4" x14ac:dyDescent="0.25">
      <c r="A904" s="2"/>
      <c r="B904" s="3"/>
      <c r="D904" s="7"/>
    </row>
    <row r="905" spans="1:4" x14ac:dyDescent="0.25">
      <c r="A905" s="2"/>
      <c r="B905" s="3"/>
      <c r="D905" s="7"/>
    </row>
    <row r="906" spans="1:4" x14ac:dyDescent="0.25">
      <c r="A906" s="2"/>
      <c r="B906" s="3"/>
      <c r="D906" s="7"/>
    </row>
    <row r="907" spans="1:4" x14ac:dyDescent="0.25">
      <c r="A907" s="2"/>
      <c r="B907" s="3"/>
      <c r="D907" s="7"/>
    </row>
    <row r="908" spans="1:4" x14ac:dyDescent="0.25">
      <c r="A908" s="2"/>
      <c r="B908" s="3"/>
      <c r="D908" s="7"/>
    </row>
    <row r="909" spans="1:4" x14ac:dyDescent="0.25">
      <c r="A909" s="2"/>
      <c r="B909" s="3"/>
      <c r="D909" s="7"/>
    </row>
    <row r="910" spans="1:4" x14ac:dyDescent="0.25">
      <c r="A910" s="2"/>
      <c r="B910" s="3"/>
      <c r="D910" s="7"/>
    </row>
    <row r="911" spans="1:4" x14ac:dyDescent="0.25">
      <c r="A911" s="2"/>
      <c r="B911" s="3"/>
      <c r="D911" s="7"/>
    </row>
    <row r="912" spans="1:4" x14ac:dyDescent="0.25">
      <c r="A912" s="2"/>
      <c r="B912" s="3"/>
    </row>
    <row r="913" spans="1:2" x14ac:dyDescent="0.25">
      <c r="A913" s="2"/>
      <c r="B913" s="3"/>
    </row>
    <row r="914" spans="1:2" x14ac:dyDescent="0.25">
      <c r="A914" s="2"/>
      <c r="B914" s="3"/>
    </row>
    <row r="915" spans="1:2" x14ac:dyDescent="0.25">
      <c r="A915" s="2"/>
      <c r="B915" s="3"/>
    </row>
    <row r="916" spans="1:2" x14ac:dyDescent="0.25">
      <c r="A916" s="2"/>
      <c r="B916" s="3"/>
    </row>
    <row r="917" spans="1:2" x14ac:dyDescent="0.25">
      <c r="A917" s="2"/>
      <c r="B917" s="3"/>
    </row>
    <row r="918" spans="1:2" x14ac:dyDescent="0.25">
      <c r="A918" s="2"/>
      <c r="B918" s="3"/>
    </row>
    <row r="919" spans="1:2" x14ac:dyDescent="0.25">
      <c r="A919" s="2"/>
      <c r="B919" s="3"/>
    </row>
    <row r="920" spans="1:2" x14ac:dyDescent="0.25">
      <c r="A920" s="2"/>
      <c r="B920" s="3"/>
    </row>
    <row r="921" spans="1:2" x14ac:dyDescent="0.25">
      <c r="A921" s="2"/>
      <c r="B921" s="3"/>
    </row>
    <row r="922" spans="1:2" x14ac:dyDescent="0.25">
      <c r="A922" s="2"/>
      <c r="B922" s="3"/>
    </row>
    <row r="923" spans="1:2" x14ac:dyDescent="0.25">
      <c r="A923" s="2"/>
      <c r="B923" s="3"/>
    </row>
    <row r="924" spans="1:2" x14ac:dyDescent="0.25">
      <c r="A924" s="2"/>
      <c r="B924" s="3"/>
    </row>
    <row r="925" spans="1:2" x14ac:dyDescent="0.25">
      <c r="A925" s="2"/>
      <c r="B925" s="3"/>
    </row>
    <row r="926" spans="1:2" x14ac:dyDescent="0.25">
      <c r="A926" s="2"/>
      <c r="B926" s="3"/>
    </row>
    <row r="927" spans="1:2" x14ac:dyDescent="0.25">
      <c r="A927" s="2"/>
      <c r="B927" s="3"/>
    </row>
    <row r="928" spans="1:2" x14ac:dyDescent="0.25">
      <c r="A928" s="2"/>
      <c r="B928" s="3"/>
    </row>
    <row r="929" spans="1:5" x14ac:dyDescent="0.25">
      <c r="A929" s="2"/>
      <c r="B929" s="3"/>
    </row>
    <row r="930" spans="1:5" x14ac:dyDescent="0.25">
      <c r="A930" s="2"/>
      <c r="B930" s="3"/>
    </row>
    <row r="931" spans="1:5" x14ac:dyDescent="0.25">
      <c r="A931" s="2"/>
      <c r="B931" s="3"/>
    </row>
    <row r="932" spans="1:5" x14ac:dyDescent="0.25">
      <c r="A932" s="2"/>
      <c r="B932" s="3"/>
    </row>
    <row r="933" spans="1:5" x14ac:dyDescent="0.25">
      <c r="A933" s="2"/>
      <c r="B933" s="3"/>
    </row>
    <row r="934" spans="1:5" x14ac:dyDescent="0.25">
      <c r="A934" s="2"/>
      <c r="B934" s="3"/>
    </row>
    <row r="935" spans="1:5" x14ac:dyDescent="0.25">
      <c r="A935" s="2"/>
      <c r="B935" s="3"/>
    </row>
    <row r="936" spans="1:5" x14ac:dyDescent="0.25">
      <c r="A936" s="2"/>
      <c r="B936" s="3"/>
    </row>
    <row r="937" spans="1:5" x14ac:dyDescent="0.25">
      <c r="A937" s="2"/>
      <c r="B937" s="3"/>
    </row>
    <row r="938" spans="1:5" x14ac:dyDescent="0.25">
      <c r="A938" s="2"/>
      <c r="B938" s="3"/>
    </row>
    <row r="939" spans="1:5" x14ac:dyDescent="0.25">
      <c r="A939" s="2"/>
      <c r="B939" s="3"/>
    </row>
    <row r="940" spans="1:5" x14ac:dyDescent="0.25">
      <c r="A940" s="2"/>
      <c r="B940" s="3"/>
    </row>
    <row r="941" spans="1:5" x14ac:dyDescent="0.25">
      <c r="A941" s="2"/>
      <c r="B941" s="3"/>
      <c r="E941" s="15"/>
    </row>
    <row r="942" spans="1:5" x14ac:dyDescent="0.25">
      <c r="A942" s="2"/>
      <c r="B942" s="3"/>
    </row>
    <row r="943" spans="1:5" x14ac:dyDescent="0.25">
      <c r="A943" s="2"/>
      <c r="B943" s="3"/>
    </row>
    <row r="944" spans="1:5" x14ac:dyDescent="0.25">
      <c r="A944" s="2"/>
      <c r="B944" s="3"/>
    </row>
    <row r="945" spans="1:5" x14ac:dyDescent="0.25">
      <c r="A945" s="2"/>
      <c r="B945" s="3"/>
    </row>
    <row r="946" spans="1:5" x14ac:dyDescent="0.25">
      <c r="A946" s="2"/>
      <c r="B946" s="3"/>
    </row>
    <row r="947" spans="1:5" x14ac:dyDescent="0.25">
      <c r="A947" s="2"/>
      <c r="B947" s="3"/>
      <c r="E947" s="15"/>
    </row>
    <row r="948" spans="1:5" x14ac:dyDescent="0.25">
      <c r="A948" s="2"/>
      <c r="B948" s="3"/>
    </row>
    <row r="949" spans="1:5" x14ac:dyDescent="0.25">
      <c r="A949" s="2"/>
      <c r="B949" s="3"/>
    </row>
    <row r="950" spans="1:5" x14ac:dyDescent="0.25">
      <c r="A950" s="2"/>
    </row>
    <row r="951" spans="1:5" x14ac:dyDescent="0.25">
      <c r="A951" s="2"/>
    </row>
    <row r="952" spans="1:5" x14ac:dyDescent="0.25">
      <c r="A952" s="2"/>
    </row>
    <row r="953" spans="1:5" x14ac:dyDescent="0.25">
      <c r="A953" s="2"/>
    </row>
    <row r="954" spans="1:5" x14ac:dyDescent="0.25">
      <c r="A954" s="2"/>
    </row>
    <row r="955" spans="1:5" x14ac:dyDescent="0.25">
      <c r="A955" s="2"/>
      <c r="E955" s="15"/>
    </row>
    <row r="956" spans="1:5" x14ac:dyDescent="0.25">
      <c r="A956" s="2"/>
      <c r="E956" s="15"/>
    </row>
    <row r="957" spans="1:5" x14ac:dyDescent="0.25">
      <c r="A957" s="2"/>
      <c r="D957" s="7"/>
    </row>
    <row r="958" spans="1:5" x14ac:dyDescent="0.25">
      <c r="A958" s="2"/>
    </row>
    <row r="959" spans="1:5" x14ac:dyDescent="0.25">
      <c r="A959" s="2"/>
    </row>
    <row r="960" spans="1:5" x14ac:dyDescent="0.25">
      <c r="A960" s="2"/>
    </row>
    <row r="961" spans="1:4" x14ac:dyDescent="0.25">
      <c r="A961" s="2"/>
    </row>
    <row r="962" spans="1:4" x14ac:dyDescent="0.25">
      <c r="A962" s="2"/>
    </row>
    <row r="963" spans="1:4" x14ac:dyDescent="0.25">
      <c r="A963" s="2"/>
      <c r="D963" s="7"/>
    </row>
    <row r="964" spans="1:4" x14ac:dyDescent="0.25">
      <c r="A964" s="2"/>
    </row>
    <row r="965" spans="1:4" x14ac:dyDescent="0.25">
      <c r="A965" s="2"/>
    </row>
    <row r="966" spans="1:4" x14ac:dyDescent="0.25">
      <c r="A966" s="2"/>
    </row>
    <row r="967" spans="1:4" x14ac:dyDescent="0.25">
      <c r="A967" s="2"/>
    </row>
    <row r="968" spans="1:4" x14ac:dyDescent="0.25">
      <c r="A968" s="2"/>
    </row>
    <row r="969" spans="1:4" x14ac:dyDescent="0.25">
      <c r="A969" s="2"/>
      <c r="D969" s="7"/>
    </row>
    <row r="970" spans="1:4" x14ac:dyDescent="0.25">
      <c r="A970" s="2"/>
      <c r="D970" s="7"/>
    </row>
    <row r="971" spans="1:4" x14ac:dyDescent="0.25">
      <c r="A971" s="2"/>
      <c r="D971" s="7"/>
    </row>
    <row r="972" spans="1:4" x14ac:dyDescent="0.25">
      <c r="A972" s="2"/>
    </row>
    <row r="973" spans="1:4" x14ac:dyDescent="0.25">
      <c r="A973" s="2"/>
    </row>
    <row r="974" spans="1:4" x14ac:dyDescent="0.25">
      <c r="A974" s="2"/>
      <c r="D974" s="7"/>
    </row>
    <row r="975" spans="1:4" x14ac:dyDescent="0.25">
      <c r="A975" s="2"/>
    </row>
    <row r="976" spans="1:4" x14ac:dyDescent="0.25">
      <c r="A976" s="2"/>
      <c r="D976" s="7"/>
    </row>
    <row r="977" spans="1:4" x14ac:dyDescent="0.25">
      <c r="A977" s="2"/>
    </row>
    <row r="978" spans="1:4" x14ac:dyDescent="0.25">
      <c r="A978" s="2"/>
    </row>
    <row r="979" spans="1:4" x14ac:dyDescent="0.25">
      <c r="A979" s="2"/>
    </row>
    <row r="980" spans="1:4" x14ac:dyDescent="0.25">
      <c r="A980" s="2"/>
    </row>
    <row r="981" spans="1:4" x14ac:dyDescent="0.25">
      <c r="A981" s="2"/>
    </row>
    <row r="982" spans="1:4" x14ac:dyDescent="0.25">
      <c r="A982" s="2"/>
    </row>
    <row r="983" spans="1:4" x14ac:dyDescent="0.25">
      <c r="A983" s="2"/>
    </row>
    <row r="984" spans="1:4" x14ac:dyDescent="0.25">
      <c r="A984" s="2"/>
    </row>
    <row r="985" spans="1:4" x14ac:dyDescent="0.25">
      <c r="A985" s="2"/>
    </row>
    <row r="986" spans="1:4" x14ac:dyDescent="0.25">
      <c r="A986" s="2"/>
      <c r="D986"/>
    </row>
    <row r="987" spans="1:4" x14ac:dyDescent="0.25">
      <c r="A987" s="2"/>
    </row>
    <row r="988" spans="1:4" x14ac:dyDescent="0.25">
      <c r="A988" s="2"/>
    </row>
    <row r="989" spans="1:4" x14ac:dyDescent="0.25">
      <c r="A989" s="2"/>
    </row>
    <row r="990" spans="1:4" x14ac:dyDescent="0.25">
      <c r="A990" s="2"/>
      <c r="D990"/>
    </row>
    <row r="991" spans="1:4" x14ac:dyDescent="0.25">
      <c r="A991" s="2"/>
      <c r="D991"/>
    </row>
    <row r="992" spans="1:4" x14ac:dyDescent="0.25">
      <c r="A992" s="2"/>
      <c r="D992"/>
    </row>
    <row r="993" spans="1:4" x14ac:dyDescent="0.25">
      <c r="A993" s="2"/>
      <c r="D993"/>
    </row>
    <row r="994" spans="1:4" x14ac:dyDescent="0.25">
      <c r="A994" s="2"/>
      <c r="D994"/>
    </row>
    <row r="995" spans="1:4" x14ac:dyDescent="0.25">
      <c r="A995" s="2"/>
    </row>
    <row r="996" spans="1:4" x14ac:dyDescent="0.25">
      <c r="A996" s="2"/>
      <c r="D996"/>
    </row>
    <row r="997" spans="1:4" x14ac:dyDescent="0.25">
      <c r="A997" s="2"/>
    </row>
    <row r="998" spans="1:4" x14ac:dyDescent="0.25">
      <c r="A998" s="2"/>
      <c r="D998"/>
    </row>
    <row r="999" spans="1:4" x14ac:dyDescent="0.25">
      <c r="A999" s="2"/>
    </row>
    <row r="1000" spans="1:4" x14ac:dyDescent="0.25">
      <c r="A1000" s="2"/>
    </row>
    <row r="1001" spans="1:4" x14ac:dyDescent="0.25">
      <c r="A1001" s="2"/>
    </row>
    <row r="1002" spans="1:4" x14ac:dyDescent="0.25">
      <c r="A1002" s="2"/>
    </row>
    <row r="1003" spans="1:4" x14ac:dyDescent="0.25">
      <c r="A1003" s="2"/>
    </row>
    <row r="1004" spans="1:4" x14ac:dyDescent="0.25">
      <c r="A1004" s="2"/>
    </row>
    <row r="1005" spans="1:4" x14ac:dyDescent="0.25">
      <c r="A1005" s="2"/>
    </row>
    <row r="1006" spans="1:4" x14ac:dyDescent="0.25">
      <c r="A1006" s="2"/>
    </row>
    <row r="1007" spans="1:4" x14ac:dyDescent="0.25">
      <c r="A1007" s="2"/>
      <c r="D1007"/>
    </row>
    <row r="1008" spans="1:4" x14ac:dyDescent="0.25">
      <c r="A1008" s="2"/>
      <c r="D1008"/>
    </row>
    <row r="1009" spans="1:4" x14ac:dyDescent="0.25">
      <c r="A1009" s="2"/>
    </row>
    <row r="1010" spans="1:4" x14ac:dyDescent="0.25">
      <c r="A1010" s="2"/>
      <c r="D1010"/>
    </row>
    <row r="1011" spans="1:4" x14ac:dyDescent="0.25">
      <c r="A1011" s="2"/>
      <c r="D1011"/>
    </row>
    <row r="1012" spans="1:4" x14ac:dyDescent="0.25">
      <c r="A1012" s="2"/>
    </row>
    <row r="1013" spans="1:4" x14ac:dyDescent="0.25">
      <c r="A1013" s="2"/>
    </row>
    <row r="1014" spans="1:4" x14ac:dyDescent="0.25">
      <c r="A1014" s="2"/>
      <c r="D1014"/>
    </row>
    <row r="1015" spans="1:4" x14ac:dyDescent="0.25">
      <c r="A1015" s="2"/>
    </row>
    <row r="1016" spans="1:4" x14ac:dyDescent="0.25">
      <c r="A1016" s="2"/>
      <c r="D1016"/>
    </row>
    <row r="1017" spans="1:4" x14ac:dyDescent="0.25">
      <c r="A1017" s="2"/>
    </row>
    <row r="1018" spans="1:4" x14ac:dyDescent="0.25">
      <c r="A1018" s="2"/>
      <c r="D1018"/>
    </row>
    <row r="1019" spans="1:4" x14ac:dyDescent="0.25">
      <c r="A1019" s="2"/>
    </row>
    <row r="1020" spans="1:4" x14ac:dyDescent="0.25">
      <c r="A1020" s="2"/>
    </row>
    <row r="1021" spans="1:4" x14ac:dyDescent="0.25">
      <c r="A1021" s="2"/>
      <c r="D1021"/>
    </row>
    <row r="1022" spans="1:4" x14ac:dyDescent="0.25">
      <c r="A1022" s="2"/>
      <c r="D1022"/>
    </row>
    <row r="1023" spans="1:4" x14ac:dyDescent="0.25">
      <c r="A1023" s="2"/>
    </row>
    <row r="1024" spans="1:4" x14ac:dyDescent="0.25">
      <c r="A1024" s="2"/>
      <c r="D1024"/>
    </row>
    <row r="1025" spans="1:4" x14ac:dyDescent="0.25">
      <c r="A1025" s="2"/>
      <c r="D1025"/>
    </row>
    <row r="1026" spans="1:4" x14ac:dyDescent="0.25">
      <c r="A1026" s="2"/>
      <c r="D1026"/>
    </row>
    <row r="1027" spans="1:4" x14ac:dyDescent="0.25">
      <c r="A1027" s="2"/>
    </row>
    <row r="1028" spans="1:4" x14ac:dyDescent="0.25">
      <c r="A1028" s="2"/>
      <c r="D1028"/>
    </row>
    <row r="1029" spans="1:4" x14ac:dyDescent="0.25">
      <c r="A1029" s="2"/>
    </row>
    <row r="1030" spans="1:4" x14ac:dyDescent="0.25">
      <c r="A1030" s="2"/>
    </row>
    <row r="1031" spans="1:4" x14ac:dyDescent="0.25">
      <c r="A1031" s="2"/>
      <c r="D1031"/>
    </row>
    <row r="1032" spans="1:4" x14ac:dyDescent="0.25">
      <c r="A1032" s="2"/>
      <c r="D1032"/>
    </row>
    <row r="1033" spans="1:4" x14ac:dyDescent="0.25">
      <c r="A1033" s="2"/>
    </row>
    <row r="1034" spans="1:4" x14ac:dyDescent="0.25">
      <c r="A1034" s="2"/>
    </row>
    <row r="1035" spans="1:4" x14ac:dyDescent="0.25">
      <c r="A1035" s="2"/>
      <c r="D1035"/>
    </row>
    <row r="1036" spans="1:4" x14ac:dyDescent="0.25">
      <c r="A1036" s="2"/>
    </row>
    <row r="1037" spans="1:4" x14ac:dyDescent="0.25">
      <c r="A1037" s="2"/>
    </row>
    <row r="1038" spans="1:4" x14ac:dyDescent="0.25">
      <c r="A1038" s="2"/>
    </row>
    <row r="1039" spans="1:4" x14ac:dyDescent="0.25">
      <c r="A1039" s="2"/>
    </row>
    <row r="1040" spans="1:4" x14ac:dyDescent="0.25">
      <c r="A1040" s="2"/>
    </row>
    <row r="1041" spans="1:1" x14ac:dyDescent="0.25">
      <c r="A1041" s="2"/>
    </row>
    <row r="1042" spans="1:1" x14ac:dyDescent="0.25">
      <c r="A1042" s="2"/>
    </row>
    <row r="1043" spans="1:1" x14ac:dyDescent="0.25">
      <c r="A1043" s="2"/>
    </row>
    <row r="1044" spans="1:1" x14ac:dyDescent="0.25">
      <c r="A1044" s="2"/>
    </row>
    <row r="1045" spans="1:1" x14ac:dyDescent="0.25">
      <c r="A1045" s="2"/>
    </row>
    <row r="1046" spans="1:1" x14ac:dyDescent="0.25">
      <c r="A1046" s="2"/>
    </row>
    <row r="1047" spans="1:1" x14ac:dyDescent="0.25">
      <c r="A1047" s="2"/>
    </row>
    <row r="1048" spans="1:1" x14ac:dyDescent="0.25">
      <c r="A1048" s="2"/>
    </row>
    <row r="1049" spans="1:1" x14ac:dyDescent="0.25">
      <c r="A1049" s="2"/>
    </row>
    <row r="1050" spans="1:1" x14ac:dyDescent="0.25">
      <c r="A1050" s="2"/>
    </row>
    <row r="1051" spans="1:1" x14ac:dyDescent="0.25">
      <c r="A1051" s="2"/>
    </row>
    <row r="1052" spans="1:1" x14ac:dyDescent="0.25">
      <c r="A1052" s="2"/>
    </row>
    <row r="1053" spans="1:1" x14ac:dyDescent="0.25">
      <c r="A1053" s="2"/>
    </row>
    <row r="1054" spans="1:1" x14ac:dyDescent="0.25">
      <c r="A1054" s="2"/>
    </row>
    <row r="1055" spans="1:1" x14ac:dyDescent="0.25">
      <c r="A1055" s="2"/>
    </row>
    <row r="1056" spans="1:1" x14ac:dyDescent="0.25">
      <c r="A1056" s="2"/>
    </row>
    <row r="1057" spans="1:16" x14ac:dyDescent="0.25">
      <c r="A1057" s="2"/>
    </row>
    <row r="1058" spans="1:16" x14ac:dyDescent="0.25">
      <c r="A1058" s="2"/>
    </row>
    <row r="1059" spans="1:16" x14ac:dyDescent="0.25">
      <c r="A1059" s="2"/>
    </row>
    <row r="1060" spans="1:16" x14ac:dyDescent="0.25">
      <c r="A1060" s="2"/>
    </row>
    <row r="1061" spans="1:16" x14ac:dyDescent="0.25">
      <c r="A1061" s="2"/>
    </row>
    <row r="1062" spans="1:16" x14ac:dyDescent="0.25">
      <c r="A1062" s="2"/>
    </row>
    <row r="1063" spans="1:16" x14ac:dyDescent="0.25">
      <c r="A1063" s="2"/>
      <c r="E1063" s="6"/>
    </row>
    <row r="1064" spans="1:16" x14ac:dyDescent="0.25">
      <c r="A1064" s="2"/>
    </row>
    <row r="1065" spans="1:16" x14ac:dyDescent="0.25">
      <c r="A1065" s="2"/>
    </row>
    <row r="1066" spans="1:16" x14ac:dyDescent="0.25">
      <c r="A1066" s="2"/>
      <c r="G1066" s="6"/>
    </row>
    <row r="1067" spans="1:16" s="10" customFormat="1" x14ac:dyDescent="0.25">
      <c r="A1067" s="2"/>
      <c r="B1067"/>
      <c r="C1067"/>
      <c r="D1067" s="6"/>
      <c r="E1067"/>
      <c r="F1067"/>
      <c r="G1067"/>
      <c r="H1067"/>
      <c r="I1067"/>
      <c r="J1067"/>
      <c r="K1067"/>
      <c r="L1067"/>
      <c r="M1067"/>
      <c r="N1067"/>
      <c r="O1067"/>
      <c r="P1067"/>
    </row>
    <row r="1068" spans="1:16" s="10" customFormat="1" x14ac:dyDescent="0.25">
      <c r="A1068" s="2"/>
      <c r="B1068"/>
      <c r="C1068"/>
      <c r="D1068" s="6"/>
      <c r="E1068"/>
      <c r="F1068"/>
      <c r="G1068"/>
      <c r="H1068"/>
      <c r="I1068"/>
      <c r="J1068"/>
      <c r="K1068"/>
      <c r="L1068"/>
      <c r="M1068"/>
      <c r="N1068"/>
      <c r="O1068"/>
      <c r="P1068"/>
    </row>
    <row r="1069" spans="1:16" s="10" customFormat="1" x14ac:dyDescent="0.25">
      <c r="A1069" s="2"/>
      <c r="B1069"/>
      <c r="C1069"/>
      <c r="D1069" s="6"/>
      <c r="E1069"/>
      <c r="F1069"/>
      <c r="G1069"/>
      <c r="H1069"/>
      <c r="I1069"/>
      <c r="J1069"/>
      <c r="K1069"/>
      <c r="L1069"/>
      <c r="M1069"/>
      <c r="N1069"/>
      <c r="O1069"/>
      <c r="P1069"/>
    </row>
    <row r="1070" spans="1:16" s="10" customFormat="1" x14ac:dyDescent="0.25">
      <c r="A1070" s="2"/>
      <c r="B1070"/>
      <c r="C1070"/>
      <c r="D1070" s="6"/>
      <c r="E1070"/>
      <c r="F1070"/>
      <c r="G1070"/>
      <c r="H1070"/>
      <c r="I1070"/>
      <c r="J1070"/>
      <c r="K1070"/>
      <c r="L1070"/>
      <c r="M1070"/>
      <c r="N1070"/>
      <c r="O1070"/>
      <c r="P1070"/>
    </row>
    <row r="1071" spans="1:16" s="10" customFormat="1" x14ac:dyDescent="0.25">
      <c r="A1071" s="2"/>
      <c r="B1071"/>
      <c r="C1071"/>
      <c r="D1071" s="6"/>
      <c r="E1071"/>
      <c r="F1071"/>
      <c r="G1071"/>
      <c r="H1071"/>
      <c r="I1071"/>
      <c r="J1071"/>
      <c r="K1071"/>
      <c r="L1071"/>
      <c r="M1071"/>
      <c r="N1071"/>
      <c r="O1071"/>
      <c r="P1071"/>
    </row>
    <row r="1072" spans="1:16" s="10" customFormat="1" x14ac:dyDescent="0.25">
      <c r="A1072" s="2"/>
      <c r="B1072"/>
      <c r="C1072"/>
      <c r="D1072" s="6"/>
      <c r="E1072"/>
      <c r="F1072"/>
      <c r="G1072"/>
      <c r="H1072"/>
      <c r="I1072"/>
      <c r="J1072"/>
      <c r="K1072"/>
      <c r="L1072"/>
      <c r="M1072"/>
      <c r="N1072"/>
      <c r="O1072"/>
      <c r="P1072"/>
    </row>
    <row r="1073" spans="1:16" s="10" customFormat="1" x14ac:dyDescent="0.25">
      <c r="A1073" s="2"/>
      <c r="B1073"/>
      <c r="C1073"/>
      <c r="D1073" s="6"/>
      <c r="E1073"/>
      <c r="F1073"/>
      <c r="G1073"/>
      <c r="H1073"/>
      <c r="I1073"/>
      <c r="J1073"/>
      <c r="K1073"/>
      <c r="L1073"/>
      <c r="M1073"/>
      <c r="N1073"/>
      <c r="O1073"/>
      <c r="P1073"/>
    </row>
    <row r="1074" spans="1:16" s="10" customFormat="1" x14ac:dyDescent="0.25">
      <c r="A1074" s="2"/>
      <c r="B1074"/>
      <c r="C1074"/>
      <c r="D1074" s="6"/>
      <c r="E1074"/>
      <c r="F1074"/>
      <c r="G1074"/>
      <c r="H1074"/>
      <c r="I1074"/>
      <c r="J1074"/>
      <c r="K1074"/>
      <c r="L1074"/>
      <c r="M1074"/>
      <c r="N1074"/>
      <c r="O1074"/>
      <c r="P1074"/>
    </row>
    <row r="1075" spans="1:16" s="10" customFormat="1" x14ac:dyDescent="0.25">
      <c r="A1075" s="2"/>
      <c r="B1075"/>
      <c r="C1075"/>
      <c r="D1075" s="6"/>
      <c r="E1075"/>
      <c r="F1075"/>
      <c r="G1075"/>
      <c r="H1075"/>
      <c r="I1075"/>
      <c r="J1075"/>
      <c r="K1075"/>
      <c r="L1075"/>
      <c r="M1075"/>
      <c r="N1075"/>
      <c r="O1075"/>
      <c r="P1075"/>
    </row>
    <row r="1076" spans="1:16" s="10" customFormat="1" x14ac:dyDescent="0.25">
      <c r="A1076" s="2"/>
      <c r="B1076"/>
      <c r="C1076"/>
      <c r="D1076" s="6"/>
      <c r="E1076"/>
      <c r="F1076"/>
      <c r="G1076"/>
      <c r="H1076"/>
      <c r="I1076"/>
      <c r="J1076"/>
      <c r="K1076"/>
      <c r="L1076"/>
      <c r="M1076"/>
      <c r="N1076"/>
      <c r="O1076"/>
      <c r="P1076"/>
    </row>
    <row r="1077" spans="1:16" s="10" customFormat="1" x14ac:dyDescent="0.25">
      <c r="A1077" s="2"/>
      <c r="B1077"/>
      <c r="C1077"/>
      <c r="D1077" s="6"/>
      <c r="E1077"/>
      <c r="F1077"/>
      <c r="G1077"/>
      <c r="H1077"/>
      <c r="I1077"/>
      <c r="J1077"/>
      <c r="K1077"/>
      <c r="L1077"/>
      <c r="M1077"/>
      <c r="N1077"/>
      <c r="O1077"/>
      <c r="P1077"/>
    </row>
    <row r="1078" spans="1:16" s="10" customFormat="1" x14ac:dyDescent="0.25">
      <c r="A1078" s="2"/>
      <c r="B1078"/>
      <c r="C1078"/>
      <c r="D1078" s="6"/>
      <c r="E1078"/>
      <c r="F1078"/>
      <c r="G1078"/>
      <c r="H1078"/>
      <c r="I1078"/>
      <c r="J1078"/>
      <c r="K1078"/>
      <c r="L1078"/>
      <c r="M1078"/>
      <c r="N1078"/>
      <c r="O1078"/>
      <c r="P1078"/>
    </row>
    <row r="1079" spans="1:16" s="10" customFormat="1" x14ac:dyDescent="0.25">
      <c r="A1079" s="2"/>
      <c r="B1079"/>
      <c r="C1079"/>
      <c r="D1079" s="6"/>
      <c r="E1079"/>
      <c r="F1079"/>
      <c r="G1079"/>
      <c r="H1079"/>
      <c r="I1079"/>
      <c r="J1079"/>
      <c r="K1079"/>
      <c r="L1079"/>
      <c r="M1079"/>
      <c r="N1079"/>
      <c r="O1079"/>
      <c r="P1079"/>
    </row>
    <row r="1080" spans="1:16" s="10" customFormat="1" x14ac:dyDescent="0.25">
      <c r="A1080" s="2"/>
      <c r="B1080"/>
      <c r="C1080"/>
      <c r="D1080" s="6"/>
      <c r="E1080"/>
      <c r="F1080"/>
      <c r="G1080"/>
      <c r="H1080"/>
      <c r="I1080"/>
      <c r="J1080"/>
      <c r="K1080"/>
      <c r="L1080"/>
      <c r="M1080"/>
      <c r="N1080"/>
      <c r="O1080"/>
      <c r="P1080"/>
    </row>
    <row r="1081" spans="1:16" s="10" customFormat="1" x14ac:dyDescent="0.25">
      <c r="A1081" s="2"/>
      <c r="B1081"/>
      <c r="C1081"/>
      <c r="D1081" s="6"/>
      <c r="E1081"/>
      <c r="F1081"/>
      <c r="G1081"/>
      <c r="H1081"/>
      <c r="I1081"/>
      <c r="J1081"/>
      <c r="K1081"/>
      <c r="L1081"/>
      <c r="M1081"/>
      <c r="N1081"/>
      <c r="O1081"/>
      <c r="P1081"/>
    </row>
    <row r="1082" spans="1:16" s="10" customFormat="1" x14ac:dyDescent="0.25">
      <c r="A1082" s="2"/>
      <c r="B1082"/>
      <c r="C1082"/>
      <c r="D1082" s="6"/>
      <c r="E1082"/>
      <c r="F1082"/>
      <c r="G1082"/>
      <c r="H1082"/>
      <c r="I1082"/>
      <c r="J1082"/>
      <c r="K1082"/>
      <c r="L1082"/>
      <c r="M1082"/>
      <c r="N1082"/>
      <c r="O1082"/>
      <c r="P1082"/>
    </row>
    <row r="1083" spans="1:16" s="10" customFormat="1" x14ac:dyDescent="0.25">
      <c r="A1083" s="2"/>
      <c r="B1083"/>
      <c r="C1083"/>
      <c r="D1083" s="6"/>
      <c r="E1083"/>
      <c r="F1083"/>
      <c r="G1083"/>
      <c r="H1083"/>
      <c r="I1083"/>
      <c r="J1083"/>
      <c r="K1083"/>
      <c r="L1083"/>
      <c r="M1083"/>
      <c r="N1083"/>
      <c r="O1083"/>
      <c r="P1083"/>
    </row>
    <row r="1084" spans="1:16" s="10" customFormat="1" x14ac:dyDescent="0.25">
      <c r="A1084" s="2"/>
      <c r="B1084"/>
      <c r="C1084"/>
      <c r="D1084" s="6"/>
      <c r="E1084"/>
      <c r="F1084"/>
      <c r="G1084"/>
      <c r="H1084"/>
      <c r="I1084"/>
      <c r="J1084"/>
      <c r="K1084"/>
      <c r="L1084"/>
      <c r="M1084"/>
      <c r="N1084"/>
      <c r="O1084"/>
      <c r="P1084"/>
    </row>
    <row r="1085" spans="1:16" s="10" customFormat="1" x14ac:dyDescent="0.25">
      <c r="A1085" s="2"/>
      <c r="B1085"/>
      <c r="C1085"/>
      <c r="D1085" s="6"/>
      <c r="E1085"/>
      <c r="F1085"/>
      <c r="G1085"/>
      <c r="H1085"/>
      <c r="I1085"/>
      <c r="J1085"/>
      <c r="K1085"/>
      <c r="L1085"/>
      <c r="M1085"/>
      <c r="N1085"/>
      <c r="O1085"/>
      <c r="P1085"/>
    </row>
    <row r="1086" spans="1:16" s="10" customFormat="1" x14ac:dyDescent="0.25">
      <c r="A1086" s="2"/>
      <c r="B1086"/>
      <c r="C1086"/>
      <c r="D1086" s="6"/>
      <c r="E1086"/>
      <c r="F1086"/>
      <c r="G1086"/>
      <c r="H1086"/>
      <c r="I1086"/>
      <c r="J1086"/>
      <c r="K1086"/>
      <c r="L1086"/>
      <c r="M1086"/>
      <c r="N1086"/>
      <c r="O1086"/>
      <c r="P1086"/>
    </row>
    <row r="1087" spans="1:16" s="10" customFormat="1" x14ac:dyDescent="0.25">
      <c r="A1087" s="2"/>
      <c r="B1087"/>
      <c r="C1087"/>
      <c r="D1087" s="6"/>
      <c r="E1087"/>
      <c r="F1087"/>
      <c r="G1087"/>
      <c r="H1087"/>
      <c r="I1087"/>
      <c r="J1087"/>
      <c r="K1087"/>
      <c r="L1087"/>
      <c r="M1087"/>
      <c r="N1087"/>
      <c r="O1087"/>
      <c r="P1087"/>
    </row>
    <row r="1088" spans="1:16" s="10" customFormat="1" x14ac:dyDescent="0.25">
      <c r="A1088" s="2"/>
      <c r="B1088"/>
      <c r="C1088"/>
      <c r="D1088" s="6"/>
      <c r="E1088"/>
      <c r="F1088"/>
      <c r="G1088"/>
      <c r="H1088"/>
      <c r="I1088"/>
      <c r="J1088"/>
      <c r="K1088"/>
      <c r="L1088"/>
      <c r="M1088"/>
      <c r="N1088"/>
      <c r="O1088"/>
      <c r="P1088"/>
    </row>
    <row r="1089" spans="1:16" s="10" customFormat="1" x14ac:dyDescent="0.25">
      <c r="A1089" s="2"/>
      <c r="B1089"/>
      <c r="C1089"/>
      <c r="D1089" s="6"/>
      <c r="E1089"/>
      <c r="F1089"/>
      <c r="G1089"/>
      <c r="H1089"/>
      <c r="I1089"/>
      <c r="J1089"/>
      <c r="K1089"/>
      <c r="L1089"/>
      <c r="M1089"/>
      <c r="N1089"/>
      <c r="O1089"/>
      <c r="P1089"/>
    </row>
    <row r="1090" spans="1:16" s="10" customFormat="1" x14ac:dyDescent="0.25">
      <c r="A1090" s="2"/>
      <c r="B1090"/>
      <c r="C1090"/>
      <c r="D1090" s="6"/>
      <c r="E1090"/>
      <c r="F1090"/>
      <c r="G1090"/>
      <c r="H1090"/>
      <c r="I1090"/>
      <c r="J1090"/>
      <c r="K1090"/>
      <c r="L1090"/>
      <c r="M1090"/>
      <c r="N1090"/>
      <c r="O1090"/>
      <c r="P1090"/>
    </row>
    <row r="1091" spans="1:16" x14ac:dyDescent="0.25">
      <c r="A1091" s="2"/>
    </row>
    <row r="1092" spans="1:16" x14ac:dyDescent="0.25">
      <c r="A1092" s="2"/>
    </row>
    <row r="1093" spans="1:16" x14ac:dyDescent="0.25">
      <c r="A1093" s="2"/>
    </row>
    <row r="1094" spans="1:16" x14ac:dyDescent="0.25">
      <c r="A1094" s="2"/>
    </row>
    <row r="1095" spans="1:16" x14ac:dyDescent="0.25">
      <c r="A1095" s="2"/>
    </row>
    <row r="1096" spans="1:16" x14ac:dyDescent="0.25">
      <c r="A1096" s="2"/>
    </row>
    <row r="1097" spans="1:16" x14ac:dyDescent="0.25">
      <c r="A1097" s="2"/>
    </row>
    <row r="1098" spans="1:16" x14ac:dyDescent="0.25">
      <c r="A1098" s="2"/>
    </row>
    <row r="1099" spans="1:16" x14ac:dyDescent="0.25">
      <c r="A1099" s="2"/>
    </row>
    <row r="1100" spans="1:16" x14ac:dyDescent="0.25">
      <c r="A1100" s="2"/>
    </row>
    <row r="1101" spans="1:16" x14ac:dyDescent="0.25">
      <c r="A1101" s="2"/>
    </row>
    <row r="1102" spans="1:16" x14ac:dyDescent="0.25">
      <c r="A1102" s="2"/>
    </row>
    <row r="1103" spans="1:16" x14ac:dyDescent="0.25">
      <c r="A1103" s="2"/>
    </row>
    <row r="1104" spans="1:16" x14ac:dyDescent="0.25">
      <c r="A1104" s="2"/>
    </row>
    <row r="1105" spans="1:4" x14ac:dyDescent="0.25">
      <c r="A1105" s="2"/>
    </row>
    <row r="1106" spans="1:4" x14ac:dyDescent="0.25">
      <c r="A1106" s="2"/>
    </row>
    <row r="1107" spans="1:4" x14ac:dyDescent="0.25">
      <c r="A1107" s="2"/>
    </row>
    <row r="1108" spans="1:4" x14ac:dyDescent="0.25">
      <c r="A1108" s="2"/>
    </row>
    <row r="1109" spans="1:4" x14ac:dyDescent="0.25">
      <c r="A1109" s="2"/>
    </row>
    <row r="1110" spans="1:4" x14ac:dyDescent="0.25">
      <c r="A1110" s="2"/>
    </row>
    <row r="1111" spans="1:4" x14ac:dyDescent="0.25">
      <c r="A1111" s="2"/>
    </row>
    <row r="1112" spans="1:4" x14ac:dyDescent="0.25">
      <c r="A1112" s="2"/>
    </row>
    <row r="1113" spans="1:4" x14ac:dyDescent="0.25">
      <c r="A1113" s="2"/>
    </row>
    <row r="1114" spans="1:4" x14ac:dyDescent="0.25">
      <c r="A1114" s="2"/>
    </row>
    <row r="1115" spans="1:4" x14ac:dyDescent="0.25">
      <c r="A1115" s="2"/>
    </row>
    <row r="1116" spans="1:4" x14ac:dyDescent="0.25">
      <c r="A1116" s="2"/>
    </row>
    <row r="1117" spans="1:4" x14ac:dyDescent="0.25">
      <c r="A1117" s="2"/>
    </row>
    <row r="1118" spans="1:4" x14ac:dyDescent="0.25">
      <c r="A1118" s="2"/>
    </row>
    <row r="1119" spans="1:4" x14ac:dyDescent="0.25">
      <c r="A1119" s="2"/>
    </row>
    <row r="1120" spans="1:4" x14ac:dyDescent="0.25">
      <c r="A1120" s="2"/>
      <c r="D1120" s="7"/>
    </row>
    <row r="1121" spans="1:5" x14ac:dyDescent="0.25">
      <c r="A1121" s="2"/>
      <c r="D1121" s="7"/>
    </row>
    <row r="1122" spans="1:5" x14ac:dyDescent="0.25">
      <c r="A1122" s="2"/>
    </row>
    <row r="1123" spans="1:5" x14ac:dyDescent="0.25">
      <c r="A1123" s="2"/>
    </row>
    <row r="1124" spans="1:5" x14ac:dyDescent="0.25">
      <c r="A1124" s="2"/>
      <c r="D1124" s="7"/>
    </row>
    <row r="1125" spans="1:5" x14ac:dyDescent="0.25">
      <c r="A1125" s="2"/>
      <c r="D1125" s="7"/>
    </row>
    <row r="1126" spans="1:5" x14ac:dyDescent="0.25">
      <c r="A1126" s="2"/>
      <c r="E1126" s="15"/>
    </row>
    <row r="1127" spans="1:5" x14ac:dyDescent="0.25">
      <c r="A1127" s="2"/>
      <c r="E1127" s="15"/>
    </row>
    <row r="1128" spans="1:5" x14ac:dyDescent="0.25">
      <c r="A1128" s="2"/>
      <c r="E1128" s="15"/>
    </row>
    <row r="1129" spans="1:5" x14ac:dyDescent="0.25">
      <c r="A1129" s="2"/>
      <c r="E1129" s="15"/>
    </row>
    <row r="1130" spans="1:5" x14ac:dyDescent="0.25">
      <c r="A1130" s="2"/>
      <c r="E1130" s="15"/>
    </row>
    <row r="1131" spans="1:5" x14ac:dyDescent="0.25">
      <c r="A1131" s="2"/>
      <c r="E1131" s="15"/>
    </row>
    <row r="1132" spans="1:5" x14ac:dyDescent="0.25">
      <c r="A1132" s="2"/>
      <c r="E1132" s="15"/>
    </row>
    <row r="1133" spans="1:5" x14ac:dyDescent="0.25">
      <c r="A1133" s="2"/>
      <c r="E1133" s="15"/>
    </row>
    <row r="1134" spans="1:5" x14ac:dyDescent="0.25">
      <c r="A1134" s="2"/>
      <c r="E1134" s="15"/>
    </row>
    <row r="1135" spans="1:5" x14ac:dyDescent="0.25">
      <c r="A1135" s="2"/>
      <c r="E1135" s="15"/>
    </row>
    <row r="1136" spans="1:5" x14ac:dyDescent="0.25">
      <c r="A1136" s="2"/>
      <c r="E1136" s="15"/>
    </row>
    <row r="1137" spans="1:5" x14ac:dyDescent="0.25">
      <c r="A1137" s="2"/>
      <c r="D1137" s="7"/>
      <c r="E1137" s="6"/>
    </row>
    <row r="1138" spans="1:5" x14ac:dyDescent="0.25">
      <c r="A1138" s="2"/>
      <c r="D1138" s="7"/>
      <c r="E1138" s="6"/>
    </row>
    <row r="1139" spans="1:5" x14ac:dyDescent="0.25">
      <c r="A1139" s="2"/>
      <c r="D1139" s="7"/>
      <c r="E1139" s="6"/>
    </row>
    <row r="1140" spans="1:5" x14ac:dyDescent="0.25">
      <c r="A1140" s="2"/>
      <c r="E1140" s="6"/>
    </row>
    <row r="1141" spans="1:5" x14ac:dyDescent="0.25">
      <c r="A1141" s="2"/>
      <c r="D1141" s="7"/>
      <c r="E1141" s="6"/>
    </row>
    <row r="1142" spans="1:5" x14ac:dyDescent="0.25">
      <c r="A1142" s="2"/>
      <c r="D1142" s="7"/>
      <c r="E1142" s="6"/>
    </row>
    <row r="1143" spans="1:5" x14ac:dyDescent="0.25">
      <c r="A1143" s="2"/>
      <c r="D1143" s="7"/>
      <c r="E1143" s="6"/>
    </row>
    <row r="1144" spans="1:5" x14ac:dyDescent="0.25">
      <c r="A1144" s="2"/>
      <c r="D1144" s="7"/>
      <c r="E1144" s="6"/>
    </row>
    <row r="1145" spans="1:5" x14ac:dyDescent="0.25">
      <c r="A1145" s="2"/>
      <c r="D1145" s="7"/>
      <c r="E1145" s="6"/>
    </row>
    <row r="1146" spans="1:5" x14ac:dyDescent="0.25">
      <c r="A1146" s="2"/>
    </row>
    <row r="1147" spans="1:5" x14ac:dyDescent="0.25">
      <c r="A1147" s="2"/>
    </row>
    <row r="1148" spans="1:5" x14ac:dyDescent="0.25">
      <c r="A1148" s="2"/>
    </row>
    <row r="1149" spans="1:5" x14ac:dyDescent="0.25">
      <c r="A1149" s="2"/>
    </row>
    <row r="1150" spans="1:5" x14ac:dyDescent="0.25">
      <c r="A1150" s="2"/>
    </row>
    <row r="1151" spans="1:5" x14ac:dyDescent="0.25">
      <c r="A1151" s="2"/>
    </row>
    <row r="1152" spans="1:5" x14ac:dyDescent="0.25">
      <c r="A1152" s="2"/>
    </row>
    <row r="1153" spans="1:1" x14ac:dyDescent="0.25">
      <c r="A1153" s="2"/>
    </row>
    <row r="1154" spans="1:1" x14ac:dyDescent="0.25">
      <c r="A1154" s="2"/>
    </row>
    <row r="1155" spans="1:1" x14ac:dyDescent="0.25">
      <c r="A1155" s="2"/>
    </row>
    <row r="1156" spans="1:1" x14ac:dyDescent="0.25">
      <c r="A1156" s="2"/>
    </row>
    <row r="1157" spans="1:1" x14ac:dyDescent="0.25">
      <c r="A1157" s="2"/>
    </row>
    <row r="1158" spans="1:1" x14ac:dyDescent="0.25">
      <c r="A1158" s="2"/>
    </row>
    <row r="1159" spans="1:1" x14ac:dyDescent="0.25">
      <c r="A1159" s="2"/>
    </row>
    <row r="1160" spans="1:1" x14ac:dyDescent="0.25">
      <c r="A1160" s="2"/>
    </row>
    <row r="1161" spans="1:1" x14ac:dyDescent="0.25">
      <c r="A1161" s="2"/>
    </row>
    <row r="1162" spans="1:1" x14ac:dyDescent="0.25">
      <c r="A1162" s="2"/>
    </row>
    <row r="1163" spans="1:1" x14ac:dyDescent="0.25">
      <c r="A1163" s="2"/>
    </row>
    <row r="1164" spans="1:1" x14ac:dyDescent="0.25">
      <c r="A1164" s="2"/>
    </row>
    <row r="1165" spans="1:1" x14ac:dyDescent="0.25">
      <c r="A1165" s="2"/>
    </row>
    <row r="1166" spans="1:1" x14ac:dyDescent="0.25">
      <c r="A1166" s="2"/>
    </row>
    <row r="1167" spans="1:1" x14ac:dyDescent="0.25">
      <c r="A1167" s="2"/>
    </row>
    <row r="1168" spans="1:1" x14ac:dyDescent="0.25">
      <c r="A1168" s="2"/>
    </row>
    <row r="1169" spans="1:1" x14ac:dyDescent="0.25">
      <c r="A1169" s="2"/>
    </row>
    <row r="1170" spans="1:1" x14ac:dyDescent="0.25">
      <c r="A1170" s="2"/>
    </row>
    <row r="1171" spans="1:1" x14ac:dyDescent="0.25">
      <c r="A1171" s="2"/>
    </row>
    <row r="1172" spans="1:1" x14ac:dyDescent="0.25">
      <c r="A1172" s="2"/>
    </row>
    <row r="1173" spans="1:1" x14ac:dyDescent="0.25">
      <c r="A1173" s="2"/>
    </row>
    <row r="1174" spans="1:1" x14ac:dyDescent="0.25">
      <c r="A1174" s="2"/>
    </row>
    <row r="1175" spans="1:1" x14ac:dyDescent="0.25">
      <c r="A1175" s="2"/>
    </row>
    <row r="1176" spans="1:1" x14ac:dyDescent="0.25">
      <c r="A1176" s="2"/>
    </row>
    <row r="1177" spans="1:1" x14ac:dyDescent="0.25">
      <c r="A1177" s="2"/>
    </row>
    <row r="1178" spans="1:1" x14ac:dyDescent="0.25">
      <c r="A1178" s="2"/>
    </row>
    <row r="1179" spans="1:1" x14ac:dyDescent="0.25">
      <c r="A1179" s="2"/>
    </row>
    <row r="1180" spans="1:1" x14ac:dyDescent="0.25">
      <c r="A1180" s="2"/>
    </row>
    <row r="1181" spans="1:1" x14ac:dyDescent="0.25">
      <c r="A1181" s="2"/>
    </row>
    <row r="1182" spans="1:1" x14ac:dyDescent="0.25">
      <c r="A1182" s="2"/>
    </row>
    <row r="1183" spans="1:1" x14ac:dyDescent="0.25">
      <c r="A1183" s="2"/>
    </row>
    <row r="1184" spans="1:1" x14ac:dyDescent="0.25">
      <c r="A1184" s="2"/>
    </row>
    <row r="1185" spans="1:1" x14ac:dyDescent="0.25">
      <c r="A1185" s="2"/>
    </row>
    <row r="1186" spans="1:1" x14ac:dyDescent="0.25">
      <c r="A1186" s="2"/>
    </row>
    <row r="1187" spans="1:1" x14ac:dyDescent="0.25">
      <c r="A1187" s="2"/>
    </row>
    <row r="1188" spans="1:1" x14ac:dyDescent="0.25">
      <c r="A1188" s="2"/>
    </row>
    <row r="1189" spans="1:1" x14ac:dyDescent="0.25">
      <c r="A1189" s="2"/>
    </row>
    <row r="1190" spans="1:1" x14ac:dyDescent="0.25">
      <c r="A1190" s="2"/>
    </row>
    <row r="1191" spans="1:1" x14ac:dyDescent="0.25">
      <c r="A1191" s="2"/>
    </row>
    <row r="1192" spans="1:1" x14ac:dyDescent="0.25">
      <c r="A1192" s="2"/>
    </row>
    <row r="1193" spans="1:1" x14ac:dyDescent="0.25">
      <c r="A1193" s="2"/>
    </row>
    <row r="1194" spans="1:1" x14ac:dyDescent="0.25">
      <c r="A1194" s="2"/>
    </row>
    <row r="1195" spans="1:1" x14ac:dyDescent="0.25">
      <c r="A1195" s="2"/>
    </row>
    <row r="1196" spans="1:1" x14ac:dyDescent="0.25">
      <c r="A1196" s="2"/>
    </row>
    <row r="1197" spans="1:1" x14ac:dyDescent="0.25">
      <c r="A1197" s="2"/>
    </row>
    <row r="1198" spans="1:1" x14ac:dyDescent="0.25">
      <c r="A1198" s="2"/>
    </row>
    <row r="1199" spans="1:1" x14ac:dyDescent="0.25">
      <c r="A1199" s="2"/>
    </row>
    <row r="1200" spans="1:1" x14ac:dyDescent="0.25">
      <c r="A1200" s="2"/>
    </row>
    <row r="1201" spans="1:1" x14ac:dyDescent="0.25">
      <c r="A1201" s="2"/>
    </row>
    <row r="1202" spans="1:1" x14ac:dyDescent="0.25">
      <c r="A1202" s="2"/>
    </row>
    <row r="1203" spans="1:1" x14ac:dyDescent="0.25">
      <c r="A1203" s="2"/>
    </row>
    <row r="1204" spans="1:1" x14ac:dyDescent="0.25">
      <c r="A1204" s="2"/>
    </row>
    <row r="1205" spans="1:1" x14ac:dyDescent="0.25">
      <c r="A1205" s="2"/>
    </row>
    <row r="1206" spans="1:1" x14ac:dyDescent="0.25">
      <c r="A1206" s="2"/>
    </row>
    <row r="1207" spans="1:1" x14ac:dyDescent="0.25">
      <c r="A1207" s="2"/>
    </row>
    <row r="1208" spans="1:1" x14ac:dyDescent="0.25">
      <c r="A1208" s="2"/>
    </row>
    <row r="1209" spans="1:1" x14ac:dyDescent="0.25">
      <c r="A1209" s="2"/>
    </row>
    <row r="1210" spans="1:1" x14ac:dyDescent="0.25">
      <c r="A1210" s="2"/>
    </row>
    <row r="1211" spans="1:1" x14ac:dyDescent="0.25">
      <c r="A1211" s="2"/>
    </row>
    <row r="1212" spans="1:1" x14ac:dyDescent="0.25">
      <c r="A1212" s="2"/>
    </row>
    <row r="1213" spans="1:1" x14ac:dyDescent="0.25">
      <c r="A1213" s="2"/>
    </row>
    <row r="1214" spans="1:1" x14ac:dyDescent="0.25">
      <c r="A1214" s="2"/>
    </row>
    <row r="1215" spans="1:1" x14ac:dyDescent="0.25">
      <c r="A1215" s="2"/>
    </row>
    <row r="1216" spans="1:1" x14ac:dyDescent="0.25">
      <c r="A1216" s="2"/>
    </row>
    <row r="1217" spans="1:1" x14ac:dyDescent="0.25">
      <c r="A1217" s="2"/>
    </row>
    <row r="1218" spans="1:1" x14ac:dyDescent="0.25">
      <c r="A1218" s="2"/>
    </row>
    <row r="1219" spans="1:1" x14ac:dyDescent="0.25">
      <c r="A1219" s="2"/>
    </row>
    <row r="1220" spans="1:1" x14ac:dyDescent="0.25">
      <c r="A1220" s="2"/>
    </row>
    <row r="1221" spans="1:1" x14ac:dyDescent="0.25">
      <c r="A1221" s="2"/>
    </row>
    <row r="1222" spans="1:1" x14ac:dyDescent="0.25">
      <c r="A1222" s="2"/>
    </row>
    <row r="1223" spans="1:1" x14ac:dyDescent="0.25">
      <c r="A1223" s="2"/>
    </row>
    <row r="1224" spans="1:1" x14ac:dyDescent="0.25">
      <c r="A1224" s="2"/>
    </row>
    <row r="1225" spans="1:1" x14ac:dyDescent="0.25">
      <c r="A1225" s="2"/>
    </row>
    <row r="1226" spans="1:1" x14ac:dyDescent="0.25">
      <c r="A1226" s="2"/>
    </row>
    <row r="1227" spans="1:1" x14ac:dyDescent="0.25">
      <c r="A1227" s="2"/>
    </row>
    <row r="1228" spans="1:1" x14ac:dyDescent="0.25">
      <c r="A1228" s="2"/>
    </row>
    <row r="1229" spans="1:1" x14ac:dyDescent="0.25">
      <c r="A1229" s="2"/>
    </row>
    <row r="1230" spans="1:1" x14ac:dyDescent="0.25">
      <c r="A1230" s="2"/>
    </row>
    <row r="1231" spans="1:1" x14ac:dyDescent="0.25">
      <c r="A1231" s="2"/>
    </row>
    <row r="1232" spans="1:1" x14ac:dyDescent="0.25">
      <c r="A1232" s="2"/>
    </row>
    <row r="1233" spans="1:1" x14ac:dyDescent="0.25">
      <c r="A1233" s="2"/>
    </row>
    <row r="1234" spans="1:1" x14ac:dyDescent="0.25">
      <c r="A1234" s="2"/>
    </row>
    <row r="1235" spans="1:1" x14ac:dyDescent="0.25">
      <c r="A1235" s="2"/>
    </row>
    <row r="1236" spans="1:1" x14ac:dyDescent="0.25">
      <c r="A1236" s="2"/>
    </row>
    <row r="1237" spans="1:1" x14ac:dyDescent="0.25">
      <c r="A1237" s="2"/>
    </row>
    <row r="1238" spans="1:1" x14ac:dyDescent="0.25">
      <c r="A1238" s="2"/>
    </row>
    <row r="1239" spans="1:1" x14ac:dyDescent="0.25">
      <c r="A1239" s="2"/>
    </row>
    <row r="1240" spans="1:1" x14ac:dyDescent="0.25">
      <c r="A1240" s="2"/>
    </row>
    <row r="1241" spans="1:1" x14ac:dyDescent="0.25">
      <c r="A1241" s="2"/>
    </row>
    <row r="1242" spans="1:1" x14ac:dyDescent="0.25">
      <c r="A1242" s="2"/>
    </row>
    <row r="1243" spans="1:1" x14ac:dyDescent="0.25">
      <c r="A1243" s="2"/>
    </row>
    <row r="1244" spans="1:1" x14ac:dyDescent="0.25">
      <c r="A1244" s="2"/>
    </row>
    <row r="1245" spans="1:1" x14ac:dyDescent="0.25">
      <c r="A1245" s="2"/>
    </row>
    <row r="1246" spans="1:1" x14ac:dyDescent="0.25">
      <c r="A1246" s="2"/>
    </row>
    <row r="1247" spans="1:1" x14ac:dyDescent="0.25">
      <c r="A1247" s="2"/>
    </row>
    <row r="1248" spans="1:1" x14ac:dyDescent="0.25">
      <c r="A1248" s="2"/>
    </row>
    <row r="1249" spans="1:16" x14ac:dyDescent="0.25">
      <c r="A1249" s="2"/>
    </row>
    <row r="1250" spans="1:16" x14ac:dyDescent="0.25">
      <c r="A1250" s="2"/>
    </row>
    <row r="1251" spans="1:16" x14ac:dyDescent="0.25">
      <c r="A1251" s="2"/>
    </row>
    <row r="1252" spans="1:16" x14ac:dyDescent="0.25">
      <c r="A1252" s="2"/>
    </row>
    <row r="1253" spans="1:16" x14ac:dyDescent="0.25">
      <c r="A1253" s="2"/>
    </row>
    <row r="1254" spans="1:16" x14ac:dyDescent="0.25">
      <c r="A1254" s="2"/>
    </row>
    <row r="1255" spans="1:16" x14ac:dyDescent="0.25">
      <c r="A1255" s="2"/>
    </row>
    <row r="1256" spans="1:16" x14ac:dyDescent="0.25">
      <c r="A1256" s="2"/>
    </row>
    <row r="1257" spans="1:16" x14ac:dyDescent="0.25">
      <c r="A1257" s="2"/>
    </row>
    <row r="1258" spans="1:16" s="9" customFormat="1" x14ac:dyDescent="0.25">
      <c r="A1258" s="2"/>
      <c r="B1258"/>
      <c r="C1258"/>
      <c r="D1258" s="6"/>
      <c r="E1258"/>
      <c r="F1258"/>
      <c r="G1258"/>
      <c r="H1258"/>
      <c r="I1258"/>
      <c r="J1258"/>
      <c r="K1258"/>
      <c r="L1258"/>
      <c r="M1258"/>
      <c r="N1258"/>
      <c r="O1258"/>
      <c r="P1258"/>
    </row>
    <row r="1259" spans="1:16" x14ac:dyDescent="0.25">
      <c r="A1259" s="2"/>
    </row>
    <row r="1260" spans="1:16" x14ac:dyDescent="0.25">
      <c r="A1260" s="2"/>
    </row>
    <row r="1261" spans="1:16" x14ac:dyDescent="0.25">
      <c r="A1261" s="2"/>
    </row>
    <row r="1262" spans="1:16" x14ac:dyDescent="0.25">
      <c r="A1262" s="2"/>
    </row>
    <row r="1263" spans="1:16" x14ac:dyDescent="0.25">
      <c r="A1263" s="2"/>
    </row>
    <row r="1264" spans="1:16" x14ac:dyDescent="0.25">
      <c r="A1264" s="2"/>
    </row>
    <row r="1265" spans="1:1" x14ac:dyDescent="0.25">
      <c r="A1265" s="2"/>
    </row>
    <row r="1266" spans="1:1" x14ac:dyDescent="0.25">
      <c r="A1266" s="2"/>
    </row>
    <row r="1267" spans="1:1" x14ac:dyDescent="0.25">
      <c r="A1267" s="2"/>
    </row>
    <row r="1268" spans="1:1" x14ac:dyDescent="0.25">
      <c r="A1268" s="2"/>
    </row>
    <row r="1269" spans="1:1" x14ac:dyDescent="0.25">
      <c r="A1269" s="2"/>
    </row>
    <row r="1270" spans="1:1" x14ac:dyDescent="0.25">
      <c r="A1270" s="2"/>
    </row>
    <row r="1271" spans="1:1" x14ac:dyDescent="0.25">
      <c r="A1271" s="2"/>
    </row>
    <row r="1272" spans="1:1" x14ac:dyDescent="0.25">
      <c r="A1272" s="2"/>
    </row>
    <row r="1273" spans="1:1" x14ac:dyDescent="0.25">
      <c r="A1273" s="2"/>
    </row>
    <row r="1274" spans="1:1" x14ac:dyDescent="0.25">
      <c r="A1274" s="2"/>
    </row>
    <row r="1275" spans="1:1" x14ac:dyDescent="0.25">
      <c r="A1275" s="2"/>
    </row>
    <row r="1276" spans="1:1" x14ac:dyDescent="0.25">
      <c r="A1276" s="2"/>
    </row>
    <row r="1277" spans="1:1" x14ac:dyDescent="0.25">
      <c r="A1277" s="2"/>
    </row>
    <row r="1278" spans="1:1" x14ac:dyDescent="0.25">
      <c r="A1278" s="2"/>
    </row>
    <row r="1279" spans="1:1" x14ac:dyDescent="0.25">
      <c r="A1279" s="2"/>
    </row>
    <row r="1280" spans="1:1" x14ac:dyDescent="0.25">
      <c r="A1280" s="2"/>
    </row>
    <row r="1281" spans="1:1" x14ac:dyDescent="0.25">
      <c r="A1281" s="2"/>
    </row>
    <row r="1282" spans="1:1" x14ac:dyDescent="0.25">
      <c r="A1282" s="2"/>
    </row>
    <row r="1283" spans="1:1" x14ac:dyDescent="0.25">
      <c r="A1283" s="2"/>
    </row>
    <row r="1284" spans="1:1" x14ac:dyDescent="0.25">
      <c r="A1284" s="2"/>
    </row>
    <row r="1285" spans="1:1" x14ac:dyDescent="0.25">
      <c r="A1285" s="2"/>
    </row>
    <row r="1286" spans="1:1" x14ac:dyDescent="0.25">
      <c r="A1286" s="2"/>
    </row>
    <row r="1287" spans="1:1" x14ac:dyDescent="0.25">
      <c r="A1287" s="2"/>
    </row>
    <row r="1288" spans="1:1" x14ac:dyDescent="0.25">
      <c r="A1288" s="2"/>
    </row>
    <row r="1289" spans="1:1" x14ac:dyDescent="0.25">
      <c r="A1289" s="2"/>
    </row>
    <row r="1290" spans="1:1" x14ac:dyDescent="0.25">
      <c r="A1290" s="2"/>
    </row>
    <row r="1291" spans="1:1" x14ac:dyDescent="0.25">
      <c r="A1291" s="2"/>
    </row>
    <row r="1292" spans="1:1" x14ac:dyDescent="0.25">
      <c r="A1292" s="2"/>
    </row>
    <row r="1293" spans="1:1" x14ac:dyDescent="0.25">
      <c r="A1293" s="2"/>
    </row>
    <row r="1294" spans="1:1" x14ac:dyDescent="0.25">
      <c r="A1294" s="2"/>
    </row>
    <row r="1295" spans="1:1" x14ac:dyDescent="0.25">
      <c r="A1295" s="2"/>
    </row>
    <row r="1296" spans="1:1" x14ac:dyDescent="0.25">
      <c r="A1296" s="2"/>
    </row>
    <row r="1297" spans="1:5" x14ac:dyDescent="0.25">
      <c r="A1297" s="2"/>
    </row>
    <row r="1298" spans="1:5" x14ac:dyDescent="0.25">
      <c r="A1298" s="2"/>
    </row>
    <row r="1299" spans="1:5" x14ac:dyDescent="0.25">
      <c r="A1299" s="2"/>
    </row>
    <row r="1300" spans="1:5" x14ac:dyDescent="0.25">
      <c r="A1300" s="2"/>
    </row>
    <row r="1301" spans="1:5" x14ac:dyDescent="0.25">
      <c r="A1301" s="2"/>
    </row>
    <row r="1302" spans="1:5" x14ac:dyDescent="0.25">
      <c r="A1302" s="2"/>
    </row>
    <row r="1303" spans="1:5" x14ac:dyDescent="0.25">
      <c r="A1303" s="2"/>
    </row>
    <row r="1304" spans="1:5" x14ac:dyDescent="0.25">
      <c r="A1304" s="2"/>
    </row>
    <row r="1305" spans="1:5" x14ac:dyDescent="0.25">
      <c r="A1305" s="2"/>
    </row>
    <row r="1306" spans="1:5" x14ac:dyDescent="0.25">
      <c r="A1306" s="2"/>
    </row>
    <row r="1307" spans="1:5" x14ac:dyDescent="0.25">
      <c r="A1307" s="2"/>
      <c r="E1307" s="6"/>
    </row>
    <row r="1308" spans="1:5" x14ac:dyDescent="0.25">
      <c r="A1308" s="2"/>
      <c r="E1308" s="6"/>
    </row>
    <row r="1309" spans="1:5" x14ac:dyDescent="0.25">
      <c r="A1309" s="2"/>
      <c r="E1309" s="6"/>
    </row>
    <row r="1310" spans="1:5" x14ac:dyDescent="0.25">
      <c r="A1310" s="2"/>
      <c r="E1310" s="6"/>
    </row>
    <row r="1311" spans="1:5" x14ac:dyDescent="0.25">
      <c r="A1311" s="2"/>
      <c r="E1311" s="6"/>
    </row>
    <row r="1312" spans="1:5" x14ac:dyDescent="0.25">
      <c r="A1312" s="2"/>
      <c r="E1312" s="6"/>
    </row>
    <row r="1313" spans="1:5" x14ac:dyDescent="0.25">
      <c r="A1313" s="2"/>
      <c r="E1313" s="6"/>
    </row>
    <row r="1314" spans="1:5" x14ac:dyDescent="0.25">
      <c r="A1314" s="2"/>
      <c r="E1314" s="6"/>
    </row>
    <row r="1315" spans="1:5" x14ac:dyDescent="0.25">
      <c r="A1315" s="2"/>
      <c r="E1315" s="6"/>
    </row>
    <row r="1316" spans="1:5" x14ac:dyDescent="0.25">
      <c r="A1316" s="2"/>
      <c r="E1316" s="6"/>
    </row>
    <row r="1317" spans="1:5" x14ac:dyDescent="0.25">
      <c r="A1317" s="2"/>
      <c r="E1317" s="6"/>
    </row>
    <row r="1318" spans="1:5" x14ac:dyDescent="0.25">
      <c r="A1318" s="2"/>
      <c r="E1318" s="6"/>
    </row>
    <row r="1319" spans="1:5" x14ac:dyDescent="0.25">
      <c r="A1319" s="2"/>
      <c r="E1319" s="6"/>
    </row>
    <row r="1320" spans="1:5" x14ac:dyDescent="0.25">
      <c r="A1320" s="2"/>
      <c r="E1320" s="6"/>
    </row>
    <row r="1321" spans="1:5" x14ac:dyDescent="0.25">
      <c r="A1321" s="2"/>
      <c r="E1321" s="6"/>
    </row>
    <row r="1322" spans="1:5" x14ac:dyDescent="0.25">
      <c r="A1322" s="2"/>
      <c r="E1322" s="6"/>
    </row>
    <row r="1323" spans="1:5" x14ac:dyDescent="0.25">
      <c r="A1323" s="2"/>
      <c r="E1323" s="6"/>
    </row>
    <row r="1324" spans="1:5" x14ac:dyDescent="0.25">
      <c r="A1324" s="2"/>
      <c r="E1324" s="6"/>
    </row>
    <row r="1325" spans="1:5" x14ac:dyDescent="0.25">
      <c r="A1325" s="2"/>
      <c r="E1325" s="6"/>
    </row>
    <row r="1326" spans="1:5" x14ac:dyDescent="0.25">
      <c r="A1326" s="2"/>
      <c r="E1326" s="6"/>
    </row>
    <row r="1327" spans="1:5" x14ac:dyDescent="0.25">
      <c r="A1327" s="2"/>
      <c r="E1327" s="6"/>
    </row>
    <row r="1328" spans="1:5" x14ac:dyDescent="0.25">
      <c r="A1328" s="2"/>
      <c r="E1328" s="6"/>
    </row>
    <row r="1329" spans="1:5" x14ac:dyDescent="0.25">
      <c r="A1329" s="2"/>
      <c r="E1329" s="6"/>
    </row>
    <row r="1330" spans="1:5" x14ac:dyDescent="0.25">
      <c r="A1330" s="2"/>
      <c r="E1330" s="6"/>
    </row>
    <row r="1331" spans="1:5" x14ac:dyDescent="0.25">
      <c r="A1331" s="2"/>
      <c r="E1331" s="6"/>
    </row>
    <row r="1332" spans="1:5" x14ac:dyDescent="0.25">
      <c r="A1332" s="2"/>
      <c r="E1332" s="6"/>
    </row>
    <row r="1333" spans="1:5" x14ac:dyDescent="0.25">
      <c r="A1333" s="2"/>
      <c r="E1333" s="6"/>
    </row>
    <row r="1334" spans="1:5" x14ac:dyDescent="0.25">
      <c r="A1334" s="2"/>
      <c r="E1334" s="6"/>
    </row>
    <row r="1335" spans="1:5" x14ac:dyDescent="0.25">
      <c r="A1335" s="2"/>
      <c r="E1335" s="6"/>
    </row>
    <row r="1336" spans="1:5" x14ac:dyDescent="0.25">
      <c r="A1336" s="2"/>
      <c r="E1336" s="6"/>
    </row>
    <row r="1337" spans="1:5" x14ac:dyDescent="0.25">
      <c r="A1337" s="2"/>
      <c r="E1337" s="6"/>
    </row>
    <row r="1338" spans="1:5" x14ac:dyDescent="0.25">
      <c r="A1338" s="2"/>
      <c r="E1338" s="6"/>
    </row>
    <row r="1339" spans="1:5" x14ac:dyDescent="0.25">
      <c r="A1339" s="2"/>
      <c r="E1339" s="6"/>
    </row>
    <row r="1340" spans="1:5" x14ac:dyDescent="0.25">
      <c r="A1340" s="2"/>
      <c r="E1340" s="6"/>
    </row>
    <row r="1341" spans="1:5" x14ac:dyDescent="0.25">
      <c r="A1341" s="2"/>
      <c r="E1341" s="6"/>
    </row>
    <row r="1342" spans="1:5" x14ac:dyDescent="0.25">
      <c r="A1342" s="2"/>
      <c r="E1342" s="6"/>
    </row>
    <row r="1343" spans="1:5" x14ac:dyDescent="0.25">
      <c r="A1343" s="2"/>
      <c r="E1343" s="6"/>
    </row>
    <row r="1344" spans="1:5" x14ac:dyDescent="0.25">
      <c r="A1344" s="2"/>
      <c r="E1344" s="6"/>
    </row>
    <row r="1345" spans="1:5" x14ac:dyDescent="0.25">
      <c r="A1345" s="2"/>
      <c r="E1345" s="6"/>
    </row>
    <row r="1346" spans="1:5" x14ac:dyDescent="0.25">
      <c r="A1346" s="2"/>
      <c r="E1346" s="6"/>
    </row>
    <row r="1347" spans="1:5" x14ac:dyDescent="0.25">
      <c r="A1347" s="2"/>
      <c r="E1347" s="6"/>
    </row>
    <row r="1348" spans="1:5" x14ac:dyDescent="0.25">
      <c r="A1348" s="2"/>
      <c r="E1348" s="6"/>
    </row>
    <row r="1349" spans="1:5" x14ac:dyDescent="0.25">
      <c r="A1349" s="2"/>
      <c r="E1349" s="6"/>
    </row>
    <row r="1350" spans="1:5" x14ac:dyDescent="0.25">
      <c r="A1350" s="2"/>
      <c r="E1350" s="6"/>
    </row>
    <row r="1351" spans="1:5" x14ac:dyDescent="0.25">
      <c r="A1351" s="2"/>
      <c r="E1351" s="6"/>
    </row>
    <row r="1352" spans="1:5" x14ac:dyDescent="0.25">
      <c r="A1352" s="2"/>
      <c r="E1352" s="6"/>
    </row>
    <row r="1353" spans="1:5" x14ac:dyDescent="0.25">
      <c r="A1353" s="2"/>
      <c r="E1353" s="6"/>
    </row>
    <row r="1354" spans="1:5" x14ac:dyDescent="0.25">
      <c r="A1354" s="2"/>
      <c r="E1354" s="6"/>
    </row>
    <row r="1355" spans="1:5" x14ac:dyDescent="0.25">
      <c r="A1355" s="2"/>
      <c r="E1355" s="6"/>
    </row>
    <row r="1356" spans="1:5" x14ac:dyDescent="0.25">
      <c r="A1356" s="2"/>
      <c r="E1356" s="6"/>
    </row>
    <row r="1357" spans="1:5" x14ac:dyDescent="0.25">
      <c r="A1357" s="2"/>
      <c r="E1357" s="6"/>
    </row>
    <row r="1358" spans="1:5" x14ac:dyDescent="0.25">
      <c r="A1358" s="2"/>
      <c r="E1358" s="6"/>
    </row>
    <row r="1359" spans="1:5" x14ac:dyDescent="0.25">
      <c r="A1359" s="2"/>
      <c r="E1359" s="6"/>
    </row>
    <row r="1360" spans="1:5" x14ac:dyDescent="0.25">
      <c r="A1360" s="2"/>
      <c r="E1360" s="6"/>
    </row>
    <row r="1361" spans="1:5" x14ac:dyDescent="0.25">
      <c r="A1361" s="2"/>
      <c r="E1361" s="6"/>
    </row>
    <row r="1362" spans="1:5" x14ac:dyDescent="0.25">
      <c r="A1362" s="2"/>
      <c r="E1362" s="6"/>
    </row>
    <row r="1363" spans="1:5" x14ac:dyDescent="0.25">
      <c r="A1363" s="2"/>
      <c r="E1363" s="6"/>
    </row>
    <row r="1364" spans="1:5" x14ac:dyDescent="0.25">
      <c r="A1364" s="2"/>
      <c r="E1364" s="6"/>
    </row>
    <row r="1365" spans="1:5" x14ac:dyDescent="0.25">
      <c r="A1365" s="2"/>
      <c r="E1365" s="6"/>
    </row>
    <row r="1366" spans="1:5" x14ac:dyDescent="0.25">
      <c r="A1366" s="2"/>
      <c r="E1366" s="6"/>
    </row>
    <row r="1367" spans="1:5" x14ac:dyDescent="0.25">
      <c r="A1367" s="2"/>
      <c r="E1367" s="6"/>
    </row>
    <row r="1368" spans="1:5" x14ac:dyDescent="0.25">
      <c r="A1368" s="2"/>
      <c r="E1368" s="6"/>
    </row>
    <row r="1369" spans="1:5" x14ac:dyDescent="0.25">
      <c r="A1369" s="2"/>
      <c r="E1369" s="6"/>
    </row>
    <row r="1370" spans="1:5" x14ac:dyDescent="0.25">
      <c r="A1370" s="2"/>
      <c r="E1370" s="6"/>
    </row>
    <row r="1371" spans="1:5" x14ac:dyDescent="0.25">
      <c r="A1371" s="2"/>
      <c r="E1371" s="6"/>
    </row>
    <row r="1372" spans="1:5" x14ac:dyDescent="0.25">
      <c r="A1372" s="2"/>
      <c r="E1372" s="6"/>
    </row>
    <row r="1373" spans="1:5" x14ac:dyDescent="0.25">
      <c r="A1373" s="2"/>
      <c r="E1373" s="6"/>
    </row>
    <row r="1374" spans="1:5" x14ac:dyDescent="0.25">
      <c r="A1374" s="2"/>
      <c r="E1374" s="6"/>
    </row>
    <row r="1375" spans="1:5" x14ac:dyDescent="0.25">
      <c r="A1375" s="2"/>
      <c r="E1375" s="6"/>
    </row>
    <row r="1376" spans="1:5" x14ac:dyDescent="0.25">
      <c r="A1376" s="2"/>
      <c r="E1376" s="6"/>
    </row>
    <row r="1377" spans="1:5" x14ac:dyDescent="0.25">
      <c r="A1377" s="2"/>
      <c r="E1377" s="6"/>
    </row>
    <row r="1378" spans="1:5" x14ac:dyDescent="0.25">
      <c r="A1378" s="2"/>
      <c r="E1378" s="6"/>
    </row>
    <row r="1379" spans="1:5" x14ac:dyDescent="0.25">
      <c r="A1379" s="2"/>
      <c r="E1379" s="6"/>
    </row>
    <row r="1380" spans="1:5" x14ac:dyDescent="0.25">
      <c r="A1380" s="2"/>
      <c r="E1380" s="6"/>
    </row>
    <row r="1381" spans="1:5" x14ac:dyDescent="0.25">
      <c r="A1381" s="2"/>
      <c r="E1381" s="6"/>
    </row>
    <row r="1382" spans="1:5" x14ac:dyDescent="0.25">
      <c r="A1382" s="2"/>
      <c r="E1382" s="6"/>
    </row>
    <row r="1383" spans="1:5" x14ac:dyDescent="0.25">
      <c r="A1383" s="2"/>
      <c r="E1383" s="6"/>
    </row>
    <row r="1384" spans="1:5" x14ac:dyDescent="0.25">
      <c r="A1384" s="2"/>
      <c r="E1384" s="6"/>
    </row>
    <row r="1385" spans="1:5" x14ac:dyDescent="0.25">
      <c r="A1385" s="2"/>
      <c r="E1385" s="6"/>
    </row>
    <row r="1386" spans="1:5" x14ac:dyDescent="0.25">
      <c r="A1386" s="2"/>
      <c r="E1386" s="6"/>
    </row>
    <row r="1387" spans="1:5" x14ac:dyDescent="0.25">
      <c r="A1387" s="2"/>
    </row>
    <row r="1388" spans="1:5" x14ac:dyDescent="0.25">
      <c r="A1388" s="2"/>
    </row>
    <row r="1389" spans="1:5" x14ac:dyDescent="0.25">
      <c r="A1389" s="2"/>
    </row>
    <row r="1390" spans="1:5" x14ac:dyDescent="0.25">
      <c r="A1390" s="2"/>
      <c r="E1390" s="6"/>
    </row>
    <row r="1391" spans="1:5" x14ac:dyDescent="0.25">
      <c r="A1391" s="2"/>
      <c r="E1391" s="6"/>
    </row>
    <row r="1392" spans="1:5" x14ac:dyDescent="0.25">
      <c r="A1392" s="2"/>
    </row>
    <row r="1393" spans="1:5" x14ac:dyDescent="0.25">
      <c r="A1393" s="2"/>
    </row>
    <row r="1394" spans="1:5" x14ac:dyDescent="0.25">
      <c r="A1394" s="2"/>
    </row>
    <row r="1395" spans="1:5" x14ac:dyDescent="0.25">
      <c r="A1395" s="2"/>
    </row>
    <row r="1396" spans="1:5" x14ac:dyDescent="0.25">
      <c r="A1396" s="2"/>
      <c r="E1396" s="6"/>
    </row>
    <row r="1397" spans="1:5" x14ac:dyDescent="0.25">
      <c r="A1397" s="2"/>
      <c r="E1397" s="6"/>
    </row>
    <row r="1398" spans="1:5" x14ac:dyDescent="0.25">
      <c r="A1398" s="2"/>
      <c r="E1398" s="6"/>
    </row>
    <row r="1399" spans="1:5" x14ac:dyDescent="0.25">
      <c r="A1399" s="2"/>
      <c r="E1399" s="6"/>
    </row>
    <row r="1400" spans="1:5" x14ac:dyDescent="0.25">
      <c r="A1400" s="2"/>
      <c r="E1400" s="6"/>
    </row>
    <row r="1401" spans="1:5" x14ac:dyDescent="0.25">
      <c r="A1401" s="2"/>
      <c r="E1401" s="6"/>
    </row>
    <row r="1402" spans="1:5" x14ac:dyDescent="0.25">
      <c r="A1402" s="2"/>
      <c r="E1402" s="6"/>
    </row>
    <row r="1403" spans="1:5" x14ac:dyDescent="0.25">
      <c r="A1403" s="2"/>
      <c r="E1403" s="6"/>
    </row>
    <row r="1404" spans="1:5" x14ac:dyDescent="0.25">
      <c r="A1404" s="2"/>
    </row>
    <row r="1405" spans="1:5" x14ac:dyDescent="0.25">
      <c r="A1405" s="2"/>
    </row>
    <row r="1406" spans="1:5" x14ac:dyDescent="0.25">
      <c r="A1406" s="2"/>
    </row>
    <row r="1407" spans="1:5" x14ac:dyDescent="0.25">
      <c r="A1407" s="2"/>
    </row>
    <row r="1408" spans="1:5" x14ac:dyDescent="0.25">
      <c r="A1408" s="2"/>
    </row>
    <row r="1409" spans="1:1" x14ac:dyDescent="0.25">
      <c r="A1409" s="2"/>
    </row>
    <row r="1410" spans="1:1" x14ac:dyDescent="0.25">
      <c r="A1410" s="2"/>
    </row>
    <row r="1411" spans="1:1" x14ac:dyDescent="0.25">
      <c r="A1411" s="2"/>
    </row>
    <row r="1412" spans="1:1" x14ac:dyDescent="0.25">
      <c r="A1412" s="2"/>
    </row>
    <row r="1413" spans="1:1" x14ac:dyDescent="0.25">
      <c r="A1413" s="2"/>
    </row>
    <row r="1414" spans="1:1" x14ac:dyDescent="0.25">
      <c r="A1414" s="2"/>
    </row>
    <row r="1415" spans="1:1" x14ac:dyDescent="0.25">
      <c r="A1415" s="2"/>
    </row>
    <row r="1416" spans="1:1" x14ac:dyDescent="0.25">
      <c r="A1416" s="2"/>
    </row>
    <row r="1417" spans="1:1" x14ac:dyDescent="0.25">
      <c r="A1417" s="2"/>
    </row>
    <row r="1418" spans="1:1" x14ac:dyDescent="0.25">
      <c r="A1418" s="2"/>
    </row>
    <row r="1419" spans="1:1" x14ac:dyDescent="0.25">
      <c r="A1419" s="2"/>
    </row>
    <row r="1420" spans="1:1" x14ac:dyDescent="0.25">
      <c r="A1420" s="2"/>
    </row>
    <row r="1421" spans="1:1" x14ac:dyDescent="0.25">
      <c r="A1421" s="2"/>
    </row>
    <row r="1422" spans="1:1" x14ac:dyDescent="0.25">
      <c r="A1422" s="2"/>
    </row>
    <row r="1423" spans="1:1" x14ac:dyDescent="0.25">
      <c r="A1423" s="2"/>
    </row>
    <row r="1424" spans="1:1" x14ac:dyDescent="0.25">
      <c r="A1424" s="2"/>
    </row>
    <row r="1425" spans="1:1" x14ac:dyDescent="0.25">
      <c r="A1425" s="2"/>
    </row>
    <row r="1426" spans="1:1" x14ac:dyDescent="0.25">
      <c r="A1426" s="2"/>
    </row>
    <row r="1427" spans="1:1" x14ac:dyDescent="0.25">
      <c r="A1427" s="2"/>
    </row>
    <row r="1428" spans="1:1" x14ac:dyDescent="0.25">
      <c r="A1428" s="2"/>
    </row>
    <row r="1429" spans="1:1" x14ac:dyDescent="0.25">
      <c r="A1429" s="2"/>
    </row>
    <row r="1430" spans="1:1" x14ac:dyDescent="0.25">
      <c r="A1430" s="2"/>
    </row>
    <row r="1431" spans="1:1" x14ac:dyDescent="0.25">
      <c r="A1431" s="2"/>
    </row>
    <row r="1432" spans="1:1" x14ac:dyDescent="0.25">
      <c r="A1432" s="2"/>
    </row>
    <row r="1433" spans="1:1" x14ac:dyDescent="0.25">
      <c r="A1433" s="2"/>
    </row>
    <row r="1434" spans="1:1" x14ac:dyDescent="0.25">
      <c r="A1434" s="2"/>
    </row>
    <row r="1435" spans="1:1" x14ac:dyDescent="0.25">
      <c r="A1435" s="2"/>
    </row>
    <row r="1436" spans="1:1" x14ac:dyDescent="0.25">
      <c r="A1436" s="2"/>
    </row>
    <row r="1437" spans="1:1" x14ac:dyDescent="0.25">
      <c r="A1437" s="2"/>
    </row>
    <row r="1438" spans="1:1" x14ac:dyDescent="0.25">
      <c r="A1438" s="2"/>
    </row>
    <row r="1439" spans="1:1" x14ac:dyDescent="0.25">
      <c r="A1439" s="2"/>
    </row>
    <row r="1440" spans="1:1" x14ac:dyDescent="0.25">
      <c r="A1440" s="2"/>
    </row>
    <row r="1441" spans="1:5" x14ac:dyDescent="0.25">
      <c r="A1441" s="2"/>
    </row>
    <row r="1442" spans="1:5" x14ac:dyDescent="0.25">
      <c r="A1442" s="2"/>
    </row>
    <row r="1443" spans="1:5" x14ac:dyDescent="0.25">
      <c r="A1443" s="2"/>
    </row>
    <row r="1444" spans="1:5" x14ac:dyDescent="0.25">
      <c r="A1444" s="2"/>
    </row>
    <row r="1445" spans="1:5" x14ac:dyDescent="0.25">
      <c r="A1445" s="2"/>
    </row>
    <row r="1446" spans="1:5" x14ac:dyDescent="0.25">
      <c r="A1446" s="2"/>
    </row>
    <row r="1447" spans="1:5" x14ac:dyDescent="0.25">
      <c r="A1447" s="2"/>
    </row>
    <row r="1448" spans="1:5" x14ac:dyDescent="0.25">
      <c r="A1448" s="2"/>
      <c r="E1448" s="15"/>
    </row>
    <row r="1449" spans="1:5" x14ac:dyDescent="0.25">
      <c r="A1449" s="2"/>
      <c r="E1449" s="15"/>
    </row>
    <row r="1450" spans="1:5" x14ac:dyDescent="0.25">
      <c r="A1450" s="2"/>
      <c r="E1450" s="15"/>
    </row>
    <row r="1451" spans="1:5" x14ac:dyDescent="0.25">
      <c r="A1451" s="2"/>
    </row>
    <row r="1452" spans="1:5" x14ac:dyDescent="0.25">
      <c r="A1452" s="2"/>
    </row>
    <row r="1453" spans="1:5" x14ac:dyDescent="0.25">
      <c r="A1453" s="2"/>
    </row>
    <row r="1454" spans="1:5" x14ac:dyDescent="0.25">
      <c r="A1454" s="2"/>
    </row>
    <row r="1455" spans="1:5" x14ac:dyDescent="0.25">
      <c r="A1455" s="2"/>
    </row>
    <row r="1456" spans="1:5" x14ac:dyDescent="0.25">
      <c r="A1456" s="2"/>
    </row>
    <row r="1457" spans="1:1" x14ac:dyDescent="0.25">
      <c r="A1457" s="2"/>
    </row>
    <row r="1458" spans="1:1" x14ac:dyDescent="0.25">
      <c r="A1458" s="2"/>
    </row>
    <row r="1459" spans="1:1" x14ac:dyDescent="0.25">
      <c r="A1459" s="2"/>
    </row>
    <row r="1460" spans="1:1" x14ac:dyDescent="0.25">
      <c r="A1460" s="2"/>
    </row>
    <row r="1461" spans="1:1" x14ac:dyDescent="0.25">
      <c r="A1461" s="2"/>
    </row>
    <row r="1462" spans="1:1" x14ac:dyDescent="0.25">
      <c r="A1462" s="2"/>
    </row>
    <row r="1463" spans="1:1" x14ac:dyDescent="0.25">
      <c r="A1463" s="2"/>
    </row>
    <row r="1464" spans="1:1" x14ac:dyDescent="0.25">
      <c r="A1464" s="2"/>
    </row>
    <row r="1465" spans="1:1" x14ac:dyDescent="0.25">
      <c r="A1465" s="2"/>
    </row>
    <row r="1466" spans="1:1" x14ac:dyDescent="0.25">
      <c r="A1466" s="2"/>
    </row>
    <row r="1467" spans="1:1" x14ac:dyDescent="0.25">
      <c r="A1467" s="2"/>
    </row>
    <row r="1468" spans="1:1" x14ac:dyDescent="0.25">
      <c r="A1468" s="2"/>
    </row>
    <row r="1469" spans="1:1" x14ac:dyDescent="0.25">
      <c r="A1469" s="2"/>
    </row>
    <row r="1470" spans="1:1" x14ac:dyDescent="0.25">
      <c r="A1470" s="2"/>
    </row>
    <row r="1471" spans="1:1" x14ac:dyDescent="0.25">
      <c r="A1471" s="2"/>
    </row>
    <row r="1472" spans="1:1" x14ac:dyDescent="0.25">
      <c r="A1472" s="2"/>
    </row>
    <row r="1473" spans="1:1" x14ac:dyDescent="0.25">
      <c r="A1473" s="2"/>
    </row>
    <row r="1474" spans="1:1" x14ac:dyDescent="0.25">
      <c r="A1474" s="2"/>
    </row>
    <row r="1475" spans="1:1" x14ac:dyDescent="0.25">
      <c r="A1475" s="2"/>
    </row>
    <row r="1476" spans="1:1" x14ac:dyDescent="0.25">
      <c r="A1476" s="2"/>
    </row>
    <row r="1477" spans="1:1" x14ac:dyDescent="0.25">
      <c r="A1477" s="2"/>
    </row>
    <row r="1478" spans="1:1" x14ac:dyDescent="0.25">
      <c r="A1478" s="2"/>
    </row>
    <row r="1479" spans="1:1" x14ac:dyDescent="0.25">
      <c r="A1479" s="2"/>
    </row>
    <row r="1480" spans="1:1" x14ac:dyDescent="0.25">
      <c r="A1480" s="2"/>
    </row>
    <row r="1481" spans="1:1" x14ac:dyDescent="0.25">
      <c r="A1481" s="2"/>
    </row>
    <row r="1482" spans="1:1" x14ac:dyDescent="0.25">
      <c r="A1482" s="2"/>
    </row>
    <row r="1483" spans="1:1" x14ac:dyDescent="0.25">
      <c r="A1483" s="2"/>
    </row>
    <row r="1484" spans="1:1" x14ac:dyDescent="0.25">
      <c r="A1484" s="2"/>
    </row>
    <row r="1485" spans="1:1" x14ac:dyDescent="0.25">
      <c r="A1485" s="2"/>
    </row>
    <row r="1486" spans="1:1" x14ac:dyDescent="0.25">
      <c r="A1486" s="2"/>
    </row>
    <row r="1487" spans="1:1" x14ac:dyDescent="0.25">
      <c r="A1487" s="2"/>
    </row>
    <row r="1488" spans="1:1" x14ac:dyDescent="0.25">
      <c r="A1488" s="2"/>
    </row>
    <row r="1489" spans="1:1" x14ac:dyDescent="0.25">
      <c r="A1489" s="2"/>
    </row>
    <row r="1490" spans="1:1" x14ac:dyDescent="0.25">
      <c r="A1490" s="2"/>
    </row>
    <row r="1491" spans="1:1" x14ac:dyDescent="0.25">
      <c r="A1491" s="2"/>
    </row>
    <row r="1492" spans="1:1" x14ac:dyDescent="0.25">
      <c r="A1492" s="2"/>
    </row>
    <row r="1493" spans="1:1" x14ac:dyDescent="0.25">
      <c r="A1493" s="2"/>
    </row>
    <row r="1494" spans="1:1" x14ac:dyDescent="0.25">
      <c r="A1494" s="2"/>
    </row>
    <row r="1495" spans="1:1" x14ac:dyDescent="0.25">
      <c r="A1495" s="2"/>
    </row>
    <row r="1496" spans="1:1" x14ac:dyDescent="0.25">
      <c r="A1496" s="2"/>
    </row>
    <row r="1497" spans="1:1" x14ac:dyDescent="0.25">
      <c r="A1497" s="2"/>
    </row>
    <row r="1498" spans="1:1" x14ac:dyDescent="0.25">
      <c r="A1498" s="2"/>
    </row>
    <row r="1499" spans="1:1" x14ac:dyDescent="0.25">
      <c r="A1499" s="2"/>
    </row>
    <row r="1500" spans="1:1" x14ac:dyDescent="0.25">
      <c r="A1500" s="2"/>
    </row>
    <row r="1501" spans="1:1" x14ac:dyDescent="0.25">
      <c r="A1501" s="2"/>
    </row>
    <row r="1502" spans="1:1" x14ac:dyDescent="0.25">
      <c r="A1502" s="2"/>
    </row>
    <row r="1503" spans="1:1" x14ac:dyDescent="0.25">
      <c r="A1503" s="2"/>
    </row>
    <row r="1504" spans="1:1" x14ac:dyDescent="0.25">
      <c r="A1504" s="2"/>
    </row>
    <row r="1505" spans="1:1" x14ac:dyDescent="0.25">
      <c r="A1505" s="2"/>
    </row>
    <row r="1506" spans="1:1" x14ac:dyDescent="0.25">
      <c r="A1506" s="2"/>
    </row>
    <row r="1507" spans="1:1" x14ac:dyDescent="0.25">
      <c r="A1507" s="2"/>
    </row>
    <row r="1508" spans="1:1" x14ac:dyDescent="0.25">
      <c r="A1508" s="2"/>
    </row>
    <row r="1509" spans="1:1" x14ac:dyDescent="0.25">
      <c r="A1509" s="2"/>
    </row>
    <row r="1510" spans="1:1" x14ac:dyDescent="0.25">
      <c r="A1510" s="2"/>
    </row>
    <row r="1511" spans="1:1" x14ac:dyDescent="0.25">
      <c r="A1511" s="2"/>
    </row>
    <row r="1512" spans="1:1" x14ac:dyDescent="0.25">
      <c r="A1512" s="2"/>
    </row>
    <row r="1513" spans="1:1" x14ac:dyDescent="0.25">
      <c r="A1513" s="2"/>
    </row>
    <row r="1514" spans="1:1" x14ac:dyDescent="0.25">
      <c r="A1514" s="2"/>
    </row>
    <row r="1515" spans="1:1" x14ac:dyDescent="0.25">
      <c r="A1515" s="2"/>
    </row>
    <row r="1516" spans="1:1" x14ac:dyDescent="0.25">
      <c r="A1516" s="2"/>
    </row>
    <row r="1517" spans="1:1" x14ac:dyDescent="0.25">
      <c r="A1517" s="2"/>
    </row>
    <row r="1518" spans="1:1" x14ac:dyDescent="0.25">
      <c r="A1518" s="2"/>
    </row>
    <row r="1519" spans="1:1" x14ac:dyDescent="0.25">
      <c r="A1519" s="2"/>
    </row>
    <row r="1520" spans="1:1" x14ac:dyDescent="0.25">
      <c r="A1520" s="2"/>
    </row>
    <row r="1521" spans="1:1" x14ac:dyDescent="0.25">
      <c r="A1521" s="2"/>
    </row>
    <row r="1522" spans="1:1" x14ac:dyDescent="0.25">
      <c r="A1522" s="2"/>
    </row>
    <row r="1523" spans="1:1" x14ac:dyDescent="0.25">
      <c r="A1523" s="2"/>
    </row>
    <row r="1524" spans="1:1" x14ac:dyDescent="0.25">
      <c r="A1524" s="2"/>
    </row>
    <row r="1525" spans="1:1" x14ac:dyDescent="0.25">
      <c r="A1525" s="2"/>
    </row>
    <row r="1526" spans="1:1" x14ac:dyDescent="0.25">
      <c r="A1526" s="2"/>
    </row>
    <row r="1527" spans="1:1" x14ac:dyDescent="0.25">
      <c r="A1527" s="2"/>
    </row>
    <row r="1528" spans="1:1" x14ac:dyDescent="0.25">
      <c r="A1528" s="2"/>
    </row>
    <row r="1529" spans="1:1" x14ac:dyDescent="0.25">
      <c r="A1529" s="2"/>
    </row>
    <row r="1530" spans="1:1" x14ac:dyDescent="0.25">
      <c r="A1530" s="2"/>
    </row>
    <row r="1531" spans="1:1" x14ac:dyDescent="0.25">
      <c r="A1531" s="2"/>
    </row>
    <row r="1532" spans="1:1" x14ac:dyDescent="0.25">
      <c r="A1532" s="2"/>
    </row>
    <row r="1533" spans="1:1" x14ac:dyDescent="0.25">
      <c r="A1533" s="2"/>
    </row>
    <row r="1534" spans="1:1" x14ac:dyDescent="0.25">
      <c r="A1534" s="2"/>
    </row>
    <row r="1535" spans="1:1" x14ac:dyDescent="0.25">
      <c r="A1535" s="2"/>
    </row>
    <row r="1536" spans="1:1" x14ac:dyDescent="0.25">
      <c r="A1536" s="2"/>
    </row>
    <row r="1537" spans="1:16" x14ac:dyDescent="0.25">
      <c r="A1537" s="2"/>
    </row>
    <row r="1538" spans="1:16" x14ac:dyDescent="0.25">
      <c r="A1538" s="2"/>
    </row>
    <row r="1539" spans="1:16" x14ac:dyDescent="0.25">
      <c r="A1539" s="2"/>
    </row>
    <row r="1540" spans="1:16" x14ac:dyDescent="0.25">
      <c r="A1540" s="2"/>
    </row>
    <row r="1541" spans="1:16" x14ac:dyDescent="0.25">
      <c r="A1541" s="2"/>
    </row>
    <row r="1542" spans="1:16" x14ac:dyDescent="0.25">
      <c r="A1542" s="11"/>
      <c r="B1542" s="9"/>
      <c r="C1542" s="9"/>
      <c r="D1542" s="12"/>
      <c r="E1542" s="9"/>
      <c r="F1542" s="9"/>
      <c r="G1542" s="9"/>
      <c r="H1542" s="9"/>
      <c r="I1542" s="9"/>
      <c r="J1542" s="9"/>
      <c r="K1542" s="9"/>
      <c r="L1542" s="9"/>
      <c r="M1542" s="9"/>
      <c r="N1542" s="9"/>
      <c r="O1542" s="9"/>
      <c r="P1542" s="9"/>
    </row>
    <row r="1543" spans="1:16" x14ac:dyDescent="0.25">
      <c r="A1543" s="11"/>
      <c r="B1543" s="9"/>
      <c r="C1543" s="9"/>
      <c r="D1543" s="12"/>
      <c r="E1543" s="9"/>
      <c r="F1543" s="9"/>
      <c r="G1543" s="9"/>
      <c r="H1543" s="9"/>
      <c r="I1543" s="9"/>
      <c r="J1543" s="9"/>
      <c r="K1543" s="9"/>
      <c r="L1543" s="9"/>
      <c r="M1543" s="9"/>
      <c r="N1543" s="9"/>
      <c r="O1543" s="9"/>
      <c r="P1543" s="9"/>
    </row>
    <row r="1544" spans="1:16" x14ac:dyDescent="0.25">
      <c r="A1544" s="11"/>
      <c r="B1544" s="9"/>
      <c r="C1544" s="9"/>
      <c r="D1544" s="12"/>
      <c r="E1544" s="12"/>
      <c r="F1544" s="9"/>
      <c r="G1544" s="9"/>
      <c r="H1544" s="9"/>
      <c r="I1544" s="9"/>
      <c r="J1544" s="9"/>
      <c r="K1544" s="9"/>
      <c r="L1544" s="9"/>
      <c r="M1544" s="9"/>
      <c r="N1544" s="9"/>
      <c r="O1544" s="9"/>
      <c r="P1544" s="9"/>
    </row>
  </sheetData>
  <sortState ref="A4:O1541">
    <sortCondition ref="A4:A1541"/>
    <sortCondition ref="B4:B1541"/>
    <sortCondition ref="C4:C1541"/>
    <sortCondition ref="D4:D1541"/>
    <sortCondition ref="E4:E1541"/>
  </sortState>
  <mergeCells count="2">
    <mergeCell ref="A1:O1"/>
    <mergeCell ref="A2:O2"/>
  </mergeCells>
  <phoneticPr fontId="8" type="noConversion"/>
  <pageMargins left="0.75" right="0.75" top="1" bottom="1" header="0.5" footer="0.5"/>
  <pageSetup scale="116" orientation="portrait" horizontalDpi="4294967292" verticalDpi="4294967292" r:id="rId1"/>
  <extLst>
    <ext xmlns:mx="http://schemas.microsoft.com/office/mac/excel/2008/main" uri="{64002731-A6B0-56B0-2670-7721B7C09600}">
      <mx:PLV Mode="0" OnePage="0" WScale="116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Plant Measurements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Childers</dc:creator>
  <cp:lastModifiedBy>Nicholas Weller</cp:lastModifiedBy>
  <cp:lastPrinted>2011-07-23T01:41:11Z</cp:lastPrinted>
  <dcterms:created xsi:type="dcterms:W3CDTF">2011-07-01T01:33:57Z</dcterms:created>
  <dcterms:modified xsi:type="dcterms:W3CDTF">2012-02-20T19:39:54Z</dcterms:modified>
</cp:coreProperties>
</file>