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9580" yWindow="430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37" i="1" l="1"/>
  <c r="J436" i="1"/>
  <c r="J433" i="1"/>
  <c r="J432" i="1"/>
  <c r="J431" i="1"/>
  <c r="J430" i="1"/>
  <c r="J429" i="1"/>
  <c r="J428" i="1"/>
  <c r="J427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3" i="1"/>
  <c r="J401" i="1"/>
  <c r="J399" i="1"/>
  <c r="J398" i="1"/>
  <c r="J397" i="1"/>
  <c r="J396" i="1"/>
  <c r="J395" i="1"/>
  <c r="J394" i="1"/>
  <c r="J392" i="1"/>
  <c r="J390" i="1"/>
  <c r="J369" i="1"/>
  <c r="J368" i="1"/>
  <c r="J367" i="1"/>
  <c r="J366" i="1"/>
  <c r="J361" i="1"/>
  <c r="J360" i="1"/>
  <c r="J359" i="1"/>
  <c r="J358" i="1"/>
  <c r="J357" i="1"/>
  <c r="J356" i="1"/>
  <c r="J355" i="1"/>
  <c r="J344" i="1"/>
  <c r="J335" i="1"/>
  <c r="J328" i="1"/>
  <c r="J326" i="1"/>
  <c r="J324" i="1"/>
  <c r="J320" i="1"/>
  <c r="J309" i="1"/>
  <c r="J308" i="1"/>
  <c r="J307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88" i="1"/>
  <c r="J230" i="1"/>
  <c r="J225" i="1"/>
  <c r="J224" i="1"/>
  <c r="J222" i="1"/>
  <c r="J221" i="1"/>
  <c r="J220" i="1"/>
  <c r="J219" i="1"/>
  <c r="J218" i="1"/>
  <c r="J217" i="1"/>
  <c r="J215" i="1"/>
  <c r="J214" i="1"/>
  <c r="J213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4" i="1"/>
  <c r="J193" i="1"/>
  <c r="J192" i="1"/>
  <c r="J191" i="1"/>
  <c r="J190" i="1"/>
  <c r="J189" i="1"/>
  <c r="J188" i="1"/>
  <c r="J187" i="1"/>
  <c r="J186" i="1"/>
  <c r="J183" i="1"/>
  <c r="J182" i="1"/>
  <c r="J178" i="1"/>
  <c r="J177" i="1"/>
  <c r="J176" i="1"/>
  <c r="J175" i="1"/>
  <c r="J174" i="1"/>
  <c r="J173" i="1"/>
  <c r="J161" i="1"/>
  <c r="J158" i="1"/>
  <c r="J155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3" i="1"/>
  <c r="J122" i="1"/>
  <c r="J111" i="1"/>
  <c r="J110" i="1"/>
  <c r="J109" i="1"/>
  <c r="J107" i="1"/>
  <c r="J79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<sst xmlns="http://schemas.openxmlformats.org/spreadsheetml/2006/main" count="928" uniqueCount="37">
  <si>
    <t>Plant Measurementss to Calculate Above Ground Biomass</t>
  </si>
  <si>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</si>
  <si>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</si>
  <si>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</si>
  <si>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</si>
  <si>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</si>
  <si>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</si>
  <si>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</si>
  <si>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</si>
  <si>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</si>
  <si>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</si>
  <si>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</si>
  <si>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</si>
  <si>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</si>
  <si>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</si>
  <si>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 xml:space="preserve">Calculated Volume (if necessary) cm^3 </t>
  </si>
  <si>
    <t>Calculated Biomass (g)</t>
  </si>
  <si>
    <t>data book</t>
  </si>
  <si>
    <t>Data book entry order</t>
  </si>
  <si>
    <t>M-1-E</t>
  </si>
  <si>
    <t>THATCHED</t>
  </si>
  <si>
    <t>AIR BOAT TRAIL</t>
  </si>
  <si>
    <t>S. acutus</t>
  </si>
  <si>
    <t>S. californicus</t>
  </si>
  <si>
    <t>M-1-W</t>
  </si>
  <si>
    <t>C-1</t>
  </si>
  <si>
    <t>M-2</t>
  </si>
  <si>
    <t>M-5</t>
  </si>
  <si>
    <t>C-2</t>
  </si>
  <si>
    <t>THATCH</t>
  </si>
  <si>
    <t>M-3</t>
  </si>
  <si>
    <t>M-4-S</t>
  </si>
  <si>
    <t>T. latifolia</t>
  </si>
  <si>
    <t>AIRBOAT</t>
  </si>
  <si>
    <t>M-4-C</t>
  </si>
  <si>
    <t>T. domingensis</t>
  </si>
  <si>
    <t>M-4-N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</si>
</sst>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5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6"/>
  <sheetViews>
    <sheetView tabSelected="1" workbookViewId="0">
      <pane ySplit="2060" topLeftCell="A418" activePane="bottomLeft"/>
      <selection pane="bottomLeft" activeCell="B427" sqref="B427:B454"/>
    </sheetView>
  </sheetViews>
  <sheetFormatPr baseColWidth="10" defaultRowHeight="15" x14ac:dyDescent="0.75"/>
  <sheetData>
    <row r="1" spans="1:17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"/>
      <c r="Q1" s="1"/>
    </row>
    <row r="2" spans="1:17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2"/>
      <c r="Q2" s="2"/>
    </row>
    <row r="3" spans="1:17" ht="60">
      <c r="A3" t="s">
        <v>2</v>
      </c>
      <c r="B3" s="3" t="s">
        <v>3</v>
      </c>
      <c r="C3" t="s">
        <v>4</v>
      </c>
      <c r="D3" s="4" t="s">
        <v>5</v>
      </c>
      <c r="E3" s="5" t="s">
        <v>6</v>
      </c>
      <c r="F3" s="6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</row>
    <row r="4" spans="1:17">
      <c r="A4" s="7">
        <v>42017</v>
      </c>
      <c r="B4" t="s">
        <v>19</v>
      </c>
      <c r="C4">
        <v>43</v>
      </c>
      <c r="D4" t="s">
        <v>32</v>
      </c>
      <c r="F4">
        <v>5.18</v>
      </c>
      <c r="J4">
        <f>SUM(30,323)</f>
        <v>353</v>
      </c>
      <c r="K4">
        <v>2</v>
      </c>
      <c r="L4">
        <v>323</v>
      </c>
    </row>
    <row r="5" spans="1:17">
      <c r="A5" s="7">
        <v>42017</v>
      </c>
      <c r="B5" t="s">
        <v>19</v>
      </c>
      <c r="C5">
        <v>43</v>
      </c>
      <c r="D5" t="s">
        <v>32</v>
      </c>
      <c r="F5">
        <v>0.69</v>
      </c>
      <c r="J5">
        <f>SUM(22,21,31,29,21)</f>
        <v>124</v>
      </c>
      <c r="K5">
        <v>5</v>
      </c>
      <c r="L5">
        <v>31</v>
      </c>
    </row>
    <row r="6" spans="1:17">
      <c r="A6" s="7">
        <v>42017</v>
      </c>
      <c r="B6" t="s">
        <v>19</v>
      </c>
      <c r="C6">
        <v>43</v>
      </c>
      <c r="D6" t="s">
        <v>32</v>
      </c>
      <c r="F6">
        <v>1.31</v>
      </c>
      <c r="J6">
        <f>SUM(68,86,89)</f>
        <v>243</v>
      </c>
      <c r="K6">
        <v>3</v>
      </c>
      <c r="L6">
        <v>89</v>
      </c>
    </row>
    <row r="7" spans="1:17">
      <c r="A7" s="7">
        <v>42017</v>
      </c>
      <c r="B7" t="s">
        <v>19</v>
      </c>
      <c r="C7">
        <v>43</v>
      </c>
      <c r="D7" t="s">
        <v>32</v>
      </c>
      <c r="F7">
        <v>1.02</v>
      </c>
      <c r="J7">
        <f>SUM(51,61,55,88)</f>
        <v>255</v>
      </c>
      <c r="K7">
        <v>4</v>
      </c>
      <c r="L7">
        <v>88</v>
      </c>
    </row>
    <row r="8" spans="1:17">
      <c r="A8" s="7">
        <v>42017</v>
      </c>
      <c r="B8" s="8" t="s">
        <v>19</v>
      </c>
      <c r="C8">
        <v>43</v>
      </c>
      <c r="D8" s="8" t="s">
        <v>32</v>
      </c>
      <c r="F8">
        <v>1.25</v>
      </c>
      <c r="J8">
        <f>SUM(50,60,63,76)</f>
        <v>249</v>
      </c>
      <c r="K8">
        <v>4</v>
      </c>
      <c r="L8">
        <v>76</v>
      </c>
    </row>
    <row r="9" spans="1:17">
      <c r="A9" s="7">
        <v>42017</v>
      </c>
      <c r="B9" s="8" t="s">
        <v>19</v>
      </c>
      <c r="C9">
        <v>43</v>
      </c>
      <c r="D9" s="8" t="s">
        <v>32</v>
      </c>
      <c r="F9">
        <v>1.9</v>
      </c>
      <c r="J9">
        <f>SUM(34,35,36,38,136)</f>
        <v>279</v>
      </c>
      <c r="K9">
        <v>5</v>
      </c>
      <c r="L9">
        <v>136</v>
      </c>
    </row>
    <row r="10" spans="1:17">
      <c r="A10" s="7">
        <v>42017</v>
      </c>
      <c r="B10" s="8" t="s">
        <v>19</v>
      </c>
      <c r="C10">
        <v>43</v>
      </c>
      <c r="D10" s="8" t="s">
        <v>32</v>
      </c>
      <c r="F10">
        <v>1.19</v>
      </c>
      <c r="J10">
        <f>SUM(61,63,75)</f>
        <v>199</v>
      </c>
      <c r="K10">
        <v>3</v>
      </c>
      <c r="L10">
        <v>75</v>
      </c>
    </row>
    <row r="11" spans="1:17">
      <c r="A11" s="7">
        <v>42017</v>
      </c>
      <c r="B11" s="8" t="s">
        <v>19</v>
      </c>
      <c r="C11">
        <v>43</v>
      </c>
      <c r="D11" s="8" t="s">
        <v>32</v>
      </c>
      <c r="F11">
        <v>1.1599999999999999</v>
      </c>
      <c r="J11">
        <f>SUM(32,37,38)</f>
        <v>107</v>
      </c>
      <c r="K11">
        <v>3</v>
      </c>
      <c r="L11">
        <v>38</v>
      </c>
    </row>
    <row r="12" spans="1:17">
      <c r="A12" s="7">
        <v>42017</v>
      </c>
      <c r="B12" s="8" t="s">
        <v>19</v>
      </c>
      <c r="C12">
        <v>43</v>
      </c>
      <c r="D12" s="8" t="s">
        <v>32</v>
      </c>
      <c r="F12">
        <v>1.68</v>
      </c>
      <c r="J12">
        <f>SUM(38,37)</f>
        <v>75</v>
      </c>
      <c r="K12">
        <v>2</v>
      </c>
      <c r="L12">
        <v>38</v>
      </c>
    </row>
    <row r="13" spans="1:17">
      <c r="A13" s="7">
        <v>42017</v>
      </c>
      <c r="B13" s="8" t="s">
        <v>19</v>
      </c>
      <c r="C13">
        <v>43</v>
      </c>
      <c r="D13" s="8" t="s">
        <v>32</v>
      </c>
      <c r="F13">
        <v>1.04</v>
      </c>
      <c r="J13">
        <f>SUM(20,24,25)</f>
        <v>69</v>
      </c>
      <c r="K13">
        <v>3</v>
      </c>
      <c r="L13">
        <v>25</v>
      </c>
    </row>
    <row r="14" spans="1:17">
      <c r="A14" s="7">
        <v>42017</v>
      </c>
      <c r="B14" s="8" t="s">
        <v>19</v>
      </c>
      <c r="C14">
        <v>43</v>
      </c>
      <c r="D14" s="8" t="s">
        <v>32</v>
      </c>
      <c r="F14">
        <v>0.82</v>
      </c>
      <c r="J14">
        <f>SUM(16,15)</f>
        <v>31</v>
      </c>
      <c r="K14">
        <v>2</v>
      </c>
      <c r="L14">
        <v>16</v>
      </c>
    </row>
    <row r="15" spans="1:17">
      <c r="A15" s="7">
        <v>42017</v>
      </c>
      <c r="B15" s="8" t="s">
        <v>19</v>
      </c>
      <c r="C15">
        <v>43</v>
      </c>
      <c r="D15" s="8" t="s">
        <v>32</v>
      </c>
      <c r="F15">
        <v>0.82</v>
      </c>
      <c r="J15">
        <f>SUM(69,64,56)</f>
        <v>189</v>
      </c>
      <c r="K15">
        <v>3</v>
      </c>
      <c r="L15">
        <v>69</v>
      </c>
    </row>
    <row r="16" spans="1:17">
      <c r="A16" s="7">
        <v>42017</v>
      </c>
      <c r="B16" s="8" t="s">
        <v>19</v>
      </c>
      <c r="C16">
        <v>43</v>
      </c>
      <c r="D16" s="8" t="s">
        <v>32</v>
      </c>
      <c r="F16">
        <v>0.84</v>
      </c>
      <c r="J16">
        <f>SUM(66,54,63)</f>
        <v>183</v>
      </c>
      <c r="K16">
        <v>3</v>
      </c>
      <c r="L16">
        <v>66</v>
      </c>
    </row>
    <row r="17" spans="1:12">
      <c r="A17" s="7">
        <v>42017</v>
      </c>
      <c r="B17" s="8" t="s">
        <v>19</v>
      </c>
      <c r="C17">
        <v>27</v>
      </c>
      <c r="D17" s="8" t="s">
        <v>32</v>
      </c>
      <c r="F17">
        <v>1.31</v>
      </c>
      <c r="J17">
        <f>SUM(42,67,31)</f>
        <v>140</v>
      </c>
      <c r="K17">
        <v>3</v>
      </c>
      <c r="L17">
        <v>67</v>
      </c>
    </row>
    <row r="18" spans="1:12">
      <c r="A18" s="7">
        <v>42017</v>
      </c>
      <c r="B18" s="8" t="s">
        <v>19</v>
      </c>
      <c r="C18">
        <v>27</v>
      </c>
      <c r="D18" s="8" t="s">
        <v>32</v>
      </c>
      <c r="F18">
        <v>1.21</v>
      </c>
      <c r="J18">
        <f>SUM(50,56,58)</f>
        <v>164</v>
      </c>
      <c r="K18">
        <v>3</v>
      </c>
      <c r="L18">
        <v>58</v>
      </c>
    </row>
    <row r="19" spans="1:12">
      <c r="A19" s="7">
        <v>42017</v>
      </c>
      <c r="B19" s="8" t="s">
        <v>19</v>
      </c>
      <c r="C19">
        <v>27</v>
      </c>
      <c r="D19" s="8" t="s">
        <v>32</v>
      </c>
      <c r="F19">
        <v>2.41</v>
      </c>
      <c r="J19">
        <f>SUM(61,102,108,118,131)</f>
        <v>520</v>
      </c>
      <c r="K19">
        <v>5</v>
      </c>
      <c r="L19">
        <v>131</v>
      </c>
    </row>
    <row r="20" spans="1:12">
      <c r="A20" s="7">
        <v>42017</v>
      </c>
      <c r="B20" s="8" t="s">
        <v>19</v>
      </c>
      <c r="C20">
        <v>27</v>
      </c>
      <c r="D20" s="8" t="s">
        <v>32</v>
      </c>
      <c r="F20">
        <v>1.42</v>
      </c>
      <c r="J20" s="8">
        <f>SUM(48,51,49,47)</f>
        <v>195</v>
      </c>
      <c r="K20">
        <v>4</v>
      </c>
      <c r="L20">
        <v>51</v>
      </c>
    </row>
    <row r="21" spans="1:12">
      <c r="A21" s="7">
        <v>42017</v>
      </c>
      <c r="B21" s="8" t="s">
        <v>19</v>
      </c>
      <c r="C21">
        <v>27</v>
      </c>
      <c r="D21" s="8" t="s">
        <v>32</v>
      </c>
      <c r="F21">
        <v>0.69</v>
      </c>
      <c r="J21" s="8">
        <f>SUM(20,26,26)</f>
        <v>72</v>
      </c>
      <c r="K21">
        <v>3</v>
      </c>
      <c r="L21">
        <v>26</v>
      </c>
    </row>
    <row r="22" spans="1:12">
      <c r="A22" s="7">
        <v>42017</v>
      </c>
      <c r="B22" s="8" t="s">
        <v>19</v>
      </c>
      <c r="C22">
        <v>27</v>
      </c>
      <c r="D22" s="8" t="s">
        <v>32</v>
      </c>
      <c r="F22">
        <v>10.1</v>
      </c>
      <c r="J22" s="8">
        <f>SUM(81,135,253,312)</f>
        <v>781</v>
      </c>
      <c r="K22">
        <v>4</v>
      </c>
      <c r="L22">
        <v>312</v>
      </c>
    </row>
    <row r="23" spans="1:12">
      <c r="A23" s="7">
        <v>42017</v>
      </c>
      <c r="B23" s="8" t="s">
        <v>19</v>
      </c>
      <c r="C23">
        <v>27</v>
      </c>
      <c r="D23" s="8" t="s">
        <v>32</v>
      </c>
      <c r="F23">
        <v>3.83</v>
      </c>
      <c r="J23" s="8">
        <f>SUM(72,115,141,161,185)</f>
        <v>674</v>
      </c>
      <c r="K23">
        <v>5</v>
      </c>
      <c r="L23">
        <v>185</v>
      </c>
    </row>
    <row r="24" spans="1:12">
      <c r="A24" s="7">
        <v>42017</v>
      </c>
      <c r="B24" s="8" t="s">
        <v>19</v>
      </c>
      <c r="C24">
        <v>27</v>
      </c>
      <c r="D24" s="8" t="s">
        <v>32</v>
      </c>
      <c r="F24">
        <v>1.92</v>
      </c>
      <c r="J24" s="8">
        <f>SUM(25,36,38,43)</f>
        <v>142</v>
      </c>
      <c r="K24">
        <v>4</v>
      </c>
      <c r="L24">
        <v>43</v>
      </c>
    </row>
    <row r="25" spans="1:12">
      <c r="A25" s="7">
        <v>42017</v>
      </c>
      <c r="B25" s="8" t="s">
        <v>19</v>
      </c>
      <c r="C25">
        <v>27</v>
      </c>
      <c r="D25" s="8" t="s">
        <v>32</v>
      </c>
      <c r="F25">
        <v>2.2000000000000002</v>
      </c>
      <c r="J25" s="8">
        <f>SUM(53,60,66,79)</f>
        <v>258</v>
      </c>
      <c r="K25">
        <v>4</v>
      </c>
      <c r="L25">
        <v>79</v>
      </c>
    </row>
    <row r="26" spans="1:12">
      <c r="A26" s="7">
        <v>42017</v>
      </c>
      <c r="B26" s="8" t="s">
        <v>19</v>
      </c>
      <c r="C26">
        <v>27</v>
      </c>
      <c r="D26" s="8" t="s">
        <v>32</v>
      </c>
      <c r="F26">
        <v>4.78</v>
      </c>
      <c r="J26" s="8">
        <f>SUM(98,156,165,200,210,215,225)</f>
        <v>1269</v>
      </c>
      <c r="K26">
        <v>7</v>
      </c>
      <c r="L26">
        <v>225</v>
      </c>
    </row>
    <row r="27" spans="1:12">
      <c r="A27" s="7">
        <v>42017</v>
      </c>
      <c r="B27" s="8" t="s">
        <v>19</v>
      </c>
      <c r="C27">
        <v>27</v>
      </c>
      <c r="D27" s="8" t="s">
        <v>32</v>
      </c>
      <c r="F27">
        <v>5.86</v>
      </c>
      <c r="J27" s="8">
        <f>SUM(72,88,150,204,216,255,247)</f>
        <v>1232</v>
      </c>
      <c r="K27">
        <v>7</v>
      </c>
      <c r="L27">
        <v>255</v>
      </c>
    </row>
    <row r="28" spans="1:12">
      <c r="A28" s="7">
        <v>42017</v>
      </c>
      <c r="B28" s="8" t="s">
        <v>19</v>
      </c>
      <c r="C28">
        <v>27</v>
      </c>
      <c r="D28" s="8" t="s">
        <v>32</v>
      </c>
      <c r="F28">
        <v>3.3</v>
      </c>
      <c r="J28" s="8">
        <f>SUM(60,148,154,183,193,211)</f>
        <v>949</v>
      </c>
      <c r="K28">
        <v>6</v>
      </c>
      <c r="L28">
        <v>211</v>
      </c>
    </row>
    <row r="29" spans="1:12">
      <c r="A29" s="7">
        <v>42017</v>
      </c>
      <c r="B29" s="8" t="s">
        <v>19</v>
      </c>
      <c r="C29">
        <v>27</v>
      </c>
      <c r="D29" s="8" t="s">
        <v>32</v>
      </c>
      <c r="F29">
        <v>1.2</v>
      </c>
      <c r="J29" s="8">
        <f>SUM(34,38,41,44)</f>
        <v>157</v>
      </c>
      <c r="K29">
        <v>4</v>
      </c>
      <c r="L29">
        <v>44</v>
      </c>
    </row>
    <row r="30" spans="1:12">
      <c r="A30" s="7">
        <v>42017</v>
      </c>
      <c r="B30" s="8" t="s">
        <v>19</v>
      </c>
      <c r="C30">
        <v>27</v>
      </c>
      <c r="D30" s="8" t="s">
        <v>32</v>
      </c>
      <c r="F30">
        <v>2.86</v>
      </c>
      <c r="J30" s="8">
        <f>SUM(51,68,80,88,112,125,147)</f>
        <v>671</v>
      </c>
      <c r="K30">
        <v>7</v>
      </c>
      <c r="L30">
        <v>147</v>
      </c>
    </row>
    <row r="31" spans="1:12">
      <c r="A31" s="7">
        <v>42017</v>
      </c>
      <c r="B31" s="8" t="s">
        <v>19</v>
      </c>
      <c r="C31">
        <v>27</v>
      </c>
      <c r="D31" s="8" t="s">
        <v>32</v>
      </c>
      <c r="F31">
        <v>10.42</v>
      </c>
      <c r="J31" s="8">
        <f>SUM(123,126,162,143,133,156,160,172,203)</f>
        <v>1378</v>
      </c>
      <c r="K31">
        <v>9</v>
      </c>
      <c r="L31">
        <v>203</v>
      </c>
    </row>
    <row r="32" spans="1:12">
      <c r="A32" s="7">
        <v>42017</v>
      </c>
      <c r="B32" s="8" t="s">
        <v>19</v>
      </c>
      <c r="C32">
        <v>27</v>
      </c>
      <c r="D32" s="8" t="s">
        <v>32</v>
      </c>
      <c r="F32">
        <v>3.08</v>
      </c>
      <c r="J32" s="8">
        <f>SUM(67,86,127,142,185,179,201)</f>
        <v>987</v>
      </c>
      <c r="K32">
        <v>7</v>
      </c>
      <c r="L32">
        <v>201</v>
      </c>
    </row>
    <row r="33" spans="1:13">
      <c r="A33" s="7">
        <v>42017</v>
      </c>
      <c r="B33" s="8" t="s">
        <v>19</v>
      </c>
      <c r="C33">
        <v>27</v>
      </c>
      <c r="D33" s="8" t="s">
        <v>32</v>
      </c>
      <c r="F33">
        <v>1.44</v>
      </c>
      <c r="J33" s="8">
        <f>SUM(101,43,41)</f>
        <v>185</v>
      </c>
      <c r="K33">
        <v>3</v>
      </c>
      <c r="L33">
        <v>101</v>
      </c>
    </row>
    <row r="34" spans="1:13">
      <c r="A34" s="7">
        <v>42017</v>
      </c>
      <c r="B34" s="8" t="s">
        <v>19</v>
      </c>
      <c r="C34">
        <v>27</v>
      </c>
      <c r="D34" s="8" t="s">
        <v>32</v>
      </c>
      <c r="F34">
        <v>1.68</v>
      </c>
      <c r="J34" s="8">
        <f>SUM(36,37)</f>
        <v>73</v>
      </c>
      <c r="K34">
        <v>2</v>
      </c>
      <c r="L34">
        <v>37</v>
      </c>
    </row>
    <row r="35" spans="1:13">
      <c r="A35" s="7">
        <v>42017</v>
      </c>
      <c r="B35" s="8" t="s">
        <v>19</v>
      </c>
      <c r="C35">
        <v>27</v>
      </c>
      <c r="D35" s="8" t="s">
        <v>32</v>
      </c>
      <c r="F35">
        <v>0.65</v>
      </c>
      <c r="J35" s="8">
        <f>SUM(26,26,28)</f>
        <v>80</v>
      </c>
      <c r="K35">
        <v>3</v>
      </c>
      <c r="L35">
        <v>28</v>
      </c>
    </row>
    <row r="36" spans="1:13">
      <c r="A36" s="7">
        <v>42017</v>
      </c>
      <c r="B36" s="8" t="s">
        <v>19</v>
      </c>
      <c r="C36">
        <v>21</v>
      </c>
      <c r="D36" s="8" t="s">
        <v>32</v>
      </c>
      <c r="F36">
        <v>2.2000000000000002</v>
      </c>
      <c r="J36" s="8">
        <f>SUM(53,81,155,162)</f>
        <v>451</v>
      </c>
      <c r="K36">
        <v>4</v>
      </c>
      <c r="L36">
        <v>162</v>
      </c>
    </row>
    <row r="37" spans="1:13">
      <c r="A37" s="7">
        <v>42017</v>
      </c>
      <c r="B37" s="8" t="s">
        <v>19</v>
      </c>
      <c r="C37">
        <v>21</v>
      </c>
      <c r="D37" s="8" t="s">
        <v>32</v>
      </c>
      <c r="F37">
        <v>8.82</v>
      </c>
      <c r="J37" s="8">
        <f>SUM(142,196,223,266,270,278,282,288)</f>
        <v>1945</v>
      </c>
      <c r="K37">
        <v>8</v>
      </c>
      <c r="L37">
        <v>288</v>
      </c>
    </row>
    <row r="38" spans="1:13">
      <c r="A38" s="7">
        <v>42017</v>
      </c>
      <c r="B38" s="8" t="s">
        <v>19</v>
      </c>
      <c r="C38">
        <v>21</v>
      </c>
      <c r="D38" s="8" t="s">
        <v>32</v>
      </c>
      <c r="F38">
        <v>6.05</v>
      </c>
      <c r="J38" s="8">
        <f>SUM(168,196,200,210,215,216,213)</f>
        <v>1418</v>
      </c>
      <c r="K38">
        <v>7</v>
      </c>
      <c r="L38">
        <v>216</v>
      </c>
    </row>
    <row r="39" spans="1:13">
      <c r="A39" s="7">
        <v>42017</v>
      </c>
      <c r="B39" s="8" t="s">
        <v>19</v>
      </c>
      <c r="C39">
        <v>21</v>
      </c>
      <c r="D39" s="8" t="s">
        <v>32</v>
      </c>
      <c r="F39">
        <v>2.12</v>
      </c>
      <c r="J39" s="8">
        <f>SUM(187,203,211)</f>
        <v>601</v>
      </c>
      <c r="K39">
        <v>3</v>
      </c>
      <c r="L39">
        <v>211</v>
      </c>
    </row>
    <row r="40" spans="1:13">
      <c r="A40" s="7">
        <v>42017</v>
      </c>
      <c r="B40" s="8" t="s">
        <v>19</v>
      </c>
      <c r="C40">
        <v>21</v>
      </c>
      <c r="D40" s="8" t="s">
        <v>32</v>
      </c>
      <c r="F40">
        <v>2.89</v>
      </c>
      <c r="J40" s="8">
        <f>SUM(200,202,218)</f>
        <v>620</v>
      </c>
      <c r="K40">
        <v>3</v>
      </c>
      <c r="L40">
        <v>218</v>
      </c>
    </row>
    <row r="41" spans="1:13">
      <c r="A41" s="7">
        <v>42017</v>
      </c>
      <c r="B41" s="8" t="s">
        <v>19</v>
      </c>
      <c r="C41">
        <v>21</v>
      </c>
      <c r="D41" s="8" t="s">
        <v>32</v>
      </c>
      <c r="F41">
        <v>0.95</v>
      </c>
      <c r="J41" s="8">
        <f>SUM(35,65,72)</f>
        <v>172</v>
      </c>
      <c r="K41">
        <v>3</v>
      </c>
      <c r="L41">
        <v>72</v>
      </c>
    </row>
    <row r="42" spans="1:13">
      <c r="A42" s="7">
        <v>42017</v>
      </c>
      <c r="B42" s="8" t="s">
        <v>19</v>
      </c>
      <c r="C42">
        <v>20</v>
      </c>
      <c r="D42" s="8" t="s">
        <v>32</v>
      </c>
      <c r="M42" t="s">
        <v>20</v>
      </c>
    </row>
    <row r="43" spans="1:13">
      <c r="A43" s="7">
        <v>42017</v>
      </c>
      <c r="B43" s="8" t="s">
        <v>19</v>
      </c>
      <c r="C43">
        <v>15</v>
      </c>
      <c r="D43" s="8" t="s">
        <v>32</v>
      </c>
      <c r="M43" t="s">
        <v>20</v>
      </c>
    </row>
    <row r="44" spans="1:13">
      <c r="A44" s="7">
        <v>42017</v>
      </c>
      <c r="B44" s="8" t="s">
        <v>19</v>
      </c>
      <c r="C44">
        <v>12</v>
      </c>
      <c r="D44" s="8" t="s">
        <v>23</v>
      </c>
      <c r="E44">
        <v>222</v>
      </c>
      <c r="F44">
        <v>1.2</v>
      </c>
    </row>
    <row r="45" spans="1:13">
      <c r="A45" s="7">
        <v>42017</v>
      </c>
      <c r="B45" s="8" t="s">
        <v>19</v>
      </c>
      <c r="C45">
        <v>12</v>
      </c>
      <c r="D45" s="8" t="s">
        <v>23</v>
      </c>
      <c r="E45">
        <v>250</v>
      </c>
      <c r="F45">
        <v>1.4</v>
      </c>
    </row>
    <row r="46" spans="1:13">
      <c r="A46" s="7">
        <v>42017</v>
      </c>
      <c r="B46" s="8" t="s">
        <v>19</v>
      </c>
      <c r="C46">
        <v>12</v>
      </c>
      <c r="D46" s="8" t="s">
        <v>23</v>
      </c>
      <c r="E46">
        <v>176</v>
      </c>
      <c r="F46">
        <v>1.32</v>
      </c>
    </row>
    <row r="47" spans="1:13">
      <c r="A47" s="7">
        <v>42017</v>
      </c>
      <c r="B47" s="8" t="s">
        <v>19</v>
      </c>
      <c r="C47">
        <v>12</v>
      </c>
      <c r="D47" s="8" t="s">
        <v>23</v>
      </c>
      <c r="E47">
        <v>204</v>
      </c>
      <c r="F47">
        <v>2.0299999999999998</v>
      </c>
    </row>
    <row r="48" spans="1:13">
      <c r="A48" s="7">
        <v>42017</v>
      </c>
      <c r="B48" s="8" t="s">
        <v>19</v>
      </c>
      <c r="C48">
        <v>12</v>
      </c>
      <c r="D48" s="8" t="s">
        <v>23</v>
      </c>
      <c r="E48">
        <v>80</v>
      </c>
      <c r="F48">
        <v>1.1200000000000001</v>
      </c>
    </row>
    <row r="49" spans="1:6">
      <c r="A49" s="7">
        <v>42017</v>
      </c>
      <c r="B49" s="8" t="s">
        <v>19</v>
      </c>
      <c r="C49">
        <v>12</v>
      </c>
      <c r="D49" s="8" t="s">
        <v>23</v>
      </c>
      <c r="E49">
        <v>268</v>
      </c>
      <c r="F49">
        <v>1.61</v>
      </c>
    </row>
    <row r="50" spans="1:6">
      <c r="A50" s="7">
        <v>42017</v>
      </c>
      <c r="B50" s="8" t="s">
        <v>19</v>
      </c>
      <c r="C50">
        <v>12</v>
      </c>
      <c r="D50" s="8" t="s">
        <v>23</v>
      </c>
      <c r="E50">
        <v>134</v>
      </c>
      <c r="F50">
        <v>1.34</v>
      </c>
    </row>
    <row r="51" spans="1:6">
      <c r="A51" s="7">
        <v>42017</v>
      </c>
      <c r="B51" s="8" t="s">
        <v>19</v>
      </c>
      <c r="C51">
        <v>12</v>
      </c>
      <c r="D51" s="8" t="s">
        <v>23</v>
      </c>
      <c r="E51">
        <v>200</v>
      </c>
      <c r="F51">
        <v>1.29</v>
      </c>
    </row>
    <row r="52" spans="1:6">
      <c r="A52" s="7">
        <v>42017</v>
      </c>
      <c r="B52" s="8" t="s">
        <v>19</v>
      </c>
      <c r="C52">
        <v>12</v>
      </c>
      <c r="D52" s="8" t="s">
        <v>23</v>
      </c>
      <c r="E52">
        <v>138</v>
      </c>
      <c r="F52">
        <v>1.23</v>
      </c>
    </row>
    <row r="53" spans="1:6">
      <c r="A53" s="7">
        <v>42017</v>
      </c>
      <c r="B53" s="8" t="s">
        <v>19</v>
      </c>
      <c r="C53">
        <v>12</v>
      </c>
      <c r="D53" s="8" t="s">
        <v>23</v>
      </c>
      <c r="E53">
        <v>76</v>
      </c>
      <c r="F53">
        <v>1.46</v>
      </c>
    </row>
    <row r="54" spans="1:6">
      <c r="A54" s="7">
        <v>42017</v>
      </c>
      <c r="B54" s="8" t="s">
        <v>19</v>
      </c>
      <c r="C54">
        <v>12</v>
      </c>
      <c r="D54" s="8" t="s">
        <v>23</v>
      </c>
      <c r="E54">
        <v>189</v>
      </c>
      <c r="F54">
        <v>1.53</v>
      </c>
    </row>
    <row r="55" spans="1:6">
      <c r="A55" s="7">
        <v>42017</v>
      </c>
      <c r="B55" s="8" t="s">
        <v>19</v>
      </c>
      <c r="C55">
        <v>12</v>
      </c>
      <c r="D55" s="8" t="s">
        <v>23</v>
      </c>
      <c r="E55">
        <v>179</v>
      </c>
      <c r="F55">
        <v>1.29</v>
      </c>
    </row>
    <row r="56" spans="1:6">
      <c r="A56" s="7">
        <v>42017</v>
      </c>
      <c r="B56" s="8" t="s">
        <v>19</v>
      </c>
      <c r="C56">
        <v>12</v>
      </c>
      <c r="D56" s="8" t="s">
        <v>23</v>
      </c>
      <c r="E56">
        <v>193</v>
      </c>
      <c r="F56">
        <v>1.49</v>
      </c>
    </row>
    <row r="57" spans="1:6">
      <c r="A57" s="7">
        <v>42017</v>
      </c>
      <c r="B57" s="8" t="s">
        <v>19</v>
      </c>
      <c r="C57">
        <v>12</v>
      </c>
      <c r="D57" s="8" t="s">
        <v>23</v>
      </c>
      <c r="E57">
        <v>189</v>
      </c>
      <c r="F57">
        <v>1.53</v>
      </c>
    </row>
    <row r="58" spans="1:6">
      <c r="A58" s="7">
        <v>42017</v>
      </c>
      <c r="B58" s="8" t="s">
        <v>19</v>
      </c>
      <c r="C58">
        <v>12</v>
      </c>
      <c r="D58" s="8" t="s">
        <v>23</v>
      </c>
      <c r="E58">
        <v>147</v>
      </c>
      <c r="F58">
        <v>1.74</v>
      </c>
    </row>
    <row r="59" spans="1:6">
      <c r="A59" s="7">
        <v>42017</v>
      </c>
      <c r="B59" s="8" t="s">
        <v>19</v>
      </c>
      <c r="C59">
        <v>12</v>
      </c>
      <c r="D59" s="8" t="s">
        <v>23</v>
      </c>
      <c r="E59">
        <v>22</v>
      </c>
      <c r="F59">
        <v>0.55000000000000004</v>
      </c>
    </row>
    <row r="60" spans="1:6">
      <c r="A60" s="7">
        <v>42017</v>
      </c>
      <c r="B60" s="8" t="s">
        <v>19</v>
      </c>
      <c r="C60">
        <v>12</v>
      </c>
      <c r="D60" s="8" t="s">
        <v>23</v>
      </c>
      <c r="E60">
        <v>261</v>
      </c>
      <c r="F60">
        <v>1.58</v>
      </c>
    </row>
    <row r="61" spans="1:6">
      <c r="A61" s="7">
        <v>42017</v>
      </c>
      <c r="B61" s="8" t="s">
        <v>19</v>
      </c>
      <c r="C61">
        <v>12</v>
      </c>
      <c r="D61" s="8" t="s">
        <v>23</v>
      </c>
      <c r="E61">
        <v>200</v>
      </c>
      <c r="F61">
        <v>1.21</v>
      </c>
    </row>
    <row r="62" spans="1:6">
      <c r="A62" s="7">
        <v>42017</v>
      </c>
      <c r="B62" s="8" t="s">
        <v>19</v>
      </c>
      <c r="C62">
        <v>12</v>
      </c>
      <c r="D62" s="8" t="s">
        <v>23</v>
      </c>
      <c r="E62">
        <v>218</v>
      </c>
      <c r="F62">
        <v>1.56</v>
      </c>
    </row>
    <row r="63" spans="1:6">
      <c r="A63" s="7">
        <v>42017</v>
      </c>
      <c r="B63" s="8" t="s">
        <v>19</v>
      </c>
      <c r="C63">
        <v>12</v>
      </c>
      <c r="D63" s="8" t="s">
        <v>23</v>
      </c>
      <c r="E63">
        <v>128</v>
      </c>
      <c r="F63">
        <v>1.45</v>
      </c>
    </row>
    <row r="64" spans="1:6">
      <c r="A64" s="7">
        <v>42017</v>
      </c>
      <c r="B64" s="8" t="s">
        <v>19</v>
      </c>
      <c r="C64">
        <v>12</v>
      </c>
      <c r="D64" s="8" t="s">
        <v>23</v>
      </c>
      <c r="E64">
        <v>158</v>
      </c>
      <c r="F64">
        <v>1.43</v>
      </c>
    </row>
    <row r="65" spans="1:12">
      <c r="A65" s="7">
        <v>42017</v>
      </c>
      <c r="B65" s="8" t="s">
        <v>19</v>
      </c>
      <c r="C65">
        <v>12</v>
      </c>
      <c r="D65" s="8" t="s">
        <v>23</v>
      </c>
      <c r="E65">
        <v>241</v>
      </c>
      <c r="F65">
        <v>1.45</v>
      </c>
    </row>
    <row r="66" spans="1:12">
      <c r="A66" s="7">
        <v>42017</v>
      </c>
      <c r="B66" s="8" t="s">
        <v>19</v>
      </c>
      <c r="C66">
        <v>12</v>
      </c>
      <c r="D66" s="8" t="s">
        <v>23</v>
      </c>
      <c r="E66">
        <v>144</v>
      </c>
      <c r="F66">
        <v>1.6</v>
      </c>
    </row>
    <row r="67" spans="1:12">
      <c r="A67" s="7">
        <v>42017</v>
      </c>
      <c r="B67" s="8" t="s">
        <v>19</v>
      </c>
      <c r="C67">
        <v>12</v>
      </c>
      <c r="D67" s="8" t="s">
        <v>23</v>
      </c>
      <c r="E67">
        <v>221</v>
      </c>
      <c r="F67">
        <v>1.1399999999999999</v>
      </c>
    </row>
    <row r="68" spans="1:12">
      <c r="A68" s="7">
        <v>42017</v>
      </c>
      <c r="B68" s="8" t="s">
        <v>19</v>
      </c>
      <c r="C68">
        <v>12</v>
      </c>
      <c r="D68" s="8" t="s">
        <v>23</v>
      </c>
      <c r="E68">
        <v>135</v>
      </c>
      <c r="F68">
        <v>1.56</v>
      </c>
    </row>
    <row r="69" spans="1:12">
      <c r="A69" s="7">
        <v>42017</v>
      </c>
      <c r="B69" s="8" t="s">
        <v>19</v>
      </c>
      <c r="C69">
        <v>12</v>
      </c>
      <c r="D69" s="8" t="s">
        <v>23</v>
      </c>
      <c r="E69">
        <v>23</v>
      </c>
      <c r="F69">
        <v>0.74</v>
      </c>
    </row>
    <row r="70" spans="1:12">
      <c r="A70" s="7">
        <v>42017</v>
      </c>
      <c r="B70" s="8" t="s">
        <v>19</v>
      </c>
      <c r="C70">
        <v>12</v>
      </c>
      <c r="D70" s="8" t="s">
        <v>23</v>
      </c>
      <c r="E70">
        <v>24</v>
      </c>
      <c r="F70">
        <v>0.73</v>
      </c>
    </row>
    <row r="71" spans="1:12">
      <c r="A71" s="7">
        <v>42017</v>
      </c>
      <c r="B71" s="8" t="s">
        <v>19</v>
      </c>
      <c r="C71">
        <v>12</v>
      </c>
      <c r="D71" s="8" t="s">
        <v>23</v>
      </c>
      <c r="E71">
        <v>25</v>
      </c>
      <c r="F71">
        <v>0.81</v>
      </c>
    </row>
    <row r="72" spans="1:12">
      <c r="A72" s="7">
        <v>42017</v>
      </c>
      <c r="B72" s="8" t="s">
        <v>19</v>
      </c>
      <c r="C72">
        <v>12</v>
      </c>
      <c r="D72" s="8" t="s">
        <v>23</v>
      </c>
      <c r="E72">
        <v>23</v>
      </c>
      <c r="F72">
        <v>0.63</v>
      </c>
    </row>
    <row r="73" spans="1:12">
      <c r="A73" s="7">
        <v>42017</v>
      </c>
      <c r="B73" s="8" t="s">
        <v>19</v>
      </c>
      <c r="C73">
        <v>12</v>
      </c>
      <c r="D73" s="8" t="s">
        <v>23</v>
      </c>
      <c r="E73">
        <v>174</v>
      </c>
      <c r="F73">
        <v>1.38</v>
      </c>
    </row>
    <row r="74" spans="1:12">
      <c r="A74" s="7">
        <v>42017</v>
      </c>
      <c r="B74" s="8" t="s">
        <v>19</v>
      </c>
      <c r="C74">
        <v>12</v>
      </c>
      <c r="D74" s="8" t="s">
        <v>23</v>
      </c>
      <c r="E74">
        <v>192</v>
      </c>
      <c r="F74">
        <v>1.29</v>
      </c>
    </row>
    <row r="75" spans="1:12">
      <c r="A75" s="7">
        <v>42017</v>
      </c>
      <c r="B75" s="8" t="s">
        <v>19</v>
      </c>
      <c r="C75">
        <v>12</v>
      </c>
      <c r="D75" s="8" t="s">
        <v>23</v>
      </c>
      <c r="E75">
        <v>245</v>
      </c>
      <c r="F75">
        <v>1.78</v>
      </c>
    </row>
    <row r="76" spans="1:12">
      <c r="A76" s="7">
        <v>42017</v>
      </c>
      <c r="B76" s="8" t="s">
        <v>19</v>
      </c>
      <c r="C76">
        <v>12</v>
      </c>
      <c r="D76" s="8" t="s">
        <v>23</v>
      </c>
      <c r="E76">
        <v>177</v>
      </c>
      <c r="F76">
        <v>1.08</v>
      </c>
    </row>
    <row r="77" spans="1:12">
      <c r="A77" s="7">
        <v>42017</v>
      </c>
      <c r="B77" s="8" t="s">
        <v>19</v>
      </c>
      <c r="C77">
        <v>12</v>
      </c>
      <c r="D77" s="8" t="s">
        <v>23</v>
      </c>
      <c r="E77">
        <v>182</v>
      </c>
      <c r="F77">
        <v>1.2</v>
      </c>
    </row>
    <row r="78" spans="1:12">
      <c r="A78" s="7">
        <v>42017</v>
      </c>
      <c r="B78" s="8" t="s">
        <v>19</v>
      </c>
      <c r="C78">
        <v>12</v>
      </c>
      <c r="D78" s="8" t="s">
        <v>23</v>
      </c>
      <c r="E78">
        <v>184</v>
      </c>
      <c r="F78">
        <v>1.26</v>
      </c>
    </row>
    <row r="79" spans="1:12">
      <c r="A79" s="7">
        <v>42017</v>
      </c>
      <c r="B79" s="8" t="s">
        <v>19</v>
      </c>
      <c r="C79">
        <v>12</v>
      </c>
      <c r="D79" s="8" t="s">
        <v>32</v>
      </c>
      <c r="F79">
        <v>1.28</v>
      </c>
      <c r="J79">
        <f>SUM(44,11,171,173,176)</f>
        <v>575</v>
      </c>
      <c r="K79">
        <v>5</v>
      </c>
      <c r="L79">
        <v>176</v>
      </c>
    </row>
    <row r="80" spans="1:12">
      <c r="A80" s="7">
        <v>42017</v>
      </c>
      <c r="B80" s="8" t="s">
        <v>19</v>
      </c>
      <c r="C80">
        <v>12</v>
      </c>
      <c r="D80" s="8" t="s">
        <v>23</v>
      </c>
      <c r="E80">
        <v>211</v>
      </c>
      <c r="F80">
        <v>1.49</v>
      </c>
    </row>
    <row r="81" spans="1:6">
      <c r="A81" s="7">
        <v>42017</v>
      </c>
      <c r="B81" s="8" t="s">
        <v>19</v>
      </c>
      <c r="C81">
        <v>12</v>
      </c>
      <c r="D81" s="8" t="s">
        <v>23</v>
      </c>
      <c r="E81">
        <v>210</v>
      </c>
      <c r="F81">
        <v>1.48</v>
      </c>
    </row>
    <row r="82" spans="1:6">
      <c r="A82" s="7">
        <v>42017</v>
      </c>
      <c r="B82" s="8" t="s">
        <v>19</v>
      </c>
      <c r="C82">
        <v>12</v>
      </c>
      <c r="D82" s="8" t="s">
        <v>23</v>
      </c>
      <c r="E82">
        <v>173</v>
      </c>
      <c r="F82">
        <v>1.21</v>
      </c>
    </row>
    <row r="83" spans="1:6">
      <c r="A83" s="7">
        <v>42017</v>
      </c>
      <c r="B83" s="8" t="s">
        <v>19</v>
      </c>
      <c r="C83">
        <v>12</v>
      </c>
      <c r="D83" s="8" t="s">
        <v>23</v>
      </c>
      <c r="E83">
        <v>176</v>
      </c>
      <c r="F83">
        <v>0.98</v>
      </c>
    </row>
    <row r="84" spans="1:6">
      <c r="A84" s="7">
        <v>42017</v>
      </c>
      <c r="B84" s="8" t="s">
        <v>19</v>
      </c>
      <c r="C84">
        <v>12</v>
      </c>
      <c r="D84" s="8" t="s">
        <v>23</v>
      </c>
      <c r="E84">
        <v>164</v>
      </c>
      <c r="F84">
        <v>1.19</v>
      </c>
    </row>
    <row r="85" spans="1:6">
      <c r="A85" s="7">
        <v>42017</v>
      </c>
      <c r="B85" s="8" t="s">
        <v>19</v>
      </c>
      <c r="C85">
        <v>12</v>
      </c>
      <c r="D85" s="8" t="s">
        <v>23</v>
      </c>
      <c r="E85">
        <v>52</v>
      </c>
      <c r="F85">
        <v>0.93</v>
      </c>
    </row>
    <row r="86" spans="1:6">
      <c r="A86" s="7">
        <v>42017</v>
      </c>
      <c r="B86" s="8" t="s">
        <v>19</v>
      </c>
      <c r="C86">
        <v>12</v>
      </c>
      <c r="D86" s="8" t="s">
        <v>23</v>
      </c>
      <c r="E86">
        <v>271</v>
      </c>
      <c r="F86">
        <v>2.09</v>
      </c>
    </row>
    <row r="87" spans="1:6">
      <c r="A87" s="7">
        <v>42017</v>
      </c>
      <c r="B87" s="8" t="s">
        <v>19</v>
      </c>
      <c r="C87">
        <v>12</v>
      </c>
      <c r="D87" s="8" t="s">
        <v>23</v>
      </c>
      <c r="E87">
        <v>238</v>
      </c>
      <c r="F87">
        <v>1.81</v>
      </c>
    </row>
    <row r="88" spans="1:6">
      <c r="A88" s="7">
        <v>42017</v>
      </c>
      <c r="B88" s="8" t="s">
        <v>19</v>
      </c>
      <c r="C88">
        <v>12</v>
      </c>
      <c r="D88" s="8" t="s">
        <v>23</v>
      </c>
      <c r="E88">
        <v>234</v>
      </c>
      <c r="F88">
        <v>1.76</v>
      </c>
    </row>
    <row r="89" spans="1:6">
      <c r="A89" s="7">
        <v>42017</v>
      </c>
      <c r="B89" s="8" t="s">
        <v>19</v>
      </c>
      <c r="C89">
        <v>12</v>
      </c>
      <c r="D89" s="8" t="s">
        <v>23</v>
      </c>
      <c r="E89">
        <v>228</v>
      </c>
      <c r="F89">
        <v>2.08</v>
      </c>
    </row>
    <row r="90" spans="1:6">
      <c r="A90" s="7">
        <v>42017</v>
      </c>
      <c r="B90" s="8" t="s">
        <v>19</v>
      </c>
      <c r="C90">
        <v>12</v>
      </c>
      <c r="D90" s="8" t="s">
        <v>23</v>
      </c>
      <c r="E90">
        <v>144</v>
      </c>
      <c r="F90">
        <v>1.31</v>
      </c>
    </row>
    <row r="91" spans="1:6">
      <c r="A91" s="7">
        <v>42017</v>
      </c>
      <c r="B91" s="8" t="s">
        <v>19</v>
      </c>
      <c r="C91">
        <v>12</v>
      </c>
      <c r="D91" s="8" t="s">
        <v>23</v>
      </c>
      <c r="E91">
        <v>140</v>
      </c>
      <c r="F91">
        <v>1.18</v>
      </c>
    </row>
    <row r="92" spans="1:6">
      <c r="A92" s="7">
        <v>42017</v>
      </c>
      <c r="B92" s="8" t="s">
        <v>19</v>
      </c>
      <c r="C92">
        <v>12</v>
      </c>
      <c r="D92" s="8" t="s">
        <v>23</v>
      </c>
      <c r="E92">
        <v>153</v>
      </c>
      <c r="F92">
        <v>1.22</v>
      </c>
    </row>
    <row r="93" spans="1:6">
      <c r="A93" s="7">
        <v>42017</v>
      </c>
      <c r="B93" s="8" t="s">
        <v>19</v>
      </c>
      <c r="C93">
        <v>12</v>
      </c>
      <c r="D93" s="8" t="s">
        <v>23</v>
      </c>
      <c r="E93">
        <v>141</v>
      </c>
      <c r="F93">
        <v>1.28</v>
      </c>
    </row>
    <row r="94" spans="1:6">
      <c r="A94" s="7">
        <v>42017</v>
      </c>
      <c r="B94" s="8" t="s">
        <v>19</v>
      </c>
      <c r="C94">
        <v>12</v>
      </c>
      <c r="D94" s="8" t="s">
        <v>23</v>
      </c>
      <c r="E94">
        <v>141</v>
      </c>
      <c r="F94">
        <v>1.18</v>
      </c>
    </row>
    <row r="95" spans="1:6">
      <c r="A95" s="7">
        <v>42017</v>
      </c>
      <c r="B95" s="8" t="s">
        <v>19</v>
      </c>
      <c r="C95">
        <v>12</v>
      </c>
      <c r="D95" s="8" t="s">
        <v>23</v>
      </c>
      <c r="E95">
        <v>107</v>
      </c>
      <c r="F95">
        <v>0.9</v>
      </c>
    </row>
    <row r="96" spans="1:6">
      <c r="A96" s="7">
        <v>42017</v>
      </c>
      <c r="B96" s="8" t="s">
        <v>19</v>
      </c>
      <c r="C96">
        <v>12</v>
      </c>
      <c r="D96" s="8" t="s">
        <v>23</v>
      </c>
      <c r="E96">
        <v>191</v>
      </c>
      <c r="F96">
        <v>0.9</v>
      </c>
    </row>
    <row r="97" spans="1:13">
      <c r="A97" s="7">
        <v>42017</v>
      </c>
      <c r="B97" s="8" t="s">
        <v>19</v>
      </c>
      <c r="C97">
        <v>12</v>
      </c>
      <c r="D97" s="8" t="s">
        <v>23</v>
      </c>
      <c r="E97">
        <v>190</v>
      </c>
      <c r="F97">
        <v>1.4</v>
      </c>
    </row>
    <row r="98" spans="1:13">
      <c r="A98" s="7">
        <v>42017</v>
      </c>
      <c r="B98" s="8" t="s">
        <v>19</v>
      </c>
      <c r="C98">
        <v>12</v>
      </c>
      <c r="D98" s="8" t="s">
        <v>23</v>
      </c>
      <c r="E98">
        <v>129</v>
      </c>
      <c r="F98">
        <v>1.06</v>
      </c>
    </row>
    <row r="99" spans="1:13">
      <c r="A99" s="7">
        <v>42017</v>
      </c>
      <c r="B99" s="8" t="s">
        <v>19</v>
      </c>
      <c r="C99">
        <v>12</v>
      </c>
      <c r="D99" s="8" t="s">
        <v>23</v>
      </c>
      <c r="E99">
        <v>181</v>
      </c>
      <c r="F99">
        <v>1.4</v>
      </c>
    </row>
    <row r="100" spans="1:13">
      <c r="A100" s="7">
        <v>42017</v>
      </c>
      <c r="B100" s="8" t="s">
        <v>19</v>
      </c>
      <c r="C100">
        <v>12</v>
      </c>
      <c r="D100" s="8" t="s">
        <v>23</v>
      </c>
      <c r="E100">
        <v>193</v>
      </c>
      <c r="F100">
        <v>1</v>
      </c>
    </row>
    <row r="101" spans="1:13">
      <c r="A101" s="7">
        <v>42017</v>
      </c>
      <c r="B101" s="8" t="s">
        <v>19</v>
      </c>
      <c r="C101">
        <v>3</v>
      </c>
      <c r="D101" s="8" t="s">
        <v>23</v>
      </c>
      <c r="M101" t="s">
        <v>21</v>
      </c>
    </row>
    <row r="102" spans="1:13">
      <c r="A102" s="7">
        <v>42017</v>
      </c>
      <c r="B102" s="8" t="s">
        <v>19</v>
      </c>
      <c r="C102">
        <v>10</v>
      </c>
      <c r="D102" s="8" t="s">
        <v>23</v>
      </c>
      <c r="E102">
        <v>123</v>
      </c>
      <c r="F102">
        <v>1.7</v>
      </c>
    </row>
    <row r="103" spans="1:13">
      <c r="A103" s="7">
        <v>42017</v>
      </c>
      <c r="B103" s="8" t="s">
        <v>19</v>
      </c>
      <c r="C103">
        <v>10</v>
      </c>
      <c r="D103" t="s">
        <v>22</v>
      </c>
      <c r="E103">
        <v>192</v>
      </c>
      <c r="F103">
        <v>1.51</v>
      </c>
      <c r="G103">
        <v>10</v>
      </c>
    </row>
    <row r="104" spans="1:13">
      <c r="A104" s="7">
        <v>42017</v>
      </c>
      <c r="B104" s="8" t="s">
        <v>19</v>
      </c>
      <c r="C104">
        <v>10</v>
      </c>
      <c r="D104" s="8" t="s">
        <v>23</v>
      </c>
      <c r="E104">
        <v>200</v>
      </c>
      <c r="F104">
        <v>1.44</v>
      </c>
    </row>
    <row r="105" spans="1:13">
      <c r="A105" s="7">
        <v>42017</v>
      </c>
      <c r="B105" s="8" t="s">
        <v>19</v>
      </c>
      <c r="C105">
        <v>10</v>
      </c>
      <c r="D105" s="8" t="s">
        <v>23</v>
      </c>
      <c r="E105">
        <v>124</v>
      </c>
      <c r="F105">
        <v>1.38</v>
      </c>
    </row>
    <row r="106" spans="1:13">
      <c r="A106" s="7">
        <v>42017</v>
      </c>
      <c r="B106" s="8" t="s">
        <v>19</v>
      </c>
      <c r="C106">
        <v>10</v>
      </c>
      <c r="D106" s="8" t="s">
        <v>22</v>
      </c>
      <c r="E106">
        <v>176</v>
      </c>
      <c r="F106">
        <v>1.29</v>
      </c>
      <c r="G106">
        <v>9</v>
      </c>
    </row>
    <row r="107" spans="1:13">
      <c r="A107" s="7">
        <v>42017</v>
      </c>
      <c r="B107" s="8" t="s">
        <v>19</v>
      </c>
      <c r="C107">
        <v>10</v>
      </c>
      <c r="D107" s="8" t="s">
        <v>32</v>
      </c>
      <c r="F107">
        <v>0.83</v>
      </c>
      <c r="J107">
        <f>SUM(19,23,28)</f>
        <v>70</v>
      </c>
      <c r="K107">
        <v>3</v>
      </c>
      <c r="L107">
        <v>28</v>
      </c>
    </row>
    <row r="108" spans="1:13">
      <c r="A108" s="7">
        <v>42017</v>
      </c>
      <c r="B108" s="8" t="s">
        <v>19</v>
      </c>
      <c r="C108">
        <v>10</v>
      </c>
      <c r="D108" s="8" t="s">
        <v>23</v>
      </c>
      <c r="E108">
        <v>167</v>
      </c>
      <c r="F108">
        <v>2.08</v>
      </c>
    </row>
    <row r="109" spans="1:13">
      <c r="A109" s="7">
        <v>42017</v>
      </c>
      <c r="B109" s="8" t="s">
        <v>19</v>
      </c>
      <c r="C109">
        <v>10</v>
      </c>
      <c r="D109" s="8" t="s">
        <v>32</v>
      </c>
      <c r="F109">
        <v>1.67</v>
      </c>
      <c r="J109">
        <f>SUM(82,97,117,119)</f>
        <v>415</v>
      </c>
      <c r="K109">
        <v>4</v>
      </c>
      <c r="L109">
        <v>119</v>
      </c>
    </row>
    <row r="110" spans="1:13">
      <c r="A110" s="7">
        <v>42017</v>
      </c>
      <c r="B110" s="8" t="s">
        <v>19</v>
      </c>
      <c r="C110">
        <v>10</v>
      </c>
      <c r="D110" s="8" t="s">
        <v>32</v>
      </c>
      <c r="F110">
        <v>3.15</v>
      </c>
      <c r="J110">
        <f>SUM(113,158,171,181)</f>
        <v>623</v>
      </c>
      <c r="K110">
        <v>4</v>
      </c>
      <c r="L110">
        <v>181</v>
      </c>
    </row>
    <row r="111" spans="1:13">
      <c r="A111" s="7">
        <v>42017</v>
      </c>
      <c r="B111" s="8" t="s">
        <v>19</v>
      </c>
      <c r="C111">
        <v>10</v>
      </c>
      <c r="D111" s="8" t="s">
        <v>32</v>
      </c>
      <c r="F111">
        <v>5.13</v>
      </c>
      <c r="J111">
        <f>SUM(79,196,208,223,243,243)</f>
        <v>1192</v>
      </c>
      <c r="K111">
        <v>6</v>
      </c>
      <c r="L111">
        <v>243</v>
      </c>
    </row>
    <row r="112" spans="1:13">
      <c r="A112" s="7">
        <v>42017</v>
      </c>
      <c r="B112" s="8" t="s">
        <v>19</v>
      </c>
      <c r="C112">
        <v>10</v>
      </c>
      <c r="D112" s="8" t="s">
        <v>23</v>
      </c>
      <c r="E112">
        <v>122</v>
      </c>
      <c r="F112">
        <v>1.67</v>
      </c>
    </row>
    <row r="113" spans="1:12">
      <c r="A113" s="7">
        <v>42017</v>
      </c>
      <c r="B113" s="8" t="s">
        <v>19</v>
      </c>
      <c r="C113">
        <v>10</v>
      </c>
      <c r="D113" s="8" t="s">
        <v>23</v>
      </c>
      <c r="E113">
        <v>28</v>
      </c>
      <c r="F113">
        <v>0.6</v>
      </c>
    </row>
    <row r="114" spans="1:12">
      <c r="A114" s="7">
        <v>42017</v>
      </c>
      <c r="B114" s="8" t="s">
        <v>19</v>
      </c>
      <c r="C114">
        <v>10</v>
      </c>
      <c r="D114" s="8" t="s">
        <v>23</v>
      </c>
      <c r="E114">
        <v>222</v>
      </c>
      <c r="F114">
        <v>1.95</v>
      </c>
    </row>
    <row r="115" spans="1:12">
      <c r="A115" s="7">
        <v>42017</v>
      </c>
      <c r="B115" s="8" t="s">
        <v>19</v>
      </c>
      <c r="C115">
        <v>10</v>
      </c>
      <c r="D115" s="8" t="s">
        <v>23</v>
      </c>
      <c r="E115">
        <v>83</v>
      </c>
      <c r="F115">
        <v>1.54</v>
      </c>
      <c r="G115">
        <v>1</v>
      </c>
    </row>
    <row r="116" spans="1:12">
      <c r="A116" s="7">
        <v>42017</v>
      </c>
      <c r="B116" s="8" t="s">
        <v>19</v>
      </c>
      <c r="C116">
        <v>10</v>
      </c>
      <c r="D116" s="8" t="s">
        <v>23</v>
      </c>
      <c r="E116">
        <v>105</v>
      </c>
      <c r="F116">
        <v>1.69</v>
      </c>
    </row>
    <row r="117" spans="1:12">
      <c r="A117" s="7">
        <v>42017</v>
      </c>
      <c r="B117" s="8" t="s">
        <v>19</v>
      </c>
      <c r="C117">
        <v>10</v>
      </c>
      <c r="D117" s="8" t="s">
        <v>23</v>
      </c>
      <c r="E117">
        <v>206</v>
      </c>
      <c r="F117">
        <v>1.93</v>
      </c>
    </row>
    <row r="118" spans="1:12">
      <c r="A118" s="7">
        <v>42017</v>
      </c>
      <c r="B118" s="8" t="s">
        <v>19</v>
      </c>
      <c r="C118">
        <v>10</v>
      </c>
      <c r="D118" s="8" t="s">
        <v>23</v>
      </c>
      <c r="E118">
        <v>212</v>
      </c>
      <c r="F118">
        <v>1.57</v>
      </c>
    </row>
    <row r="119" spans="1:12">
      <c r="A119" s="7">
        <v>42017</v>
      </c>
      <c r="B119" s="8" t="s">
        <v>19</v>
      </c>
      <c r="C119">
        <v>10</v>
      </c>
      <c r="D119" s="8" t="s">
        <v>23</v>
      </c>
      <c r="E119">
        <v>29</v>
      </c>
      <c r="F119">
        <v>1.02</v>
      </c>
    </row>
    <row r="120" spans="1:12">
      <c r="A120" s="7">
        <v>42017</v>
      </c>
      <c r="B120" s="8" t="s">
        <v>19</v>
      </c>
      <c r="C120">
        <v>10</v>
      </c>
      <c r="D120" s="8" t="s">
        <v>23</v>
      </c>
      <c r="E120">
        <v>250</v>
      </c>
      <c r="F120">
        <v>2.11</v>
      </c>
    </row>
    <row r="121" spans="1:12">
      <c r="A121" s="7">
        <v>42017</v>
      </c>
      <c r="B121" s="8" t="s">
        <v>19</v>
      </c>
      <c r="C121">
        <v>10</v>
      </c>
      <c r="D121" s="8" t="s">
        <v>23</v>
      </c>
      <c r="E121">
        <v>190</v>
      </c>
      <c r="F121">
        <v>1.51</v>
      </c>
    </row>
    <row r="122" spans="1:12">
      <c r="A122" s="7">
        <v>42017</v>
      </c>
      <c r="B122" s="8" t="s">
        <v>19</v>
      </c>
      <c r="C122">
        <v>10</v>
      </c>
      <c r="D122" s="8" t="s">
        <v>32</v>
      </c>
      <c r="F122">
        <v>0.94</v>
      </c>
      <c r="J122">
        <f>SUM(29,41,53)</f>
        <v>123</v>
      </c>
      <c r="K122">
        <v>3</v>
      </c>
      <c r="L122">
        <v>53</v>
      </c>
    </row>
    <row r="123" spans="1:12">
      <c r="A123" s="7">
        <v>42017</v>
      </c>
      <c r="B123" s="8" t="s">
        <v>19</v>
      </c>
      <c r="C123">
        <v>10</v>
      </c>
      <c r="D123" s="8" t="s">
        <v>32</v>
      </c>
      <c r="F123">
        <v>1.48</v>
      </c>
      <c r="J123">
        <f>SUM(46,63,72)</f>
        <v>181</v>
      </c>
      <c r="K123">
        <v>3</v>
      </c>
      <c r="L123">
        <v>72</v>
      </c>
    </row>
    <row r="124" spans="1:12">
      <c r="A124" s="7">
        <v>42017</v>
      </c>
      <c r="B124" s="8" t="s">
        <v>19</v>
      </c>
      <c r="C124">
        <v>10</v>
      </c>
      <c r="D124" s="8" t="s">
        <v>23</v>
      </c>
      <c r="E124">
        <v>201</v>
      </c>
      <c r="F124">
        <v>1.26</v>
      </c>
    </row>
    <row r="125" spans="1:12">
      <c r="A125" s="7">
        <v>42017</v>
      </c>
      <c r="B125" s="8" t="s">
        <v>19</v>
      </c>
      <c r="C125">
        <v>10</v>
      </c>
      <c r="D125" s="8" t="s">
        <v>32</v>
      </c>
      <c r="F125">
        <v>4.53</v>
      </c>
      <c r="J125">
        <f>SUM(103,148,207,250)</f>
        <v>708</v>
      </c>
      <c r="K125">
        <v>4</v>
      </c>
      <c r="L125">
        <v>250</v>
      </c>
    </row>
    <row r="126" spans="1:12">
      <c r="A126" s="7">
        <v>42017</v>
      </c>
      <c r="B126" s="8" t="s">
        <v>19</v>
      </c>
      <c r="C126">
        <v>10</v>
      </c>
      <c r="D126" s="8" t="s">
        <v>32</v>
      </c>
      <c r="F126">
        <v>4.18</v>
      </c>
      <c r="J126">
        <f>SUM(50,50,248,256,248)</f>
        <v>852</v>
      </c>
      <c r="K126">
        <v>5</v>
      </c>
      <c r="L126">
        <v>256</v>
      </c>
    </row>
    <row r="127" spans="1:12">
      <c r="A127" s="7">
        <v>42019</v>
      </c>
      <c r="B127" s="8" t="s">
        <v>24</v>
      </c>
      <c r="C127">
        <v>49</v>
      </c>
      <c r="D127" s="8" t="s">
        <v>32</v>
      </c>
      <c r="F127">
        <v>0.92</v>
      </c>
      <c r="J127" s="8">
        <f>SUM(24,61,70,84)</f>
        <v>239</v>
      </c>
      <c r="K127">
        <v>4</v>
      </c>
      <c r="L127">
        <v>84</v>
      </c>
    </row>
    <row r="128" spans="1:12">
      <c r="A128" s="7">
        <v>42019</v>
      </c>
      <c r="B128" s="8" t="s">
        <v>24</v>
      </c>
      <c r="C128">
        <v>49</v>
      </c>
      <c r="D128" s="8" t="s">
        <v>32</v>
      </c>
      <c r="F128">
        <v>1.02</v>
      </c>
      <c r="J128">
        <f>SUM(46,84,89)</f>
        <v>219</v>
      </c>
      <c r="K128">
        <v>3</v>
      </c>
      <c r="L128">
        <v>89</v>
      </c>
    </row>
    <row r="129" spans="1:12">
      <c r="A129" s="7">
        <v>42019</v>
      </c>
      <c r="B129" s="8" t="s">
        <v>24</v>
      </c>
      <c r="C129">
        <v>49</v>
      </c>
      <c r="D129" s="8" t="s">
        <v>32</v>
      </c>
      <c r="F129">
        <v>0.86</v>
      </c>
      <c r="J129">
        <f>SUM(50,134,192)</f>
        <v>376</v>
      </c>
      <c r="K129">
        <v>3</v>
      </c>
      <c r="L129">
        <v>192</v>
      </c>
    </row>
    <row r="130" spans="1:12">
      <c r="A130" s="7">
        <v>42019</v>
      </c>
      <c r="B130" s="8" t="s">
        <v>24</v>
      </c>
      <c r="C130">
        <v>49</v>
      </c>
      <c r="D130" s="8" t="s">
        <v>32</v>
      </c>
      <c r="F130">
        <v>3.34</v>
      </c>
      <c r="J130">
        <f>SUM(275,303,322)</f>
        <v>900</v>
      </c>
      <c r="K130">
        <v>3</v>
      </c>
      <c r="L130">
        <v>322</v>
      </c>
    </row>
    <row r="131" spans="1:12">
      <c r="A131" s="7">
        <v>42019</v>
      </c>
      <c r="B131" s="8" t="s">
        <v>24</v>
      </c>
      <c r="C131">
        <v>14</v>
      </c>
      <c r="D131" s="8" t="s">
        <v>32</v>
      </c>
      <c r="F131">
        <v>4.45</v>
      </c>
      <c r="J131">
        <f>SUM(233,267)</f>
        <v>500</v>
      </c>
      <c r="K131">
        <v>2</v>
      </c>
      <c r="L131">
        <v>267</v>
      </c>
    </row>
    <row r="132" spans="1:12">
      <c r="A132" s="7">
        <v>42019</v>
      </c>
      <c r="B132" s="8" t="s">
        <v>24</v>
      </c>
      <c r="C132">
        <v>14</v>
      </c>
      <c r="D132" s="8" t="s">
        <v>32</v>
      </c>
      <c r="F132">
        <v>4.0599999999999996</v>
      </c>
      <c r="J132">
        <f>SUM(187,211,253,254,261)</f>
        <v>1166</v>
      </c>
      <c r="K132">
        <v>5</v>
      </c>
      <c r="L132">
        <v>261</v>
      </c>
    </row>
    <row r="133" spans="1:12">
      <c r="A133" s="7">
        <v>42019</v>
      </c>
      <c r="B133" s="8" t="s">
        <v>24</v>
      </c>
      <c r="C133">
        <v>14</v>
      </c>
      <c r="D133" s="8" t="s">
        <v>32</v>
      </c>
      <c r="F133">
        <v>1.23</v>
      </c>
      <c r="J133">
        <f>SUM(65,81,182)</f>
        <v>328</v>
      </c>
      <c r="K133">
        <v>3</v>
      </c>
      <c r="L133">
        <v>182</v>
      </c>
    </row>
    <row r="134" spans="1:12">
      <c r="A134" s="7">
        <v>42019</v>
      </c>
      <c r="B134" s="8" t="s">
        <v>24</v>
      </c>
      <c r="C134">
        <v>14</v>
      </c>
      <c r="D134" s="8" t="s">
        <v>32</v>
      </c>
      <c r="F134">
        <v>4.5599999999999996</v>
      </c>
      <c r="J134">
        <f>SUM(151,177,211,239,237,259)</f>
        <v>1274</v>
      </c>
      <c r="K134">
        <v>6</v>
      </c>
      <c r="L134">
        <v>259</v>
      </c>
    </row>
    <row r="135" spans="1:12">
      <c r="A135" s="7">
        <v>42019</v>
      </c>
      <c r="B135" s="8" t="s">
        <v>24</v>
      </c>
      <c r="C135">
        <v>14</v>
      </c>
      <c r="D135" s="8" t="s">
        <v>32</v>
      </c>
      <c r="F135">
        <v>2.15</v>
      </c>
      <c r="J135">
        <f>SUM(66,79,137,142,169,184,184)</f>
        <v>961</v>
      </c>
      <c r="K135">
        <v>7</v>
      </c>
      <c r="L135">
        <v>184</v>
      </c>
    </row>
    <row r="136" spans="1:12">
      <c r="A136" s="7">
        <v>42019</v>
      </c>
      <c r="B136" s="8" t="s">
        <v>24</v>
      </c>
      <c r="C136">
        <v>14</v>
      </c>
      <c r="D136" s="8" t="s">
        <v>32</v>
      </c>
      <c r="F136">
        <v>2.87</v>
      </c>
      <c r="J136">
        <f>SUM(136,137,202,226,229)</f>
        <v>930</v>
      </c>
      <c r="K136">
        <v>5</v>
      </c>
      <c r="L136">
        <v>229</v>
      </c>
    </row>
    <row r="137" spans="1:12">
      <c r="A137" s="7">
        <v>42019</v>
      </c>
      <c r="B137" s="8" t="s">
        <v>24</v>
      </c>
      <c r="C137">
        <v>14</v>
      </c>
      <c r="D137" s="8" t="s">
        <v>32</v>
      </c>
      <c r="F137">
        <v>4.91</v>
      </c>
      <c r="J137">
        <f>SUM(176,222,241,252,260,274)</f>
        <v>1425</v>
      </c>
      <c r="K137">
        <v>6</v>
      </c>
      <c r="L137">
        <v>274</v>
      </c>
    </row>
    <row r="138" spans="1:12">
      <c r="A138" s="7">
        <v>42019</v>
      </c>
      <c r="B138" s="8" t="s">
        <v>24</v>
      </c>
      <c r="C138">
        <v>14</v>
      </c>
      <c r="D138" s="8" t="s">
        <v>32</v>
      </c>
      <c r="F138">
        <v>1.6</v>
      </c>
      <c r="J138">
        <f>SUM(156,187,227,230)</f>
        <v>800</v>
      </c>
      <c r="K138">
        <v>4</v>
      </c>
      <c r="L138">
        <v>230</v>
      </c>
    </row>
    <row r="139" spans="1:12">
      <c r="A139" s="7">
        <v>42019</v>
      </c>
      <c r="B139" s="8" t="s">
        <v>24</v>
      </c>
      <c r="C139">
        <v>14</v>
      </c>
      <c r="D139" s="8" t="s">
        <v>32</v>
      </c>
      <c r="F139">
        <v>0.85</v>
      </c>
      <c r="J139">
        <f>SUM(107,117)</f>
        <v>224</v>
      </c>
      <c r="K139">
        <v>2</v>
      </c>
      <c r="L139">
        <v>117</v>
      </c>
    </row>
    <row r="140" spans="1:12">
      <c r="A140" s="7">
        <v>42019</v>
      </c>
      <c r="B140" s="8" t="s">
        <v>24</v>
      </c>
      <c r="C140">
        <v>14</v>
      </c>
      <c r="D140" s="8" t="s">
        <v>32</v>
      </c>
      <c r="F140">
        <v>1.21</v>
      </c>
      <c r="J140">
        <f>SUM(85,106,162,174)</f>
        <v>527</v>
      </c>
      <c r="K140">
        <v>4</v>
      </c>
      <c r="L140">
        <v>174</v>
      </c>
    </row>
    <row r="141" spans="1:12">
      <c r="A141" s="7">
        <v>42019</v>
      </c>
      <c r="B141" s="8" t="s">
        <v>24</v>
      </c>
      <c r="C141">
        <v>14</v>
      </c>
      <c r="D141" s="8" t="s">
        <v>32</v>
      </c>
      <c r="F141">
        <v>2.15</v>
      </c>
      <c r="J141">
        <f>SUM(141,160,205)</f>
        <v>506</v>
      </c>
      <c r="K141">
        <v>3</v>
      </c>
      <c r="L141">
        <v>205</v>
      </c>
    </row>
    <row r="142" spans="1:12">
      <c r="A142" s="7">
        <v>42019</v>
      </c>
      <c r="B142" s="8" t="s">
        <v>24</v>
      </c>
      <c r="C142">
        <v>14</v>
      </c>
      <c r="D142" s="8" t="s">
        <v>32</v>
      </c>
      <c r="F142">
        <v>3.25</v>
      </c>
      <c r="J142">
        <f>SUM(225,236,245,252)</f>
        <v>958</v>
      </c>
      <c r="K142">
        <v>4</v>
      </c>
      <c r="L142">
        <v>252</v>
      </c>
    </row>
    <row r="143" spans="1:12">
      <c r="A143" s="7">
        <v>42019</v>
      </c>
      <c r="B143" s="8" t="s">
        <v>24</v>
      </c>
      <c r="C143">
        <v>14</v>
      </c>
      <c r="D143" s="8" t="s">
        <v>32</v>
      </c>
      <c r="F143">
        <v>1.9</v>
      </c>
      <c r="J143">
        <f>SUM(149,185,193,224)</f>
        <v>751</v>
      </c>
      <c r="K143">
        <v>4</v>
      </c>
      <c r="L143">
        <v>224</v>
      </c>
    </row>
    <row r="144" spans="1:12">
      <c r="A144" s="7">
        <v>42019</v>
      </c>
      <c r="B144" s="8" t="s">
        <v>24</v>
      </c>
      <c r="C144">
        <v>11</v>
      </c>
      <c r="D144" s="8" t="s">
        <v>32</v>
      </c>
      <c r="F144">
        <v>5.32</v>
      </c>
      <c r="J144">
        <f>SUM(106,57,137,137,159,176,209,209,214)</f>
        <v>1404</v>
      </c>
      <c r="K144">
        <v>9</v>
      </c>
      <c r="L144">
        <v>214</v>
      </c>
    </row>
    <row r="145" spans="1:12">
      <c r="A145" s="7">
        <v>42019</v>
      </c>
      <c r="B145" s="8" t="s">
        <v>24</v>
      </c>
      <c r="C145">
        <v>11</v>
      </c>
      <c r="D145" s="8" t="s">
        <v>32</v>
      </c>
      <c r="F145">
        <v>4.8499999999999996</v>
      </c>
      <c r="J145">
        <f>SUM(53,88,156,190,209,225)</f>
        <v>921</v>
      </c>
      <c r="K145">
        <v>6</v>
      </c>
      <c r="L145">
        <v>225</v>
      </c>
    </row>
    <row r="146" spans="1:12">
      <c r="A146" s="7">
        <v>42019</v>
      </c>
      <c r="B146" s="8" t="s">
        <v>24</v>
      </c>
      <c r="C146">
        <v>11</v>
      </c>
      <c r="D146" s="8" t="s">
        <v>32</v>
      </c>
      <c r="F146">
        <v>0.85</v>
      </c>
      <c r="J146">
        <f>SUM(64,42,86,116,110)</f>
        <v>418</v>
      </c>
      <c r="K146">
        <v>5</v>
      </c>
      <c r="L146">
        <v>116</v>
      </c>
    </row>
    <row r="147" spans="1:12">
      <c r="A147" s="7">
        <v>42019</v>
      </c>
      <c r="B147" s="8" t="s">
        <v>24</v>
      </c>
      <c r="C147">
        <v>11</v>
      </c>
      <c r="D147" s="8" t="s">
        <v>32</v>
      </c>
      <c r="F147">
        <v>6.81</v>
      </c>
      <c r="J147">
        <f>SUM(81,158,219,254,260,260,265,266,274)</f>
        <v>2037</v>
      </c>
      <c r="K147">
        <v>9</v>
      </c>
      <c r="L147">
        <v>274</v>
      </c>
    </row>
    <row r="148" spans="1:12">
      <c r="A148" s="7">
        <v>42019</v>
      </c>
      <c r="B148" s="8" t="s">
        <v>24</v>
      </c>
      <c r="C148">
        <v>11</v>
      </c>
      <c r="D148" s="8" t="s">
        <v>32</v>
      </c>
      <c r="F148">
        <v>0.72</v>
      </c>
      <c r="J148">
        <f>SUM(14,16)</f>
        <v>30</v>
      </c>
      <c r="K148">
        <v>2</v>
      </c>
      <c r="L148">
        <v>16</v>
      </c>
    </row>
    <row r="149" spans="1:12">
      <c r="A149" s="7">
        <v>42019</v>
      </c>
      <c r="B149" s="8" t="s">
        <v>24</v>
      </c>
      <c r="C149">
        <v>11</v>
      </c>
      <c r="D149" s="8" t="s">
        <v>32</v>
      </c>
      <c r="F149">
        <v>1.1299999999999999</v>
      </c>
      <c r="J149">
        <f>SUM(26,29,31)</f>
        <v>86</v>
      </c>
      <c r="K149">
        <v>3</v>
      </c>
      <c r="L149">
        <v>31</v>
      </c>
    </row>
    <row r="150" spans="1:12">
      <c r="A150" s="7">
        <v>42019</v>
      </c>
      <c r="B150" s="8" t="s">
        <v>24</v>
      </c>
      <c r="C150">
        <v>8</v>
      </c>
      <c r="D150" s="8" t="s">
        <v>32</v>
      </c>
      <c r="F150">
        <v>1.68</v>
      </c>
      <c r="J150">
        <f>SUM(22,27,49,54,74,90,87)</f>
        <v>403</v>
      </c>
      <c r="K150">
        <v>7</v>
      </c>
      <c r="L150">
        <v>90</v>
      </c>
    </row>
    <row r="151" spans="1:12">
      <c r="A151" s="7">
        <v>42019</v>
      </c>
      <c r="B151" s="8" t="s">
        <v>24</v>
      </c>
      <c r="C151">
        <v>8</v>
      </c>
      <c r="D151" s="8" t="s">
        <v>32</v>
      </c>
      <c r="F151">
        <v>2.2799999999999998</v>
      </c>
      <c r="J151">
        <f>SUM(69,97,118,129,139)</f>
        <v>552</v>
      </c>
      <c r="K151">
        <v>5</v>
      </c>
      <c r="L151">
        <v>139</v>
      </c>
    </row>
    <row r="152" spans="1:12">
      <c r="A152" s="7">
        <v>42019</v>
      </c>
      <c r="B152" s="8" t="s">
        <v>24</v>
      </c>
      <c r="C152">
        <v>8</v>
      </c>
      <c r="D152" s="8" t="s">
        <v>23</v>
      </c>
      <c r="E152">
        <v>162</v>
      </c>
      <c r="F152">
        <v>1.38</v>
      </c>
    </row>
    <row r="153" spans="1:12">
      <c r="A153" s="7">
        <v>42019</v>
      </c>
      <c r="B153" s="8" t="s">
        <v>24</v>
      </c>
      <c r="C153">
        <v>8</v>
      </c>
      <c r="D153" s="8" t="s">
        <v>23</v>
      </c>
      <c r="E153">
        <v>127</v>
      </c>
      <c r="F153">
        <v>0.8</v>
      </c>
    </row>
    <row r="154" spans="1:12">
      <c r="A154" s="7">
        <v>42019</v>
      </c>
      <c r="B154" s="8" t="s">
        <v>24</v>
      </c>
      <c r="C154">
        <v>8</v>
      </c>
      <c r="D154" s="8" t="s">
        <v>23</v>
      </c>
      <c r="E154">
        <v>163</v>
      </c>
      <c r="F154">
        <v>1.7</v>
      </c>
    </row>
    <row r="155" spans="1:12">
      <c r="A155" s="7">
        <v>42019</v>
      </c>
      <c r="B155" s="8" t="s">
        <v>24</v>
      </c>
      <c r="C155">
        <v>8</v>
      </c>
      <c r="D155" s="8" t="s">
        <v>32</v>
      </c>
      <c r="F155">
        <v>3.21</v>
      </c>
      <c r="J155">
        <f>SUM(61,129,147,177,187,203,214)</f>
        <v>1118</v>
      </c>
      <c r="K155">
        <v>7</v>
      </c>
      <c r="L155">
        <v>214</v>
      </c>
    </row>
    <row r="156" spans="1:12">
      <c r="A156" s="7">
        <v>42019</v>
      </c>
      <c r="B156" s="8" t="s">
        <v>24</v>
      </c>
      <c r="C156">
        <v>8</v>
      </c>
      <c r="D156" s="8" t="s">
        <v>23</v>
      </c>
      <c r="E156">
        <v>128</v>
      </c>
      <c r="F156">
        <v>1.1299999999999999</v>
      </c>
    </row>
    <row r="157" spans="1:12">
      <c r="A157" s="7">
        <v>42019</v>
      </c>
      <c r="B157" s="8" t="s">
        <v>24</v>
      </c>
      <c r="C157">
        <v>8</v>
      </c>
      <c r="D157" s="8" t="s">
        <v>23</v>
      </c>
      <c r="E157">
        <v>192</v>
      </c>
      <c r="F157">
        <v>1.41</v>
      </c>
    </row>
    <row r="158" spans="1:12">
      <c r="A158" s="7">
        <v>42019</v>
      </c>
      <c r="B158" s="8" t="s">
        <v>24</v>
      </c>
      <c r="C158">
        <v>8</v>
      </c>
      <c r="D158" s="8" t="s">
        <v>32</v>
      </c>
      <c r="F158">
        <v>2.2799999999999998</v>
      </c>
      <c r="J158">
        <f>SUM(66,68,112,167,171,192)</f>
        <v>776</v>
      </c>
      <c r="K158">
        <v>6</v>
      </c>
      <c r="L158">
        <v>192</v>
      </c>
    </row>
    <row r="159" spans="1:12">
      <c r="A159" s="7">
        <v>42019</v>
      </c>
      <c r="B159" s="8" t="s">
        <v>24</v>
      </c>
      <c r="C159">
        <v>8</v>
      </c>
      <c r="D159" s="8" t="s">
        <v>23</v>
      </c>
      <c r="E159">
        <v>224</v>
      </c>
      <c r="F159">
        <v>1.08</v>
      </c>
    </row>
    <row r="160" spans="1:12">
      <c r="A160" s="7">
        <v>42019</v>
      </c>
      <c r="B160" s="8" t="s">
        <v>24</v>
      </c>
      <c r="C160">
        <v>8</v>
      </c>
      <c r="D160" s="8" t="s">
        <v>23</v>
      </c>
      <c r="E160">
        <v>122</v>
      </c>
      <c r="F160">
        <v>0.48</v>
      </c>
    </row>
    <row r="161" spans="1:12">
      <c r="A161" s="7">
        <v>42019</v>
      </c>
      <c r="B161" s="8" t="s">
        <v>24</v>
      </c>
      <c r="C161">
        <v>8</v>
      </c>
      <c r="D161" s="8" t="s">
        <v>32</v>
      </c>
      <c r="F161">
        <v>8.9600000000000009</v>
      </c>
      <c r="J161">
        <f>SUM(144,211,245,289,251,252,249,258,261)</f>
        <v>2160</v>
      </c>
      <c r="K161">
        <v>9</v>
      </c>
      <c r="L161">
        <v>284</v>
      </c>
    </row>
    <row r="162" spans="1:12">
      <c r="A162" s="7">
        <v>42019</v>
      </c>
      <c r="B162" s="8" t="s">
        <v>24</v>
      </c>
      <c r="C162">
        <v>1</v>
      </c>
      <c r="D162" s="8" t="s">
        <v>23</v>
      </c>
      <c r="E162">
        <v>148</v>
      </c>
      <c r="F162">
        <v>1.07</v>
      </c>
    </row>
    <row r="163" spans="1:12">
      <c r="A163" s="7">
        <v>42019</v>
      </c>
      <c r="B163" s="8" t="s">
        <v>24</v>
      </c>
      <c r="C163">
        <v>1</v>
      </c>
      <c r="D163" s="8" t="s">
        <v>23</v>
      </c>
      <c r="E163">
        <v>147</v>
      </c>
      <c r="F163">
        <v>0.84</v>
      </c>
    </row>
    <row r="164" spans="1:12">
      <c r="A164" s="7">
        <v>42019</v>
      </c>
      <c r="B164" s="8" t="s">
        <v>24</v>
      </c>
      <c r="C164">
        <v>1</v>
      </c>
      <c r="D164" s="8" t="s">
        <v>23</v>
      </c>
      <c r="E164">
        <v>24</v>
      </c>
      <c r="F164">
        <v>0.25</v>
      </c>
    </row>
    <row r="165" spans="1:12">
      <c r="A165" s="7">
        <v>42019</v>
      </c>
      <c r="B165" s="8" t="s">
        <v>24</v>
      </c>
      <c r="C165">
        <v>1</v>
      </c>
      <c r="D165" s="8" t="s">
        <v>23</v>
      </c>
      <c r="E165">
        <v>30</v>
      </c>
      <c r="F165">
        <v>0.52</v>
      </c>
    </row>
    <row r="166" spans="1:12">
      <c r="A166" s="7">
        <v>42019</v>
      </c>
      <c r="B166" s="8" t="s">
        <v>24</v>
      </c>
      <c r="C166">
        <v>1</v>
      </c>
      <c r="D166" s="8" t="s">
        <v>23</v>
      </c>
      <c r="E166">
        <v>71</v>
      </c>
      <c r="F166">
        <v>0.86</v>
      </c>
    </row>
    <row r="167" spans="1:12">
      <c r="A167" s="7">
        <v>42019</v>
      </c>
      <c r="B167" s="8" t="s">
        <v>24</v>
      </c>
      <c r="C167">
        <v>1</v>
      </c>
      <c r="D167" s="8" t="s">
        <v>23</v>
      </c>
      <c r="E167">
        <v>52</v>
      </c>
      <c r="F167">
        <v>0.42</v>
      </c>
    </row>
    <row r="168" spans="1:12">
      <c r="A168" s="7">
        <v>42019</v>
      </c>
      <c r="B168" s="8" t="s">
        <v>24</v>
      </c>
      <c r="C168">
        <v>1</v>
      </c>
      <c r="D168" s="8" t="s">
        <v>23</v>
      </c>
      <c r="E168">
        <v>108</v>
      </c>
      <c r="F168">
        <v>0.68</v>
      </c>
    </row>
    <row r="169" spans="1:12">
      <c r="A169" s="7">
        <v>42019</v>
      </c>
      <c r="B169" s="8" t="s">
        <v>24</v>
      </c>
      <c r="C169">
        <v>1</v>
      </c>
      <c r="D169" s="8" t="s">
        <v>23</v>
      </c>
      <c r="E169">
        <v>113</v>
      </c>
      <c r="F169">
        <v>0.85</v>
      </c>
    </row>
    <row r="170" spans="1:12">
      <c r="A170" s="7">
        <v>42019</v>
      </c>
      <c r="B170" s="8" t="s">
        <v>24</v>
      </c>
      <c r="C170">
        <v>1</v>
      </c>
      <c r="D170" s="8" t="s">
        <v>23</v>
      </c>
      <c r="E170">
        <v>153</v>
      </c>
      <c r="F170">
        <v>0.95</v>
      </c>
    </row>
    <row r="171" spans="1:12">
      <c r="A171" s="7">
        <v>42019</v>
      </c>
      <c r="B171" s="8" t="s">
        <v>24</v>
      </c>
      <c r="C171">
        <v>1</v>
      </c>
      <c r="D171" s="8" t="s">
        <v>23</v>
      </c>
      <c r="E171">
        <v>144</v>
      </c>
      <c r="F171">
        <v>1.37</v>
      </c>
    </row>
    <row r="172" spans="1:12">
      <c r="A172" s="7">
        <v>42019</v>
      </c>
      <c r="B172" s="8" t="s">
        <v>24</v>
      </c>
      <c r="C172">
        <v>1</v>
      </c>
      <c r="D172" s="8" t="s">
        <v>23</v>
      </c>
      <c r="E172">
        <v>191</v>
      </c>
      <c r="F172">
        <v>1.1399999999999999</v>
      </c>
    </row>
    <row r="173" spans="1:12">
      <c r="A173" s="7">
        <v>42019</v>
      </c>
      <c r="B173" s="8" t="s">
        <v>25</v>
      </c>
      <c r="C173">
        <v>45</v>
      </c>
      <c r="D173" s="8" t="s">
        <v>32</v>
      </c>
      <c r="F173">
        <v>1.38</v>
      </c>
      <c r="J173">
        <f>SUM(46,54,67,69)</f>
        <v>236</v>
      </c>
      <c r="K173">
        <v>4</v>
      </c>
      <c r="L173">
        <v>69</v>
      </c>
    </row>
    <row r="174" spans="1:12">
      <c r="A174" s="7">
        <v>42019</v>
      </c>
      <c r="B174" s="8" t="s">
        <v>25</v>
      </c>
      <c r="C174">
        <v>45</v>
      </c>
      <c r="D174" s="8" t="s">
        <v>32</v>
      </c>
      <c r="F174">
        <v>1.1000000000000001</v>
      </c>
      <c r="J174">
        <f>SUM(57,73,73,48)</f>
        <v>251</v>
      </c>
      <c r="K174">
        <v>4</v>
      </c>
      <c r="L174">
        <v>73</v>
      </c>
    </row>
    <row r="175" spans="1:12">
      <c r="A175" s="7">
        <v>42019</v>
      </c>
      <c r="B175" s="8" t="s">
        <v>25</v>
      </c>
      <c r="C175">
        <v>45</v>
      </c>
      <c r="D175" s="8" t="s">
        <v>32</v>
      </c>
      <c r="F175">
        <v>0.57999999999999996</v>
      </c>
      <c r="J175">
        <f>SUM(30,35)</f>
        <v>65</v>
      </c>
      <c r="K175">
        <v>2</v>
      </c>
      <c r="L175">
        <v>35</v>
      </c>
    </row>
    <row r="176" spans="1:12">
      <c r="A176" s="7">
        <v>42019</v>
      </c>
      <c r="B176" s="8" t="s">
        <v>25</v>
      </c>
      <c r="C176">
        <v>45</v>
      </c>
      <c r="D176" s="8" t="s">
        <v>32</v>
      </c>
      <c r="F176">
        <v>1.25</v>
      </c>
      <c r="J176">
        <f>SUM(50,50,62)</f>
        <v>162</v>
      </c>
      <c r="K176">
        <v>3</v>
      </c>
      <c r="L176">
        <v>62</v>
      </c>
    </row>
    <row r="177" spans="1:13">
      <c r="A177" s="7">
        <v>42019</v>
      </c>
      <c r="B177" s="8" t="s">
        <v>25</v>
      </c>
      <c r="C177">
        <v>45</v>
      </c>
      <c r="D177" s="8" t="s">
        <v>32</v>
      </c>
      <c r="F177">
        <v>0.74</v>
      </c>
      <c r="J177">
        <f>SUM(35,48,45)</f>
        <v>128</v>
      </c>
      <c r="K177">
        <v>3</v>
      </c>
      <c r="L177">
        <v>48</v>
      </c>
    </row>
    <row r="178" spans="1:13">
      <c r="A178" s="7">
        <v>42019</v>
      </c>
      <c r="B178" s="8" t="s">
        <v>25</v>
      </c>
      <c r="C178">
        <v>45</v>
      </c>
      <c r="D178" s="8" t="s">
        <v>32</v>
      </c>
      <c r="F178">
        <v>1.31</v>
      </c>
      <c r="J178">
        <f>SUM(71,46,68,84)</f>
        <v>269</v>
      </c>
      <c r="K178">
        <v>4</v>
      </c>
      <c r="L178">
        <v>84</v>
      </c>
    </row>
    <row r="179" spans="1:13">
      <c r="A179" s="7">
        <v>42019</v>
      </c>
      <c r="B179" s="8" t="s">
        <v>25</v>
      </c>
      <c r="C179">
        <v>26</v>
      </c>
      <c r="D179" s="8" t="s">
        <v>32</v>
      </c>
      <c r="M179" t="s">
        <v>20</v>
      </c>
    </row>
    <row r="180" spans="1:13">
      <c r="A180" s="7">
        <v>42019</v>
      </c>
      <c r="B180" s="8" t="s">
        <v>25</v>
      </c>
      <c r="C180">
        <v>21</v>
      </c>
      <c r="D180" s="8" t="s">
        <v>32</v>
      </c>
      <c r="M180" t="s">
        <v>20</v>
      </c>
    </row>
    <row r="181" spans="1:13">
      <c r="A181" s="7">
        <v>42019</v>
      </c>
      <c r="B181" s="8" t="s">
        <v>25</v>
      </c>
      <c r="C181">
        <v>29</v>
      </c>
      <c r="D181" s="8" t="s">
        <v>32</v>
      </c>
      <c r="M181" t="s">
        <v>20</v>
      </c>
    </row>
    <row r="182" spans="1:13">
      <c r="A182" s="7">
        <v>42019</v>
      </c>
      <c r="B182" s="8" t="s">
        <v>25</v>
      </c>
      <c r="C182">
        <v>17</v>
      </c>
      <c r="D182" s="8" t="s">
        <v>32</v>
      </c>
      <c r="F182">
        <v>1.38</v>
      </c>
      <c r="J182">
        <f>SUM(73,114)</f>
        <v>187</v>
      </c>
      <c r="K182">
        <v>2</v>
      </c>
      <c r="L182">
        <v>114</v>
      </c>
    </row>
    <row r="183" spans="1:13">
      <c r="A183" s="7">
        <v>42019</v>
      </c>
      <c r="B183" s="8" t="s">
        <v>25</v>
      </c>
      <c r="C183">
        <v>17</v>
      </c>
      <c r="D183" s="8" t="s">
        <v>32</v>
      </c>
      <c r="F183">
        <v>0.54</v>
      </c>
      <c r="J183">
        <f>SUM(26,28)</f>
        <v>54</v>
      </c>
      <c r="K183">
        <v>2</v>
      </c>
      <c r="L183">
        <v>28</v>
      </c>
    </row>
    <row r="184" spans="1:13">
      <c r="A184" s="7">
        <v>42019</v>
      </c>
      <c r="B184" s="8" t="s">
        <v>25</v>
      </c>
      <c r="C184">
        <v>10</v>
      </c>
      <c r="D184" s="8" t="s">
        <v>22</v>
      </c>
      <c r="E184">
        <v>243</v>
      </c>
      <c r="F184">
        <v>1.59</v>
      </c>
    </row>
    <row r="185" spans="1:13">
      <c r="A185" s="7">
        <v>42019</v>
      </c>
      <c r="B185" s="8" t="s">
        <v>25</v>
      </c>
      <c r="C185">
        <v>10</v>
      </c>
      <c r="D185" s="8" t="s">
        <v>22</v>
      </c>
      <c r="E185">
        <v>303</v>
      </c>
      <c r="F185">
        <v>1.21</v>
      </c>
    </row>
    <row r="186" spans="1:13">
      <c r="A186" s="7">
        <v>42019</v>
      </c>
      <c r="B186" s="8" t="s">
        <v>25</v>
      </c>
      <c r="C186">
        <v>10</v>
      </c>
      <c r="D186" s="8" t="s">
        <v>32</v>
      </c>
      <c r="F186">
        <v>1.39</v>
      </c>
      <c r="J186">
        <f>SUM(49,57,112,122,166)</f>
        <v>506</v>
      </c>
      <c r="K186">
        <v>5</v>
      </c>
      <c r="L186">
        <v>166</v>
      </c>
    </row>
    <row r="187" spans="1:13">
      <c r="A187" s="7">
        <v>42019</v>
      </c>
      <c r="B187" s="8" t="s">
        <v>25</v>
      </c>
      <c r="C187">
        <v>10</v>
      </c>
      <c r="D187" s="8" t="s">
        <v>32</v>
      </c>
      <c r="F187">
        <v>3.46</v>
      </c>
      <c r="J187">
        <f>SUM(300,323)</f>
        <v>623</v>
      </c>
      <c r="K187">
        <v>2</v>
      </c>
      <c r="L187">
        <v>323</v>
      </c>
    </row>
    <row r="188" spans="1:13">
      <c r="A188" s="7">
        <v>42019</v>
      </c>
      <c r="B188" s="8" t="s">
        <v>25</v>
      </c>
      <c r="C188">
        <v>7</v>
      </c>
      <c r="D188" s="8" t="s">
        <v>32</v>
      </c>
      <c r="F188">
        <v>3.41</v>
      </c>
      <c r="J188">
        <f>SUM(103,178,183,193)</f>
        <v>657</v>
      </c>
      <c r="K188">
        <v>4</v>
      </c>
      <c r="L188">
        <v>193</v>
      </c>
    </row>
    <row r="189" spans="1:13">
      <c r="A189" s="7">
        <v>42019</v>
      </c>
      <c r="B189" s="8" t="s">
        <v>25</v>
      </c>
      <c r="C189">
        <v>7</v>
      </c>
      <c r="D189" s="8" t="s">
        <v>32</v>
      </c>
      <c r="F189">
        <v>1.08</v>
      </c>
      <c r="J189">
        <f>SUM(48,96,129,148)</f>
        <v>421</v>
      </c>
      <c r="K189">
        <v>4</v>
      </c>
      <c r="L189">
        <v>148</v>
      </c>
    </row>
    <row r="190" spans="1:13">
      <c r="A190" s="7">
        <v>42019</v>
      </c>
      <c r="B190" s="8" t="s">
        <v>25</v>
      </c>
      <c r="C190">
        <v>7</v>
      </c>
      <c r="D190" s="8" t="s">
        <v>32</v>
      </c>
      <c r="F190">
        <v>3.6</v>
      </c>
      <c r="J190">
        <f>SUM(54,118,179,179,178)</f>
        <v>708</v>
      </c>
      <c r="K190">
        <v>5</v>
      </c>
      <c r="L190">
        <v>179</v>
      </c>
    </row>
    <row r="191" spans="1:13">
      <c r="A191" s="7">
        <v>42019</v>
      </c>
      <c r="B191" s="8" t="s">
        <v>25</v>
      </c>
      <c r="C191">
        <v>7</v>
      </c>
      <c r="D191" s="8" t="s">
        <v>32</v>
      </c>
      <c r="F191">
        <v>3.97</v>
      </c>
      <c r="J191">
        <f>SUM(112,119,178,214,227,213)</f>
        <v>1063</v>
      </c>
      <c r="K191">
        <v>6</v>
      </c>
      <c r="L191">
        <v>227</v>
      </c>
    </row>
    <row r="192" spans="1:13">
      <c r="A192" s="7">
        <v>42019</v>
      </c>
      <c r="B192" s="8" t="s">
        <v>25</v>
      </c>
      <c r="C192">
        <v>7</v>
      </c>
      <c r="D192" s="8" t="s">
        <v>32</v>
      </c>
      <c r="F192">
        <v>3.75</v>
      </c>
      <c r="J192">
        <f>SUM(112,178,193,205,212,215)</f>
        <v>1115</v>
      </c>
      <c r="K192">
        <v>6</v>
      </c>
      <c r="L192">
        <v>215</v>
      </c>
    </row>
    <row r="193" spans="1:12">
      <c r="A193" s="7">
        <v>42019</v>
      </c>
      <c r="B193" s="8" t="s">
        <v>25</v>
      </c>
      <c r="C193">
        <v>7</v>
      </c>
      <c r="D193" s="8" t="s">
        <v>32</v>
      </c>
      <c r="F193">
        <v>1.9</v>
      </c>
      <c r="J193">
        <f>SUM(90,178,186,178)</f>
        <v>632</v>
      </c>
      <c r="K193">
        <v>4</v>
      </c>
      <c r="L193">
        <v>186</v>
      </c>
    </row>
    <row r="194" spans="1:12">
      <c r="A194" s="7">
        <v>42019</v>
      </c>
      <c r="B194" s="8" t="s">
        <v>25</v>
      </c>
      <c r="C194">
        <v>7</v>
      </c>
      <c r="D194" s="8" t="s">
        <v>32</v>
      </c>
      <c r="F194">
        <v>2.4500000000000002</v>
      </c>
      <c r="J194">
        <f>SUM(33,81,181,183,187)</f>
        <v>665</v>
      </c>
      <c r="K194">
        <v>5</v>
      </c>
      <c r="L194">
        <v>187</v>
      </c>
    </row>
    <row r="195" spans="1:12">
      <c r="A195" s="7">
        <v>42019</v>
      </c>
      <c r="B195" s="8" t="s">
        <v>25</v>
      </c>
      <c r="C195">
        <v>7</v>
      </c>
      <c r="D195" s="8" t="s">
        <v>32</v>
      </c>
      <c r="F195">
        <v>1</v>
      </c>
      <c r="J195">
        <v>140</v>
      </c>
      <c r="K195">
        <v>1</v>
      </c>
      <c r="L195">
        <v>140</v>
      </c>
    </row>
    <row r="196" spans="1:12">
      <c r="A196" s="7">
        <v>42019</v>
      </c>
      <c r="B196" s="8" t="s">
        <v>25</v>
      </c>
      <c r="C196">
        <v>7</v>
      </c>
      <c r="D196" s="8" t="s">
        <v>32</v>
      </c>
      <c r="F196">
        <v>2.63</v>
      </c>
      <c r="J196">
        <f>SUM(45,51,192,186,212)</f>
        <v>686</v>
      </c>
      <c r="K196">
        <v>5</v>
      </c>
      <c r="L196">
        <v>212</v>
      </c>
    </row>
    <row r="197" spans="1:12">
      <c r="A197" s="7">
        <v>42019</v>
      </c>
      <c r="B197" s="8" t="s">
        <v>25</v>
      </c>
      <c r="C197">
        <v>7</v>
      </c>
      <c r="D197" s="8" t="s">
        <v>32</v>
      </c>
      <c r="F197">
        <v>1.58</v>
      </c>
      <c r="J197">
        <f>SUM(76,136,145)</f>
        <v>357</v>
      </c>
      <c r="K197">
        <v>3</v>
      </c>
      <c r="L197">
        <v>145</v>
      </c>
    </row>
    <row r="198" spans="1:12">
      <c r="A198" s="7">
        <v>42019</v>
      </c>
      <c r="B198" s="8" t="s">
        <v>25</v>
      </c>
      <c r="C198">
        <v>7</v>
      </c>
      <c r="D198" s="8" t="s">
        <v>32</v>
      </c>
      <c r="F198">
        <v>0.9</v>
      </c>
      <c r="J198">
        <f>SUM(104,180)</f>
        <v>284</v>
      </c>
      <c r="K198">
        <v>2</v>
      </c>
      <c r="L198">
        <v>180</v>
      </c>
    </row>
    <row r="199" spans="1:12">
      <c r="A199" s="7">
        <v>42019</v>
      </c>
      <c r="B199" s="8" t="s">
        <v>25</v>
      </c>
      <c r="C199">
        <v>7</v>
      </c>
      <c r="D199" s="8" t="s">
        <v>32</v>
      </c>
      <c r="F199">
        <v>1.21</v>
      </c>
      <c r="J199">
        <f>SUM(149,155)</f>
        <v>304</v>
      </c>
      <c r="K199">
        <v>2</v>
      </c>
      <c r="L199">
        <v>155</v>
      </c>
    </row>
    <row r="200" spans="1:12">
      <c r="A200" s="7">
        <v>42019</v>
      </c>
      <c r="B200" s="8" t="s">
        <v>25</v>
      </c>
      <c r="C200">
        <v>7</v>
      </c>
      <c r="D200" s="8" t="s">
        <v>32</v>
      </c>
      <c r="F200">
        <v>0.5</v>
      </c>
      <c r="J200">
        <f>SUM(30,107,149)</f>
        <v>286</v>
      </c>
      <c r="K200">
        <v>3</v>
      </c>
      <c r="L200">
        <v>149</v>
      </c>
    </row>
    <row r="201" spans="1:12">
      <c r="A201" s="7">
        <v>42019</v>
      </c>
      <c r="B201" s="8" t="s">
        <v>25</v>
      </c>
      <c r="C201">
        <v>7</v>
      </c>
      <c r="D201" s="8" t="s">
        <v>32</v>
      </c>
      <c r="F201">
        <v>1.38</v>
      </c>
      <c r="J201">
        <f>SUM(118,158,178,180)</f>
        <v>634</v>
      </c>
      <c r="K201">
        <v>4</v>
      </c>
      <c r="L201">
        <v>180</v>
      </c>
    </row>
    <row r="202" spans="1:12">
      <c r="A202" s="7">
        <v>42019</v>
      </c>
      <c r="B202" s="8" t="s">
        <v>25</v>
      </c>
      <c r="C202">
        <v>7</v>
      </c>
      <c r="D202" s="8" t="s">
        <v>32</v>
      </c>
      <c r="F202">
        <v>0.9</v>
      </c>
      <c r="J202">
        <f>SUM(61,109,137)</f>
        <v>307</v>
      </c>
      <c r="K202">
        <v>3</v>
      </c>
      <c r="L202">
        <v>137</v>
      </c>
    </row>
    <row r="203" spans="1:12">
      <c r="A203" s="7">
        <v>42019</v>
      </c>
      <c r="B203" s="8" t="s">
        <v>25</v>
      </c>
      <c r="C203">
        <v>7</v>
      </c>
      <c r="D203" s="8" t="s">
        <v>32</v>
      </c>
      <c r="F203">
        <v>0.88</v>
      </c>
      <c r="J203">
        <f>SUM(15,25)</f>
        <v>40</v>
      </c>
      <c r="K203">
        <v>2</v>
      </c>
      <c r="L203">
        <v>25</v>
      </c>
    </row>
    <row r="204" spans="1:12">
      <c r="A204" s="7">
        <v>42019</v>
      </c>
      <c r="B204" s="8" t="s">
        <v>25</v>
      </c>
      <c r="C204">
        <v>7</v>
      </c>
      <c r="D204" s="8" t="s">
        <v>32</v>
      </c>
      <c r="F204">
        <v>2.42</v>
      </c>
      <c r="J204">
        <f>SUM(50,124,157,159,162)</f>
        <v>652</v>
      </c>
      <c r="K204">
        <v>5</v>
      </c>
      <c r="L204">
        <v>162</v>
      </c>
    </row>
    <row r="205" spans="1:12">
      <c r="A205" s="7">
        <v>42026</v>
      </c>
      <c r="B205" s="8" t="s">
        <v>26</v>
      </c>
      <c r="C205">
        <v>50</v>
      </c>
      <c r="D205" s="8" t="s">
        <v>32</v>
      </c>
      <c r="F205">
        <v>1.9</v>
      </c>
      <c r="J205">
        <f>SUM(84,121,120,209,310,324,323,336,340,343)</f>
        <v>2510</v>
      </c>
      <c r="K205">
        <v>10</v>
      </c>
      <c r="L205">
        <v>343</v>
      </c>
    </row>
    <row r="206" spans="1:12">
      <c r="A206" s="7">
        <v>42026</v>
      </c>
      <c r="B206" s="8" t="s">
        <v>26</v>
      </c>
      <c r="C206">
        <v>50</v>
      </c>
      <c r="D206" s="8" t="s">
        <v>32</v>
      </c>
      <c r="F206">
        <v>0.73</v>
      </c>
      <c r="J206">
        <f>SUM(25,28,30)</f>
        <v>83</v>
      </c>
      <c r="K206">
        <v>3</v>
      </c>
      <c r="L206">
        <v>30</v>
      </c>
    </row>
    <row r="207" spans="1:12">
      <c r="A207" s="7">
        <v>42026</v>
      </c>
      <c r="B207" s="8" t="s">
        <v>26</v>
      </c>
      <c r="C207">
        <v>35</v>
      </c>
      <c r="D207" s="8" t="s">
        <v>32</v>
      </c>
      <c r="F207">
        <v>2</v>
      </c>
      <c r="J207">
        <f>SUM(40,53,46,119,170)</f>
        <v>428</v>
      </c>
      <c r="K207">
        <v>5</v>
      </c>
      <c r="L207">
        <v>170</v>
      </c>
    </row>
    <row r="208" spans="1:12">
      <c r="A208" s="7">
        <v>42026</v>
      </c>
      <c r="B208" s="8" t="s">
        <v>26</v>
      </c>
      <c r="C208">
        <v>35</v>
      </c>
      <c r="D208" s="8" t="s">
        <v>32</v>
      </c>
      <c r="F208">
        <v>0.81</v>
      </c>
      <c r="J208">
        <f>SUM(21,24)</f>
        <v>45</v>
      </c>
      <c r="K208">
        <v>2</v>
      </c>
      <c r="L208">
        <v>24</v>
      </c>
    </row>
    <row r="209" spans="1:12">
      <c r="A209" s="7">
        <v>42026</v>
      </c>
      <c r="B209" s="8" t="s">
        <v>26</v>
      </c>
      <c r="C209">
        <v>35</v>
      </c>
      <c r="D209" s="8" t="s">
        <v>32</v>
      </c>
      <c r="F209">
        <v>0.79</v>
      </c>
      <c r="J209">
        <f>SUM(24,43,256)</f>
        <v>323</v>
      </c>
      <c r="K209">
        <v>3</v>
      </c>
      <c r="L209">
        <v>256</v>
      </c>
    </row>
    <row r="210" spans="1:12">
      <c r="A210" s="7">
        <v>42026</v>
      </c>
      <c r="B210" s="8" t="s">
        <v>26</v>
      </c>
      <c r="C210">
        <v>35</v>
      </c>
      <c r="D210" s="8" t="s">
        <v>32</v>
      </c>
      <c r="F210">
        <v>4.04</v>
      </c>
      <c r="J210">
        <f>SUM(163,240,239,242)</f>
        <v>884</v>
      </c>
      <c r="K210">
        <v>4</v>
      </c>
      <c r="L210">
        <v>242</v>
      </c>
    </row>
    <row r="211" spans="1:12">
      <c r="A211" s="7">
        <v>42026</v>
      </c>
      <c r="B211" s="8" t="s">
        <v>26</v>
      </c>
      <c r="C211">
        <v>35</v>
      </c>
      <c r="D211" s="8" t="s">
        <v>32</v>
      </c>
      <c r="F211">
        <v>0.42</v>
      </c>
      <c r="J211">
        <v>34</v>
      </c>
      <c r="K211">
        <v>2</v>
      </c>
      <c r="L211">
        <v>17</v>
      </c>
    </row>
    <row r="212" spans="1:12">
      <c r="A212" s="7">
        <v>42026</v>
      </c>
      <c r="B212" s="8" t="s">
        <v>26</v>
      </c>
      <c r="C212">
        <v>35</v>
      </c>
      <c r="D212" s="8" t="s">
        <v>32</v>
      </c>
      <c r="F212">
        <v>0.38</v>
      </c>
      <c r="J212">
        <v>16</v>
      </c>
      <c r="K212">
        <v>1</v>
      </c>
      <c r="L212">
        <v>16</v>
      </c>
    </row>
    <row r="213" spans="1:12">
      <c r="A213" s="7">
        <v>42026</v>
      </c>
      <c r="B213" s="8" t="s">
        <v>26</v>
      </c>
      <c r="C213">
        <v>35</v>
      </c>
      <c r="D213" s="8" t="s">
        <v>32</v>
      </c>
      <c r="F213">
        <v>2.4500000000000002</v>
      </c>
      <c r="J213">
        <f>SUM(197,215)</f>
        <v>412</v>
      </c>
      <c r="K213">
        <v>2</v>
      </c>
      <c r="L213">
        <v>215</v>
      </c>
    </row>
    <row r="214" spans="1:12">
      <c r="A214" s="7">
        <v>42026</v>
      </c>
      <c r="B214" s="8" t="s">
        <v>26</v>
      </c>
      <c r="C214">
        <v>35</v>
      </c>
      <c r="D214" s="8" t="s">
        <v>32</v>
      </c>
      <c r="F214">
        <v>0.72099999999999997</v>
      </c>
      <c r="J214">
        <f>SUM(76,127,129,191,181,268,307,316,316)</f>
        <v>1911</v>
      </c>
      <c r="K214">
        <v>9</v>
      </c>
      <c r="L214">
        <v>316</v>
      </c>
    </row>
    <row r="215" spans="1:12">
      <c r="A215" s="7">
        <v>42026</v>
      </c>
      <c r="B215" s="8" t="s">
        <v>26</v>
      </c>
      <c r="C215">
        <v>35</v>
      </c>
      <c r="D215" s="8" t="s">
        <v>32</v>
      </c>
      <c r="F215">
        <v>2.34</v>
      </c>
      <c r="J215">
        <f>SUM(279,357)</f>
        <v>636</v>
      </c>
      <c r="K215">
        <v>2</v>
      </c>
      <c r="L215">
        <v>357</v>
      </c>
    </row>
    <row r="216" spans="1:12">
      <c r="A216" s="7">
        <v>42026</v>
      </c>
      <c r="B216" s="8" t="s">
        <v>26</v>
      </c>
      <c r="C216">
        <v>49</v>
      </c>
      <c r="D216" s="8" t="s">
        <v>32</v>
      </c>
      <c r="F216">
        <v>0.64</v>
      </c>
      <c r="J216">
        <v>100</v>
      </c>
      <c r="K216">
        <v>2</v>
      </c>
      <c r="L216">
        <v>50</v>
      </c>
    </row>
    <row r="217" spans="1:12">
      <c r="A217" s="7">
        <v>42026</v>
      </c>
      <c r="B217" s="8" t="s">
        <v>26</v>
      </c>
      <c r="C217">
        <v>49</v>
      </c>
      <c r="D217" s="8" t="s">
        <v>32</v>
      </c>
      <c r="F217">
        <v>0.84</v>
      </c>
      <c r="J217">
        <f>SUM(60,54,91,99)</f>
        <v>304</v>
      </c>
      <c r="K217">
        <v>4</v>
      </c>
      <c r="L217">
        <v>99</v>
      </c>
    </row>
    <row r="218" spans="1:12">
      <c r="A218" s="7">
        <v>42026</v>
      </c>
      <c r="B218" s="8" t="s">
        <v>26</v>
      </c>
      <c r="C218">
        <v>49</v>
      </c>
      <c r="D218" s="8" t="s">
        <v>32</v>
      </c>
      <c r="F218">
        <v>1.6</v>
      </c>
      <c r="J218">
        <f>SUM(63,64,82,83,96)</f>
        <v>388</v>
      </c>
      <c r="K218">
        <v>5</v>
      </c>
      <c r="L218">
        <v>96</v>
      </c>
    </row>
    <row r="219" spans="1:12">
      <c r="A219" s="7">
        <v>42026</v>
      </c>
      <c r="B219" s="8" t="s">
        <v>26</v>
      </c>
      <c r="C219">
        <v>49</v>
      </c>
      <c r="D219" s="8" t="s">
        <v>32</v>
      </c>
      <c r="F219">
        <v>0.99</v>
      </c>
      <c r="J219">
        <f>SUM(33,40,40)</f>
        <v>113</v>
      </c>
      <c r="K219">
        <v>3</v>
      </c>
      <c r="L219">
        <v>40</v>
      </c>
    </row>
    <row r="220" spans="1:12">
      <c r="A220" s="7">
        <v>42026</v>
      </c>
      <c r="B220" s="8" t="s">
        <v>26</v>
      </c>
      <c r="C220">
        <v>43</v>
      </c>
      <c r="D220" s="8" t="s">
        <v>32</v>
      </c>
      <c r="F220">
        <v>1.0900000000000001</v>
      </c>
      <c r="J220">
        <f>SUM(31,34)</f>
        <v>65</v>
      </c>
      <c r="K220">
        <v>2</v>
      </c>
      <c r="L220">
        <v>34</v>
      </c>
    </row>
    <row r="221" spans="1:12">
      <c r="A221" s="7">
        <v>42026</v>
      </c>
      <c r="B221" s="8" t="s">
        <v>26</v>
      </c>
      <c r="C221">
        <v>43</v>
      </c>
      <c r="D221" s="8" t="s">
        <v>32</v>
      </c>
      <c r="F221">
        <v>1.22</v>
      </c>
      <c r="J221">
        <f>SUM(32,33,31)</f>
        <v>96</v>
      </c>
      <c r="K221">
        <v>3</v>
      </c>
      <c r="L221">
        <v>33</v>
      </c>
    </row>
    <row r="222" spans="1:12">
      <c r="A222" s="7">
        <v>42026</v>
      </c>
      <c r="B222" s="8" t="s">
        <v>26</v>
      </c>
      <c r="C222">
        <v>43</v>
      </c>
      <c r="D222" s="8" t="s">
        <v>32</v>
      </c>
      <c r="F222">
        <v>1.32</v>
      </c>
      <c r="J222">
        <f>SUM(25,34,34)</f>
        <v>93</v>
      </c>
      <c r="K222">
        <v>3</v>
      </c>
      <c r="L222">
        <v>34</v>
      </c>
    </row>
    <row r="223" spans="1:12">
      <c r="A223" s="7">
        <v>42026</v>
      </c>
      <c r="B223" s="8" t="s">
        <v>26</v>
      </c>
      <c r="C223">
        <v>43</v>
      </c>
      <c r="D223" s="8" t="s">
        <v>32</v>
      </c>
      <c r="F223">
        <v>0.59</v>
      </c>
      <c r="J223">
        <v>61</v>
      </c>
      <c r="K223">
        <v>2</v>
      </c>
      <c r="L223">
        <v>31</v>
      </c>
    </row>
    <row r="224" spans="1:12">
      <c r="A224" s="7">
        <v>42026</v>
      </c>
      <c r="B224" s="8" t="s">
        <v>26</v>
      </c>
      <c r="C224">
        <v>43</v>
      </c>
      <c r="D224" s="8" t="s">
        <v>32</v>
      </c>
      <c r="F224">
        <v>1.49</v>
      </c>
      <c r="J224">
        <f>SUM(42,48,60,60)</f>
        <v>210</v>
      </c>
      <c r="K224">
        <v>4</v>
      </c>
      <c r="L224">
        <v>60</v>
      </c>
    </row>
    <row r="225" spans="1:12">
      <c r="A225" s="7">
        <v>42026</v>
      </c>
      <c r="B225" s="8" t="s">
        <v>26</v>
      </c>
      <c r="C225">
        <v>43</v>
      </c>
      <c r="D225" s="8" t="s">
        <v>32</v>
      </c>
      <c r="F225">
        <v>1.23</v>
      </c>
      <c r="J225">
        <f>SUM(54,63,83,90)</f>
        <v>290</v>
      </c>
      <c r="K225">
        <v>4</v>
      </c>
      <c r="L225">
        <v>90</v>
      </c>
    </row>
    <row r="226" spans="1:12">
      <c r="A226" s="7">
        <v>42026</v>
      </c>
      <c r="B226" s="8" t="s">
        <v>26</v>
      </c>
      <c r="C226">
        <v>21</v>
      </c>
      <c r="D226" s="8" t="s">
        <v>22</v>
      </c>
      <c r="E226">
        <v>34</v>
      </c>
      <c r="F226">
        <v>0.35</v>
      </c>
    </row>
    <row r="227" spans="1:12">
      <c r="A227" s="7">
        <v>42026</v>
      </c>
      <c r="B227" s="8" t="s">
        <v>26</v>
      </c>
      <c r="C227">
        <v>21</v>
      </c>
      <c r="D227" s="8" t="s">
        <v>22</v>
      </c>
      <c r="E227">
        <v>141</v>
      </c>
      <c r="F227">
        <v>0.97</v>
      </c>
    </row>
    <row r="228" spans="1:12">
      <c r="A228" s="7">
        <v>42026</v>
      </c>
      <c r="B228" s="8" t="s">
        <v>26</v>
      </c>
      <c r="C228">
        <v>21</v>
      </c>
      <c r="D228" s="8" t="s">
        <v>22</v>
      </c>
      <c r="E228">
        <v>79</v>
      </c>
      <c r="F228">
        <v>0.6</v>
      </c>
    </row>
    <row r="229" spans="1:12">
      <c r="A229" s="7">
        <v>42026</v>
      </c>
      <c r="B229" s="8" t="s">
        <v>26</v>
      </c>
      <c r="C229">
        <v>21</v>
      </c>
      <c r="D229" s="8" t="s">
        <v>22</v>
      </c>
      <c r="E229">
        <v>75</v>
      </c>
      <c r="F229">
        <v>0.7</v>
      </c>
    </row>
    <row r="230" spans="1:12">
      <c r="A230" s="7">
        <v>42026</v>
      </c>
      <c r="B230" s="8" t="s">
        <v>26</v>
      </c>
      <c r="C230">
        <v>21</v>
      </c>
      <c r="D230" s="8" t="s">
        <v>32</v>
      </c>
      <c r="F230">
        <v>3.49</v>
      </c>
      <c r="J230">
        <f>SUM(72,86,152,168,171,173,210)</f>
        <v>1032</v>
      </c>
      <c r="K230">
        <v>7</v>
      </c>
      <c r="L230">
        <v>210</v>
      </c>
    </row>
    <row r="231" spans="1:12">
      <c r="A231" s="7">
        <v>42026</v>
      </c>
      <c r="B231" s="8" t="s">
        <v>26</v>
      </c>
      <c r="C231">
        <v>21</v>
      </c>
      <c r="D231" s="8" t="s">
        <v>22</v>
      </c>
      <c r="E231">
        <v>30</v>
      </c>
      <c r="F231">
        <v>0.56999999999999995</v>
      </c>
    </row>
    <row r="232" spans="1:12">
      <c r="A232" s="7">
        <v>42026</v>
      </c>
      <c r="B232" s="8" t="s">
        <v>26</v>
      </c>
      <c r="C232">
        <v>21</v>
      </c>
      <c r="D232" s="8" t="s">
        <v>22</v>
      </c>
      <c r="E232">
        <v>26</v>
      </c>
      <c r="F232">
        <v>0.63</v>
      </c>
    </row>
    <row r="233" spans="1:12">
      <c r="A233" s="7">
        <v>42026</v>
      </c>
      <c r="B233" s="8" t="s">
        <v>26</v>
      </c>
      <c r="C233">
        <v>21</v>
      </c>
      <c r="D233" s="8" t="s">
        <v>22</v>
      </c>
      <c r="E233">
        <v>39</v>
      </c>
      <c r="F233">
        <v>0.99</v>
      </c>
    </row>
    <row r="234" spans="1:12">
      <c r="A234" s="7">
        <v>42026</v>
      </c>
      <c r="B234" s="8" t="s">
        <v>26</v>
      </c>
      <c r="C234">
        <v>21</v>
      </c>
      <c r="D234" s="8" t="s">
        <v>22</v>
      </c>
      <c r="E234">
        <v>53</v>
      </c>
      <c r="F234">
        <v>0.82</v>
      </c>
    </row>
    <row r="235" spans="1:12">
      <c r="A235" s="7">
        <v>42026</v>
      </c>
      <c r="B235" s="8" t="s">
        <v>26</v>
      </c>
      <c r="C235">
        <v>21</v>
      </c>
      <c r="D235" s="8" t="s">
        <v>22</v>
      </c>
      <c r="E235">
        <v>43</v>
      </c>
      <c r="F235">
        <v>0.68</v>
      </c>
    </row>
    <row r="236" spans="1:12">
      <c r="A236" s="7">
        <v>42026</v>
      </c>
      <c r="B236" s="8" t="s">
        <v>26</v>
      </c>
      <c r="C236">
        <v>21</v>
      </c>
      <c r="D236" s="8" t="s">
        <v>22</v>
      </c>
      <c r="E236">
        <v>50</v>
      </c>
      <c r="F236">
        <v>0.65</v>
      </c>
    </row>
    <row r="237" spans="1:12">
      <c r="A237" s="7">
        <v>42026</v>
      </c>
      <c r="B237" s="8" t="s">
        <v>26</v>
      </c>
      <c r="C237">
        <v>2</v>
      </c>
      <c r="D237" s="8" t="s">
        <v>23</v>
      </c>
      <c r="E237">
        <v>152</v>
      </c>
      <c r="F237">
        <v>1.91</v>
      </c>
    </row>
    <row r="238" spans="1:12">
      <c r="A238" s="7">
        <v>42026</v>
      </c>
      <c r="B238" s="8" t="s">
        <v>26</v>
      </c>
      <c r="C238">
        <v>2</v>
      </c>
      <c r="D238" s="8" t="s">
        <v>23</v>
      </c>
      <c r="E238">
        <v>171</v>
      </c>
      <c r="F238">
        <v>1.38</v>
      </c>
    </row>
    <row r="239" spans="1:12">
      <c r="A239" s="7">
        <v>42026</v>
      </c>
      <c r="B239" s="8" t="s">
        <v>26</v>
      </c>
      <c r="C239">
        <v>2</v>
      </c>
      <c r="D239" s="8" t="s">
        <v>23</v>
      </c>
      <c r="E239">
        <v>138</v>
      </c>
      <c r="F239">
        <v>1.1000000000000001</v>
      </c>
    </row>
    <row r="240" spans="1:12">
      <c r="A240" s="7">
        <v>42026</v>
      </c>
      <c r="B240" s="8" t="s">
        <v>26</v>
      </c>
      <c r="C240">
        <v>2</v>
      </c>
      <c r="D240" s="8" t="s">
        <v>23</v>
      </c>
      <c r="E240">
        <v>204</v>
      </c>
      <c r="F240">
        <v>1.81</v>
      </c>
    </row>
    <row r="241" spans="1:6">
      <c r="A241" s="7">
        <v>42026</v>
      </c>
      <c r="B241" s="8" t="s">
        <v>26</v>
      </c>
      <c r="C241">
        <v>2</v>
      </c>
      <c r="D241" s="8" t="s">
        <v>23</v>
      </c>
      <c r="E241">
        <v>166</v>
      </c>
      <c r="F241">
        <v>1.19</v>
      </c>
    </row>
    <row r="242" spans="1:6">
      <c r="A242" s="7">
        <v>42026</v>
      </c>
      <c r="B242" s="8" t="s">
        <v>26</v>
      </c>
      <c r="C242">
        <v>2</v>
      </c>
      <c r="D242" s="8" t="s">
        <v>23</v>
      </c>
      <c r="E242">
        <v>250</v>
      </c>
      <c r="F242">
        <v>1.42</v>
      </c>
    </row>
    <row r="243" spans="1:6">
      <c r="A243" s="7">
        <v>42026</v>
      </c>
      <c r="B243" s="8" t="s">
        <v>26</v>
      </c>
      <c r="C243">
        <v>2</v>
      </c>
      <c r="D243" s="8" t="s">
        <v>23</v>
      </c>
      <c r="E243">
        <v>190</v>
      </c>
      <c r="F243">
        <v>1.17</v>
      </c>
    </row>
    <row r="244" spans="1:6">
      <c r="A244" s="7">
        <v>42026</v>
      </c>
      <c r="B244" s="8" t="s">
        <v>26</v>
      </c>
      <c r="C244">
        <v>2</v>
      </c>
      <c r="D244" s="8" t="s">
        <v>23</v>
      </c>
      <c r="E244">
        <v>42</v>
      </c>
      <c r="F244">
        <v>1.54</v>
      </c>
    </row>
    <row r="245" spans="1:6">
      <c r="A245" s="7">
        <v>42026</v>
      </c>
      <c r="B245" s="8" t="s">
        <v>26</v>
      </c>
      <c r="C245">
        <v>2</v>
      </c>
      <c r="D245" s="8" t="s">
        <v>23</v>
      </c>
      <c r="E245">
        <v>255</v>
      </c>
      <c r="F245">
        <v>1.93</v>
      </c>
    </row>
    <row r="246" spans="1:6">
      <c r="A246" s="7">
        <v>42026</v>
      </c>
      <c r="B246" s="8" t="s">
        <v>26</v>
      </c>
      <c r="C246">
        <v>2</v>
      </c>
      <c r="D246" s="8" t="s">
        <v>23</v>
      </c>
      <c r="E246">
        <v>254</v>
      </c>
      <c r="F246">
        <v>1.83</v>
      </c>
    </row>
    <row r="247" spans="1:6">
      <c r="A247" s="7">
        <v>42026</v>
      </c>
      <c r="B247" s="8" t="s">
        <v>26</v>
      </c>
      <c r="C247">
        <v>2</v>
      </c>
      <c r="D247" s="8" t="s">
        <v>23</v>
      </c>
      <c r="E247">
        <v>78</v>
      </c>
      <c r="F247">
        <v>1.49</v>
      </c>
    </row>
    <row r="248" spans="1:6">
      <c r="A248" s="7">
        <v>42026</v>
      </c>
      <c r="B248" s="8" t="s">
        <v>26</v>
      </c>
      <c r="C248">
        <v>2</v>
      </c>
      <c r="D248" s="8" t="s">
        <v>23</v>
      </c>
      <c r="E248">
        <v>150</v>
      </c>
      <c r="F248">
        <v>1.51</v>
      </c>
    </row>
    <row r="249" spans="1:6">
      <c r="A249" s="7">
        <v>42026</v>
      </c>
      <c r="B249" s="8" t="s">
        <v>26</v>
      </c>
      <c r="C249">
        <v>2</v>
      </c>
      <c r="D249" s="8" t="s">
        <v>23</v>
      </c>
      <c r="E249">
        <v>247</v>
      </c>
      <c r="F249">
        <v>1.1599999999999999</v>
      </c>
    </row>
    <row r="250" spans="1:6">
      <c r="A250" s="7">
        <v>42026</v>
      </c>
      <c r="B250" s="8" t="s">
        <v>26</v>
      </c>
      <c r="C250">
        <v>2</v>
      </c>
      <c r="D250" s="8" t="s">
        <v>23</v>
      </c>
      <c r="E250">
        <v>57</v>
      </c>
      <c r="F250">
        <v>2.19</v>
      </c>
    </row>
    <row r="251" spans="1:6">
      <c r="A251" s="7">
        <v>42026</v>
      </c>
      <c r="B251" s="8" t="s">
        <v>26</v>
      </c>
      <c r="C251">
        <v>2</v>
      </c>
      <c r="D251" s="8" t="s">
        <v>23</v>
      </c>
      <c r="E251">
        <v>224</v>
      </c>
      <c r="F251">
        <v>2.2000000000000002</v>
      </c>
    </row>
    <row r="252" spans="1:6">
      <c r="A252" s="7">
        <v>42026</v>
      </c>
      <c r="B252" s="8" t="s">
        <v>26</v>
      </c>
      <c r="C252">
        <v>2</v>
      </c>
      <c r="D252" s="8" t="s">
        <v>23</v>
      </c>
      <c r="E252">
        <v>82</v>
      </c>
      <c r="F252">
        <v>1.04</v>
      </c>
    </row>
    <row r="253" spans="1:6">
      <c r="A253" s="7">
        <v>42026</v>
      </c>
      <c r="B253" s="8" t="s">
        <v>26</v>
      </c>
      <c r="C253">
        <v>2</v>
      </c>
      <c r="D253" s="8" t="s">
        <v>23</v>
      </c>
      <c r="E253">
        <v>202</v>
      </c>
      <c r="F253">
        <v>2.0099999999999998</v>
      </c>
    </row>
    <row r="254" spans="1:6">
      <c r="A254" s="7">
        <v>42026</v>
      </c>
      <c r="B254" s="8" t="s">
        <v>26</v>
      </c>
      <c r="C254">
        <v>2</v>
      </c>
      <c r="D254" s="8" t="s">
        <v>23</v>
      </c>
      <c r="E254">
        <v>215</v>
      </c>
      <c r="F254">
        <v>1.8</v>
      </c>
    </row>
    <row r="255" spans="1:6">
      <c r="A255" s="7">
        <v>42026</v>
      </c>
      <c r="B255" s="8" t="s">
        <v>26</v>
      </c>
      <c r="C255">
        <v>2</v>
      </c>
      <c r="D255" s="8" t="s">
        <v>23</v>
      </c>
      <c r="E255">
        <v>111</v>
      </c>
      <c r="F255">
        <v>0.99</v>
      </c>
    </row>
    <row r="256" spans="1:6">
      <c r="A256" s="7">
        <v>42026</v>
      </c>
      <c r="B256" s="8" t="s">
        <v>26</v>
      </c>
      <c r="C256">
        <v>2</v>
      </c>
      <c r="D256" s="8" t="s">
        <v>23</v>
      </c>
      <c r="E256">
        <v>96</v>
      </c>
      <c r="F256">
        <v>0.97</v>
      </c>
    </row>
    <row r="257" spans="1:6">
      <c r="A257" s="7">
        <v>42026</v>
      </c>
      <c r="B257" s="8" t="s">
        <v>26</v>
      </c>
      <c r="C257">
        <v>2</v>
      </c>
      <c r="D257" s="8" t="s">
        <v>23</v>
      </c>
      <c r="E257">
        <v>91</v>
      </c>
      <c r="F257">
        <v>0.85</v>
      </c>
    </row>
    <row r="258" spans="1:6">
      <c r="A258" s="7">
        <v>42026</v>
      </c>
      <c r="B258" s="8" t="s">
        <v>26</v>
      </c>
      <c r="C258">
        <v>2</v>
      </c>
      <c r="D258" s="8" t="s">
        <v>23</v>
      </c>
      <c r="E258">
        <v>268</v>
      </c>
      <c r="F258">
        <v>1.21</v>
      </c>
    </row>
    <row r="259" spans="1:6">
      <c r="A259" s="7">
        <v>42026</v>
      </c>
      <c r="B259" s="8" t="s">
        <v>26</v>
      </c>
      <c r="C259">
        <v>2</v>
      </c>
      <c r="D259" s="8" t="s">
        <v>23</v>
      </c>
      <c r="E259">
        <v>144</v>
      </c>
      <c r="F259">
        <v>1.29</v>
      </c>
    </row>
    <row r="260" spans="1:6">
      <c r="A260" s="7">
        <v>42026</v>
      </c>
      <c r="B260" s="8" t="s">
        <v>26</v>
      </c>
      <c r="C260">
        <v>2</v>
      </c>
      <c r="D260" s="8" t="s">
        <v>23</v>
      </c>
      <c r="E260">
        <v>177</v>
      </c>
      <c r="F260">
        <v>0.94</v>
      </c>
    </row>
    <row r="261" spans="1:6">
      <c r="A261" s="7">
        <v>42026</v>
      </c>
      <c r="B261" s="8" t="s">
        <v>26</v>
      </c>
      <c r="C261">
        <v>2</v>
      </c>
      <c r="D261" s="8" t="s">
        <v>23</v>
      </c>
      <c r="E261">
        <v>263</v>
      </c>
      <c r="F261">
        <v>1.73</v>
      </c>
    </row>
    <row r="262" spans="1:6">
      <c r="A262" s="7">
        <v>42026</v>
      </c>
      <c r="B262" s="8" t="s">
        <v>26</v>
      </c>
      <c r="C262">
        <v>2</v>
      </c>
      <c r="D262" s="8" t="s">
        <v>23</v>
      </c>
      <c r="E262">
        <v>243</v>
      </c>
      <c r="F262">
        <v>1.67</v>
      </c>
    </row>
    <row r="263" spans="1:6">
      <c r="A263" s="7">
        <v>42026</v>
      </c>
      <c r="B263" s="8" t="s">
        <v>26</v>
      </c>
      <c r="C263">
        <v>2</v>
      </c>
      <c r="D263" s="8" t="s">
        <v>23</v>
      </c>
      <c r="E263">
        <v>97</v>
      </c>
      <c r="F263">
        <v>1.23</v>
      </c>
    </row>
    <row r="264" spans="1:6">
      <c r="A264" s="7">
        <v>42026</v>
      </c>
      <c r="B264" s="8" t="s">
        <v>26</v>
      </c>
      <c r="C264">
        <v>2</v>
      </c>
      <c r="D264" s="8" t="s">
        <v>23</v>
      </c>
      <c r="E264">
        <v>235</v>
      </c>
      <c r="F264">
        <v>1.42</v>
      </c>
    </row>
    <row r="265" spans="1:6">
      <c r="A265" s="7">
        <v>42026</v>
      </c>
      <c r="B265" s="8" t="s">
        <v>26</v>
      </c>
      <c r="C265">
        <v>2</v>
      </c>
      <c r="D265" s="8" t="s">
        <v>23</v>
      </c>
      <c r="E265">
        <v>223</v>
      </c>
      <c r="F265">
        <v>1.38</v>
      </c>
    </row>
    <row r="266" spans="1:6">
      <c r="A266" s="7">
        <v>42026</v>
      </c>
      <c r="B266" s="8" t="s">
        <v>26</v>
      </c>
      <c r="C266">
        <v>2</v>
      </c>
      <c r="D266" s="8" t="s">
        <v>23</v>
      </c>
      <c r="E266">
        <v>144</v>
      </c>
      <c r="F266">
        <v>1.69</v>
      </c>
    </row>
    <row r="267" spans="1:6">
      <c r="A267" s="7">
        <v>42026</v>
      </c>
      <c r="B267" s="8" t="s">
        <v>26</v>
      </c>
      <c r="C267">
        <v>2</v>
      </c>
      <c r="D267" s="8" t="s">
        <v>23</v>
      </c>
      <c r="E267">
        <v>194</v>
      </c>
      <c r="F267">
        <v>1.24</v>
      </c>
    </row>
    <row r="268" spans="1:6">
      <c r="A268" s="7">
        <v>42026</v>
      </c>
      <c r="B268" s="8" t="s">
        <v>26</v>
      </c>
      <c r="C268">
        <v>2</v>
      </c>
      <c r="D268" s="8" t="s">
        <v>23</v>
      </c>
      <c r="E268">
        <v>201</v>
      </c>
      <c r="F268">
        <v>1.68</v>
      </c>
    </row>
    <row r="269" spans="1:6">
      <c r="A269" s="7">
        <v>42026</v>
      </c>
      <c r="B269" s="8" t="s">
        <v>26</v>
      </c>
      <c r="C269">
        <v>2</v>
      </c>
      <c r="D269" s="8" t="s">
        <v>23</v>
      </c>
      <c r="E269">
        <v>54</v>
      </c>
      <c r="F269">
        <v>0.72</v>
      </c>
    </row>
    <row r="270" spans="1:6">
      <c r="A270" s="7">
        <v>42026</v>
      </c>
      <c r="B270" s="8" t="s">
        <v>26</v>
      </c>
      <c r="C270">
        <v>2</v>
      </c>
      <c r="D270" s="8" t="s">
        <v>23</v>
      </c>
      <c r="E270">
        <v>263</v>
      </c>
      <c r="F270">
        <v>1.18</v>
      </c>
    </row>
    <row r="271" spans="1:6">
      <c r="A271" s="7">
        <v>42026</v>
      </c>
      <c r="B271" s="8" t="s">
        <v>26</v>
      </c>
      <c r="C271">
        <v>2</v>
      </c>
      <c r="D271" s="8" t="s">
        <v>23</v>
      </c>
      <c r="E271">
        <v>152</v>
      </c>
      <c r="F271">
        <v>1.75</v>
      </c>
    </row>
    <row r="272" spans="1:6">
      <c r="A272" s="7">
        <v>42026</v>
      </c>
      <c r="B272" s="8" t="s">
        <v>26</v>
      </c>
      <c r="C272">
        <v>2</v>
      </c>
      <c r="D272" s="8" t="s">
        <v>23</v>
      </c>
      <c r="E272">
        <v>151</v>
      </c>
      <c r="F272">
        <v>0.77</v>
      </c>
    </row>
    <row r="273" spans="1:12">
      <c r="A273" s="7">
        <v>42026</v>
      </c>
      <c r="B273" s="8" t="s">
        <v>26</v>
      </c>
      <c r="C273">
        <v>2</v>
      </c>
      <c r="D273" s="8" t="s">
        <v>23</v>
      </c>
      <c r="E273">
        <v>173</v>
      </c>
      <c r="F273">
        <v>1.65</v>
      </c>
    </row>
    <row r="274" spans="1:12">
      <c r="A274" s="7">
        <v>42026</v>
      </c>
      <c r="B274" s="8" t="s">
        <v>26</v>
      </c>
      <c r="C274">
        <v>2</v>
      </c>
      <c r="D274" s="8" t="s">
        <v>23</v>
      </c>
      <c r="E274">
        <v>185</v>
      </c>
      <c r="F274">
        <v>1.56</v>
      </c>
    </row>
    <row r="275" spans="1:12">
      <c r="A275" s="7">
        <v>42026</v>
      </c>
      <c r="B275" s="8" t="s">
        <v>26</v>
      </c>
      <c r="C275">
        <v>2</v>
      </c>
      <c r="D275" s="8" t="s">
        <v>23</v>
      </c>
      <c r="E275">
        <v>80</v>
      </c>
      <c r="F275">
        <v>0.66</v>
      </c>
    </row>
    <row r="276" spans="1:12">
      <c r="A276" s="7">
        <v>42026</v>
      </c>
      <c r="B276" s="8" t="s">
        <v>26</v>
      </c>
      <c r="C276">
        <v>2</v>
      </c>
      <c r="D276" s="8" t="s">
        <v>23</v>
      </c>
      <c r="E276">
        <v>282</v>
      </c>
      <c r="F276">
        <v>1.49</v>
      </c>
    </row>
    <row r="277" spans="1:12">
      <c r="A277" s="7">
        <v>42026</v>
      </c>
      <c r="B277" s="8" t="s">
        <v>26</v>
      </c>
      <c r="C277">
        <v>2</v>
      </c>
      <c r="D277" s="8" t="s">
        <v>23</v>
      </c>
      <c r="E277">
        <v>265</v>
      </c>
      <c r="F277">
        <v>1.52</v>
      </c>
    </row>
    <row r="278" spans="1:12">
      <c r="A278" s="7">
        <v>42026</v>
      </c>
      <c r="B278" s="8" t="s">
        <v>26</v>
      </c>
      <c r="C278">
        <v>2</v>
      </c>
      <c r="D278" s="8" t="s">
        <v>23</v>
      </c>
      <c r="E278">
        <v>92</v>
      </c>
      <c r="F278">
        <v>1.4</v>
      </c>
    </row>
    <row r="279" spans="1:12">
      <c r="A279" s="7">
        <v>42026</v>
      </c>
      <c r="B279" s="8" t="s">
        <v>26</v>
      </c>
      <c r="C279">
        <v>2</v>
      </c>
      <c r="D279" s="8" t="s">
        <v>23</v>
      </c>
      <c r="E279">
        <v>76</v>
      </c>
      <c r="F279">
        <v>1.35</v>
      </c>
    </row>
    <row r="280" spans="1:12">
      <c r="A280" s="7">
        <v>42026</v>
      </c>
      <c r="B280" s="8" t="s">
        <v>26</v>
      </c>
      <c r="C280">
        <v>2</v>
      </c>
      <c r="D280" s="8" t="s">
        <v>23</v>
      </c>
      <c r="E280">
        <v>207</v>
      </c>
      <c r="F280">
        <v>1.1399999999999999</v>
      </c>
    </row>
    <row r="281" spans="1:12">
      <c r="A281" s="7">
        <v>42026</v>
      </c>
      <c r="B281" s="8" t="s">
        <v>26</v>
      </c>
      <c r="C281">
        <v>2</v>
      </c>
      <c r="D281" s="8" t="s">
        <v>23</v>
      </c>
      <c r="E281">
        <v>321</v>
      </c>
      <c r="F281">
        <v>1.79</v>
      </c>
    </row>
    <row r="282" spans="1:12">
      <c r="A282" s="7">
        <v>42026</v>
      </c>
      <c r="B282" s="8" t="s">
        <v>26</v>
      </c>
      <c r="C282">
        <v>2</v>
      </c>
      <c r="D282" s="8" t="s">
        <v>23</v>
      </c>
      <c r="E282">
        <v>97</v>
      </c>
      <c r="F282">
        <v>0.82</v>
      </c>
    </row>
    <row r="283" spans="1:12">
      <c r="A283" s="7">
        <v>42026</v>
      </c>
      <c r="B283" s="8" t="s">
        <v>26</v>
      </c>
      <c r="C283">
        <v>2</v>
      </c>
      <c r="D283" s="8" t="s">
        <v>23</v>
      </c>
      <c r="E283">
        <v>183</v>
      </c>
      <c r="F283">
        <v>1.47</v>
      </c>
    </row>
    <row r="284" spans="1:12">
      <c r="A284" s="7">
        <v>42026</v>
      </c>
      <c r="B284" s="8" t="s">
        <v>26</v>
      </c>
      <c r="C284">
        <v>2</v>
      </c>
      <c r="D284" s="8" t="s">
        <v>23</v>
      </c>
      <c r="E284">
        <v>215</v>
      </c>
      <c r="F284">
        <v>1.48</v>
      </c>
    </row>
    <row r="285" spans="1:12">
      <c r="A285" s="7">
        <v>42026</v>
      </c>
      <c r="B285" s="8" t="s">
        <v>26</v>
      </c>
      <c r="C285">
        <v>2</v>
      </c>
      <c r="D285" s="8" t="s">
        <v>23</v>
      </c>
      <c r="E285">
        <v>198</v>
      </c>
      <c r="F285">
        <v>1.55</v>
      </c>
    </row>
    <row r="286" spans="1:12">
      <c r="A286" s="7">
        <v>42026</v>
      </c>
      <c r="B286" s="8" t="s">
        <v>26</v>
      </c>
      <c r="C286">
        <v>2</v>
      </c>
      <c r="D286" s="8" t="s">
        <v>23</v>
      </c>
      <c r="E286">
        <v>227</v>
      </c>
      <c r="F286">
        <v>0.95</v>
      </c>
    </row>
    <row r="287" spans="1:12">
      <c r="A287" s="7">
        <v>42026</v>
      </c>
      <c r="B287" s="8" t="s">
        <v>26</v>
      </c>
      <c r="C287">
        <v>2</v>
      </c>
      <c r="D287" s="8" t="s">
        <v>23</v>
      </c>
      <c r="E287">
        <v>250</v>
      </c>
      <c r="F287">
        <v>1.28</v>
      </c>
    </row>
    <row r="288" spans="1:12">
      <c r="A288" s="7">
        <v>42026</v>
      </c>
      <c r="B288" s="8" t="s">
        <v>27</v>
      </c>
      <c r="C288">
        <v>53</v>
      </c>
      <c r="D288" s="8" t="s">
        <v>32</v>
      </c>
      <c r="F288">
        <v>1.99</v>
      </c>
      <c r="J288">
        <f>SUM(87,124,162,174,190)</f>
        <v>737</v>
      </c>
      <c r="K288">
        <v>5</v>
      </c>
      <c r="L288">
        <v>190</v>
      </c>
    </row>
    <row r="289" spans="1:12">
      <c r="A289" s="7">
        <v>42026</v>
      </c>
      <c r="B289" s="8" t="s">
        <v>27</v>
      </c>
      <c r="C289">
        <v>48</v>
      </c>
      <c r="D289" s="8" t="s">
        <v>32</v>
      </c>
      <c r="F289">
        <v>2.06</v>
      </c>
      <c r="J289">
        <v>164</v>
      </c>
      <c r="K289">
        <v>1</v>
      </c>
      <c r="L289">
        <v>164</v>
      </c>
    </row>
    <row r="290" spans="1:12">
      <c r="A290" s="7">
        <v>42026</v>
      </c>
      <c r="B290" s="8" t="s">
        <v>27</v>
      </c>
      <c r="C290">
        <v>48</v>
      </c>
      <c r="D290" s="8" t="s">
        <v>32</v>
      </c>
      <c r="F290">
        <v>0.7</v>
      </c>
      <c r="J290">
        <v>49</v>
      </c>
      <c r="K290">
        <v>2</v>
      </c>
      <c r="L290">
        <v>26</v>
      </c>
    </row>
    <row r="291" spans="1:12">
      <c r="A291" s="7">
        <v>42026</v>
      </c>
      <c r="B291" s="8" t="s">
        <v>27</v>
      </c>
      <c r="C291">
        <v>48</v>
      </c>
      <c r="D291" s="8" t="s">
        <v>32</v>
      </c>
      <c r="F291">
        <v>0.41</v>
      </c>
      <c r="J291">
        <v>29</v>
      </c>
      <c r="K291">
        <v>2</v>
      </c>
      <c r="L291">
        <v>16</v>
      </c>
    </row>
    <row r="292" spans="1:12">
      <c r="A292" s="7">
        <v>42026</v>
      </c>
      <c r="B292" s="8" t="s">
        <v>27</v>
      </c>
      <c r="C292">
        <v>48</v>
      </c>
      <c r="D292" s="8" t="s">
        <v>32</v>
      </c>
      <c r="F292">
        <v>0.45</v>
      </c>
      <c r="J292">
        <v>27</v>
      </c>
      <c r="K292">
        <v>2</v>
      </c>
      <c r="L292">
        <v>15</v>
      </c>
    </row>
    <row r="293" spans="1:12">
      <c r="A293" s="7">
        <v>42026</v>
      </c>
      <c r="B293" s="8" t="s">
        <v>27</v>
      </c>
      <c r="C293">
        <v>48</v>
      </c>
      <c r="D293" s="8" t="s">
        <v>32</v>
      </c>
      <c r="F293">
        <v>0.2</v>
      </c>
      <c r="J293">
        <v>30</v>
      </c>
      <c r="K293">
        <v>2</v>
      </c>
      <c r="L293">
        <v>17</v>
      </c>
    </row>
    <row r="294" spans="1:12">
      <c r="A294" s="7">
        <v>42026</v>
      </c>
      <c r="B294" s="8" t="s">
        <v>27</v>
      </c>
      <c r="C294">
        <v>48</v>
      </c>
      <c r="D294" s="8" t="s">
        <v>32</v>
      </c>
      <c r="F294">
        <v>1.64</v>
      </c>
      <c r="J294" s="8">
        <f>SUM(173,177,214)</f>
        <v>564</v>
      </c>
      <c r="K294">
        <v>3</v>
      </c>
      <c r="L294">
        <v>214</v>
      </c>
    </row>
    <row r="295" spans="1:12">
      <c r="A295" s="7">
        <v>42026</v>
      </c>
      <c r="B295" s="8" t="s">
        <v>27</v>
      </c>
      <c r="C295">
        <v>48</v>
      </c>
      <c r="D295" s="8" t="s">
        <v>32</v>
      </c>
      <c r="F295">
        <v>1.38</v>
      </c>
      <c r="J295" s="8">
        <f>SUM(57,95)</f>
        <v>152</v>
      </c>
      <c r="K295">
        <v>2</v>
      </c>
      <c r="L295">
        <v>95</v>
      </c>
    </row>
    <row r="296" spans="1:12">
      <c r="A296" s="7">
        <v>42026</v>
      </c>
      <c r="B296" s="8" t="s">
        <v>27</v>
      </c>
      <c r="C296">
        <v>48</v>
      </c>
      <c r="D296" s="8" t="s">
        <v>32</v>
      </c>
      <c r="F296">
        <v>0.65</v>
      </c>
      <c r="J296">
        <f>SUM(29,46,59)</f>
        <v>134</v>
      </c>
      <c r="K296">
        <v>3</v>
      </c>
      <c r="L296">
        <v>59</v>
      </c>
    </row>
    <row r="297" spans="1:12">
      <c r="A297" s="7">
        <v>42026</v>
      </c>
      <c r="B297" s="8" t="s">
        <v>27</v>
      </c>
      <c r="C297">
        <v>48</v>
      </c>
      <c r="D297" s="8" t="s">
        <v>32</v>
      </c>
      <c r="F297">
        <v>0.79</v>
      </c>
      <c r="J297">
        <f>SUM(34,34,54)</f>
        <v>122</v>
      </c>
      <c r="K297">
        <v>3</v>
      </c>
      <c r="L297">
        <v>54</v>
      </c>
    </row>
    <row r="298" spans="1:12">
      <c r="A298" s="7">
        <v>42026</v>
      </c>
      <c r="B298" s="8" t="s">
        <v>27</v>
      </c>
      <c r="C298">
        <v>48</v>
      </c>
      <c r="D298" s="8" t="s">
        <v>32</v>
      </c>
      <c r="F298">
        <v>2.1800000000000002</v>
      </c>
      <c r="J298">
        <f>SUM(160,235,245)</f>
        <v>640</v>
      </c>
      <c r="K298">
        <v>3</v>
      </c>
      <c r="L298">
        <v>245</v>
      </c>
    </row>
    <row r="299" spans="1:12">
      <c r="A299" s="7">
        <v>42026</v>
      </c>
      <c r="B299" s="8" t="s">
        <v>27</v>
      </c>
      <c r="C299">
        <v>37</v>
      </c>
      <c r="D299" s="8" t="s">
        <v>32</v>
      </c>
      <c r="F299">
        <v>0.61</v>
      </c>
      <c r="J299">
        <f>SUM(13,14,20,18)</f>
        <v>65</v>
      </c>
      <c r="K299">
        <v>4</v>
      </c>
      <c r="L299">
        <v>20</v>
      </c>
    </row>
    <row r="300" spans="1:12">
      <c r="A300" s="7">
        <v>42026</v>
      </c>
      <c r="B300" s="8" t="s">
        <v>27</v>
      </c>
      <c r="C300">
        <v>37</v>
      </c>
      <c r="D300" s="8" t="s">
        <v>32</v>
      </c>
      <c r="F300">
        <v>0.99</v>
      </c>
      <c r="J300">
        <f>SUM(27,34,37,41)</f>
        <v>139</v>
      </c>
      <c r="K300">
        <v>4</v>
      </c>
      <c r="L300">
        <v>41</v>
      </c>
    </row>
    <row r="301" spans="1:12">
      <c r="A301" s="7">
        <v>42026</v>
      </c>
      <c r="B301" s="8" t="s">
        <v>27</v>
      </c>
      <c r="C301">
        <v>37</v>
      </c>
      <c r="D301" s="8" t="s">
        <v>32</v>
      </c>
      <c r="F301">
        <v>0.67</v>
      </c>
      <c r="J301">
        <f>SUM(18,23,24)</f>
        <v>65</v>
      </c>
      <c r="K301">
        <v>3</v>
      </c>
      <c r="L301">
        <v>24</v>
      </c>
    </row>
    <row r="302" spans="1:12">
      <c r="A302" s="7">
        <v>42026</v>
      </c>
      <c r="B302" s="8" t="s">
        <v>27</v>
      </c>
      <c r="C302">
        <v>37</v>
      </c>
      <c r="D302" s="8" t="s">
        <v>32</v>
      </c>
      <c r="F302">
        <v>0.76</v>
      </c>
      <c r="J302">
        <f>SUM(17,17,18,19,20)</f>
        <v>91</v>
      </c>
      <c r="K302">
        <v>5</v>
      </c>
      <c r="L302">
        <v>20</v>
      </c>
    </row>
    <row r="303" spans="1:12">
      <c r="A303" s="7">
        <v>42026</v>
      </c>
      <c r="B303" s="8" t="s">
        <v>27</v>
      </c>
      <c r="C303">
        <v>37</v>
      </c>
      <c r="D303" s="8" t="s">
        <v>32</v>
      </c>
      <c r="F303">
        <v>4.42</v>
      </c>
      <c r="J303">
        <f>SUM(63,101,116,190)</f>
        <v>470</v>
      </c>
      <c r="K303">
        <v>4</v>
      </c>
      <c r="L303">
        <v>190</v>
      </c>
    </row>
    <row r="304" spans="1:12">
      <c r="A304" s="7">
        <v>42026</v>
      </c>
      <c r="B304" s="8" t="s">
        <v>27</v>
      </c>
      <c r="C304">
        <v>37</v>
      </c>
      <c r="D304" s="8" t="s">
        <v>32</v>
      </c>
      <c r="F304">
        <v>2.5499999999999998</v>
      </c>
      <c r="J304">
        <f>SUM(165,169)</f>
        <v>334</v>
      </c>
      <c r="K304">
        <v>2</v>
      </c>
      <c r="L304">
        <v>169</v>
      </c>
    </row>
    <row r="305" spans="1:12">
      <c r="A305" s="7">
        <v>42026</v>
      </c>
      <c r="B305" s="8" t="s">
        <v>27</v>
      </c>
      <c r="C305">
        <v>37</v>
      </c>
      <c r="D305" s="8" t="s">
        <v>32</v>
      </c>
      <c r="F305">
        <v>3.24</v>
      </c>
      <c r="J305">
        <f>SUM(221,233,276)</f>
        <v>730</v>
      </c>
      <c r="K305">
        <v>3</v>
      </c>
      <c r="L305">
        <v>276</v>
      </c>
    </row>
    <row r="306" spans="1:12">
      <c r="A306" s="7">
        <v>42026</v>
      </c>
      <c r="B306" s="8" t="s">
        <v>27</v>
      </c>
      <c r="C306">
        <v>36</v>
      </c>
      <c r="D306" s="8" t="s">
        <v>32</v>
      </c>
      <c r="F306">
        <v>0.75</v>
      </c>
      <c r="J306">
        <v>92</v>
      </c>
      <c r="K306">
        <v>1</v>
      </c>
      <c r="L306">
        <v>92</v>
      </c>
    </row>
    <row r="307" spans="1:12">
      <c r="A307" s="7">
        <v>42026</v>
      </c>
      <c r="B307" s="8" t="s">
        <v>27</v>
      </c>
      <c r="C307">
        <v>36</v>
      </c>
      <c r="D307" s="8" t="s">
        <v>32</v>
      </c>
      <c r="F307">
        <v>1.48</v>
      </c>
      <c r="J307">
        <f>SUM(33,47,49,54)</f>
        <v>183</v>
      </c>
      <c r="K307">
        <v>4</v>
      </c>
      <c r="L307">
        <v>54</v>
      </c>
    </row>
    <row r="308" spans="1:12">
      <c r="A308" s="7">
        <v>42026</v>
      </c>
      <c r="B308" s="8" t="s">
        <v>27</v>
      </c>
      <c r="C308">
        <v>36</v>
      </c>
      <c r="D308" s="8" t="s">
        <v>32</v>
      </c>
      <c r="F308">
        <v>1.77</v>
      </c>
      <c r="J308">
        <f>SUM(45,50,59,69,71,88)</f>
        <v>382</v>
      </c>
      <c r="K308">
        <v>6</v>
      </c>
      <c r="L308">
        <v>88</v>
      </c>
    </row>
    <row r="309" spans="1:12">
      <c r="A309" s="7">
        <v>42026</v>
      </c>
      <c r="B309" s="8" t="s">
        <v>27</v>
      </c>
      <c r="C309">
        <v>36</v>
      </c>
      <c r="D309" s="8" t="s">
        <v>32</v>
      </c>
      <c r="F309">
        <v>1.34</v>
      </c>
      <c r="J309">
        <f>SUM(76,157)</f>
        <v>233</v>
      </c>
      <c r="K309">
        <v>2</v>
      </c>
      <c r="L309">
        <v>157</v>
      </c>
    </row>
    <row r="310" spans="1:12">
      <c r="A310" s="7">
        <v>42026</v>
      </c>
      <c r="B310" s="8" t="s">
        <v>27</v>
      </c>
      <c r="C310">
        <v>8</v>
      </c>
      <c r="D310" s="8" t="s">
        <v>22</v>
      </c>
      <c r="E310">
        <v>30</v>
      </c>
      <c r="F310">
        <v>0.36</v>
      </c>
    </row>
    <row r="311" spans="1:12">
      <c r="A311" s="7">
        <v>42026</v>
      </c>
      <c r="B311" s="8" t="s">
        <v>27</v>
      </c>
      <c r="C311">
        <v>8</v>
      </c>
      <c r="D311" s="8" t="s">
        <v>22</v>
      </c>
      <c r="E311">
        <v>34</v>
      </c>
      <c r="F311">
        <v>0.7</v>
      </c>
    </row>
    <row r="312" spans="1:12">
      <c r="A312" s="7">
        <v>42026</v>
      </c>
      <c r="B312" s="8" t="s">
        <v>27</v>
      </c>
      <c r="C312">
        <v>8</v>
      </c>
      <c r="D312" s="8" t="s">
        <v>23</v>
      </c>
      <c r="E312">
        <v>77</v>
      </c>
      <c r="F312">
        <v>0.96</v>
      </c>
    </row>
    <row r="313" spans="1:12">
      <c r="A313" s="7">
        <v>42026</v>
      </c>
      <c r="B313" s="8" t="s">
        <v>27</v>
      </c>
      <c r="C313">
        <v>8</v>
      </c>
      <c r="D313" s="8" t="s">
        <v>23</v>
      </c>
      <c r="E313">
        <v>161</v>
      </c>
      <c r="F313">
        <v>1.31</v>
      </c>
    </row>
    <row r="314" spans="1:12">
      <c r="A314" s="7">
        <v>42026</v>
      </c>
      <c r="B314" s="8" t="s">
        <v>27</v>
      </c>
      <c r="C314">
        <v>8</v>
      </c>
      <c r="D314" s="8" t="s">
        <v>23</v>
      </c>
      <c r="E314">
        <v>82</v>
      </c>
      <c r="F314">
        <v>0.89</v>
      </c>
    </row>
    <row r="315" spans="1:12">
      <c r="A315" s="7">
        <v>42026</v>
      </c>
      <c r="B315" s="8" t="s">
        <v>27</v>
      </c>
      <c r="C315">
        <v>8</v>
      </c>
      <c r="D315" s="8" t="s">
        <v>23</v>
      </c>
      <c r="E315">
        <v>171</v>
      </c>
      <c r="F315">
        <v>1.42</v>
      </c>
    </row>
    <row r="316" spans="1:12">
      <c r="A316" s="7">
        <v>42026</v>
      </c>
      <c r="B316" s="8" t="s">
        <v>27</v>
      </c>
      <c r="C316">
        <v>8</v>
      </c>
      <c r="D316" s="8" t="s">
        <v>23</v>
      </c>
      <c r="E316">
        <v>233</v>
      </c>
      <c r="F316">
        <v>1.37</v>
      </c>
    </row>
    <row r="317" spans="1:12">
      <c r="A317" s="7">
        <v>42026</v>
      </c>
      <c r="B317" s="8" t="s">
        <v>27</v>
      </c>
      <c r="C317">
        <v>8</v>
      </c>
      <c r="D317" s="8" t="s">
        <v>23</v>
      </c>
      <c r="E317">
        <v>154</v>
      </c>
      <c r="F317">
        <v>1.26</v>
      </c>
    </row>
    <row r="318" spans="1:12">
      <c r="A318" s="7">
        <v>42026</v>
      </c>
      <c r="B318" s="8" t="s">
        <v>27</v>
      </c>
      <c r="C318">
        <v>8</v>
      </c>
      <c r="D318" s="8" t="s">
        <v>23</v>
      </c>
      <c r="E318">
        <v>186</v>
      </c>
      <c r="F318">
        <v>1.03</v>
      </c>
    </row>
    <row r="319" spans="1:12">
      <c r="A319" s="7">
        <v>42026</v>
      </c>
      <c r="B319" s="8" t="s">
        <v>27</v>
      </c>
      <c r="C319">
        <v>8</v>
      </c>
      <c r="D319" s="8" t="s">
        <v>23</v>
      </c>
      <c r="E319">
        <v>38</v>
      </c>
      <c r="F319">
        <v>0.4</v>
      </c>
    </row>
    <row r="320" spans="1:12">
      <c r="A320" s="7">
        <v>42026</v>
      </c>
      <c r="B320" s="8" t="s">
        <v>27</v>
      </c>
      <c r="C320">
        <v>8</v>
      </c>
      <c r="D320" s="8" t="s">
        <v>32</v>
      </c>
      <c r="F320">
        <v>2.2799999999999998</v>
      </c>
      <c r="J320">
        <f>SUM(50,71,81,97,106,108)</f>
        <v>513</v>
      </c>
      <c r="K320">
        <v>6</v>
      </c>
      <c r="L320">
        <v>108</v>
      </c>
    </row>
    <row r="321" spans="1:12">
      <c r="A321" s="7">
        <v>42026</v>
      </c>
      <c r="B321" s="8" t="s">
        <v>27</v>
      </c>
      <c r="C321">
        <v>8</v>
      </c>
      <c r="D321" s="8" t="s">
        <v>23</v>
      </c>
      <c r="E321">
        <v>29</v>
      </c>
      <c r="F321">
        <v>0.56000000000000005</v>
      </c>
    </row>
    <row r="322" spans="1:12">
      <c r="A322" s="7">
        <v>42026</v>
      </c>
      <c r="B322" s="8" t="s">
        <v>27</v>
      </c>
      <c r="C322">
        <v>8</v>
      </c>
      <c r="D322" s="8" t="s">
        <v>23</v>
      </c>
      <c r="E322">
        <v>209</v>
      </c>
      <c r="F322">
        <v>1.75</v>
      </c>
      <c r="J322">
        <v>0</v>
      </c>
    </row>
    <row r="323" spans="1:12">
      <c r="A323" s="7">
        <v>42026</v>
      </c>
      <c r="B323" s="8" t="s">
        <v>27</v>
      </c>
      <c r="C323">
        <v>8</v>
      </c>
      <c r="D323" s="8" t="s">
        <v>23</v>
      </c>
      <c r="E323">
        <v>192</v>
      </c>
      <c r="F323">
        <v>1.61</v>
      </c>
    </row>
    <row r="324" spans="1:12">
      <c r="A324" s="7">
        <v>42026</v>
      </c>
      <c r="B324" s="8" t="s">
        <v>27</v>
      </c>
      <c r="C324">
        <v>8</v>
      </c>
      <c r="D324" s="8" t="s">
        <v>32</v>
      </c>
      <c r="F324">
        <v>1.68</v>
      </c>
      <c r="J324">
        <f>SUM(64,88,152,168,183)</f>
        <v>655</v>
      </c>
      <c r="K324">
        <v>5</v>
      </c>
      <c r="L324">
        <v>183</v>
      </c>
    </row>
    <row r="325" spans="1:12">
      <c r="A325" s="7">
        <v>42039</v>
      </c>
      <c r="B325" s="8" t="s">
        <v>28</v>
      </c>
      <c r="C325">
        <v>41</v>
      </c>
      <c r="D325" s="8" t="s">
        <v>23</v>
      </c>
      <c r="E325">
        <v>125</v>
      </c>
      <c r="F325">
        <v>1.03</v>
      </c>
    </row>
    <row r="326" spans="1:12">
      <c r="A326" s="7">
        <v>42039</v>
      </c>
      <c r="B326" s="8" t="s">
        <v>28</v>
      </c>
      <c r="C326">
        <v>41</v>
      </c>
      <c r="D326" s="8" t="s">
        <v>32</v>
      </c>
      <c r="F326">
        <v>1.66</v>
      </c>
      <c r="J326">
        <f>58+100+128+124</f>
        <v>410</v>
      </c>
      <c r="K326">
        <v>4</v>
      </c>
      <c r="L326">
        <v>124</v>
      </c>
    </row>
    <row r="327" spans="1:12">
      <c r="A327" s="7">
        <v>42039</v>
      </c>
      <c r="B327" s="8" t="s">
        <v>28</v>
      </c>
      <c r="C327">
        <v>41</v>
      </c>
      <c r="D327" s="8" t="s">
        <v>23</v>
      </c>
      <c r="E327">
        <v>47</v>
      </c>
      <c r="F327">
        <v>0.51</v>
      </c>
    </row>
    <row r="328" spans="1:12">
      <c r="A328" s="7">
        <v>42039</v>
      </c>
      <c r="B328" s="8" t="s">
        <v>28</v>
      </c>
      <c r="C328">
        <v>41</v>
      </c>
      <c r="D328" s="8" t="s">
        <v>32</v>
      </c>
      <c r="F328">
        <v>0.42</v>
      </c>
      <c r="J328">
        <f>41+46</f>
        <v>87</v>
      </c>
      <c r="K328">
        <v>2</v>
      </c>
      <c r="L328">
        <v>46</v>
      </c>
    </row>
    <row r="329" spans="1:12">
      <c r="A329" s="7">
        <v>42039</v>
      </c>
      <c r="B329" s="8" t="s">
        <v>28</v>
      </c>
      <c r="C329">
        <v>41</v>
      </c>
      <c r="D329" s="8" t="s">
        <v>23</v>
      </c>
      <c r="E329">
        <v>121</v>
      </c>
      <c r="F329">
        <v>1.1000000000000001</v>
      </c>
    </row>
    <row r="330" spans="1:12">
      <c r="A330" s="7">
        <v>42039</v>
      </c>
      <c r="B330" s="8" t="s">
        <v>28</v>
      </c>
      <c r="C330">
        <v>37</v>
      </c>
      <c r="D330" s="8" t="s">
        <v>23</v>
      </c>
      <c r="E330">
        <v>179</v>
      </c>
      <c r="F330">
        <v>1.8</v>
      </c>
    </row>
    <row r="331" spans="1:12">
      <c r="A331" s="7">
        <v>42039</v>
      </c>
      <c r="B331" s="8" t="s">
        <v>28</v>
      </c>
      <c r="C331">
        <v>37</v>
      </c>
      <c r="D331" s="8" t="s">
        <v>23</v>
      </c>
      <c r="E331">
        <v>89</v>
      </c>
      <c r="F331">
        <v>1.31</v>
      </c>
    </row>
    <row r="332" spans="1:12">
      <c r="A332" s="7">
        <v>42039</v>
      </c>
      <c r="B332" s="8" t="s">
        <v>28</v>
      </c>
      <c r="C332">
        <v>37</v>
      </c>
      <c r="D332" s="8" t="s">
        <v>23</v>
      </c>
      <c r="E332">
        <v>205</v>
      </c>
      <c r="F332">
        <v>1.74</v>
      </c>
    </row>
    <row r="333" spans="1:12">
      <c r="A333" s="7">
        <v>42039</v>
      </c>
      <c r="B333" s="8" t="s">
        <v>28</v>
      </c>
      <c r="C333">
        <v>37</v>
      </c>
      <c r="D333" s="8" t="s">
        <v>23</v>
      </c>
      <c r="E333">
        <v>88</v>
      </c>
      <c r="F333">
        <v>0.95</v>
      </c>
    </row>
    <row r="334" spans="1:12">
      <c r="A334" s="7">
        <v>42039</v>
      </c>
      <c r="B334" s="8" t="s">
        <v>28</v>
      </c>
      <c r="C334">
        <v>37</v>
      </c>
      <c r="D334" s="8" t="s">
        <v>23</v>
      </c>
      <c r="E334">
        <v>154</v>
      </c>
      <c r="F334">
        <v>1.54</v>
      </c>
    </row>
    <row r="335" spans="1:12">
      <c r="A335" s="7">
        <v>42039</v>
      </c>
      <c r="B335" s="8" t="s">
        <v>28</v>
      </c>
      <c r="C335">
        <v>37</v>
      </c>
      <c r="D335" t="s">
        <v>32</v>
      </c>
      <c r="F335">
        <v>1.69</v>
      </c>
      <c r="J335">
        <f>42+72+72+94+98</f>
        <v>378</v>
      </c>
      <c r="K335">
        <v>5</v>
      </c>
      <c r="L335">
        <v>98</v>
      </c>
    </row>
    <row r="336" spans="1:12">
      <c r="A336" s="7">
        <v>42039</v>
      </c>
      <c r="B336" s="8" t="s">
        <v>28</v>
      </c>
      <c r="C336">
        <v>37</v>
      </c>
      <c r="D336" t="s">
        <v>23</v>
      </c>
      <c r="E336">
        <v>34</v>
      </c>
      <c r="F336">
        <v>0.63</v>
      </c>
    </row>
    <row r="337" spans="1:12">
      <c r="A337" s="7">
        <v>42039</v>
      </c>
      <c r="B337" s="8" t="s">
        <v>28</v>
      </c>
      <c r="C337">
        <v>37</v>
      </c>
      <c r="D337" t="s">
        <v>23</v>
      </c>
      <c r="E337">
        <v>169</v>
      </c>
      <c r="F337">
        <v>1.66</v>
      </c>
    </row>
    <row r="338" spans="1:12">
      <c r="A338" s="7">
        <v>42039</v>
      </c>
      <c r="B338" s="8" t="s">
        <v>28</v>
      </c>
      <c r="C338">
        <v>37</v>
      </c>
      <c r="D338" t="s">
        <v>23</v>
      </c>
      <c r="E338">
        <v>210</v>
      </c>
      <c r="F338">
        <v>1.5</v>
      </c>
    </row>
    <row r="339" spans="1:12">
      <c r="A339" s="7">
        <v>42039</v>
      </c>
      <c r="B339" s="8" t="s">
        <v>28</v>
      </c>
      <c r="C339">
        <v>37</v>
      </c>
      <c r="D339" t="s">
        <v>23</v>
      </c>
      <c r="E339">
        <v>205</v>
      </c>
      <c r="F339">
        <v>1.64</v>
      </c>
    </row>
    <row r="340" spans="1:12">
      <c r="A340" s="7">
        <v>42039</v>
      </c>
      <c r="B340" s="8" t="s">
        <v>28</v>
      </c>
      <c r="C340">
        <v>37</v>
      </c>
      <c r="D340" t="s">
        <v>23</v>
      </c>
      <c r="E340">
        <v>223</v>
      </c>
      <c r="F340">
        <v>1.4</v>
      </c>
    </row>
    <row r="341" spans="1:12">
      <c r="A341" s="7">
        <v>42039</v>
      </c>
      <c r="B341" s="8" t="s">
        <v>28</v>
      </c>
      <c r="C341">
        <v>37</v>
      </c>
      <c r="D341" t="s">
        <v>23</v>
      </c>
      <c r="E341">
        <v>82</v>
      </c>
      <c r="F341">
        <v>1.42</v>
      </c>
    </row>
    <row r="342" spans="1:12">
      <c r="A342" s="7">
        <v>42039</v>
      </c>
      <c r="B342" s="8" t="s">
        <v>28</v>
      </c>
      <c r="C342">
        <v>37</v>
      </c>
      <c r="D342" t="s">
        <v>23</v>
      </c>
      <c r="E342">
        <v>29</v>
      </c>
      <c r="F342">
        <v>0.53</v>
      </c>
    </row>
    <row r="343" spans="1:12">
      <c r="A343" s="7">
        <v>42039</v>
      </c>
      <c r="B343" s="8" t="s">
        <v>28</v>
      </c>
      <c r="C343">
        <v>37</v>
      </c>
      <c r="D343" t="s">
        <v>23</v>
      </c>
      <c r="E343">
        <v>52</v>
      </c>
      <c r="F343">
        <v>0.89</v>
      </c>
    </row>
    <row r="344" spans="1:12">
      <c r="A344" s="7">
        <v>42039</v>
      </c>
      <c r="B344" s="8" t="s">
        <v>28</v>
      </c>
      <c r="C344">
        <v>37</v>
      </c>
      <c r="D344" t="s">
        <v>32</v>
      </c>
      <c r="F344">
        <v>1.23</v>
      </c>
      <c r="J344">
        <f>45+72+97+126</f>
        <v>340</v>
      </c>
      <c r="K344">
        <v>4</v>
      </c>
      <c r="L344">
        <v>126</v>
      </c>
    </row>
    <row r="345" spans="1:12">
      <c r="A345" s="7">
        <v>42039</v>
      </c>
      <c r="B345" s="8" t="s">
        <v>28</v>
      </c>
      <c r="C345">
        <v>37</v>
      </c>
      <c r="D345" t="s">
        <v>23</v>
      </c>
      <c r="E345">
        <v>123</v>
      </c>
      <c r="F345">
        <v>0.93</v>
      </c>
    </row>
    <row r="346" spans="1:12">
      <c r="A346" s="7">
        <v>42039</v>
      </c>
      <c r="B346" s="8" t="s">
        <v>28</v>
      </c>
      <c r="C346">
        <v>37</v>
      </c>
      <c r="D346" t="s">
        <v>23</v>
      </c>
      <c r="E346">
        <v>24</v>
      </c>
      <c r="F346">
        <v>0.9</v>
      </c>
    </row>
    <row r="347" spans="1:12">
      <c r="A347" s="7">
        <v>42039</v>
      </c>
      <c r="B347" s="8" t="s">
        <v>28</v>
      </c>
      <c r="C347">
        <v>37</v>
      </c>
      <c r="D347" t="s">
        <v>23</v>
      </c>
      <c r="E347">
        <v>161</v>
      </c>
      <c r="F347">
        <v>1.32</v>
      </c>
    </row>
    <row r="348" spans="1:12">
      <c r="A348" s="7">
        <v>42039</v>
      </c>
      <c r="B348" s="8" t="s">
        <v>28</v>
      </c>
      <c r="C348">
        <v>37</v>
      </c>
      <c r="D348" t="s">
        <v>23</v>
      </c>
      <c r="E348">
        <v>183</v>
      </c>
      <c r="F348">
        <v>1.55</v>
      </c>
    </row>
    <row r="349" spans="1:12">
      <c r="A349" s="7">
        <v>42039</v>
      </c>
      <c r="B349" s="8" t="s">
        <v>28</v>
      </c>
      <c r="C349">
        <v>37</v>
      </c>
      <c r="D349" t="s">
        <v>23</v>
      </c>
      <c r="E349">
        <v>86</v>
      </c>
      <c r="F349">
        <v>0.91</v>
      </c>
    </row>
    <row r="350" spans="1:12">
      <c r="A350" s="7">
        <v>42039</v>
      </c>
      <c r="B350" s="8" t="s">
        <v>28</v>
      </c>
      <c r="C350">
        <v>37</v>
      </c>
      <c r="D350" t="s">
        <v>23</v>
      </c>
      <c r="E350">
        <v>60</v>
      </c>
      <c r="F350">
        <v>0.71</v>
      </c>
    </row>
    <row r="351" spans="1:12">
      <c r="A351" s="7">
        <v>42039</v>
      </c>
      <c r="B351" s="8" t="s">
        <v>28</v>
      </c>
      <c r="C351">
        <v>37</v>
      </c>
      <c r="D351" t="s">
        <v>23</v>
      </c>
      <c r="E351">
        <v>147</v>
      </c>
      <c r="F351">
        <v>1.41</v>
      </c>
    </row>
    <row r="352" spans="1:12">
      <c r="A352" s="7">
        <v>42039</v>
      </c>
      <c r="B352" s="8" t="s">
        <v>28</v>
      </c>
      <c r="C352">
        <v>37</v>
      </c>
      <c r="D352" t="s">
        <v>23</v>
      </c>
      <c r="E352">
        <v>147</v>
      </c>
      <c r="F352">
        <v>1.3</v>
      </c>
    </row>
    <row r="353" spans="1:13">
      <c r="A353" s="7">
        <v>42039</v>
      </c>
      <c r="B353" s="8" t="s">
        <v>28</v>
      </c>
      <c r="C353">
        <v>37</v>
      </c>
      <c r="D353" t="s">
        <v>23</v>
      </c>
      <c r="E353">
        <v>135</v>
      </c>
      <c r="F353">
        <v>1.1599999999999999</v>
      </c>
    </row>
    <row r="354" spans="1:13">
      <c r="A354" s="7">
        <v>42039</v>
      </c>
      <c r="B354" s="8" t="s">
        <v>28</v>
      </c>
      <c r="C354">
        <v>37</v>
      </c>
      <c r="D354" t="s">
        <v>23</v>
      </c>
      <c r="E354">
        <v>159</v>
      </c>
      <c r="F354">
        <v>1.57</v>
      </c>
    </row>
    <row r="355" spans="1:13">
      <c r="A355" s="7">
        <v>42039</v>
      </c>
      <c r="B355" s="8" t="s">
        <v>28</v>
      </c>
      <c r="C355">
        <v>37</v>
      </c>
      <c r="D355" t="s">
        <v>32</v>
      </c>
      <c r="F355">
        <v>7.81</v>
      </c>
      <c r="J355">
        <f>97+154+196+226+244</f>
        <v>917</v>
      </c>
      <c r="K355">
        <v>6</v>
      </c>
      <c r="L355">
        <v>244</v>
      </c>
    </row>
    <row r="356" spans="1:13">
      <c r="A356" s="7">
        <v>42039</v>
      </c>
      <c r="B356" s="8" t="s">
        <v>28</v>
      </c>
      <c r="C356">
        <v>36</v>
      </c>
      <c r="D356" t="s">
        <v>32</v>
      </c>
      <c r="F356">
        <v>0.99</v>
      </c>
      <c r="J356">
        <f>52+61+65</f>
        <v>178</v>
      </c>
      <c r="K356">
        <v>3</v>
      </c>
      <c r="L356">
        <v>65</v>
      </c>
    </row>
    <row r="357" spans="1:13">
      <c r="A357" s="7">
        <v>42039</v>
      </c>
      <c r="B357" s="8" t="s">
        <v>28</v>
      </c>
      <c r="C357">
        <v>36</v>
      </c>
      <c r="D357" t="s">
        <v>32</v>
      </c>
      <c r="F357">
        <v>1.26</v>
      </c>
      <c r="J357">
        <f>47+59+60</f>
        <v>166</v>
      </c>
      <c r="K357">
        <v>3</v>
      </c>
      <c r="L357">
        <v>60</v>
      </c>
    </row>
    <row r="358" spans="1:13">
      <c r="A358" s="7">
        <v>42039</v>
      </c>
      <c r="B358" s="8" t="s">
        <v>28</v>
      </c>
      <c r="C358">
        <v>36</v>
      </c>
      <c r="D358" t="s">
        <v>32</v>
      </c>
      <c r="F358">
        <v>1.23</v>
      </c>
      <c r="J358">
        <f>48+66+66</f>
        <v>180</v>
      </c>
      <c r="K358">
        <v>3</v>
      </c>
      <c r="L358">
        <v>66</v>
      </c>
    </row>
    <row r="359" spans="1:13">
      <c r="A359" s="7">
        <v>42039</v>
      </c>
      <c r="B359" s="8" t="s">
        <v>28</v>
      </c>
      <c r="C359">
        <v>36</v>
      </c>
      <c r="D359" t="s">
        <v>32</v>
      </c>
      <c r="F359">
        <v>1.01</v>
      </c>
      <c r="J359">
        <f>52+62+68</f>
        <v>182</v>
      </c>
      <c r="K359">
        <v>3</v>
      </c>
      <c r="L359">
        <v>68</v>
      </c>
    </row>
    <row r="360" spans="1:13">
      <c r="A360" s="7">
        <v>42039</v>
      </c>
      <c r="B360" s="8" t="s">
        <v>28</v>
      </c>
      <c r="C360">
        <v>36</v>
      </c>
      <c r="D360" t="s">
        <v>32</v>
      </c>
      <c r="F360">
        <v>1.1000000000000001</v>
      </c>
      <c r="J360">
        <f>43+56+78</f>
        <v>177</v>
      </c>
      <c r="K360">
        <v>3</v>
      </c>
      <c r="L360">
        <v>78</v>
      </c>
    </row>
    <row r="361" spans="1:13">
      <c r="A361" s="7">
        <v>42039</v>
      </c>
      <c r="B361" s="8" t="s">
        <v>28</v>
      </c>
      <c r="C361">
        <v>36</v>
      </c>
      <c r="D361" t="s">
        <v>32</v>
      </c>
      <c r="F361">
        <v>1.06</v>
      </c>
      <c r="J361">
        <f>40+46+59+61</f>
        <v>206</v>
      </c>
      <c r="K361">
        <v>4</v>
      </c>
      <c r="L361">
        <v>61</v>
      </c>
    </row>
    <row r="362" spans="1:13">
      <c r="A362" s="7">
        <v>42039</v>
      </c>
      <c r="B362" s="8" t="s">
        <v>28</v>
      </c>
      <c r="C362">
        <v>36</v>
      </c>
      <c r="D362" t="s">
        <v>23</v>
      </c>
      <c r="E362">
        <v>184</v>
      </c>
      <c r="F362">
        <v>1.07</v>
      </c>
    </row>
    <row r="363" spans="1:13">
      <c r="A363" s="7">
        <v>42039</v>
      </c>
      <c r="B363" s="8" t="s">
        <v>28</v>
      </c>
      <c r="C363">
        <v>36</v>
      </c>
      <c r="D363" t="s">
        <v>23</v>
      </c>
      <c r="E363">
        <v>71</v>
      </c>
      <c r="F363">
        <v>1.07</v>
      </c>
    </row>
    <row r="364" spans="1:13">
      <c r="A364" s="7">
        <v>42039</v>
      </c>
      <c r="B364" s="8" t="s">
        <v>28</v>
      </c>
      <c r="C364">
        <v>36</v>
      </c>
      <c r="D364" t="s">
        <v>32</v>
      </c>
      <c r="F364">
        <v>0.9</v>
      </c>
      <c r="J364">
        <v>22</v>
      </c>
      <c r="K364">
        <v>1</v>
      </c>
      <c r="L364">
        <v>22</v>
      </c>
    </row>
    <row r="365" spans="1:13">
      <c r="A365" s="7">
        <v>42039</v>
      </c>
      <c r="B365" s="8" t="s">
        <v>28</v>
      </c>
      <c r="C365">
        <v>19</v>
      </c>
      <c r="D365" t="s">
        <v>32</v>
      </c>
      <c r="M365" t="s">
        <v>29</v>
      </c>
    </row>
    <row r="366" spans="1:13">
      <c r="A366" s="7">
        <v>42039</v>
      </c>
      <c r="B366" s="8" t="s">
        <v>28</v>
      </c>
      <c r="C366">
        <v>8</v>
      </c>
      <c r="D366" t="s">
        <v>32</v>
      </c>
      <c r="F366">
        <v>4.49</v>
      </c>
      <c r="J366">
        <f>63+70+162</f>
        <v>295</v>
      </c>
      <c r="K366">
        <v>3</v>
      </c>
      <c r="L366">
        <v>162</v>
      </c>
    </row>
    <row r="367" spans="1:13">
      <c r="A367" s="7">
        <v>42039</v>
      </c>
      <c r="B367" s="8" t="s">
        <v>28</v>
      </c>
      <c r="C367">
        <v>8</v>
      </c>
      <c r="D367" t="s">
        <v>32</v>
      </c>
      <c r="F367">
        <v>0.85</v>
      </c>
      <c r="J367">
        <f>32+37+34</f>
        <v>103</v>
      </c>
      <c r="K367">
        <v>3</v>
      </c>
      <c r="L367">
        <v>37</v>
      </c>
    </row>
    <row r="368" spans="1:13">
      <c r="A368" s="7">
        <v>42039</v>
      </c>
      <c r="B368" s="8" t="s">
        <v>30</v>
      </c>
      <c r="C368">
        <v>32</v>
      </c>
      <c r="D368" t="s">
        <v>32</v>
      </c>
      <c r="F368">
        <v>0.68</v>
      </c>
      <c r="J368">
        <f>46+31+51</f>
        <v>128</v>
      </c>
      <c r="K368">
        <v>3</v>
      </c>
      <c r="L368">
        <v>51</v>
      </c>
    </row>
    <row r="369" spans="1:12">
      <c r="A369" s="7">
        <v>42039</v>
      </c>
      <c r="B369" s="8" t="s">
        <v>30</v>
      </c>
      <c r="C369">
        <v>32</v>
      </c>
      <c r="D369" t="s">
        <v>32</v>
      </c>
      <c r="F369">
        <v>0.57999999999999996</v>
      </c>
      <c r="J369">
        <f>25+27</f>
        <v>52</v>
      </c>
      <c r="K369">
        <v>2</v>
      </c>
      <c r="L369">
        <v>27</v>
      </c>
    </row>
    <row r="370" spans="1:12">
      <c r="A370" s="7">
        <v>42039</v>
      </c>
      <c r="B370" s="8" t="s">
        <v>30</v>
      </c>
      <c r="C370">
        <v>26</v>
      </c>
      <c r="D370" t="s">
        <v>22</v>
      </c>
      <c r="E370">
        <v>47</v>
      </c>
      <c r="F370">
        <v>0.83</v>
      </c>
    </row>
    <row r="371" spans="1:12">
      <c r="A371" s="7">
        <v>42039</v>
      </c>
      <c r="B371" s="8" t="s">
        <v>30</v>
      </c>
      <c r="C371">
        <v>26</v>
      </c>
      <c r="D371" t="s">
        <v>22</v>
      </c>
      <c r="E371">
        <v>44</v>
      </c>
      <c r="F371">
        <v>0.65</v>
      </c>
    </row>
    <row r="372" spans="1:12">
      <c r="A372" s="7">
        <v>42039</v>
      </c>
      <c r="B372" s="8" t="s">
        <v>30</v>
      </c>
      <c r="C372">
        <v>26</v>
      </c>
      <c r="D372" t="s">
        <v>22</v>
      </c>
      <c r="E372">
        <v>56</v>
      </c>
      <c r="F372">
        <v>0.66</v>
      </c>
    </row>
    <row r="373" spans="1:12">
      <c r="A373" s="7">
        <v>42039</v>
      </c>
      <c r="B373" s="8" t="s">
        <v>30</v>
      </c>
      <c r="C373">
        <v>10</v>
      </c>
      <c r="D373" t="s">
        <v>23</v>
      </c>
      <c r="E373">
        <v>143</v>
      </c>
      <c r="F373">
        <v>0.96</v>
      </c>
    </row>
    <row r="374" spans="1:12">
      <c r="A374" s="7">
        <v>42039</v>
      </c>
      <c r="B374" s="8" t="s">
        <v>30</v>
      </c>
      <c r="C374">
        <v>10</v>
      </c>
      <c r="D374" t="s">
        <v>23</v>
      </c>
      <c r="E374">
        <v>75</v>
      </c>
      <c r="F374">
        <v>0.8</v>
      </c>
    </row>
    <row r="375" spans="1:12">
      <c r="A375" s="7">
        <v>42039</v>
      </c>
      <c r="B375" s="8" t="s">
        <v>30</v>
      </c>
      <c r="C375">
        <v>10</v>
      </c>
      <c r="D375" t="s">
        <v>23</v>
      </c>
      <c r="E375">
        <v>246</v>
      </c>
      <c r="F375">
        <v>1.4</v>
      </c>
      <c r="G375">
        <v>11</v>
      </c>
    </row>
    <row r="376" spans="1:12">
      <c r="A376" s="7">
        <v>42039</v>
      </c>
      <c r="B376" s="8" t="s">
        <v>30</v>
      </c>
      <c r="C376">
        <v>10</v>
      </c>
      <c r="D376" t="s">
        <v>23</v>
      </c>
      <c r="E376">
        <v>288</v>
      </c>
      <c r="F376">
        <v>1.06</v>
      </c>
    </row>
    <row r="377" spans="1:12">
      <c r="A377" s="7">
        <v>42039</v>
      </c>
      <c r="B377" s="8" t="s">
        <v>30</v>
      </c>
      <c r="C377">
        <v>10</v>
      </c>
      <c r="D377" t="s">
        <v>23</v>
      </c>
      <c r="E377">
        <v>1.5</v>
      </c>
      <c r="F377">
        <v>280</v>
      </c>
    </row>
    <row r="378" spans="1:12">
      <c r="A378" s="7">
        <v>42039</v>
      </c>
      <c r="B378" s="8" t="s">
        <v>30</v>
      </c>
      <c r="C378">
        <v>10</v>
      </c>
      <c r="D378" t="s">
        <v>23</v>
      </c>
      <c r="E378">
        <v>300</v>
      </c>
      <c r="F378">
        <v>1.68</v>
      </c>
    </row>
    <row r="379" spans="1:12">
      <c r="A379" s="7">
        <v>42039</v>
      </c>
      <c r="B379" s="8" t="s">
        <v>30</v>
      </c>
      <c r="C379">
        <v>2</v>
      </c>
      <c r="D379" t="s">
        <v>23</v>
      </c>
      <c r="E379">
        <v>158</v>
      </c>
      <c r="F379">
        <v>1.44</v>
      </c>
    </row>
    <row r="380" spans="1:12">
      <c r="A380" s="7">
        <v>42039</v>
      </c>
      <c r="B380" s="8" t="s">
        <v>30</v>
      </c>
      <c r="C380">
        <v>2</v>
      </c>
      <c r="D380" t="s">
        <v>23</v>
      </c>
      <c r="E380">
        <v>141</v>
      </c>
      <c r="F380">
        <v>1.39</v>
      </c>
    </row>
    <row r="381" spans="1:12">
      <c r="A381" s="7">
        <v>42039</v>
      </c>
      <c r="B381" s="8" t="s">
        <v>30</v>
      </c>
      <c r="C381">
        <v>2</v>
      </c>
      <c r="D381" t="s">
        <v>23</v>
      </c>
      <c r="E381">
        <v>116</v>
      </c>
      <c r="F381">
        <v>1.07</v>
      </c>
    </row>
    <row r="382" spans="1:12">
      <c r="A382" s="7">
        <v>42039</v>
      </c>
      <c r="B382" s="8" t="s">
        <v>30</v>
      </c>
      <c r="C382">
        <v>2</v>
      </c>
      <c r="D382" t="s">
        <v>23</v>
      </c>
      <c r="E382">
        <v>71</v>
      </c>
      <c r="F382">
        <v>0.78</v>
      </c>
    </row>
    <row r="383" spans="1:12">
      <c r="A383" s="7">
        <v>42039</v>
      </c>
      <c r="B383" s="8" t="s">
        <v>30</v>
      </c>
      <c r="C383">
        <v>2</v>
      </c>
      <c r="D383" t="s">
        <v>23</v>
      </c>
      <c r="E383">
        <v>123</v>
      </c>
      <c r="F383">
        <v>1.07</v>
      </c>
    </row>
    <row r="384" spans="1:12">
      <c r="A384" s="7">
        <v>42039</v>
      </c>
      <c r="B384" s="8" t="s">
        <v>30</v>
      </c>
      <c r="C384">
        <v>2</v>
      </c>
      <c r="D384" t="s">
        <v>23</v>
      </c>
      <c r="E384">
        <v>122</v>
      </c>
      <c r="F384">
        <v>1.4</v>
      </c>
    </row>
    <row r="385" spans="1:12">
      <c r="A385" s="7">
        <v>42039</v>
      </c>
      <c r="B385" s="8" t="s">
        <v>30</v>
      </c>
      <c r="C385">
        <v>2</v>
      </c>
      <c r="D385" t="s">
        <v>23</v>
      </c>
      <c r="E385">
        <v>72</v>
      </c>
      <c r="F385">
        <v>0.9</v>
      </c>
    </row>
    <row r="386" spans="1:12">
      <c r="A386" s="7">
        <v>42039</v>
      </c>
      <c r="B386" s="8" t="s">
        <v>30</v>
      </c>
      <c r="C386">
        <v>2</v>
      </c>
      <c r="D386" t="s">
        <v>23</v>
      </c>
      <c r="E386">
        <v>278</v>
      </c>
      <c r="F386">
        <v>0.96</v>
      </c>
    </row>
    <row r="387" spans="1:12">
      <c r="A387" s="7">
        <v>42039</v>
      </c>
      <c r="B387" s="8" t="s">
        <v>30</v>
      </c>
      <c r="C387">
        <v>2</v>
      </c>
      <c r="D387" t="s">
        <v>23</v>
      </c>
      <c r="E387" s="8">
        <v>92</v>
      </c>
      <c r="F387" s="8">
        <v>0.72</v>
      </c>
    </row>
    <row r="388" spans="1:12">
      <c r="A388" s="7">
        <v>42039</v>
      </c>
      <c r="B388" s="8" t="s">
        <v>30</v>
      </c>
      <c r="C388">
        <v>2</v>
      </c>
      <c r="D388" t="s">
        <v>23</v>
      </c>
      <c r="E388">
        <v>100</v>
      </c>
      <c r="F388">
        <v>0.95</v>
      </c>
    </row>
    <row r="389" spans="1:12">
      <c r="A389" s="7">
        <v>42039</v>
      </c>
      <c r="B389" s="8" t="s">
        <v>30</v>
      </c>
      <c r="C389">
        <v>2</v>
      </c>
      <c r="D389" t="s">
        <v>23</v>
      </c>
      <c r="E389">
        <v>136</v>
      </c>
      <c r="F389">
        <v>1.35</v>
      </c>
    </row>
    <row r="390" spans="1:12">
      <c r="A390" s="7">
        <v>42039</v>
      </c>
      <c r="B390" s="8" t="s">
        <v>30</v>
      </c>
      <c r="C390">
        <v>1</v>
      </c>
      <c r="D390" t="s">
        <v>32</v>
      </c>
      <c r="F390">
        <v>1.87</v>
      </c>
      <c r="J390">
        <f>58+80+101+154</f>
        <v>393</v>
      </c>
      <c r="K390">
        <v>4</v>
      </c>
      <c r="L390">
        <v>154</v>
      </c>
    </row>
    <row r="391" spans="1:12">
      <c r="A391" s="7">
        <v>42039</v>
      </c>
      <c r="B391" s="8" t="s">
        <v>30</v>
      </c>
      <c r="C391">
        <v>1</v>
      </c>
      <c r="D391" t="s">
        <v>22</v>
      </c>
      <c r="E391">
        <v>83</v>
      </c>
      <c r="F391">
        <v>0.44</v>
      </c>
    </row>
    <row r="392" spans="1:12">
      <c r="A392" s="7">
        <v>42039</v>
      </c>
      <c r="B392" s="8" t="s">
        <v>31</v>
      </c>
      <c r="C392">
        <v>30</v>
      </c>
      <c r="D392" t="s">
        <v>32</v>
      </c>
      <c r="F392">
        <v>2.57</v>
      </c>
      <c r="J392">
        <f>55+69+88+127</f>
        <v>339</v>
      </c>
      <c r="K392">
        <v>4</v>
      </c>
      <c r="L392">
        <v>127</v>
      </c>
    </row>
    <row r="393" spans="1:12">
      <c r="A393" s="7">
        <v>42039</v>
      </c>
      <c r="B393" s="8" t="s">
        <v>31</v>
      </c>
      <c r="C393">
        <v>30</v>
      </c>
      <c r="D393" t="s">
        <v>32</v>
      </c>
      <c r="F393">
        <v>0.57999999999999996</v>
      </c>
      <c r="J393">
        <v>24</v>
      </c>
      <c r="K393">
        <v>1</v>
      </c>
      <c r="L393">
        <v>24</v>
      </c>
    </row>
    <row r="394" spans="1:12">
      <c r="A394" s="7">
        <v>42039</v>
      </c>
      <c r="B394" s="8" t="s">
        <v>31</v>
      </c>
      <c r="C394">
        <v>30</v>
      </c>
      <c r="D394" t="s">
        <v>32</v>
      </c>
      <c r="F394">
        <v>0.69</v>
      </c>
      <c r="J394">
        <f>28+27</f>
        <v>55</v>
      </c>
      <c r="K394">
        <v>2</v>
      </c>
      <c r="L394">
        <v>28</v>
      </c>
    </row>
    <row r="395" spans="1:12">
      <c r="A395" s="7">
        <v>42039</v>
      </c>
      <c r="B395" s="8" t="s">
        <v>31</v>
      </c>
      <c r="C395">
        <v>30</v>
      </c>
      <c r="D395" t="s">
        <v>32</v>
      </c>
      <c r="F395">
        <v>0.5</v>
      </c>
      <c r="J395">
        <f>41+42+50</f>
        <v>133</v>
      </c>
      <c r="K395">
        <v>3</v>
      </c>
      <c r="L395">
        <v>50</v>
      </c>
    </row>
    <row r="396" spans="1:12">
      <c r="A396" s="7">
        <v>42039</v>
      </c>
      <c r="B396" s="8" t="s">
        <v>31</v>
      </c>
      <c r="C396">
        <v>30</v>
      </c>
      <c r="D396" t="s">
        <v>32</v>
      </c>
      <c r="F396">
        <v>193</v>
      </c>
      <c r="J396">
        <f>50+71+86</f>
        <v>207</v>
      </c>
      <c r="K396">
        <v>3</v>
      </c>
      <c r="L396">
        <v>86</v>
      </c>
    </row>
    <row r="397" spans="1:12">
      <c r="A397" s="7">
        <v>42039</v>
      </c>
      <c r="B397" s="8" t="s">
        <v>31</v>
      </c>
      <c r="C397">
        <v>28</v>
      </c>
      <c r="D397" t="s">
        <v>32</v>
      </c>
      <c r="F397">
        <v>0.92</v>
      </c>
      <c r="J397">
        <f>50+77+97+97+115+126+127</f>
        <v>689</v>
      </c>
      <c r="K397">
        <v>7</v>
      </c>
      <c r="L397">
        <v>127</v>
      </c>
    </row>
    <row r="398" spans="1:12">
      <c r="A398" s="7">
        <v>42039</v>
      </c>
      <c r="B398" s="8" t="s">
        <v>31</v>
      </c>
      <c r="C398">
        <v>28</v>
      </c>
      <c r="D398" t="s">
        <v>32</v>
      </c>
      <c r="F398">
        <v>0.98899999999999999</v>
      </c>
      <c r="J398">
        <f>36+65+117+122</f>
        <v>340</v>
      </c>
      <c r="K398">
        <v>4</v>
      </c>
      <c r="L398">
        <v>122</v>
      </c>
    </row>
    <row r="399" spans="1:12">
      <c r="A399" s="7">
        <v>42039</v>
      </c>
      <c r="B399" s="8" t="s">
        <v>31</v>
      </c>
      <c r="C399">
        <v>28</v>
      </c>
      <c r="D399" t="s">
        <v>32</v>
      </c>
      <c r="F399">
        <v>2.31</v>
      </c>
      <c r="J399">
        <f>56+76+127+163+170</f>
        <v>592</v>
      </c>
      <c r="K399">
        <v>5</v>
      </c>
      <c r="L399">
        <v>170</v>
      </c>
    </row>
    <row r="400" spans="1:12">
      <c r="A400" s="7">
        <v>42039</v>
      </c>
      <c r="B400" s="8" t="s">
        <v>31</v>
      </c>
      <c r="C400">
        <v>28</v>
      </c>
      <c r="D400" t="s">
        <v>32</v>
      </c>
      <c r="F400">
        <v>0.86</v>
      </c>
      <c r="J400">
        <v>79</v>
      </c>
      <c r="K400">
        <v>1</v>
      </c>
      <c r="L400">
        <v>79</v>
      </c>
    </row>
    <row r="401" spans="1:13">
      <c r="A401" s="7">
        <v>42039</v>
      </c>
      <c r="B401" s="8" t="s">
        <v>31</v>
      </c>
      <c r="C401">
        <v>8</v>
      </c>
      <c r="D401" t="s">
        <v>32</v>
      </c>
      <c r="F401">
        <v>2.4500000000000002</v>
      </c>
      <c r="J401">
        <f>180+196</f>
        <v>376</v>
      </c>
      <c r="K401">
        <v>2</v>
      </c>
      <c r="L401">
        <v>196</v>
      </c>
    </row>
    <row r="402" spans="1:13">
      <c r="A402" s="7">
        <v>42039</v>
      </c>
      <c r="B402" s="8" t="s">
        <v>31</v>
      </c>
      <c r="C402">
        <v>8</v>
      </c>
      <c r="D402" t="s">
        <v>23</v>
      </c>
      <c r="E402">
        <v>236</v>
      </c>
      <c r="F402">
        <v>1.21</v>
      </c>
    </row>
    <row r="403" spans="1:13">
      <c r="A403" s="7">
        <v>42039</v>
      </c>
      <c r="B403" s="8" t="s">
        <v>31</v>
      </c>
      <c r="C403">
        <v>8</v>
      </c>
      <c r="D403" t="s">
        <v>32</v>
      </c>
      <c r="F403">
        <v>3.24</v>
      </c>
      <c r="J403">
        <f>260+270+278</f>
        <v>808</v>
      </c>
      <c r="K403">
        <v>3</v>
      </c>
      <c r="L403">
        <v>278</v>
      </c>
    </row>
    <row r="404" spans="1:13">
      <c r="A404" s="7">
        <v>42039</v>
      </c>
      <c r="B404" s="8" t="s">
        <v>31</v>
      </c>
      <c r="C404">
        <v>6</v>
      </c>
      <c r="M404" t="s">
        <v>33</v>
      </c>
    </row>
    <row r="405" spans="1:13">
      <c r="A405" s="7">
        <v>42039</v>
      </c>
      <c r="B405" s="8" t="s">
        <v>31</v>
      </c>
      <c r="C405">
        <v>4</v>
      </c>
      <c r="M405" t="s">
        <v>33</v>
      </c>
    </row>
    <row r="406" spans="1:13">
      <c r="A406" s="7">
        <v>42039</v>
      </c>
      <c r="B406" s="8" t="s">
        <v>34</v>
      </c>
      <c r="C406">
        <v>46</v>
      </c>
      <c r="D406" t="s">
        <v>32</v>
      </c>
      <c r="F406">
        <v>14.3</v>
      </c>
      <c r="J406">
        <f>174+252+282+265+288+291+291+295</f>
        <v>2138</v>
      </c>
      <c r="K406">
        <v>8</v>
      </c>
      <c r="L406">
        <v>295</v>
      </c>
    </row>
    <row r="407" spans="1:13">
      <c r="A407" s="7">
        <v>42039</v>
      </c>
      <c r="B407" s="8" t="s">
        <v>34</v>
      </c>
      <c r="D407" t="s">
        <v>32</v>
      </c>
      <c r="F407">
        <v>1.1499999999999999</v>
      </c>
      <c r="J407">
        <f>34+33+38</f>
        <v>105</v>
      </c>
      <c r="K407">
        <v>3</v>
      </c>
      <c r="L407">
        <v>38</v>
      </c>
    </row>
    <row r="408" spans="1:13">
      <c r="A408" s="7">
        <v>42039</v>
      </c>
      <c r="B408" s="8" t="s">
        <v>34</v>
      </c>
      <c r="D408" t="s">
        <v>32</v>
      </c>
      <c r="F408">
        <v>1.05</v>
      </c>
      <c r="J408">
        <f>17+19+20</f>
        <v>56</v>
      </c>
      <c r="K408">
        <v>3</v>
      </c>
      <c r="L408">
        <v>20</v>
      </c>
    </row>
    <row r="409" spans="1:13">
      <c r="A409" s="7">
        <v>42039</v>
      </c>
      <c r="B409" s="8" t="s">
        <v>34</v>
      </c>
      <c r="D409" t="s">
        <v>35</v>
      </c>
      <c r="F409">
        <v>4.17</v>
      </c>
      <c r="J409">
        <f>146+195+202+209+230</f>
        <v>982</v>
      </c>
      <c r="K409">
        <v>5</v>
      </c>
      <c r="L409">
        <v>230</v>
      </c>
    </row>
    <row r="410" spans="1:13">
      <c r="A410" s="7">
        <v>42039</v>
      </c>
      <c r="B410" s="8" t="s">
        <v>34</v>
      </c>
      <c r="D410" t="s">
        <v>32</v>
      </c>
      <c r="F410">
        <v>1.6</v>
      </c>
      <c r="J410">
        <f>49+56+77+98+101</f>
        <v>381</v>
      </c>
      <c r="K410">
        <v>5</v>
      </c>
      <c r="L410">
        <v>101</v>
      </c>
    </row>
    <row r="411" spans="1:13">
      <c r="A411" s="7">
        <v>42039</v>
      </c>
      <c r="B411" s="8" t="s">
        <v>34</v>
      </c>
      <c r="D411" t="s">
        <v>32</v>
      </c>
      <c r="F411">
        <v>1.7</v>
      </c>
      <c r="J411">
        <f>46+51+81+85+98</f>
        <v>361</v>
      </c>
      <c r="K411">
        <v>5</v>
      </c>
      <c r="L411">
        <v>98</v>
      </c>
    </row>
    <row r="412" spans="1:13">
      <c r="A412" s="7">
        <v>42039</v>
      </c>
      <c r="B412" s="8" t="s">
        <v>34</v>
      </c>
      <c r="D412" t="s">
        <v>32</v>
      </c>
      <c r="F412">
        <v>1.05</v>
      </c>
      <c r="J412">
        <f>30+52+53+69</f>
        <v>204</v>
      </c>
      <c r="K412">
        <v>4</v>
      </c>
      <c r="L412">
        <v>69</v>
      </c>
    </row>
    <row r="413" spans="1:13">
      <c r="A413" s="7">
        <v>42039</v>
      </c>
      <c r="B413" s="8" t="s">
        <v>34</v>
      </c>
      <c r="D413" t="s">
        <v>32</v>
      </c>
      <c r="F413">
        <v>0.65</v>
      </c>
      <c r="J413">
        <f>28+36+42</f>
        <v>106</v>
      </c>
      <c r="K413">
        <v>3</v>
      </c>
      <c r="L413">
        <v>42</v>
      </c>
    </row>
    <row r="414" spans="1:13">
      <c r="A414" s="7">
        <v>42039</v>
      </c>
      <c r="B414" s="8" t="s">
        <v>34</v>
      </c>
      <c r="D414" t="s">
        <v>32</v>
      </c>
      <c r="F414">
        <v>1.01</v>
      </c>
      <c r="J414">
        <f>22+41+42</f>
        <v>105</v>
      </c>
      <c r="K414">
        <v>3</v>
      </c>
      <c r="L414">
        <v>42</v>
      </c>
    </row>
    <row r="415" spans="1:13">
      <c r="A415" s="7">
        <v>42039</v>
      </c>
      <c r="B415" s="8" t="s">
        <v>34</v>
      </c>
      <c r="D415" t="s">
        <v>32</v>
      </c>
      <c r="F415">
        <v>7.55</v>
      </c>
      <c r="J415">
        <f>239+241+247+245+275</f>
        <v>1247</v>
      </c>
      <c r="K415">
        <v>5</v>
      </c>
      <c r="L415">
        <v>275</v>
      </c>
    </row>
    <row r="416" spans="1:13">
      <c r="A416" s="7">
        <v>42039</v>
      </c>
      <c r="B416" s="8" t="s">
        <v>34</v>
      </c>
      <c r="C416">
        <v>44</v>
      </c>
      <c r="D416" t="s">
        <v>32</v>
      </c>
      <c r="F416">
        <v>3.02</v>
      </c>
      <c r="J416">
        <f>57+118+159+15+188+187+197</f>
        <v>921</v>
      </c>
      <c r="K416">
        <v>7</v>
      </c>
      <c r="L416">
        <v>197</v>
      </c>
    </row>
    <row r="417" spans="1:13">
      <c r="A417" s="7">
        <v>42039</v>
      </c>
      <c r="B417" s="8" t="s">
        <v>34</v>
      </c>
      <c r="D417" t="s">
        <v>32</v>
      </c>
      <c r="F417">
        <v>2.41</v>
      </c>
      <c r="J417">
        <f>82+110+136+142+160</f>
        <v>630</v>
      </c>
      <c r="K417">
        <v>5</v>
      </c>
      <c r="L417">
        <v>160</v>
      </c>
    </row>
    <row r="418" spans="1:13">
      <c r="A418" s="7">
        <v>42039</v>
      </c>
      <c r="B418" s="8" t="s">
        <v>34</v>
      </c>
      <c r="D418" t="s">
        <v>32</v>
      </c>
      <c r="F418">
        <v>2.65</v>
      </c>
      <c r="J418">
        <f>165+182+198+213</f>
        <v>758</v>
      </c>
      <c r="K418">
        <v>4</v>
      </c>
      <c r="L418">
        <v>213</v>
      </c>
    </row>
    <row r="419" spans="1:13">
      <c r="A419" s="7">
        <v>42039</v>
      </c>
      <c r="B419" s="8" t="s">
        <v>34</v>
      </c>
      <c r="D419" t="s">
        <v>32</v>
      </c>
      <c r="F419">
        <v>0.84</v>
      </c>
      <c r="J419">
        <f>27+41</f>
        <v>68</v>
      </c>
      <c r="K419">
        <v>2</v>
      </c>
      <c r="L419">
        <v>41</v>
      </c>
    </row>
    <row r="420" spans="1:13">
      <c r="A420" s="7">
        <v>42039</v>
      </c>
      <c r="B420" s="8" t="s">
        <v>34</v>
      </c>
      <c r="C420">
        <v>28</v>
      </c>
      <c r="D420" t="s">
        <v>32</v>
      </c>
      <c r="F420">
        <v>9.6300000000000008</v>
      </c>
      <c r="J420">
        <f>93+72+127+146+159+168+193+203+214+217+226+240</f>
        <v>2058</v>
      </c>
      <c r="K420">
        <v>12</v>
      </c>
      <c r="L420">
        <v>240</v>
      </c>
    </row>
    <row r="421" spans="1:13">
      <c r="A421" s="7">
        <v>42039</v>
      </c>
      <c r="B421" s="8" t="s">
        <v>34</v>
      </c>
      <c r="D421" t="s">
        <v>32</v>
      </c>
      <c r="F421">
        <v>1.83</v>
      </c>
      <c r="J421">
        <f>50+74+76+103+110</f>
        <v>413</v>
      </c>
      <c r="K421">
        <v>5</v>
      </c>
      <c r="L421">
        <v>110</v>
      </c>
    </row>
    <row r="422" spans="1:13">
      <c r="A422" s="7">
        <v>42039</v>
      </c>
      <c r="B422" s="8" t="s">
        <v>34</v>
      </c>
      <c r="D422" t="s">
        <v>32</v>
      </c>
      <c r="F422">
        <v>0.88</v>
      </c>
      <c r="J422">
        <f>40+52+71</f>
        <v>163</v>
      </c>
      <c r="K422">
        <v>3</v>
      </c>
      <c r="L422">
        <v>71</v>
      </c>
    </row>
    <row r="423" spans="1:13">
      <c r="A423" s="7">
        <v>42039</v>
      </c>
      <c r="B423" s="8" t="s">
        <v>34</v>
      </c>
      <c r="D423" t="s">
        <v>32</v>
      </c>
      <c r="F423">
        <v>1.04</v>
      </c>
      <c r="J423">
        <f>36+48+54+59</f>
        <v>197</v>
      </c>
      <c r="K423">
        <v>4</v>
      </c>
      <c r="L423">
        <v>59</v>
      </c>
    </row>
    <row r="424" spans="1:13">
      <c r="A424" s="7">
        <v>42039</v>
      </c>
      <c r="B424" s="8" t="s">
        <v>34</v>
      </c>
      <c r="D424" t="s">
        <v>32</v>
      </c>
      <c r="F424">
        <v>5.07</v>
      </c>
      <c r="J424">
        <f>76+90+103+129+157+178</f>
        <v>733</v>
      </c>
      <c r="K424">
        <v>6</v>
      </c>
      <c r="L424">
        <v>178</v>
      </c>
    </row>
    <row r="425" spans="1:13">
      <c r="A425" s="7">
        <v>42039</v>
      </c>
      <c r="B425" s="8" t="s">
        <v>34</v>
      </c>
      <c r="C425">
        <v>10</v>
      </c>
      <c r="M425" t="s">
        <v>29</v>
      </c>
    </row>
    <row r="426" spans="1:13">
      <c r="A426" s="7">
        <v>42039</v>
      </c>
      <c r="B426" s="8" t="s">
        <v>34</v>
      </c>
      <c r="C426">
        <v>8</v>
      </c>
      <c r="M426" t="s">
        <v>29</v>
      </c>
    </row>
    <row r="427" spans="1:13">
      <c r="A427" s="7">
        <v>42039</v>
      </c>
      <c r="B427" s="8" t="s">
        <v>36</v>
      </c>
      <c r="C427">
        <v>31</v>
      </c>
      <c r="D427" t="s">
        <v>32</v>
      </c>
      <c r="F427">
        <v>0.43</v>
      </c>
      <c r="J427">
        <f>50+57+70</f>
        <v>177</v>
      </c>
      <c r="K427">
        <v>3</v>
      </c>
      <c r="L427">
        <v>70</v>
      </c>
    </row>
    <row r="428" spans="1:13">
      <c r="A428" s="7">
        <v>42039</v>
      </c>
      <c r="B428" s="8" t="s">
        <v>36</v>
      </c>
      <c r="D428" t="s">
        <v>32</v>
      </c>
      <c r="F428">
        <v>0.63</v>
      </c>
      <c r="J428">
        <f>42+61+63</f>
        <v>166</v>
      </c>
      <c r="K428">
        <v>3</v>
      </c>
      <c r="L428">
        <v>63</v>
      </c>
    </row>
    <row r="429" spans="1:13">
      <c r="A429" s="7">
        <v>42039</v>
      </c>
      <c r="B429" s="8" t="s">
        <v>36</v>
      </c>
      <c r="D429" t="s">
        <v>32</v>
      </c>
      <c r="F429">
        <v>0.62</v>
      </c>
      <c r="J429">
        <f>47+57+55</f>
        <v>159</v>
      </c>
      <c r="K429">
        <v>3</v>
      </c>
      <c r="L429">
        <v>57</v>
      </c>
    </row>
    <row r="430" spans="1:13">
      <c r="A430" s="7">
        <v>42039</v>
      </c>
      <c r="B430" s="8" t="s">
        <v>36</v>
      </c>
      <c r="D430" t="s">
        <v>32</v>
      </c>
      <c r="F430">
        <v>0.45</v>
      </c>
      <c r="J430">
        <f>27+38+37</f>
        <v>102</v>
      </c>
      <c r="K430">
        <v>3</v>
      </c>
      <c r="L430">
        <v>38</v>
      </c>
    </row>
    <row r="431" spans="1:13">
      <c r="A431" s="7">
        <v>42039</v>
      </c>
      <c r="B431" s="8" t="s">
        <v>36</v>
      </c>
      <c r="D431" t="s">
        <v>32</v>
      </c>
      <c r="F431">
        <v>1.07</v>
      </c>
      <c r="J431">
        <f>47+70+74+88</f>
        <v>279</v>
      </c>
      <c r="K431">
        <v>4</v>
      </c>
      <c r="L431">
        <v>88</v>
      </c>
    </row>
    <row r="432" spans="1:13">
      <c r="A432" s="7">
        <v>42039</v>
      </c>
      <c r="B432" s="8" t="s">
        <v>36</v>
      </c>
      <c r="D432" t="s">
        <v>32</v>
      </c>
      <c r="F432">
        <v>1.06</v>
      </c>
      <c r="J432">
        <f>51+68+56+85</f>
        <v>260</v>
      </c>
      <c r="K432">
        <v>4</v>
      </c>
      <c r="L432">
        <v>85</v>
      </c>
    </row>
    <row r="433" spans="1:13">
      <c r="A433" s="7">
        <v>42039</v>
      </c>
      <c r="B433" s="8" t="s">
        <v>36</v>
      </c>
      <c r="D433" t="s">
        <v>32</v>
      </c>
      <c r="F433">
        <v>0.71</v>
      </c>
      <c r="J433">
        <f>42+69+68+82</f>
        <v>261</v>
      </c>
      <c r="K433">
        <v>4</v>
      </c>
      <c r="L433">
        <v>82</v>
      </c>
    </row>
    <row r="434" spans="1:13">
      <c r="A434" s="7">
        <v>42039</v>
      </c>
      <c r="B434" s="8" t="s">
        <v>36</v>
      </c>
      <c r="D434" t="s">
        <v>22</v>
      </c>
      <c r="F434">
        <v>131</v>
      </c>
      <c r="G434">
        <v>1.35</v>
      </c>
    </row>
    <row r="435" spans="1:13">
      <c r="A435" s="7">
        <v>42039</v>
      </c>
      <c r="B435" s="8" t="s">
        <v>36</v>
      </c>
      <c r="D435" t="s">
        <v>22</v>
      </c>
      <c r="F435">
        <v>234</v>
      </c>
      <c r="G435">
        <v>1.48</v>
      </c>
    </row>
    <row r="436" spans="1:13">
      <c r="A436" s="7">
        <v>42039</v>
      </c>
      <c r="B436" s="8" t="s">
        <v>36</v>
      </c>
      <c r="D436" t="s">
        <v>32</v>
      </c>
      <c r="F436">
        <v>1.25</v>
      </c>
      <c r="J436">
        <f>71+95+96</f>
        <v>262</v>
      </c>
      <c r="K436">
        <v>3</v>
      </c>
      <c r="L436">
        <v>96</v>
      </c>
    </row>
    <row r="437" spans="1:13">
      <c r="A437" s="7">
        <v>42039</v>
      </c>
      <c r="B437" s="8" t="s">
        <v>36</v>
      </c>
      <c r="D437" t="s">
        <v>32</v>
      </c>
      <c r="F437">
        <v>1.53</v>
      </c>
      <c r="J437">
        <f>84+124+151+152</f>
        <v>511</v>
      </c>
      <c r="K437">
        <v>4</v>
      </c>
      <c r="L437">
        <v>152</v>
      </c>
    </row>
    <row r="438" spans="1:13">
      <c r="A438" s="7">
        <v>42039</v>
      </c>
      <c r="B438" s="8" t="s">
        <v>36</v>
      </c>
      <c r="C438">
        <v>16</v>
      </c>
      <c r="M438" t="s">
        <v>29</v>
      </c>
    </row>
    <row r="439" spans="1:13">
      <c r="A439" s="7">
        <v>42039</v>
      </c>
      <c r="B439" s="8" t="s">
        <v>36</v>
      </c>
      <c r="C439">
        <v>14</v>
      </c>
      <c r="M439" t="s">
        <v>29</v>
      </c>
    </row>
    <row r="440" spans="1:13">
      <c r="A440" s="7">
        <v>42039</v>
      </c>
      <c r="B440" s="8" t="s">
        <v>36</v>
      </c>
      <c r="C440">
        <v>9</v>
      </c>
      <c r="D440" t="s">
        <v>23</v>
      </c>
      <c r="F440">
        <v>120</v>
      </c>
      <c r="G440">
        <v>1.39</v>
      </c>
    </row>
    <row r="441" spans="1:13">
      <c r="A441" s="7">
        <v>42039</v>
      </c>
      <c r="B441" s="8" t="s">
        <v>36</v>
      </c>
      <c r="D441" t="s">
        <v>23</v>
      </c>
      <c r="F441">
        <v>98</v>
      </c>
      <c r="G441">
        <v>1.02</v>
      </c>
    </row>
    <row r="442" spans="1:13">
      <c r="A442" s="7">
        <v>42039</v>
      </c>
      <c r="B442" s="8" t="s">
        <v>36</v>
      </c>
      <c r="D442" t="s">
        <v>23</v>
      </c>
      <c r="F442">
        <v>177</v>
      </c>
      <c r="G442">
        <v>1.36</v>
      </c>
    </row>
    <row r="443" spans="1:13">
      <c r="A443" s="7">
        <v>42039</v>
      </c>
      <c r="B443" s="8" t="s">
        <v>36</v>
      </c>
      <c r="D443" t="s">
        <v>23</v>
      </c>
      <c r="F443">
        <v>66</v>
      </c>
      <c r="G443">
        <v>0.64</v>
      </c>
    </row>
    <row r="444" spans="1:13">
      <c r="A444" s="7">
        <v>42039</v>
      </c>
      <c r="B444" s="8" t="s">
        <v>36</v>
      </c>
      <c r="D444" t="s">
        <v>23</v>
      </c>
      <c r="F444">
        <v>138</v>
      </c>
      <c r="G444">
        <v>1.34</v>
      </c>
    </row>
    <row r="445" spans="1:13">
      <c r="A445" s="7">
        <v>42039</v>
      </c>
      <c r="B445" s="8" t="s">
        <v>36</v>
      </c>
      <c r="D445" t="s">
        <v>23</v>
      </c>
      <c r="F445">
        <v>192</v>
      </c>
      <c r="G445">
        <v>2.11</v>
      </c>
    </row>
    <row r="446" spans="1:13">
      <c r="A446" s="7">
        <v>42039</v>
      </c>
      <c r="B446" s="8" t="s">
        <v>36</v>
      </c>
      <c r="D446" t="s">
        <v>23</v>
      </c>
      <c r="F446">
        <v>34</v>
      </c>
      <c r="G446">
        <v>0.74</v>
      </c>
    </row>
    <row r="447" spans="1:13">
      <c r="A447" s="7">
        <v>42039</v>
      </c>
      <c r="B447" s="8" t="s">
        <v>36</v>
      </c>
      <c r="D447" t="s">
        <v>23</v>
      </c>
      <c r="F447">
        <v>91</v>
      </c>
      <c r="G447">
        <v>1.33</v>
      </c>
    </row>
    <row r="448" spans="1:13">
      <c r="A448" s="7">
        <v>42039</v>
      </c>
      <c r="B448" s="8" t="s">
        <v>36</v>
      </c>
      <c r="D448" t="s">
        <v>23</v>
      </c>
      <c r="F448">
        <v>183</v>
      </c>
      <c r="G448">
        <v>1.79</v>
      </c>
    </row>
    <row r="449" spans="1:13">
      <c r="A449" s="7">
        <v>42039</v>
      </c>
      <c r="B449" s="8" t="s">
        <v>36</v>
      </c>
      <c r="D449" t="s">
        <v>23</v>
      </c>
      <c r="F449">
        <v>75</v>
      </c>
      <c r="G449">
        <v>0.92</v>
      </c>
    </row>
    <row r="450" spans="1:13">
      <c r="A450" s="7">
        <v>42039</v>
      </c>
      <c r="B450" s="8" t="s">
        <v>36</v>
      </c>
      <c r="D450" t="s">
        <v>23</v>
      </c>
      <c r="F450">
        <v>96</v>
      </c>
      <c r="G450">
        <v>1.05</v>
      </c>
    </row>
    <row r="451" spans="1:13">
      <c r="A451" s="7">
        <v>42039</v>
      </c>
      <c r="B451" s="8" t="s">
        <v>36</v>
      </c>
      <c r="D451" t="s">
        <v>23</v>
      </c>
      <c r="F451">
        <v>118</v>
      </c>
      <c r="G451">
        <v>1.04</v>
      </c>
    </row>
    <row r="452" spans="1:13">
      <c r="A452" s="7">
        <v>42039</v>
      </c>
      <c r="B452" s="8" t="s">
        <v>36</v>
      </c>
      <c r="D452" t="s">
        <v>23</v>
      </c>
      <c r="F452">
        <v>150</v>
      </c>
      <c r="G452">
        <v>2.16</v>
      </c>
    </row>
    <row r="453" spans="1:13">
      <c r="A453" s="7">
        <v>42039</v>
      </c>
      <c r="B453" s="8" t="s">
        <v>36</v>
      </c>
      <c r="D453" t="s">
        <v>23</v>
      </c>
      <c r="F453">
        <v>197</v>
      </c>
      <c r="G453">
        <v>1.85</v>
      </c>
    </row>
    <row r="454" spans="1:13">
      <c r="A454" s="7">
        <v>42039</v>
      </c>
      <c r="B454" s="8" t="s">
        <v>36</v>
      </c>
      <c r="C454">
        <v>5</v>
      </c>
      <c r="M454" t="s">
        <v>29</v>
      </c>
    </row>
    <row r="1048576" spans="1:1">
      <c r="A1048576" s="7"/>
    </row>
  </sheetData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Chris Sanchez</cp:lastModifiedBy>
  <dcterms:created xsi:type="dcterms:W3CDTF">2015-06-18T17:11:46Z</dcterms:created>
  <dcterms:modified xsi:type="dcterms:W3CDTF">2015-07-28T21:52:18Z</dcterms:modified>
</cp:coreProperties>
</file>