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2680" yWindow="400" windowWidth="31780" windowHeight="22520" tabRatio="500"/>
  </bookViews>
  <sheets>
    <sheet name="Plant Measurements" sheetId="1" r:id="rId1"/>
  </sheets>
  <definedNames>
    <definedName name="_xlnm._FilterDatabase" localSheetId="0" hidden="1">'Plant Measurements'!$A$3:$O$690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96" i="1" l="1"/>
  <c r="J1395" i="1"/>
  <c r="J1393" i="1"/>
  <c r="J1392" i="1"/>
  <c r="J1391" i="1"/>
  <c r="J1388" i="1"/>
  <c r="J1387" i="1"/>
  <c r="J1377" i="1"/>
  <c r="J1371" i="1"/>
  <c r="J1351" i="1"/>
  <c r="J1350" i="1"/>
  <c r="J1349" i="1"/>
  <c r="J1348" i="1"/>
  <c r="J1322" i="1"/>
  <c r="J1321" i="1"/>
  <c r="J1320" i="1"/>
  <c r="J1319" i="1"/>
  <c r="J1312" i="1"/>
  <c r="J1308" i="1"/>
  <c r="J1302" i="1"/>
  <c r="J1298" i="1"/>
  <c r="J1297" i="1"/>
  <c r="J1295" i="1"/>
  <c r="J1280" i="1"/>
  <c r="J1267" i="1"/>
  <c r="J1256" i="1"/>
  <c r="J1250" i="1"/>
  <c r="J1240" i="1"/>
  <c r="J1237" i="1"/>
  <c r="J1236" i="1"/>
  <c r="J1230" i="1"/>
  <c r="J1227" i="1"/>
  <c r="J1226" i="1"/>
  <c r="J1224" i="1"/>
  <c r="J1222" i="1"/>
  <c r="J1221" i="1"/>
  <c r="J1220" i="1"/>
  <c r="J1217" i="1"/>
  <c r="J1215" i="1"/>
  <c r="J1208" i="1"/>
  <c r="J1207" i="1"/>
  <c r="J1206" i="1"/>
  <c r="J1205" i="1"/>
  <c r="J1198" i="1"/>
  <c r="J1197" i="1"/>
  <c r="J1196" i="1"/>
  <c r="J1195" i="1"/>
  <c r="J1190" i="1"/>
  <c r="J1181" i="1"/>
  <c r="J1164" i="1"/>
  <c r="J1160" i="1"/>
  <c r="J1157" i="1"/>
  <c r="J1153" i="1"/>
  <c r="J1150" i="1"/>
  <c r="J1145" i="1"/>
  <c r="J1144" i="1"/>
  <c r="J1142" i="1"/>
  <c r="J1140" i="1"/>
  <c r="J1135" i="1"/>
  <c r="J1134" i="1"/>
  <c r="J1129" i="1"/>
  <c r="J1128" i="1"/>
  <c r="J1127" i="1"/>
  <c r="J1126" i="1"/>
  <c r="J1125" i="1"/>
  <c r="J1124" i="1"/>
  <c r="J1119" i="1"/>
  <c r="J1118" i="1"/>
  <c r="J1116" i="1"/>
  <c r="J1114" i="1"/>
  <c r="J1108" i="1"/>
  <c r="J1107" i="1"/>
  <c r="J1106" i="1"/>
  <c r="J1103" i="1"/>
  <c r="J1100" i="1"/>
  <c r="J1079" i="1"/>
  <c r="J1091" i="1"/>
  <c r="J1075" i="1"/>
  <c r="J1034" i="1"/>
  <c r="J1010" i="1"/>
  <c r="J1004" i="1"/>
  <c r="J1003" i="1"/>
  <c r="J999" i="1"/>
  <c r="J997" i="1"/>
  <c r="J923" i="1"/>
  <c r="J921" i="1"/>
  <c r="J920" i="1"/>
  <c r="J919" i="1"/>
  <c r="J917" i="1"/>
  <c r="J916" i="1"/>
  <c r="J915" i="1"/>
  <c r="J914" i="1"/>
  <c r="J912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K894" i="1"/>
  <c r="J894" i="1"/>
  <c r="J892" i="1"/>
  <c r="J887" i="1"/>
  <c r="J886" i="1"/>
  <c r="J884" i="1"/>
  <c r="J882" i="1"/>
  <c r="H881" i="1"/>
  <c r="J879" i="1"/>
  <c r="J808" i="1"/>
  <c r="J792" i="1"/>
  <c r="J791" i="1"/>
  <c r="J790" i="1"/>
  <c r="J788" i="1"/>
  <c r="J787" i="1"/>
  <c r="J786" i="1"/>
  <c r="J785" i="1"/>
  <c r="J784" i="1"/>
  <c r="J783" i="1"/>
  <c r="J782" i="1"/>
  <c r="J779" i="1"/>
  <c r="J778" i="1"/>
  <c r="J768" i="1"/>
  <c r="J767" i="1"/>
  <c r="J766" i="1"/>
  <c r="J765" i="1"/>
  <c r="J761" i="1"/>
  <c r="J760" i="1"/>
  <c r="J759" i="1"/>
  <c r="J758" i="1"/>
  <c r="J757" i="1"/>
  <c r="J756" i="1"/>
  <c r="J748" i="1"/>
  <c r="J744" i="1"/>
  <c r="J742" i="1"/>
  <c r="J740" i="1"/>
  <c r="J738" i="1"/>
  <c r="J733" i="1"/>
  <c r="J727" i="1"/>
  <c r="J726" i="1"/>
  <c r="J725" i="1"/>
  <c r="J704" i="1"/>
  <c r="J625" i="1"/>
  <c r="J586" i="1"/>
  <c r="J543" i="1"/>
  <c r="J523" i="1"/>
  <c r="J522" i="1"/>
  <c r="J521" i="1"/>
  <c r="J519" i="1"/>
  <c r="J518" i="1"/>
  <c r="J517" i="1"/>
  <c r="J516" i="1"/>
  <c r="J514" i="1"/>
  <c r="J506" i="1"/>
  <c r="J501" i="1"/>
  <c r="J494" i="1"/>
  <c r="J486" i="1"/>
  <c r="J481" i="1"/>
  <c r="J480" i="1"/>
  <c r="J479" i="1"/>
  <c r="J478" i="1"/>
  <c r="J477" i="1"/>
  <c r="J476" i="1"/>
  <c r="J473" i="1"/>
  <c r="J472" i="1"/>
  <c r="J471" i="1"/>
  <c r="J468" i="1"/>
  <c r="J467" i="1"/>
  <c r="J466" i="1"/>
  <c r="J465" i="1"/>
  <c r="J464" i="1"/>
  <c r="J463" i="1"/>
  <c r="J462" i="1"/>
  <c r="J461" i="1"/>
  <c r="J460" i="1"/>
  <c r="J458" i="1"/>
  <c r="J456" i="1"/>
  <c r="J454" i="1"/>
  <c r="J451" i="1"/>
  <c r="J450" i="1"/>
  <c r="J448" i="1"/>
  <c r="J445" i="1"/>
  <c r="J444" i="1"/>
  <c r="F443" i="1"/>
  <c r="F444" i="1"/>
  <c r="J439" i="1"/>
  <c r="J438" i="1"/>
  <c r="J437" i="1"/>
  <c r="J436" i="1"/>
  <c r="J435" i="1"/>
  <c r="J434" i="1"/>
  <c r="J433" i="1"/>
  <c r="J432" i="1"/>
  <c r="J431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1" i="1"/>
  <c r="J406" i="1"/>
  <c r="J404" i="1"/>
  <c r="J402" i="1"/>
  <c r="J400" i="1"/>
  <c r="J397" i="1"/>
  <c r="J396" i="1"/>
  <c r="J395" i="1"/>
  <c r="J392" i="1"/>
  <c r="J386" i="1"/>
  <c r="J377" i="1"/>
  <c r="J373" i="1"/>
  <c r="J372" i="1"/>
  <c r="J367" i="1"/>
  <c r="J366" i="1"/>
  <c r="J365" i="1"/>
  <c r="J364" i="1"/>
  <c r="J363" i="1"/>
  <c r="J361" i="1"/>
  <c r="J360" i="1"/>
  <c r="J357" i="1"/>
  <c r="J355" i="1"/>
  <c r="J354" i="1"/>
  <c r="J353" i="1"/>
  <c r="J351" i="1"/>
  <c r="J349" i="1"/>
  <c r="J348" i="1"/>
  <c r="J345" i="1"/>
  <c r="J344" i="1"/>
  <c r="J343" i="1"/>
  <c r="J342" i="1"/>
  <c r="J339" i="1"/>
  <c r="J338" i="1"/>
  <c r="J336" i="1"/>
  <c r="J334" i="1"/>
  <c r="J330" i="1"/>
  <c r="J329" i="1"/>
  <c r="J327" i="1"/>
  <c r="J324" i="1"/>
  <c r="J323" i="1"/>
  <c r="J322" i="1"/>
  <c r="J321" i="1"/>
  <c r="J320" i="1"/>
  <c r="J318" i="1"/>
  <c r="J317" i="1"/>
  <c r="J316" i="1"/>
  <c r="J315" i="1"/>
  <c r="J286" i="1"/>
  <c r="J234" i="1"/>
  <c r="J233" i="1"/>
  <c r="J232" i="1"/>
  <c r="J230" i="1"/>
  <c r="J227" i="1"/>
  <c r="J226" i="1"/>
  <c r="J225" i="1"/>
  <c r="J200" i="1"/>
  <c r="J199" i="1"/>
  <c r="J198" i="1"/>
  <c r="J195" i="1"/>
  <c r="J194" i="1"/>
  <c r="J192" i="1"/>
  <c r="J191" i="1"/>
  <c r="J92" i="1"/>
  <c r="J91" i="1"/>
  <c r="J89" i="1"/>
  <c r="J88" i="1"/>
  <c r="J78" i="1"/>
  <c r="J77" i="1"/>
  <c r="J64" i="1"/>
  <c r="J12" i="1"/>
  <c r="J11" i="1"/>
  <c r="J10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<sst xmlns="http://schemas.openxmlformats.org/spreadsheetml/2006/main" count="3228" uniqueCount="55">
  <si>
    <t>Species</t>
  </si>
  <si>
    <t>Stem Ht or Seed Stem Ht (cm)</t>
  </si>
  <si>
    <t>CDB (cm)</t>
  </si>
  <si>
    <t># Seeds or Seed Stems</t>
  </si>
  <si>
    <t>Pistillate (btm) length (cm)</t>
  </si>
  <si>
    <t>Pistillate (btm) width (cm)</t>
  </si>
  <si>
    <t>Leaf Lengths (cm)</t>
  </si>
  <si>
    <t>Quadrat</t>
  </si>
  <si>
    <t>Date</t>
  </si>
  <si>
    <t>Transect</t>
  </si>
  <si>
    <t>Plant Measurementss to Calculate Above Ground Biomass</t>
  </si>
  <si>
    <t># of leaves (Typha only)</t>
  </si>
  <si>
    <t>Longest Leaf (cm; Typha Only)</t>
  </si>
  <si>
    <t>Notes</t>
  </si>
  <si>
    <t>See 'Transects' for Sp. Con, O2, pH, and stem counts</t>
  </si>
  <si>
    <t>T. latifolia</t>
  </si>
  <si>
    <t>Calculated Biomass (g)</t>
  </si>
  <si>
    <t xml:space="preserve">Calculated Volume (if necessary) cm^3 </t>
  </si>
  <si>
    <t>S. californicus</t>
  </si>
  <si>
    <t>T. domingensis</t>
  </si>
  <si>
    <t>S. americanus</t>
  </si>
  <si>
    <t>S. acutus</t>
  </si>
  <si>
    <t>S. tabernaemontani</t>
  </si>
  <si>
    <t>M-1-E</t>
  </si>
  <si>
    <t>M-1-W</t>
  </si>
  <si>
    <t>C-1</t>
  </si>
  <si>
    <t>M-2</t>
  </si>
  <si>
    <t>data book</t>
  </si>
  <si>
    <t>Data book entry order</t>
  </si>
  <si>
    <t>added 0.59 cm to CDB due to caliper error</t>
  </si>
  <si>
    <t>S. maritimus</t>
  </si>
  <si>
    <t>C-2</t>
  </si>
  <si>
    <t>S. americanus count: 119 measured, 83 unmeasured</t>
  </si>
  <si>
    <t>S. americanus count: 44 measured, 61 unmeasured</t>
  </si>
  <si>
    <t>M-3</t>
  </si>
  <si>
    <t>Thatched area - no standing vegetation</t>
  </si>
  <si>
    <t>SAM count: Measured 82, unmeasured 106</t>
  </si>
  <si>
    <t>?</t>
  </si>
  <si>
    <t>Missing base diameter</t>
  </si>
  <si>
    <t>M-4-C</t>
  </si>
  <si>
    <t>CBD measured at 80 cm up stem</t>
  </si>
  <si>
    <t>CBD measured at 80 cm up stem.  Can't identify species:  calculated ratio of SAC:STAB to assign spp</t>
  </si>
  <si>
    <t>Can't identify species:  calculated ratio of SAC:STAB to assign spp</t>
  </si>
  <si>
    <t>M-5</t>
  </si>
  <si>
    <t>Thatched, no standing biomass</t>
  </si>
  <si>
    <t>SAM Count: Measured 65, unmeasured 22</t>
  </si>
  <si>
    <t>M-4-N</t>
  </si>
  <si>
    <t>Could not determine spp.   Used SAC:STAB ratio to designate</t>
  </si>
  <si>
    <t>Spp. Undetermined in field. In May 2012, quad 18 was identified with only SAC.  We assumed that quad 19 in July 2012 was also only SAC</t>
  </si>
  <si>
    <t>Spp. Undetermined in field. In May 2012, quad 18 was identified with only SAC.  We assumed that quad 16 in July 2012 was also only SAC</t>
  </si>
  <si>
    <t>Spp. Undetermined in field. In May 2012, quad 1 was identified with only SAC.  We assumed that quad 1 in July 2012 was also only SAC</t>
  </si>
  <si>
    <t>Spp. Undetermined in field. SAC:STAB ratio used to assign species</t>
  </si>
  <si>
    <t>M-4-S</t>
  </si>
  <si>
    <t>Quadrat thatched; no standing biomass</t>
  </si>
  <si>
    <t>Spp undetermined in field, use SAC:STAB ratio to assign spp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</si>
</sst>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7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5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2" fontId="0" fillId="0" borderId="0" xfId="0" applyNumberFormat="1"/>
    <xf numFmtId="0" fontId="6" fillId="2" borderId="0" xfId="395"/>
    <xf numFmtId="0" fontId="7" fillId="0" borderId="0" xfId="418"/>
    <xf numFmtId="14" fontId="6" fillId="2" borderId="0" xfId="395" applyNumberFormat="1"/>
    <xf numFmtId="0" fontId="6" fillId="2" borderId="0" xfId="395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NumberFormat="1"/>
    <xf numFmtId="14" fontId="5" fillId="0" borderId="0" xfId="0" applyNumberFormat="1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727">
    <cellStyle name="Bad" xfId="395" builtinId="27"/>
    <cellStyle name="Explanatory Text" xfId="418" builtinId="5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46"/>
  <sheetViews>
    <sheetView tabSelected="1" workbookViewId="0">
      <pane ySplit="3" topLeftCell="A4" activePane="bottomLeft" state="frozen"/>
      <selection pane="bottomLeft" activeCell="M3" sqref="A1:P1048576"/>
    </sheetView>
  </sheetViews>
  <sheetFormatPr baseColWidth="10" defaultColWidth="11" defaultRowHeight="15" x14ac:dyDescent="0"/>
  <cols>
    <col min="1" max="1" width="11.83203125" customWidth="1"/>
    <col min="2" max="2" width="10.83203125" customWidth="1"/>
    <col min="3" max="3" width="8" bestFit="1" customWidth="1"/>
    <col min="4" max="4" width="23" style="5" customWidth="1"/>
    <col min="5" max="5" width="15.1640625" customWidth="1"/>
    <col min="6" max="9" width="10.83203125" customWidth="1"/>
    <col min="13" max="16" width="21.1640625" customWidth="1"/>
    <col min="17" max="17" width="12.83203125" customWidth="1"/>
  </cols>
  <sheetData>
    <row r="1" spans="1:17">
      <c r="A1" s="20" t="s">
        <v>10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16"/>
      <c r="Q1" s="12"/>
    </row>
    <row r="2" spans="1:17">
      <c r="A2" s="21" t="s">
        <v>14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7"/>
      <c r="Q2" s="13"/>
    </row>
    <row r="3" spans="1:17" ht="55" customHeight="1">
      <c r="A3" t="s">
        <v>8</v>
      </c>
      <c r="B3" t="s">
        <v>9</v>
      </c>
      <c r="C3" t="s">
        <v>7</v>
      </c>
      <c r="D3" s="4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11</v>
      </c>
      <c r="L3" s="1" t="s">
        <v>12</v>
      </c>
      <c r="M3" s="1" t="s">
        <v>13</v>
      </c>
      <c r="N3" s="1" t="s">
        <v>17</v>
      </c>
      <c r="O3" s="1" t="s">
        <v>16</v>
      </c>
      <c r="P3" s="1" t="s">
        <v>27</v>
      </c>
      <c r="Q3" s="1" t="s">
        <v>28</v>
      </c>
    </row>
    <row r="4" spans="1:17">
      <c r="A4" s="2">
        <v>41099</v>
      </c>
      <c r="B4" t="s">
        <v>23</v>
      </c>
      <c r="C4">
        <v>38</v>
      </c>
      <c r="D4" s="5" t="s">
        <v>15</v>
      </c>
      <c r="F4">
        <v>2.59</v>
      </c>
      <c r="J4">
        <f>100+159+251+260+301</f>
        <v>1071</v>
      </c>
      <c r="K4">
        <v>5</v>
      </c>
      <c r="L4">
        <v>301</v>
      </c>
      <c r="P4">
        <v>4</v>
      </c>
      <c r="Q4" s="18">
        <v>1</v>
      </c>
    </row>
    <row r="5" spans="1:17">
      <c r="A5" s="2">
        <v>41099</v>
      </c>
      <c r="B5" t="s">
        <v>23</v>
      </c>
      <c r="C5">
        <v>38</v>
      </c>
      <c r="D5" s="5" t="s">
        <v>15</v>
      </c>
      <c r="F5">
        <v>3.53</v>
      </c>
      <c r="J5">
        <f>192+168+347+378+401+412</f>
        <v>1898</v>
      </c>
      <c r="K5">
        <v>6</v>
      </c>
      <c r="L5">
        <v>412</v>
      </c>
      <c r="P5">
        <v>4</v>
      </c>
      <c r="Q5" s="18">
        <v>2</v>
      </c>
    </row>
    <row r="6" spans="1:17">
      <c r="A6" s="2">
        <v>41099</v>
      </c>
      <c r="B6" t="s">
        <v>23</v>
      </c>
      <c r="C6">
        <v>38</v>
      </c>
      <c r="D6" s="5" t="s">
        <v>15</v>
      </c>
      <c r="F6">
        <v>5.13</v>
      </c>
      <c r="J6">
        <f>191+414+491+502</f>
        <v>1598</v>
      </c>
      <c r="K6">
        <v>4</v>
      </c>
      <c r="L6">
        <v>502</v>
      </c>
      <c r="P6">
        <v>4</v>
      </c>
      <c r="Q6" s="18">
        <v>3</v>
      </c>
    </row>
    <row r="7" spans="1:17">
      <c r="A7" s="2">
        <v>41099</v>
      </c>
      <c r="B7" t="s">
        <v>23</v>
      </c>
      <c r="C7">
        <v>38</v>
      </c>
      <c r="D7" s="5" t="s">
        <v>15</v>
      </c>
      <c r="F7">
        <v>4.4800000000000004</v>
      </c>
      <c r="J7">
        <f>200+330+306+307+371+448+440+428</f>
        <v>2830</v>
      </c>
      <c r="K7">
        <v>8</v>
      </c>
      <c r="L7">
        <v>448</v>
      </c>
      <c r="P7">
        <v>4</v>
      </c>
      <c r="Q7" s="18">
        <v>4</v>
      </c>
    </row>
    <row r="8" spans="1:17">
      <c r="A8" s="2">
        <v>41099</v>
      </c>
      <c r="B8" t="s">
        <v>23</v>
      </c>
      <c r="C8">
        <v>38</v>
      </c>
      <c r="D8" s="5" t="s">
        <v>15</v>
      </c>
      <c r="F8">
        <v>2.68</v>
      </c>
      <c r="J8">
        <f>122+317+462+492+502</f>
        <v>1895</v>
      </c>
      <c r="K8">
        <v>5</v>
      </c>
      <c r="L8">
        <v>502</v>
      </c>
      <c r="P8">
        <v>4</v>
      </c>
      <c r="Q8" s="18">
        <v>5</v>
      </c>
    </row>
    <row r="9" spans="1:17">
      <c r="A9" s="2">
        <v>41099</v>
      </c>
      <c r="B9" t="s">
        <v>23</v>
      </c>
      <c r="C9">
        <v>38</v>
      </c>
      <c r="D9" s="5" t="s">
        <v>15</v>
      </c>
      <c r="E9">
        <v>398</v>
      </c>
      <c r="F9">
        <v>2.44</v>
      </c>
      <c r="H9">
        <v>52</v>
      </c>
      <c r="I9">
        <v>2.4</v>
      </c>
      <c r="P9">
        <v>4</v>
      </c>
      <c r="Q9" s="18">
        <v>6</v>
      </c>
    </row>
    <row r="10" spans="1:17">
      <c r="A10" s="2">
        <v>41099</v>
      </c>
      <c r="B10" t="s">
        <v>23</v>
      </c>
      <c r="C10">
        <v>38</v>
      </c>
      <c r="D10" s="5" t="s">
        <v>15</v>
      </c>
      <c r="F10">
        <v>0.7</v>
      </c>
      <c r="J10">
        <f>151+170+230</f>
        <v>551</v>
      </c>
      <c r="K10">
        <v>3</v>
      </c>
      <c r="L10">
        <v>230</v>
      </c>
      <c r="P10">
        <v>4</v>
      </c>
      <c r="Q10" s="18">
        <v>7</v>
      </c>
    </row>
    <row r="11" spans="1:17">
      <c r="A11" s="2">
        <v>41099</v>
      </c>
      <c r="B11" t="s">
        <v>23</v>
      </c>
      <c r="C11">
        <v>38</v>
      </c>
      <c r="D11" s="5" t="s">
        <v>15</v>
      </c>
      <c r="F11">
        <v>0.95</v>
      </c>
      <c r="J11">
        <f>202+263+223+245</f>
        <v>933</v>
      </c>
      <c r="K11">
        <v>4</v>
      </c>
      <c r="L11">
        <v>263</v>
      </c>
      <c r="P11">
        <v>4</v>
      </c>
      <c r="Q11" s="18">
        <v>8</v>
      </c>
    </row>
    <row r="12" spans="1:17">
      <c r="A12" s="2">
        <v>41099</v>
      </c>
      <c r="B12" t="s">
        <v>23</v>
      </c>
      <c r="C12">
        <v>38</v>
      </c>
      <c r="D12" s="5" t="s">
        <v>15</v>
      </c>
      <c r="F12">
        <v>0.95</v>
      </c>
      <c r="J12">
        <f>80+54+99+118</f>
        <v>351</v>
      </c>
      <c r="K12">
        <v>4</v>
      </c>
      <c r="L12">
        <v>118</v>
      </c>
      <c r="P12">
        <v>4</v>
      </c>
      <c r="Q12" s="18">
        <v>9</v>
      </c>
    </row>
    <row r="13" spans="1:17">
      <c r="A13" s="2">
        <v>41099</v>
      </c>
      <c r="B13" t="s">
        <v>23</v>
      </c>
      <c r="C13">
        <v>30</v>
      </c>
      <c r="D13" s="5" t="s">
        <v>20</v>
      </c>
      <c r="E13">
        <v>75</v>
      </c>
      <c r="F13">
        <v>1.03</v>
      </c>
      <c r="P13">
        <v>4</v>
      </c>
      <c r="Q13" s="18">
        <v>10</v>
      </c>
    </row>
    <row r="14" spans="1:17">
      <c r="A14" s="2">
        <v>41099</v>
      </c>
      <c r="B14" t="s">
        <v>23</v>
      </c>
      <c r="C14">
        <v>30</v>
      </c>
      <c r="D14" s="5" t="s">
        <v>20</v>
      </c>
      <c r="E14">
        <v>192</v>
      </c>
      <c r="F14">
        <v>1.1399999999999999</v>
      </c>
      <c r="P14">
        <v>4</v>
      </c>
      <c r="Q14" s="18">
        <v>11</v>
      </c>
    </row>
    <row r="15" spans="1:17">
      <c r="A15" s="2">
        <v>41099</v>
      </c>
      <c r="B15" t="s">
        <v>23</v>
      </c>
      <c r="C15">
        <v>30</v>
      </c>
      <c r="D15" s="5" t="s">
        <v>20</v>
      </c>
      <c r="E15">
        <v>76</v>
      </c>
      <c r="F15">
        <v>1.23</v>
      </c>
      <c r="P15">
        <v>4</v>
      </c>
      <c r="Q15" s="18">
        <v>12</v>
      </c>
    </row>
    <row r="16" spans="1:17">
      <c r="A16" s="2">
        <v>41099</v>
      </c>
      <c r="B16" t="s">
        <v>23</v>
      </c>
      <c r="C16">
        <v>30</v>
      </c>
      <c r="D16" s="5" t="s">
        <v>20</v>
      </c>
      <c r="E16">
        <v>98</v>
      </c>
      <c r="F16">
        <v>1.01</v>
      </c>
      <c r="P16">
        <v>4</v>
      </c>
      <c r="Q16" s="18">
        <v>13</v>
      </c>
    </row>
    <row r="17" spans="1:17">
      <c r="A17" s="2">
        <v>41099</v>
      </c>
      <c r="B17" t="s">
        <v>23</v>
      </c>
      <c r="C17">
        <v>30</v>
      </c>
      <c r="D17" s="5" t="s">
        <v>20</v>
      </c>
      <c r="E17">
        <v>166</v>
      </c>
      <c r="F17">
        <v>0.97</v>
      </c>
      <c r="P17">
        <v>4</v>
      </c>
      <c r="Q17" s="18">
        <v>14</v>
      </c>
    </row>
    <row r="18" spans="1:17">
      <c r="A18" s="2">
        <v>41099</v>
      </c>
      <c r="B18" t="s">
        <v>23</v>
      </c>
      <c r="C18">
        <v>30</v>
      </c>
      <c r="D18" s="5" t="s">
        <v>20</v>
      </c>
      <c r="E18">
        <v>121</v>
      </c>
      <c r="F18">
        <v>1</v>
      </c>
      <c r="P18">
        <v>4</v>
      </c>
      <c r="Q18" s="18">
        <v>15</v>
      </c>
    </row>
    <row r="19" spans="1:17">
      <c r="A19" s="2">
        <v>41099</v>
      </c>
      <c r="B19" t="s">
        <v>23</v>
      </c>
      <c r="C19">
        <v>30</v>
      </c>
      <c r="D19" s="5" t="s">
        <v>20</v>
      </c>
      <c r="E19">
        <v>45</v>
      </c>
      <c r="F19">
        <v>0.96</v>
      </c>
      <c r="P19">
        <v>4</v>
      </c>
      <c r="Q19" s="18">
        <v>16</v>
      </c>
    </row>
    <row r="20" spans="1:17">
      <c r="A20" s="2">
        <v>41099</v>
      </c>
      <c r="B20" t="s">
        <v>23</v>
      </c>
      <c r="C20">
        <v>30</v>
      </c>
      <c r="D20" s="5" t="s">
        <v>20</v>
      </c>
      <c r="E20">
        <v>195</v>
      </c>
      <c r="F20">
        <v>1.1000000000000001</v>
      </c>
      <c r="P20">
        <v>4</v>
      </c>
      <c r="Q20" s="18">
        <v>17</v>
      </c>
    </row>
    <row r="21" spans="1:17">
      <c r="A21" s="2">
        <v>41099</v>
      </c>
      <c r="B21" t="s">
        <v>23</v>
      </c>
      <c r="C21">
        <v>30</v>
      </c>
      <c r="D21" s="5" t="s">
        <v>20</v>
      </c>
      <c r="E21">
        <v>174</v>
      </c>
      <c r="F21">
        <v>0.68</v>
      </c>
      <c r="P21">
        <v>4</v>
      </c>
      <c r="Q21" s="18">
        <v>18</v>
      </c>
    </row>
    <row r="22" spans="1:17">
      <c r="A22" s="2">
        <v>41099</v>
      </c>
      <c r="B22" t="s">
        <v>23</v>
      </c>
      <c r="C22">
        <v>30</v>
      </c>
      <c r="D22" s="5" t="s">
        <v>20</v>
      </c>
      <c r="E22">
        <v>300</v>
      </c>
      <c r="F22">
        <v>0.77</v>
      </c>
      <c r="P22">
        <v>4</v>
      </c>
      <c r="Q22" s="18">
        <v>19</v>
      </c>
    </row>
    <row r="23" spans="1:17">
      <c r="A23" s="2">
        <v>41099</v>
      </c>
      <c r="B23" t="s">
        <v>23</v>
      </c>
      <c r="C23">
        <v>30</v>
      </c>
      <c r="D23" s="5" t="s">
        <v>20</v>
      </c>
      <c r="E23">
        <v>291</v>
      </c>
      <c r="F23">
        <v>0.8</v>
      </c>
      <c r="P23">
        <v>4</v>
      </c>
      <c r="Q23" s="18">
        <v>20</v>
      </c>
    </row>
    <row r="24" spans="1:17">
      <c r="A24" s="2">
        <v>41099</v>
      </c>
      <c r="B24" t="s">
        <v>23</v>
      </c>
      <c r="C24">
        <v>30</v>
      </c>
      <c r="D24" s="5" t="s">
        <v>20</v>
      </c>
      <c r="E24">
        <v>168</v>
      </c>
      <c r="F24">
        <v>0.79</v>
      </c>
      <c r="P24">
        <v>4</v>
      </c>
      <c r="Q24" s="18">
        <v>21</v>
      </c>
    </row>
    <row r="25" spans="1:17">
      <c r="A25" s="2">
        <v>41099</v>
      </c>
      <c r="B25" t="s">
        <v>23</v>
      </c>
      <c r="C25">
        <v>30</v>
      </c>
      <c r="D25" s="5" t="s">
        <v>20</v>
      </c>
      <c r="E25">
        <v>229</v>
      </c>
      <c r="F25">
        <v>0.55000000000000004</v>
      </c>
      <c r="P25">
        <v>4</v>
      </c>
      <c r="Q25" s="18">
        <v>22</v>
      </c>
    </row>
    <row r="26" spans="1:17">
      <c r="A26" s="2">
        <v>41099</v>
      </c>
      <c r="B26" t="s">
        <v>23</v>
      </c>
      <c r="C26">
        <v>30</v>
      </c>
      <c r="D26" s="5" t="s">
        <v>20</v>
      </c>
      <c r="E26">
        <v>328</v>
      </c>
      <c r="F26">
        <v>0.56000000000000005</v>
      </c>
      <c r="P26">
        <v>4</v>
      </c>
      <c r="Q26" s="18">
        <v>23</v>
      </c>
    </row>
    <row r="27" spans="1:17">
      <c r="A27" s="2">
        <v>41099</v>
      </c>
      <c r="B27" t="s">
        <v>23</v>
      </c>
      <c r="C27">
        <v>30</v>
      </c>
      <c r="D27" s="5" t="s">
        <v>20</v>
      </c>
      <c r="E27">
        <v>383</v>
      </c>
      <c r="F27">
        <v>0.63</v>
      </c>
      <c r="P27">
        <v>4</v>
      </c>
      <c r="Q27" s="18">
        <v>24</v>
      </c>
    </row>
    <row r="28" spans="1:17">
      <c r="A28" s="2">
        <v>41099</v>
      </c>
      <c r="B28" t="s">
        <v>23</v>
      </c>
      <c r="C28">
        <v>30</v>
      </c>
      <c r="D28" s="5" t="s">
        <v>20</v>
      </c>
      <c r="E28">
        <v>231</v>
      </c>
      <c r="F28">
        <v>0.62</v>
      </c>
      <c r="P28">
        <v>4</v>
      </c>
      <c r="Q28" s="18">
        <v>25</v>
      </c>
    </row>
    <row r="29" spans="1:17">
      <c r="A29" s="2">
        <v>41099</v>
      </c>
      <c r="B29" t="s">
        <v>23</v>
      </c>
      <c r="C29">
        <v>30</v>
      </c>
      <c r="D29" s="5" t="s">
        <v>20</v>
      </c>
      <c r="E29">
        <v>154</v>
      </c>
      <c r="F29">
        <v>0.72</v>
      </c>
      <c r="P29">
        <v>4</v>
      </c>
      <c r="Q29" s="18">
        <v>26</v>
      </c>
    </row>
    <row r="30" spans="1:17">
      <c r="A30" s="2">
        <v>41099</v>
      </c>
      <c r="B30" t="s">
        <v>23</v>
      </c>
      <c r="C30">
        <v>30</v>
      </c>
      <c r="D30" s="5" t="s">
        <v>21</v>
      </c>
      <c r="E30">
        <v>186</v>
      </c>
      <c r="F30">
        <v>1.05</v>
      </c>
      <c r="P30">
        <v>4</v>
      </c>
      <c r="Q30" s="18">
        <v>27</v>
      </c>
    </row>
    <row r="31" spans="1:17">
      <c r="A31" s="2">
        <v>41099</v>
      </c>
      <c r="B31" t="s">
        <v>23</v>
      </c>
      <c r="C31">
        <v>30</v>
      </c>
      <c r="D31" s="5" t="s">
        <v>21</v>
      </c>
      <c r="E31">
        <v>165</v>
      </c>
      <c r="F31">
        <v>1.33</v>
      </c>
      <c r="P31">
        <v>4</v>
      </c>
      <c r="Q31" s="18">
        <v>28</v>
      </c>
    </row>
    <row r="32" spans="1:17">
      <c r="A32" s="2">
        <v>41099</v>
      </c>
      <c r="B32" t="s">
        <v>23</v>
      </c>
      <c r="C32">
        <v>30</v>
      </c>
      <c r="D32" s="5" t="s">
        <v>21</v>
      </c>
      <c r="E32">
        <v>350</v>
      </c>
      <c r="F32">
        <v>1.2</v>
      </c>
      <c r="G32">
        <v>2</v>
      </c>
      <c r="P32">
        <v>4</v>
      </c>
      <c r="Q32" s="18">
        <v>29</v>
      </c>
    </row>
    <row r="33" spans="1:17">
      <c r="A33" s="2">
        <v>41099</v>
      </c>
      <c r="B33" t="s">
        <v>23</v>
      </c>
      <c r="C33">
        <v>30</v>
      </c>
      <c r="D33" s="5" t="s">
        <v>21</v>
      </c>
      <c r="E33">
        <v>328</v>
      </c>
      <c r="F33">
        <v>1.28</v>
      </c>
      <c r="G33">
        <v>7</v>
      </c>
      <c r="P33">
        <v>4</v>
      </c>
      <c r="Q33" s="18">
        <v>30</v>
      </c>
    </row>
    <row r="34" spans="1:17">
      <c r="A34" s="2">
        <v>41099</v>
      </c>
      <c r="B34" t="s">
        <v>23</v>
      </c>
      <c r="C34">
        <v>30</v>
      </c>
      <c r="D34" s="5" t="s">
        <v>21</v>
      </c>
      <c r="E34">
        <v>257</v>
      </c>
      <c r="F34">
        <v>1.55</v>
      </c>
      <c r="G34">
        <v>10</v>
      </c>
      <c r="P34">
        <v>4</v>
      </c>
      <c r="Q34" s="18">
        <v>31</v>
      </c>
    </row>
    <row r="35" spans="1:17">
      <c r="A35" s="2">
        <v>41099</v>
      </c>
      <c r="B35" t="s">
        <v>23</v>
      </c>
      <c r="C35">
        <v>30</v>
      </c>
      <c r="D35" s="5" t="s">
        <v>21</v>
      </c>
      <c r="E35">
        <v>360</v>
      </c>
      <c r="F35">
        <v>1.1499999999999999</v>
      </c>
      <c r="P35">
        <v>4</v>
      </c>
      <c r="Q35" s="18">
        <v>32</v>
      </c>
    </row>
    <row r="36" spans="1:17">
      <c r="A36" s="2">
        <v>41099</v>
      </c>
      <c r="B36" t="s">
        <v>23</v>
      </c>
      <c r="C36">
        <v>30</v>
      </c>
      <c r="D36" s="5" t="s">
        <v>21</v>
      </c>
      <c r="E36">
        <v>248</v>
      </c>
      <c r="F36">
        <v>1.26</v>
      </c>
      <c r="P36">
        <v>4</v>
      </c>
      <c r="Q36" s="18">
        <v>33</v>
      </c>
    </row>
    <row r="37" spans="1:17">
      <c r="A37" s="2">
        <v>41099</v>
      </c>
      <c r="B37" t="s">
        <v>23</v>
      </c>
      <c r="C37">
        <v>30</v>
      </c>
      <c r="D37" s="5" t="s">
        <v>21</v>
      </c>
      <c r="E37">
        <v>108</v>
      </c>
      <c r="F37">
        <v>0.6</v>
      </c>
      <c r="P37">
        <v>4</v>
      </c>
      <c r="Q37" s="18">
        <v>34</v>
      </c>
    </row>
    <row r="38" spans="1:17">
      <c r="A38" s="2">
        <v>41099</v>
      </c>
      <c r="B38" t="s">
        <v>23</v>
      </c>
      <c r="C38">
        <v>30</v>
      </c>
      <c r="D38" s="5" t="s">
        <v>21</v>
      </c>
      <c r="E38">
        <v>289</v>
      </c>
      <c r="F38">
        <v>1.31</v>
      </c>
      <c r="G38">
        <v>3</v>
      </c>
      <c r="P38">
        <v>4</v>
      </c>
      <c r="Q38" s="18">
        <v>35</v>
      </c>
    </row>
    <row r="39" spans="1:17">
      <c r="A39" s="2">
        <v>41099</v>
      </c>
      <c r="B39" t="s">
        <v>23</v>
      </c>
      <c r="C39">
        <v>30</v>
      </c>
      <c r="D39" s="5" t="s">
        <v>21</v>
      </c>
      <c r="E39">
        <v>232</v>
      </c>
      <c r="F39">
        <v>1.38</v>
      </c>
      <c r="G39">
        <v>7</v>
      </c>
      <c r="P39">
        <v>4</v>
      </c>
      <c r="Q39" s="18">
        <v>36</v>
      </c>
    </row>
    <row r="40" spans="1:17">
      <c r="A40" s="2">
        <v>41099</v>
      </c>
      <c r="B40" t="s">
        <v>23</v>
      </c>
      <c r="C40">
        <v>30</v>
      </c>
      <c r="D40" s="5" t="s">
        <v>21</v>
      </c>
      <c r="E40">
        <v>290</v>
      </c>
      <c r="F40">
        <v>1.1000000000000001</v>
      </c>
      <c r="P40">
        <v>4</v>
      </c>
      <c r="Q40" s="18">
        <v>37</v>
      </c>
    </row>
    <row r="41" spans="1:17">
      <c r="A41" s="2">
        <v>41099</v>
      </c>
      <c r="B41" t="s">
        <v>23</v>
      </c>
      <c r="C41">
        <v>30</v>
      </c>
      <c r="D41" s="5" t="s">
        <v>21</v>
      </c>
      <c r="E41">
        <v>284</v>
      </c>
      <c r="F41">
        <v>1.38</v>
      </c>
      <c r="P41">
        <v>4</v>
      </c>
      <c r="Q41" s="18">
        <v>38</v>
      </c>
    </row>
    <row r="42" spans="1:17">
      <c r="A42" s="2">
        <v>41099</v>
      </c>
      <c r="B42" t="s">
        <v>23</v>
      </c>
      <c r="C42">
        <v>30</v>
      </c>
      <c r="D42" s="5" t="s">
        <v>21</v>
      </c>
      <c r="E42">
        <v>310</v>
      </c>
      <c r="F42">
        <v>1.48</v>
      </c>
      <c r="G42">
        <v>8</v>
      </c>
      <c r="P42">
        <v>4</v>
      </c>
      <c r="Q42" s="18">
        <v>39</v>
      </c>
    </row>
    <row r="43" spans="1:17">
      <c r="A43" s="2">
        <v>41099</v>
      </c>
      <c r="B43" t="s">
        <v>23</v>
      </c>
      <c r="C43">
        <v>30</v>
      </c>
      <c r="D43" s="5" t="s">
        <v>21</v>
      </c>
      <c r="E43">
        <v>275</v>
      </c>
      <c r="F43">
        <v>1.75</v>
      </c>
      <c r="G43">
        <v>12</v>
      </c>
      <c r="P43">
        <v>4</v>
      </c>
      <c r="Q43" s="18">
        <v>40</v>
      </c>
    </row>
    <row r="44" spans="1:17">
      <c r="A44" s="2">
        <v>41099</v>
      </c>
      <c r="B44" t="s">
        <v>23</v>
      </c>
      <c r="C44">
        <v>30</v>
      </c>
      <c r="D44" s="5" t="s">
        <v>21</v>
      </c>
      <c r="E44">
        <v>185</v>
      </c>
      <c r="F44">
        <v>1</v>
      </c>
      <c r="P44">
        <v>4</v>
      </c>
      <c r="Q44" s="18">
        <v>41</v>
      </c>
    </row>
    <row r="45" spans="1:17">
      <c r="A45" s="2">
        <v>41099</v>
      </c>
      <c r="B45" t="s">
        <v>23</v>
      </c>
      <c r="C45">
        <v>30</v>
      </c>
      <c r="D45" s="5" t="s">
        <v>21</v>
      </c>
      <c r="E45">
        <v>332</v>
      </c>
      <c r="F45">
        <v>1.62</v>
      </c>
      <c r="G45">
        <v>14</v>
      </c>
      <c r="P45">
        <v>4</v>
      </c>
      <c r="Q45" s="18">
        <v>42</v>
      </c>
    </row>
    <row r="46" spans="1:17">
      <c r="A46" s="2">
        <v>41099</v>
      </c>
      <c r="B46" t="s">
        <v>23</v>
      </c>
      <c r="C46">
        <v>30</v>
      </c>
      <c r="D46" s="5" t="s">
        <v>21</v>
      </c>
      <c r="E46">
        <v>292</v>
      </c>
      <c r="F46">
        <v>1.18</v>
      </c>
      <c r="P46">
        <v>4</v>
      </c>
      <c r="Q46" s="18">
        <v>43</v>
      </c>
    </row>
    <row r="47" spans="1:17">
      <c r="A47" s="2">
        <v>41099</v>
      </c>
      <c r="B47" t="s">
        <v>23</v>
      </c>
      <c r="C47">
        <v>30</v>
      </c>
      <c r="D47" s="5" t="s">
        <v>21</v>
      </c>
      <c r="E47">
        <v>238</v>
      </c>
      <c r="F47">
        <v>0.92</v>
      </c>
      <c r="P47">
        <v>4</v>
      </c>
      <c r="Q47" s="18">
        <v>44</v>
      </c>
    </row>
    <row r="48" spans="1:17">
      <c r="A48" s="2">
        <v>41099</v>
      </c>
      <c r="B48" t="s">
        <v>23</v>
      </c>
      <c r="C48">
        <v>30</v>
      </c>
      <c r="D48" s="5" t="s">
        <v>21</v>
      </c>
      <c r="E48">
        <v>297</v>
      </c>
      <c r="F48">
        <v>1.18</v>
      </c>
      <c r="P48">
        <v>4</v>
      </c>
      <c r="Q48" s="18">
        <v>45</v>
      </c>
    </row>
    <row r="49" spans="1:17">
      <c r="A49" s="2">
        <v>41099</v>
      </c>
      <c r="B49" t="s">
        <v>23</v>
      </c>
      <c r="C49">
        <v>30</v>
      </c>
      <c r="D49" s="5" t="s">
        <v>21</v>
      </c>
      <c r="E49">
        <v>197</v>
      </c>
      <c r="F49">
        <v>1.41</v>
      </c>
      <c r="P49">
        <v>4</v>
      </c>
      <c r="Q49" s="18">
        <v>46</v>
      </c>
    </row>
    <row r="50" spans="1:17">
      <c r="A50" s="2">
        <v>41099</v>
      </c>
      <c r="B50" t="s">
        <v>23</v>
      </c>
      <c r="C50">
        <v>30</v>
      </c>
      <c r="D50" s="5" t="s">
        <v>21</v>
      </c>
      <c r="E50">
        <v>224</v>
      </c>
      <c r="F50">
        <v>1.65</v>
      </c>
      <c r="P50">
        <v>4</v>
      </c>
      <c r="Q50" s="18">
        <v>47</v>
      </c>
    </row>
    <row r="51" spans="1:17">
      <c r="A51" s="2">
        <v>41099</v>
      </c>
      <c r="B51" t="s">
        <v>23</v>
      </c>
      <c r="C51">
        <v>30</v>
      </c>
      <c r="D51" s="5" t="s">
        <v>21</v>
      </c>
      <c r="E51">
        <v>316</v>
      </c>
      <c r="F51">
        <v>1.31</v>
      </c>
      <c r="P51">
        <v>4</v>
      </c>
      <c r="Q51" s="18">
        <v>48</v>
      </c>
    </row>
    <row r="52" spans="1:17">
      <c r="A52" s="2">
        <v>41099</v>
      </c>
      <c r="B52" t="s">
        <v>23</v>
      </c>
      <c r="C52">
        <v>30</v>
      </c>
      <c r="D52" s="5" t="s">
        <v>21</v>
      </c>
      <c r="E52">
        <v>272</v>
      </c>
      <c r="F52">
        <v>1.38</v>
      </c>
      <c r="P52">
        <v>4</v>
      </c>
      <c r="Q52" s="18">
        <v>49</v>
      </c>
    </row>
    <row r="53" spans="1:17">
      <c r="A53" s="2">
        <v>41099</v>
      </c>
      <c r="B53" t="s">
        <v>23</v>
      </c>
      <c r="C53">
        <v>30</v>
      </c>
      <c r="D53" s="5" t="s">
        <v>21</v>
      </c>
      <c r="E53">
        <v>365</v>
      </c>
      <c r="F53">
        <v>0.96</v>
      </c>
      <c r="P53">
        <v>4</v>
      </c>
      <c r="Q53" s="18">
        <v>50</v>
      </c>
    </row>
    <row r="54" spans="1:17">
      <c r="A54" s="2">
        <v>41099</v>
      </c>
      <c r="B54" t="s">
        <v>23</v>
      </c>
      <c r="C54">
        <v>30</v>
      </c>
      <c r="D54" s="5" t="s">
        <v>21</v>
      </c>
      <c r="E54">
        <v>313</v>
      </c>
      <c r="F54">
        <v>1.34</v>
      </c>
      <c r="P54">
        <v>4</v>
      </c>
      <c r="Q54" s="18">
        <v>51</v>
      </c>
    </row>
    <row r="55" spans="1:17">
      <c r="A55" s="2">
        <v>41099</v>
      </c>
      <c r="B55" t="s">
        <v>23</v>
      </c>
      <c r="C55">
        <v>30</v>
      </c>
      <c r="D55" s="5" t="s">
        <v>21</v>
      </c>
      <c r="E55">
        <v>313</v>
      </c>
      <c r="F55">
        <v>1.48</v>
      </c>
      <c r="P55">
        <v>4</v>
      </c>
      <c r="Q55" s="18">
        <v>52</v>
      </c>
    </row>
    <row r="56" spans="1:17">
      <c r="A56" s="2">
        <v>41099</v>
      </c>
      <c r="B56" t="s">
        <v>23</v>
      </c>
      <c r="C56">
        <v>30</v>
      </c>
      <c r="D56" s="5" t="s">
        <v>21</v>
      </c>
      <c r="E56">
        <v>334</v>
      </c>
      <c r="F56">
        <v>1.03</v>
      </c>
      <c r="G56">
        <v>4</v>
      </c>
      <c r="P56">
        <v>4</v>
      </c>
      <c r="Q56" s="18">
        <v>53</v>
      </c>
    </row>
    <row r="57" spans="1:17">
      <c r="A57" s="2">
        <v>41099</v>
      </c>
      <c r="B57" t="s">
        <v>23</v>
      </c>
      <c r="C57">
        <v>30</v>
      </c>
      <c r="D57" s="5" t="s">
        <v>21</v>
      </c>
      <c r="E57">
        <v>209</v>
      </c>
      <c r="F57">
        <v>0.9</v>
      </c>
      <c r="P57">
        <v>4</v>
      </c>
      <c r="Q57" s="18">
        <v>54</v>
      </c>
    </row>
    <row r="58" spans="1:17">
      <c r="A58" s="2">
        <v>41099</v>
      </c>
      <c r="B58" t="s">
        <v>23</v>
      </c>
      <c r="C58">
        <v>30</v>
      </c>
      <c r="D58" s="5" t="s">
        <v>21</v>
      </c>
      <c r="E58">
        <v>318</v>
      </c>
      <c r="F58">
        <v>1.2</v>
      </c>
      <c r="G58">
        <v>6</v>
      </c>
      <c r="P58">
        <v>4</v>
      </c>
      <c r="Q58" s="18">
        <v>55</v>
      </c>
    </row>
    <row r="59" spans="1:17">
      <c r="A59" s="2">
        <v>41099</v>
      </c>
      <c r="B59" t="s">
        <v>23</v>
      </c>
      <c r="C59">
        <v>30</v>
      </c>
      <c r="D59" s="5" t="s">
        <v>21</v>
      </c>
      <c r="E59">
        <v>331</v>
      </c>
      <c r="F59">
        <v>0.97</v>
      </c>
      <c r="G59">
        <v>7</v>
      </c>
      <c r="P59">
        <v>4</v>
      </c>
      <c r="Q59" s="18">
        <v>56</v>
      </c>
    </row>
    <row r="60" spans="1:17">
      <c r="A60" s="2">
        <v>41099</v>
      </c>
      <c r="B60" t="s">
        <v>23</v>
      </c>
      <c r="C60">
        <v>30</v>
      </c>
      <c r="D60" s="5" t="s">
        <v>21</v>
      </c>
      <c r="E60">
        <v>331</v>
      </c>
      <c r="F60">
        <v>1.35</v>
      </c>
      <c r="P60">
        <v>4</v>
      </c>
      <c r="Q60" s="18">
        <v>57</v>
      </c>
    </row>
    <row r="61" spans="1:17">
      <c r="A61" s="2">
        <v>41099</v>
      </c>
      <c r="B61" t="s">
        <v>23</v>
      </c>
      <c r="C61">
        <v>30</v>
      </c>
      <c r="D61" s="5" t="s">
        <v>21</v>
      </c>
      <c r="E61">
        <v>367</v>
      </c>
      <c r="F61">
        <v>1.25</v>
      </c>
      <c r="P61">
        <v>4</v>
      </c>
      <c r="Q61" s="18">
        <v>58</v>
      </c>
    </row>
    <row r="62" spans="1:17">
      <c r="A62" s="2">
        <v>41099</v>
      </c>
      <c r="B62" t="s">
        <v>23</v>
      </c>
      <c r="C62">
        <v>30</v>
      </c>
      <c r="D62" s="5" t="s">
        <v>21</v>
      </c>
      <c r="E62">
        <v>343</v>
      </c>
      <c r="F62">
        <v>1.8</v>
      </c>
      <c r="G62">
        <v>10</v>
      </c>
      <c r="P62">
        <v>4</v>
      </c>
      <c r="Q62" s="18">
        <v>59</v>
      </c>
    </row>
    <row r="63" spans="1:17">
      <c r="A63" s="2">
        <v>41099</v>
      </c>
      <c r="B63" t="s">
        <v>23</v>
      </c>
      <c r="C63">
        <v>30</v>
      </c>
      <c r="D63" s="5" t="s">
        <v>21</v>
      </c>
      <c r="E63">
        <v>293</v>
      </c>
      <c r="F63">
        <v>0.98</v>
      </c>
      <c r="G63">
        <v>7</v>
      </c>
      <c r="P63">
        <v>4</v>
      </c>
      <c r="Q63" s="18">
        <v>60</v>
      </c>
    </row>
    <row r="64" spans="1:17">
      <c r="A64" s="2">
        <v>41099</v>
      </c>
      <c r="B64" t="s">
        <v>23</v>
      </c>
      <c r="C64">
        <v>30</v>
      </c>
      <c r="D64" s="5" t="s">
        <v>15</v>
      </c>
      <c r="F64">
        <v>1.45</v>
      </c>
      <c r="J64">
        <f>181+241+271+297</f>
        <v>990</v>
      </c>
      <c r="K64">
        <v>4</v>
      </c>
      <c r="L64">
        <v>297</v>
      </c>
      <c r="P64">
        <v>4</v>
      </c>
      <c r="Q64" s="18">
        <v>61</v>
      </c>
    </row>
    <row r="65" spans="1:17">
      <c r="A65" s="2">
        <v>41099</v>
      </c>
      <c r="B65" t="s">
        <v>24</v>
      </c>
      <c r="C65">
        <v>52</v>
      </c>
      <c r="D65" s="5" t="s">
        <v>22</v>
      </c>
      <c r="E65">
        <v>233</v>
      </c>
      <c r="F65">
        <v>2.1</v>
      </c>
      <c r="P65">
        <v>4</v>
      </c>
      <c r="Q65" s="18">
        <v>62</v>
      </c>
    </row>
    <row r="66" spans="1:17">
      <c r="A66" s="2">
        <v>41099</v>
      </c>
      <c r="B66" t="s">
        <v>24</v>
      </c>
      <c r="C66">
        <v>52</v>
      </c>
      <c r="D66" s="5" t="s">
        <v>22</v>
      </c>
      <c r="E66">
        <v>316</v>
      </c>
      <c r="F66">
        <v>1.9</v>
      </c>
      <c r="P66">
        <v>4</v>
      </c>
      <c r="Q66" s="18">
        <v>63</v>
      </c>
    </row>
    <row r="67" spans="1:17">
      <c r="A67" s="2">
        <v>41099</v>
      </c>
      <c r="B67" t="s">
        <v>24</v>
      </c>
      <c r="C67">
        <v>52</v>
      </c>
      <c r="D67" s="5" t="s">
        <v>22</v>
      </c>
      <c r="E67">
        <v>306</v>
      </c>
      <c r="F67">
        <v>1.7</v>
      </c>
      <c r="G67">
        <v>7</v>
      </c>
      <c r="P67">
        <v>4</v>
      </c>
      <c r="Q67" s="18">
        <v>64</v>
      </c>
    </row>
    <row r="68" spans="1:17">
      <c r="A68" s="2">
        <v>41099</v>
      </c>
      <c r="B68" t="s">
        <v>24</v>
      </c>
      <c r="C68">
        <v>52</v>
      </c>
      <c r="D68" s="5" t="s">
        <v>22</v>
      </c>
      <c r="E68">
        <v>339</v>
      </c>
      <c r="F68">
        <v>1.98</v>
      </c>
      <c r="G68">
        <v>1</v>
      </c>
      <c r="P68">
        <v>4</v>
      </c>
      <c r="Q68" s="18">
        <v>65</v>
      </c>
    </row>
    <row r="69" spans="1:17">
      <c r="A69" s="2">
        <v>41099</v>
      </c>
      <c r="B69" t="s">
        <v>24</v>
      </c>
      <c r="C69">
        <v>52</v>
      </c>
      <c r="D69" s="5" t="s">
        <v>22</v>
      </c>
      <c r="E69">
        <v>400</v>
      </c>
      <c r="F69">
        <v>2.1</v>
      </c>
      <c r="P69">
        <v>4</v>
      </c>
      <c r="Q69" s="18">
        <v>66</v>
      </c>
    </row>
    <row r="70" spans="1:17">
      <c r="A70" s="2">
        <v>41099</v>
      </c>
      <c r="B70" t="s">
        <v>24</v>
      </c>
      <c r="C70">
        <v>52</v>
      </c>
      <c r="D70" s="5" t="s">
        <v>22</v>
      </c>
      <c r="E70">
        <v>213</v>
      </c>
      <c r="F70">
        <v>1.72</v>
      </c>
      <c r="G70">
        <v>1</v>
      </c>
      <c r="P70">
        <v>4</v>
      </c>
      <c r="Q70" s="18">
        <v>67</v>
      </c>
    </row>
    <row r="71" spans="1:17">
      <c r="A71" s="2">
        <v>41099</v>
      </c>
      <c r="B71" t="s">
        <v>24</v>
      </c>
      <c r="C71">
        <v>52</v>
      </c>
      <c r="D71" s="5" t="s">
        <v>22</v>
      </c>
      <c r="E71">
        <v>131</v>
      </c>
      <c r="F71">
        <v>1.1000000000000001</v>
      </c>
      <c r="G71">
        <v>12</v>
      </c>
      <c r="P71">
        <v>4</v>
      </c>
      <c r="Q71" s="18">
        <v>68</v>
      </c>
    </row>
    <row r="72" spans="1:17">
      <c r="A72" s="2">
        <v>41099</v>
      </c>
      <c r="B72" t="s">
        <v>24</v>
      </c>
      <c r="C72">
        <v>52</v>
      </c>
      <c r="D72" s="5" t="s">
        <v>22</v>
      </c>
      <c r="E72">
        <v>304</v>
      </c>
      <c r="F72">
        <v>1.97</v>
      </c>
      <c r="P72">
        <v>4</v>
      </c>
      <c r="Q72" s="18">
        <v>69</v>
      </c>
    </row>
    <row r="73" spans="1:17">
      <c r="A73" s="2">
        <v>41099</v>
      </c>
      <c r="B73" t="s">
        <v>24</v>
      </c>
      <c r="C73">
        <v>52</v>
      </c>
      <c r="D73" s="5" t="s">
        <v>22</v>
      </c>
      <c r="E73">
        <v>248</v>
      </c>
      <c r="F73">
        <v>2.08</v>
      </c>
      <c r="P73">
        <v>4</v>
      </c>
      <c r="Q73" s="18">
        <v>70</v>
      </c>
    </row>
    <row r="74" spans="1:17">
      <c r="A74" s="2">
        <v>41099</v>
      </c>
      <c r="B74" t="s">
        <v>24</v>
      </c>
      <c r="C74">
        <v>52</v>
      </c>
      <c r="D74" s="5" t="s">
        <v>22</v>
      </c>
      <c r="E74">
        <v>245</v>
      </c>
      <c r="F74">
        <v>2.1800000000000002</v>
      </c>
      <c r="P74">
        <v>4</v>
      </c>
      <c r="Q74" s="18">
        <v>71</v>
      </c>
    </row>
    <row r="75" spans="1:17">
      <c r="A75" s="2">
        <v>41099</v>
      </c>
      <c r="B75" t="s">
        <v>24</v>
      </c>
      <c r="C75">
        <v>52</v>
      </c>
      <c r="D75" s="5" t="s">
        <v>22</v>
      </c>
      <c r="E75">
        <v>270</v>
      </c>
      <c r="F75">
        <v>2.1</v>
      </c>
      <c r="P75">
        <v>4</v>
      </c>
      <c r="Q75" s="18">
        <v>72</v>
      </c>
    </row>
    <row r="76" spans="1:17">
      <c r="A76" s="2">
        <v>41099</v>
      </c>
      <c r="B76" t="s">
        <v>24</v>
      </c>
      <c r="C76">
        <v>52</v>
      </c>
      <c r="D76" s="5" t="s">
        <v>22</v>
      </c>
      <c r="E76">
        <v>252</v>
      </c>
      <c r="F76">
        <v>1.96</v>
      </c>
      <c r="G76">
        <v>1</v>
      </c>
      <c r="P76">
        <v>4</v>
      </c>
      <c r="Q76" s="18">
        <v>73</v>
      </c>
    </row>
    <row r="77" spans="1:17">
      <c r="A77" s="2">
        <v>41099</v>
      </c>
      <c r="B77" t="s">
        <v>24</v>
      </c>
      <c r="C77">
        <v>52</v>
      </c>
      <c r="D77" s="5" t="s">
        <v>15</v>
      </c>
      <c r="F77">
        <v>1.28</v>
      </c>
      <c r="J77">
        <f>82+103+107</f>
        <v>292</v>
      </c>
      <c r="K77">
        <v>3</v>
      </c>
      <c r="L77">
        <v>107</v>
      </c>
      <c r="P77">
        <v>4</v>
      </c>
      <c r="Q77" s="18">
        <v>74</v>
      </c>
    </row>
    <row r="78" spans="1:17">
      <c r="A78" s="2">
        <v>41099</v>
      </c>
      <c r="B78" t="s">
        <v>24</v>
      </c>
      <c r="C78">
        <v>52</v>
      </c>
      <c r="D78" s="5" t="s">
        <v>15</v>
      </c>
      <c r="F78">
        <v>9.34</v>
      </c>
      <c r="J78">
        <f>417+412+282+276+354+398+414</f>
        <v>2553</v>
      </c>
      <c r="K78">
        <v>7</v>
      </c>
      <c r="L78">
        <v>417</v>
      </c>
      <c r="P78">
        <v>4</v>
      </c>
      <c r="Q78" s="18">
        <v>75</v>
      </c>
    </row>
    <row r="79" spans="1:17">
      <c r="A79" s="2">
        <v>41099</v>
      </c>
      <c r="B79" t="s">
        <v>24</v>
      </c>
      <c r="C79">
        <v>52</v>
      </c>
      <c r="D79" s="5" t="s">
        <v>15</v>
      </c>
      <c r="E79">
        <v>207</v>
      </c>
      <c r="F79">
        <v>4.45</v>
      </c>
      <c r="H79">
        <v>33</v>
      </c>
      <c r="I79">
        <v>2.2999999999999998</v>
      </c>
      <c r="P79">
        <v>4</v>
      </c>
      <c r="Q79" s="18">
        <v>76</v>
      </c>
    </row>
    <row r="80" spans="1:17">
      <c r="A80" s="2">
        <v>41099</v>
      </c>
      <c r="B80" t="s">
        <v>24</v>
      </c>
      <c r="C80">
        <v>51</v>
      </c>
      <c r="D80" s="5" t="s">
        <v>22</v>
      </c>
      <c r="E80">
        <v>268</v>
      </c>
      <c r="F80">
        <v>1.08</v>
      </c>
      <c r="P80">
        <v>4</v>
      </c>
      <c r="Q80" s="18">
        <v>77</v>
      </c>
    </row>
    <row r="81" spans="1:17">
      <c r="A81" s="2">
        <v>41099</v>
      </c>
      <c r="B81" t="s">
        <v>24</v>
      </c>
      <c r="C81">
        <v>51</v>
      </c>
      <c r="D81" s="5" t="s">
        <v>22</v>
      </c>
      <c r="E81">
        <v>241</v>
      </c>
      <c r="F81">
        <v>1.3</v>
      </c>
      <c r="P81">
        <v>4</v>
      </c>
      <c r="Q81" s="18">
        <v>78</v>
      </c>
    </row>
    <row r="82" spans="1:17">
      <c r="A82" s="2">
        <v>41099</v>
      </c>
      <c r="B82" t="s">
        <v>24</v>
      </c>
      <c r="C82">
        <v>51</v>
      </c>
      <c r="D82" s="5" t="s">
        <v>22</v>
      </c>
      <c r="E82">
        <v>231</v>
      </c>
      <c r="F82">
        <v>1.45</v>
      </c>
      <c r="P82">
        <v>4</v>
      </c>
      <c r="Q82" s="18">
        <v>79</v>
      </c>
    </row>
    <row r="83" spans="1:17">
      <c r="A83" s="2">
        <v>41099</v>
      </c>
      <c r="B83" t="s">
        <v>24</v>
      </c>
      <c r="C83">
        <v>51</v>
      </c>
      <c r="D83" s="5" t="s">
        <v>22</v>
      </c>
      <c r="E83">
        <v>313</v>
      </c>
      <c r="F83">
        <v>1.65</v>
      </c>
      <c r="P83">
        <v>4</v>
      </c>
      <c r="Q83" s="18">
        <v>80</v>
      </c>
    </row>
    <row r="84" spans="1:17">
      <c r="A84" s="2">
        <v>41099</v>
      </c>
      <c r="B84" t="s">
        <v>24</v>
      </c>
      <c r="C84">
        <v>51</v>
      </c>
      <c r="D84" s="5" t="s">
        <v>22</v>
      </c>
      <c r="E84">
        <v>241</v>
      </c>
      <c r="F84">
        <v>1.31</v>
      </c>
      <c r="P84">
        <v>4</v>
      </c>
      <c r="Q84" s="18">
        <v>81</v>
      </c>
    </row>
    <row r="85" spans="1:17">
      <c r="A85" s="2">
        <v>41099</v>
      </c>
      <c r="B85" t="s">
        <v>24</v>
      </c>
      <c r="C85">
        <v>51</v>
      </c>
      <c r="D85" s="5" t="s">
        <v>22</v>
      </c>
      <c r="E85">
        <v>232</v>
      </c>
      <c r="F85">
        <v>1.25</v>
      </c>
      <c r="P85">
        <v>4</v>
      </c>
      <c r="Q85" s="18">
        <v>82</v>
      </c>
    </row>
    <row r="86" spans="1:17">
      <c r="A86" s="2">
        <v>41099</v>
      </c>
      <c r="B86" t="s">
        <v>24</v>
      </c>
      <c r="C86">
        <v>51</v>
      </c>
      <c r="D86" s="5" t="s">
        <v>22</v>
      </c>
      <c r="E86">
        <v>101</v>
      </c>
      <c r="F86">
        <v>1</v>
      </c>
      <c r="P86">
        <v>4</v>
      </c>
      <c r="Q86" s="18">
        <v>83</v>
      </c>
    </row>
    <row r="87" spans="1:17">
      <c r="A87" s="2">
        <v>41099</v>
      </c>
      <c r="B87" t="s">
        <v>24</v>
      </c>
      <c r="C87">
        <v>51</v>
      </c>
      <c r="D87" s="5" t="s">
        <v>22</v>
      </c>
      <c r="E87">
        <v>237</v>
      </c>
      <c r="F87">
        <v>1.61</v>
      </c>
      <c r="P87">
        <v>4</v>
      </c>
      <c r="Q87" s="18">
        <v>84</v>
      </c>
    </row>
    <row r="88" spans="1:17">
      <c r="A88" s="2">
        <v>41099</v>
      </c>
      <c r="B88" t="s">
        <v>24</v>
      </c>
      <c r="C88">
        <v>51</v>
      </c>
      <c r="D88" s="5" t="s">
        <v>15</v>
      </c>
      <c r="F88">
        <v>3.5</v>
      </c>
      <c r="J88">
        <f>142+167+287+341+352+105</f>
        <v>1394</v>
      </c>
      <c r="K88">
        <v>6</v>
      </c>
      <c r="L88">
        <v>352</v>
      </c>
      <c r="P88">
        <v>4</v>
      </c>
      <c r="Q88" s="18">
        <v>85</v>
      </c>
    </row>
    <row r="89" spans="1:17">
      <c r="A89" s="2">
        <v>41099</v>
      </c>
      <c r="B89" t="s">
        <v>24</v>
      </c>
      <c r="C89">
        <v>51</v>
      </c>
      <c r="D89" s="5" t="s">
        <v>15</v>
      </c>
      <c r="F89">
        <v>5.95</v>
      </c>
      <c r="J89">
        <f>362+488+498+503+516</f>
        <v>2367</v>
      </c>
      <c r="K89">
        <v>5</v>
      </c>
      <c r="L89">
        <v>516</v>
      </c>
      <c r="P89">
        <v>4</v>
      </c>
      <c r="Q89" s="18">
        <v>86</v>
      </c>
    </row>
    <row r="90" spans="1:17">
      <c r="A90" s="2">
        <v>41099</v>
      </c>
      <c r="B90" t="s">
        <v>24</v>
      </c>
      <c r="C90">
        <v>51</v>
      </c>
      <c r="D90" s="5" t="s">
        <v>15</v>
      </c>
      <c r="E90">
        <v>200</v>
      </c>
      <c r="F90">
        <v>3.7</v>
      </c>
      <c r="H90">
        <v>10</v>
      </c>
      <c r="I90">
        <v>1</v>
      </c>
      <c r="P90">
        <v>4</v>
      </c>
      <c r="Q90" s="18">
        <v>87</v>
      </c>
    </row>
    <row r="91" spans="1:17">
      <c r="A91" s="2">
        <v>41099</v>
      </c>
      <c r="B91" t="s">
        <v>24</v>
      </c>
      <c r="C91">
        <v>51</v>
      </c>
      <c r="D91" s="5" t="s">
        <v>15</v>
      </c>
      <c r="F91">
        <v>2.48</v>
      </c>
      <c r="J91">
        <f>122+187+143</f>
        <v>452</v>
      </c>
      <c r="K91">
        <v>3</v>
      </c>
      <c r="L91">
        <v>187</v>
      </c>
      <c r="P91">
        <v>4</v>
      </c>
      <c r="Q91" s="18">
        <v>88</v>
      </c>
    </row>
    <row r="92" spans="1:17">
      <c r="A92" s="2">
        <v>41099</v>
      </c>
      <c r="B92" t="s">
        <v>24</v>
      </c>
      <c r="C92">
        <v>51</v>
      </c>
      <c r="D92" s="5" t="s">
        <v>15</v>
      </c>
      <c r="F92">
        <v>4.2699999999999996</v>
      </c>
      <c r="J92">
        <f>471+526+561+567+568</f>
        <v>2693</v>
      </c>
      <c r="K92">
        <v>5</v>
      </c>
      <c r="L92">
        <v>568</v>
      </c>
      <c r="P92">
        <v>4</v>
      </c>
      <c r="Q92" s="18">
        <v>89</v>
      </c>
    </row>
    <row r="93" spans="1:17">
      <c r="A93" s="2">
        <v>41099</v>
      </c>
      <c r="B93" t="s">
        <v>24</v>
      </c>
      <c r="C93">
        <v>18</v>
      </c>
      <c r="D93" s="5" t="s">
        <v>20</v>
      </c>
      <c r="E93">
        <v>66</v>
      </c>
      <c r="F93">
        <v>0.57999999999999996</v>
      </c>
      <c r="P93">
        <v>4</v>
      </c>
      <c r="Q93" s="18">
        <v>90</v>
      </c>
    </row>
    <row r="94" spans="1:17">
      <c r="A94" s="2">
        <v>41099</v>
      </c>
      <c r="B94" t="s">
        <v>24</v>
      </c>
      <c r="C94">
        <v>18</v>
      </c>
      <c r="D94" s="5" t="s">
        <v>20</v>
      </c>
      <c r="E94">
        <v>43</v>
      </c>
      <c r="F94">
        <v>0.25</v>
      </c>
      <c r="P94">
        <v>4</v>
      </c>
      <c r="Q94" s="18">
        <v>91</v>
      </c>
    </row>
    <row r="95" spans="1:17">
      <c r="A95" s="2">
        <v>41099</v>
      </c>
      <c r="B95" t="s">
        <v>24</v>
      </c>
      <c r="C95">
        <v>18</v>
      </c>
      <c r="D95" s="5" t="s">
        <v>20</v>
      </c>
      <c r="E95">
        <v>61</v>
      </c>
      <c r="F95">
        <v>0.71</v>
      </c>
      <c r="P95">
        <v>4</v>
      </c>
      <c r="Q95" s="18">
        <v>92</v>
      </c>
    </row>
    <row r="96" spans="1:17">
      <c r="A96" s="2">
        <v>41099</v>
      </c>
      <c r="B96" t="s">
        <v>24</v>
      </c>
      <c r="C96">
        <v>18</v>
      </c>
      <c r="D96" s="5" t="s">
        <v>20</v>
      </c>
      <c r="E96">
        <v>120</v>
      </c>
      <c r="F96">
        <v>0.54</v>
      </c>
      <c r="P96">
        <v>4</v>
      </c>
      <c r="Q96" s="18">
        <v>93</v>
      </c>
    </row>
    <row r="97" spans="1:17">
      <c r="A97" s="2">
        <v>41099</v>
      </c>
      <c r="B97" t="s">
        <v>24</v>
      </c>
      <c r="C97">
        <v>18</v>
      </c>
      <c r="D97" s="5" t="s">
        <v>20</v>
      </c>
      <c r="E97">
        <v>19</v>
      </c>
      <c r="F97">
        <v>0.4</v>
      </c>
      <c r="P97">
        <v>4</v>
      </c>
      <c r="Q97" s="18">
        <v>94</v>
      </c>
    </row>
    <row r="98" spans="1:17">
      <c r="A98" s="2">
        <v>41099</v>
      </c>
      <c r="B98" t="s">
        <v>24</v>
      </c>
      <c r="C98">
        <v>18</v>
      </c>
      <c r="D98" s="5" t="s">
        <v>20</v>
      </c>
      <c r="E98">
        <v>64</v>
      </c>
      <c r="F98">
        <v>0.66</v>
      </c>
      <c r="P98">
        <v>4</v>
      </c>
      <c r="Q98" s="18">
        <v>95</v>
      </c>
    </row>
    <row r="99" spans="1:17">
      <c r="A99" s="2">
        <v>41099</v>
      </c>
      <c r="B99" t="s">
        <v>24</v>
      </c>
      <c r="C99">
        <v>18</v>
      </c>
      <c r="D99" s="5" t="s">
        <v>20</v>
      </c>
      <c r="E99">
        <v>122</v>
      </c>
      <c r="F99">
        <v>0.65</v>
      </c>
      <c r="P99">
        <v>4</v>
      </c>
      <c r="Q99" s="18">
        <v>96</v>
      </c>
    </row>
    <row r="100" spans="1:17">
      <c r="A100" s="2">
        <v>41099</v>
      </c>
      <c r="B100" t="s">
        <v>24</v>
      </c>
      <c r="C100">
        <v>18</v>
      </c>
      <c r="D100" s="5" t="s">
        <v>20</v>
      </c>
      <c r="E100">
        <v>201</v>
      </c>
      <c r="F100">
        <v>0.55000000000000004</v>
      </c>
      <c r="P100">
        <v>4</v>
      </c>
      <c r="Q100" s="18">
        <v>97</v>
      </c>
    </row>
    <row r="101" spans="1:17">
      <c r="A101" s="2">
        <v>41099</v>
      </c>
      <c r="B101" t="s">
        <v>24</v>
      </c>
      <c r="C101">
        <v>18</v>
      </c>
      <c r="D101" s="5" t="s">
        <v>20</v>
      </c>
      <c r="E101">
        <v>120</v>
      </c>
      <c r="F101">
        <v>0.72</v>
      </c>
      <c r="P101">
        <v>4</v>
      </c>
      <c r="Q101" s="18">
        <v>98</v>
      </c>
    </row>
    <row r="102" spans="1:17">
      <c r="A102" s="2">
        <v>41099</v>
      </c>
      <c r="B102" t="s">
        <v>24</v>
      </c>
      <c r="C102">
        <v>18</v>
      </c>
      <c r="D102" s="5" t="s">
        <v>20</v>
      </c>
      <c r="E102">
        <v>135</v>
      </c>
      <c r="F102">
        <v>0.75</v>
      </c>
      <c r="P102">
        <v>4</v>
      </c>
      <c r="Q102" s="18">
        <v>99</v>
      </c>
    </row>
    <row r="103" spans="1:17">
      <c r="A103" s="2">
        <v>41099</v>
      </c>
      <c r="B103" t="s">
        <v>24</v>
      </c>
      <c r="C103">
        <v>18</v>
      </c>
      <c r="D103" s="5" t="s">
        <v>20</v>
      </c>
      <c r="E103">
        <v>62</v>
      </c>
      <c r="F103">
        <v>0.64</v>
      </c>
      <c r="P103">
        <v>4</v>
      </c>
      <c r="Q103" s="18">
        <v>100</v>
      </c>
    </row>
    <row r="104" spans="1:17">
      <c r="A104" s="2">
        <v>41099</v>
      </c>
      <c r="B104" t="s">
        <v>24</v>
      </c>
      <c r="C104">
        <v>18</v>
      </c>
      <c r="D104" s="5" t="s">
        <v>20</v>
      </c>
      <c r="E104">
        <v>67</v>
      </c>
      <c r="F104">
        <v>0.55000000000000004</v>
      </c>
      <c r="P104">
        <v>4</v>
      </c>
      <c r="Q104" s="18">
        <v>101</v>
      </c>
    </row>
    <row r="105" spans="1:17">
      <c r="A105" s="2">
        <v>41099</v>
      </c>
      <c r="B105" t="s">
        <v>24</v>
      </c>
      <c r="C105">
        <v>18</v>
      </c>
      <c r="D105" s="5" t="s">
        <v>20</v>
      </c>
      <c r="E105">
        <v>227</v>
      </c>
      <c r="F105">
        <v>0.63</v>
      </c>
      <c r="P105">
        <v>4</v>
      </c>
      <c r="Q105" s="18">
        <v>102</v>
      </c>
    </row>
    <row r="106" spans="1:17">
      <c r="A106" s="2">
        <v>41099</v>
      </c>
      <c r="B106" t="s">
        <v>24</v>
      </c>
      <c r="C106">
        <v>18</v>
      </c>
      <c r="D106" s="5" t="s">
        <v>20</v>
      </c>
      <c r="E106">
        <v>88</v>
      </c>
      <c r="F106">
        <v>0.51</v>
      </c>
      <c r="P106">
        <v>4</v>
      </c>
      <c r="Q106" s="18">
        <v>103</v>
      </c>
    </row>
    <row r="107" spans="1:17">
      <c r="A107" s="2">
        <v>41099</v>
      </c>
      <c r="B107" t="s">
        <v>24</v>
      </c>
      <c r="C107">
        <v>18</v>
      </c>
      <c r="D107" s="5" t="s">
        <v>20</v>
      </c>
      <c r="E107">
        <v>131</v>
      </c>
      <c r="F107">
        <v>0.84</v>
      </c>
      <c r="P107">
        <v>4</v>
      </c>
      <c r="Q107" s="18">
        <v>104</v>
      </c>
    </row>
    <row r="108" spans="1:17">
      <c r="A108" s="2">
        <v>41099</v>
      </c>
      <c r="B108" t="s">
        <v>24</v>
      </c>
      <c r="C108">
        <v>18</v>
      </c>
      <c r="D108" s="5" t="s">
        <v>20</v>
      </c>
      <c r="E108">
        <v>156</v>
      </c>
      <c r="F108">
        <v>0.68</v>
      </c>
      <c r="P108">
        <v>4</v>
      </c>
      <c r="Q108" s="18">
        <v>105</v>
      </c>
    </row>
    <row r="109" spans="1:17">
      <c r="A109" s="2">
        <v>41099</v>
      </c>
      <c r="B109" t="s">
        <v>24</v>
      </c>
      <c r="C109">
        <v>18</v>
      </c>
      <c r="D109" s="5" t="s">
        <v>20</v>
      </c>
      <c r="E109">
        <v>94</v>
      </c>
      <c r="F109">
        <v>0.35</v>
      </c>
      <c r="P109">
        <v>4</v>
      </c>
      <c r="Q109" s="18">
        <v>106</v>
      </c>
    </row>
    <row r="110" spans="1:17">
      <c r="A110" s="2">
        <v>41099</v>
      </c>
      <c r="B110" t="s">
        <v>24</v>
      </c>
      <c r="C110">
        <v>18</v>
      </c>
      <c r="D110" s="5" t="s">
        <v>20</v>
      </c>
      <c r="E110">
        <v>247</v>
      </c>
      <c r="F110">
        <v>0.85</v>
      </c>
      <c r="P110">
        <v>4</v>
      </c>
      <c r="Q110" s="18">
        <v>107</v>
      </c>
    </row>
    <row r="111" spans="1:17">
      <c r="A111" s="2">
        <v>41099</v>
      </c>
      <c r="B111" t="s">
        <v>24</v>
      </c>
      <c r="C111">
        <v>18</v>
      </c>
      <c r="D111" s="5" t="s">
        <v>20</v>
      </c>
      <c r="E111">
        <v>182</v>
      </c>
      <c r="F111">
        <v>0.8</v>
      </c>
      <c r="P111">
        <v>4</v>
      </c>
      <c r="Q111" s="18">
        <v>108</v>
      </c>
    </row>
    <row r="112" spans="1:17">
      <c r="A112" s="2">
        <v>41099</v>
      </c>
      <c r="B112" t="s">
        <v>24</v>
      </c>
      <c r="C112">
        <v>18</v>
      </c>
      <c r="D112" s="5" t="s">
        <v>20</v>
      </c>
      <c r="E112">
        <v>181</v>
      </c>
      <c r="F112">
        <v>0.7</v>
      </c>
      <c r="P112">
        <v>4</v>
      </c>
      <c r="Q112" s="18">
        <v>109</v>
      </c>
    </row>
    <row r="113" spans="1:17">
      <c r="A113" s="2">
        <v>41099</v>
      </c>
      <c r="B113" t="s">
        <v>24</v>
      </c>
      <c r="C113">
        <v>18</v>
      </c>
      <c r="D113" s="5" t="s">
        <v>20</v>
      </c>
      <c r="E113">
        <v>110</v>
      </c>
      <c r="F113">
        <v>0.44</v>
      </c>
      <c r="P113">
        <v>4</v>
      </c>
      <c r="Q113" s="18">
        <v>110</v>
      </c>
    </row>
    <row r="114" spans="1:17">
      <c r="A114" s="2">
        <v>41099</v>
      </c>
      <c r="B114" t="s">
        <v>24</v>
      </c>
      <c r="C114">
        <v>18</v>
      </c>
      <c r="D114" s="5" t="s">
        <v>20</v>
      </c>
      <c r="E114">
        <v>165</v>
      </c>
      <c r="F114">
        <v>0.46</v>
      </c>
      <c r="P114">
        <v>4</v>
      </c>
      <c r="Q114" s="18">
        <v>111</v>
      </c>
    </row>
    <row r="115" spans="1:17">
      <c r="A115" s="2">
        <v>41099</v>
      </c>
      <c r="B115" t="s">
        <v>24</v>
      </c>
      <c r="C115">
        <v>18</v>
      </c>
      <c r="D115" s="5" t="s">
        <v>20</v>
      </c>
      <c r="E115">
        <v>196</v>
      </c>
      <c r="F115">
        <v>0.75</v>
      </c>
      <c r="P115">
        <v>4</v>
      </c>
      <c r="Q115" s="18">
        <v>112</v>
      </c>
    </row>
    <row r="116" spans="1:17">
      <c r="A116" s="2">
        <v>41099</v>
      </c>
      <c r="B116" t="s">
        <v>24</v>
      </c>
      <c r="C116">
        <v>18</v>
      </c>
      <c r="D116" s="5" t="s">
        <v>20</v>
      </c>
      <c r="E116">
        <v>85</v>
      </c>
      <c r="F116">
        <v>0.77</v>
      </c>
      <c r="P116">
        <v>4</v>
      </c>
      <c r="Q116" s="18">
        <v>113</v>
      </c>
    </row>
    <row r="117" spans="1:17">
      <c r="A117" s="2">
        <v>41099</v>
      </c>
      <c r="B117" t="s">
        <v>24</v>
      </c>
      <c r="C117">
        <v>18</v>
      </c>
      <c r="D117" s="5" t="s">
        <v>20</v>
      </c>
      <c r="E117">
        <v>205</v>
      </c>
      <c r="F117">
        <v>0.77</v>
      </c>
      <c r="P117">
        <v>4</v>
      </c>
      <c r="Q117" s="18">
        <v>114</v>
      </c>
    </row>
    <row r="118" spans="1:17">
      <c r="A118" s="2">
        <v>41099</v>
      </c>
      <c r="B118" t="s">
        <v>24</v>
      </c>
      <c r="C118">
        <v>18</v>
      </c>
      <c r="D118" s="5" t="s">
        <v>20</v>
      </c>
      <c r="E118">
        <v>122</v>
      </c>
      <c r="F118">
        <v>0.65</v>
      </c>
      <c r="P118">
        <v>4</v>
      </c>
      <c r="Q118" s="18">
        <v>115</v>
      </c>
    </row>
    <row r="119" spans="1:17">
      <c r="A119" s="2">
        <v>41099</v>
      </c>
      <c r="B119" t="s">
        <v>24</v>
      </c>
      <c r="C119">
        <v>18</v>
      </c>
      <c r="D119" s="5" t="s">
        <v>20</v>
      </c>
      <c r="E119">
        <v>81</v>
      </c>
      <c r="F119">
        <v>0.62</v>
      </c>
      <c r="P119">
        <v>4</v>
      </c>
      <c r="Q119" s="18">
        <v>116</v>
      </c>
    </row>
    <row r="120" spans="1:17">
      <c r="A120" s="2">
        <v>41099</v>
      </c>
      <c r="B120" t="s">
        <v>24</v>
      </c>
      <c r="C120">
        <v>18</v>
      </c>
      <c r="D120" s="5" t="s">
        <v>20</v>
      </c>
      <c r="E120">
        <v>230</v>
      </c>
      <c r="F120">
        <v>0.63</v>
      </c>
      <c r="P120">
        <v>4</v>
      </c>
      <c r="Q120" s="18">
        <v>117</v>
      </c>
    </row>
    <row r="121" spans="1:17">
      <c r="A121" s="2">
        <v>41099</v>
      </c>
      <c r="B121" t="s">
        <v>24</v>
      </c>
      <c r="C121">
        <v>18</v>
      </c>
      <c r="D121" s="5" t="s">
        <v>20</v>
      </c>
      <c r="E121">
        <v>162</v>
      </c>
      <c r="F121">
        <v>0.52</v>
      </c>
      <c r="P121">
        <v>4</v>
      </c>
      <c r="Q121" s="18">
        <v>118</v>
      </c>
    </row>
    <row r="122" spans="1:17">
      <c r="A122" s="2">
        <v>41099</v>
      </c>
      <c r="B122" t="s">
        <v>24</v>
      </c>
      <c r="C122">
        <v>18</v>
      </c>
      <c r="D122" s="5" t="s">
        <v>20</v>
      </c>
      <c r="E122">
        <v>115</v>
      </c>
      <c r="F122">
        <v>0.75</v>
      </c>
      <c r="P122">
        <v>4</v>
      </c>
      <c r="Q122" s="18">
        <v>119</v>
      </c>
    </row>
    <row r="123" spans="1:17">
      <c r="A123" s="2">
        <v>41099</v>
      </c>
      <c r="B123" t="s">
        <v>24</v>
      </c>
      <c r="C123">
        <v>18</v>
      </c>
      <c r="D123" s="5" t="s">
        <v>20</v>
      </c>
      <c r="E123">
        <v>198</v>
      </c>
      <c r="F123">
        <v>0.6</v>
      </c>
      <c r="P123">
        <v>4</v>
      </c>
      <c r="Q123" s="18">
        <v>120</v>
      </c>
    </row>
    <row r="124" spans="1:17">
      <c r="A124" s="2">
        <v>41099</v>
      </c>
      <c r="B124" t="s">
        <v>24</v>
      </c>
      <c r="C124">
        <v>18</v>
      </c>
      <c r="D124" s="5" t="s">
        <v>20</v>
      </c>
      <c r="E124">
        <v>86</v>
      </c>
      <c r="F124">
        <v>0.73</v>
      </c>
      <c r="P124">
        <v>4</v>
      </c>
      <c r="Q124" s="18">
        <v>121</v>
      </c>
    </row>
    <row r="125" spans="1:17">
      <c r="A125" s="2">
        <v>41099</v>
      </c>
      <c r="B125" t="s">
        <v>24</v>
      </c>
      <c r="C125">
        <v>18</v>
      </c>
      <c r="D125" s="5" t="s">
        <v>20</v>
      </c>
      <c r="E125">
        <v>145</v>
      </c>
      <c r="F125">
        <v>0.68</v>
      </c>
      <c r="P125">
        <v>4</v>
      </c>
      <c r="Q125" s="18">
        <v>122</v>
      </c>
    </row>
    <row r="126" spans="1:17">
      <c r="A126" s="2">
        <v>41099</v>
      </c>
      <c r="B126" t="s">
        <v>24</v>
      </c>
      <c r="C126">
        <v>18</v>
      </c>
      <c r="D126" s="5" t="s">
        <v>20</v>
      </c>
      <c r="E126">
        <v>101</v>
      </c>
      <c r="F126">
        <v>0.75</v>
      </c>
      <c r="P126">
        <v>4</v>
      </c>
      <c r="Q126" s="18">
        <v>123</v>
      </c>
    </row>
    <row r="127" spans="1:17">
      <c r="A127" s="2">
        <v>41099</v>
      </c>
      <c r="B127" t="s">
        <v>24</v>
      </c>
      <c r="C127">
        <v>18</v>
      </c>
      <c r="D127" s="5" t="s">
        <v>20</v>
      </c>
      <c r="E127">
        <v>166</v>
      </c>
      <c r="F127">
        <v>0.41</v>
      </c>
      <c r="P127">
        <v>4</v>
      </c>
      <c r="Q127" s="18">
        <v>124</v>
      </c>
    </row>
    <row r="128" spans="1:17">
      <c r="A128" s="2">
        <v>41099</v>
      </c>
      <c r="B128" t="s">
        <v>24</v>
      </c>
      <c r="C128">
        <v>18</v>
      </c>
      <c r="D128" s="5" t="s">
        <v>20</v>
      </c>
      <c r="E128">
        <v>182</v>
      </c>
      <c r="F128">
        <v>0.59</v>
      </c>
      <c r="P128">
        <v>4</v>
      </c>
      <c r="Q128" s="18">
        <v>125</v>
      </c>
    </row>
    <row r="129" spans="1:17">
      <c r="A129" s="2">
        <v>41099</v>
      </c>
      <c r="B129" t="s">
        <v>24</v>
      </c>
      <c r="C129">
        <v>18</v>
      </c>
      <c r="D129" s="5" t="s">
        <v>20</v>
      </c>
      <c r="E129">
        <v>230</v>
      </c>
      <c r="F129">
        <v>0.7</v>
      </c>
      <c r="P129">
        <v>4</v>
      </c>
      <c r="Q129" s="18">
        <v>126</v>
      </c>
    </row>
    <row r="130" spans="1:17">
      <c r="A130" s="2">
        <v>41099</v>
      </c>
      <c r="B130" t="s">
        <v>24</v>
      </c>
      <c r="C130">
        <v>18</v>
      </c>
      <c r="D130" s="5" t="s">
        <v>20</v>
      </c>
      <c r="E130">
        <v>276</v>
      </c>
      <c r="F130">
        <v>0.8</v>
      </c>
      <c r="P130">
        <v>4</v>
      </c>
      <c r="Q130" s="18">
        <v>127</v>
      </c>
    </row>
    <row r="131" spans="1:17">
      <c r="A131" s="2">
        <v>41099</v>
      </c>
      <c r="B131" t="s">
        <v>24</v>
      </c>
      <c r="C131">
        <v>18</v>
      </c>
      <c r="D131" s="5" t="s">
        <v>20</v>
      </c>
      <c r="E131">
        <v>102</v>
      </c>
      <c r="F131">
        <v>0.6</v>
      </c>
      <c r="P131">
        <v>4</v>
      </c>
      <c r="Q131" s="18">
        <v>128</v>
      </c>
    </row>
    <row r="132" spans="1:17">
      <c r="A132" s="2">
        <v>41099</v>
      </c>
      <c r="B132" t="s">
        <v>24</v>
      </c>
      <c r="C132">
        <v>18</v>
      </c>
      <c r="D132" s="5" t="s">
        <v>20</v>
      </c>
      <c r="E132">
        <v>179</v>
      </c>
      <c r="F132">
        <v>0.6</v>
      </c>
      <c r="P132">
        <v>4</v>
      </c>
      <c r="Q132" s="18">
        <v>129</v>
      </c>
    </row>
    <row r="133" spans="1:17">
      <c r="A133" s="2">
        <v>41099</v>
      </c>
      <c r="B133" t="s">
        <v>24</v>
      </c>
      <c r="C133">
        <v>18</v>
      </c>
      <c r="D133" s="5" t="s">
        <v>20</v>
      </c>
      <c r="E133">
        <v>203</v>
      </c>
      <c r="F133">
        <v>0.65</v>
      </c>
      <c r="P133">
        <v>4</v>
      </c>
      <c r="Q133" s="18">
        <v>130</v>
      </c>
    </row>
    <row r="134" spans="1:17">
      <c r="A134" s="2">
        <v>41099</v>
      </c>
      <c r="B134" t="s">
        <v>24</v>
      </c>
      <c r="C134">
        <v>18</v>
      </c>
      <c r="D134" s="5" t="s">
        <v>20</v>
      </c>
      <c r="E134">
        <v>183</v>
      </c>
      <c r="F134">
        <v>0.56000000000000005</v>
      </c>
      <c r="P134">
        <v>4</v>
      </c>
      <c r="Q134" s="18">
        <v>131</v>
      </c>
    </row>
    <row r="135" spans="1:17">
      <c r="A135" s="2">
        <v>41099</v>
      </c>
      <c r="B135" t="s">
        <v>24</v>
      </c>
      <c r="C135">
        <v>18</v>
      </c>
      <c r="D135" s="5" t="s">
        <v>20</v>
      </c>
      <c r="E135">
        <v>191</v>
      </c>
      <c r="F135">
        <v>0.5</v>
      </c>
      <c r="P135">
        <v>4</v>
      </c>
      <c r="Q135" s="18">
        <v>132</v>
      </c>
    </row>
    <row r="136" spans="1:17">
      <c r="A136" s="2">
        <v>41099</v>
      </c>
      <c r="B136" t="s">
        <v>24</v>
      </c>
      <c r="C136">
        <v>18</v>
      </c>
      <c r="D136" s="5" t="s">
        <v>20</v>
      </c>
      <c r="E136">
        <v>247</v>
      </c>
      <c r="F136">
        <v>0.45</v>
      </c>
      <c r="P136">
        <v>4</v>
      </c>
      <c r="Q136" s="18">
        <v>133</v>
      </c>
    </row>
    <row r="137" spans="1:17">
      <c r="A137" s="2">
        <v>41099</v>
      </c>
      <c r="B137" t="s">
        <v>24</v>
      </c>
      <c r="C137">
        <v>18</v>
      </c>
      <c r="D137" s="5" t="s">
        <v>20</v>
      </c>
      <c r="E137">
        <v>248</v>
      </c>
      <c r="F137">
        <v>0.8</v>
      </c>
      <c r="P137">
        <v>4</v>
      </c>
      <c r="Q137" s="18">
        <v>134</v>
      </c>
    </row>
    <row r="138" spans="1:17">
      <c r="A138" s="2">
        <v>41099</v>
      </c>
      <c r="B138" t="s">
        <v>24</v>
      </c>
      <c r="C138">
        <v>18</v>
      </c>
      <c r="D138" s="5" t="s">
        <v>20</v>
      </c>
      <c r="E138">
        <v>122</v>
      </c>
      <c r="F138">
        <v>0.46</v>
      </c>
      <c r="P138">
        <v>4</v>
      </c>
      <c r="Q138" s="18">
        <v>135</v>
      </c>
    </row>
    <row r="139" spans="1:17">
      <c r="A139" s="2">
        <v>41099</v>
      </c>
      <c r="B139" t="s">
        <v>24</v>
      </c>
      <c r="C139">
        <v>18</v>
      </c>
      <c r="D139" s="5" t="s">
        <v>20</v>
      </c>
      <c r="E139">
        <v>193</v>
      </c>
      <c r="F139">
        <v>0.57999999999999996</v>
      </c>
      <c r="P139">
        <v>4</v>
      </c>
      <c r="Q139" s="18">
        <v>136</v>
      </c>
    </row>
    <row r="140" spans="1:17">
      <c r="A140" s="2">
        <v>41099</v>
      </c>
      <c r="B140" t="s">
        <v>24</v>
      </c>
      <c r="C140">
        <v>18</v>
      </c>
      <c r="D140" s="5" t="s">
        <v>20</v>
      </c>
      <c r="E140">
        <v>252</v>
      </c>
      <c r="F140">
        <v>0.43</v>
      </c>
      <c r="P140">
        <v>4</v>
      </c>
      <c r="Q140" s="18">
        <v>137</v>
      </c>
    </row>
    <row r="141" spans="1:17">
      <c r="A141" s="2">
        <v>41099</v>
      </c>
      <c r="B141" t="s">
        <v>24</v>
      </c>
      <c r="C141">
        <v>18</v>
      </c>
      <c r="D141" s="5" t="s">
        <v>20</v>
      </c>
      <c r="E141">
        <v>255</v>
      </c>
      <c r="F141">
        <v>0.5</v>
      </c>
      <c r="P141">
        <v>4</v>
      </c>
      <c r="Q141" s="18">
        <v>138</v>
      </c>
    </row>
    <row r="142" spans="1:17">
      <c r="A142" s="2">
        <v>41099</v>
      </c>
      <c r="B142" t="s">
        <v>24</v>
      </c>
      <c r="C142">
        <v>18</v>
      </c>
      <c r="D142" s="5" t="s">
        <v>20</v>
      </c>
      <c r="E142">
        <v>135</v>
      </c>
      <c r="F142">
        <v>0.45</v>
      </c>
      <c r="P142">
        <v>4</v>
      </c>
      <c r="Q142" s="18">
        <v>139</v>
      </c>
    </row>
    <row r="143" spans="1:17">
      <c r="A143" s="2">
        <v>41099</v>
      </c>
      <c r="B143" t="s">
        <v>24</v>
      </c>
      <c r="C143">
        <v>18</v>
      </c>
      <c r="D143" s="5" t="s">
        <v>20</v>
      </c>
      <c r="E143">
        <v>281</v>
      </c>
      <c r="F143">
        <v>0.57999999999999996</v>
      </c>
      <c r="P143">
        <v>4</v>
      </c>
      <c r="Q143" s="18">
        <v>140</v>
      </c>
    </row>
    <row r="144" spans="1:17">
      <c r="A144" s="2">
        <v>41099</v>
      </c>
      <c r="B144" t="s">
        <v>24</v>
      </c>
      <c r="C144">
        <v>18</v>
      </c>
      <c r="D144" s="5" t="s">
        <v>20</v>
      </c>
      <c r="E144">
        <v>49</v>
      </c>
      <c r="F144">
        <v>0.38</v>
      </c>
      <c r="P144">
        <v>4</v>
      </c>
      <c r="Q144" s="18">
        <v>141</v>
      </c>
    </row>
    <row r="145" spans="1:17">
      <c r="A145" s="2">
        <v>41099</v>
      </c>
      <c r="B145" t="s">
        <v>24</v>
      </c>
      <c r="C145">
        <v>18</v>
      </c>
      <c r="D145" s="5" t="s">
        <v>20</v>
      </c>
      <c r="E145">
        <v>137</v>
      </c>
      <c r="F145">
        <v>0.75</v>
      </c>
      <c r="P145">
        <v>4</v>
      </c>
      <c r="Q145" s="18">
        <v>142</v>
      </c>
    </row>
    <row r="146" spans="1:17">
      <c r="A146" s="2">
        <v>41099</v>
      </c>
      <c r="B146" t="s">
        <v>24</v>
      </c>
      <c r="C146">
        <v>18</v>
      </c>
      <c r="D146" s="5" t="s">
        <v>20</v>
      </c>
      <c r="E146">
        <v>233</v>
      </c>
      <c r="F146">
        <v>0.4</v>
      </c>
      <c r="P146">
        <v>4</v>
      </c>
      <c r="Q146" s="18">
        <v>143</v>
      </c>
    </row>
    <row r="147" spans="1:17">
      <c r="A147" s="2">
        <v>41099</v>
      </c>
      <c r="B147" t="s">
        <v>24</v>
      </c>
      <c r="C147">
        <v>18</v>
      </c>
      <c r="D147" s="5" t="s">
        <v>20</v>
      </c>
      <c r="E147">
        <v>221</v>
      </c>
      <c r="F147">
        <v>0.42</v>
      </c>
      <c r="P147">
        <v>4</v>
      </c>
      <c r="Q147" s="18">
        <v>144</v>
      </c>
    </row>
    <row r="148" spans="1:17">
      <c r="A148" s="2">
        <v>41099</v>
      </c>
      <c r="B148" t="s">
        <v>24</v>
      </c>
      <c r="C148">
        <v>18</v>
      </c>
      <c r="D148" s="5" t="s">
        <v>20</v>
      </c>
      <c r="E148">
        <v>283</v>
      </c>
      <c r="F148">
        <v>0.54</v>
      </c>
      <c r="P148">
        <v>4</v>
      </c>
      <c r="Q148" s="18">
        <v>145</v>
      </c>
    </row>
    <row r="149" spans="1:17">
      <c r="A149" s="2">
        <v>41099</v>
      </c>
      <c r="B149" t="s">
        <v>24</v>
      </c>
      <c r="C149">
        <v>18</v>
      </c>
      <c r="D149" s="5" t="s">
        <v>20</v>
      </c>
      <c r="E149">
        <v>291</v>
      </c>
      <c r="F149">
        <v>0.72</v>
      </c>
      <c r="P149">
        <v>4</v>
      </c>
      <c r="Q149" s="18">
        <v>146</v>
      </c>
    </row>
    <row r="150" spans="1:17">
      <c r="A150" s="2">
        <v>41099</v>
      </c>
      <c r="B150" t="s">
        <v>24</v>
      </c>
      <c r="C150">
        <v>18</v>
      </c>
      <c r="D150" s="5" t="s">
        <v>20</v>
      </c>
      <c r="E150">
        <v>153</v>
      </c>
      <c r="F150">
        <v>0.4</v>
      </c>
      <c r="P150">
        <v>4</v>
      </c>
      <c r="Q150" s="18">
        <v>147</v>
      </c>
    </row>
    <row r="151" spans="1:17">
      <c r="A151" s="2">
        <v>41099</v>
      </c>
      <c r="B151" t="s">
        <v>24</v>
      </c>
      <c r="C151">
        <v>18</v>
      </c>
      <c r="D151" s="5" t="s">
        <v>20</v>
      </c>
      <c r="E151">
        <v>139</v>
      </c>
      <c r="F151">
        <v>0.52</v>
      </c>
      <c r="P151">
        <v>4</v>
      </c>
      <c r="Q151" s="18">
        <v>148</v>
      </c>
    </row>
    <row r="152" spans="1:17">
      <c r="A152" s="2">
        <v>41099</v>
      </c>
      <c r="B152" t="s">
        <v>24</v>
      </c>
      <c r="C152">
        <v>18</v>
      </c>
      <c r="D152" s="5" t="s">
        <v>20</v>
      </c>
      <c r="E152">
        <v>233</v>
      </c>
      <c r="F152">
        <v>0.52</v>
      </c>
      <c r="P152">
        <v>4</v>
      </c>
      <c r="Q152" s="18">
        <v>149</v>
      </c>
    </row>
    <row r="153" spans="1:17">
      <c r="A153" s="2">
        <v>41099</v>
      </c>
      <c r="B153" t="s">
        <v>24</v>
      </c>
      <c r="C153">
        <v>18</v>
      </c>
      <c r="D153" s="5" t="s">
        <v>20</v>
      </c>
      <c r="E153">
        <v>249</v>
      </c>
      <c r="F153">
        <v>0.64</v>
      </c>
      <c r="P153">
        <v>4</v>
      </c>
      <c r="Q153" s="18">
        <v>150</v>
      </c>
    </row>
    <row r="154" spans="1:17">
      <c r="A154" s="2">
        <v>41099</v>
      </c>
      <c r="B154" t="s">
        <v>24</v>
      </c>
      <c r="C154">
        <v>18</v>
      </c>
      <c r="D154" s="5" t="s">
        <v>20</v>
      </c>
      <c r="E154">
        <v>98</v>
      </c>
      <c r="F154">
        <v>0.55000000000000004</v>
      </c>
      <c r="P154">
        <v>4</v>
      </c>
      <c r="Q154" s="18">
        <v>151</v>
      </c>
    </row>
    <row r="155" spans="1:17">
      <c r="A155" s="2">
        <v>41099</v>
      </c>
      <c r="B155" t="s">
        <v>24</v>
      </c>
      <c r="C155">
        <v>18</v>
      </c>
      <c r="D155" s="5" t="s">
        <v>20</v>
      </c>
      <c r="E155">
        <v>198</v>
      </c>
      <c r="F155">
        <v>0.48</v>
      </c>
      <c r="P155">
        <v>4</v>
      </c>
      <c r="Q155" s="18">
        <v>152</v>
      </c>
    </row>
    <row r="156" spans="1:17">
      <c r="A156" s="2">
        <v>41099</v>
      </c>
      <c r="B156" t="s">
        <v>24</v>
      </c>
      <c r="C156">
        <v>18</v>
      </c>
      <c r="D156" s="5" t="s">
        <v>20</v>
      </c>
      <c r="E156">
        <v>300</v>
      </c>
      <c r="F156">
        <v>0.55000000000000004</v>
      </c>
      <c r="P156">
        <v>4</v>
      </c>
      <c r="Q156" s="18">
        <v>153</v>
      </c>
    </row>
    <row r="157" spans="1:17">
      <c r="A157" s="2">
        <v>41099</v>
      </c>
      <c r="B157" t="s">
        <v>24</v>
      </c>
      <c r="C157">
        <v>18</v>
      </c>
      <c r="D157" s="5" t="s">
        <v>20</v>
      </c>
      <c r="E157">
        <v>229</v>
      </c>
      <c r="F157">
        <v>0.55000000000000004</v>
      </c>
      <c r="P157">
        <v>4</v>
      </c>
      <c r="Q157" s="18">
        <v>154</v>
      </c>
    </row>
    <row r="158" spans="1:17">
      <c r="A158" s="2">
        <v>41099</v>
      </c>
      <c r="B158" t="s">
        <v>24</v>
      </c>
      <c r="C158">
        <v>18</v>
      </c>
      <c r="D158" s="5" t="s">
        <v>20</v>
      </c>
      <c r="E158">
        <v>184</v>
      </c>
      <c r="F158">
        <v>0.61</v>
      </c>
      <c r="P158">
        <v>4</v>
      </c>
      <c r="Q158" s="18">
        <v>155</v>
      </c>
    </row>
    <row r="159" spans="1:17">
      <c r="A159" s="2">
        <v>41099</v>
      </c>
      <c r="B159" t="s">
        <v>24</v>
      </c>
      <c r="C159">
        <v>18</v>
      </c>
      <c r="D159" s="5" t="s">
        <v>20</v>
      </c>
      <c r="E159">
        <v>275</v>
      </c>
      <c r="F159">
        <v>0.56000000000000005</v>
      </c>
      <c r="P159">
        <v>4</v>
      </c>
      <c r="Q159" s="18">
        <v>156</v>
      </c>
    </row>
    <row r="160" spans="1:17">
      <c r="A160" s="2">
        <v>41099</v>
      </c>
      <c r="B160" t="s">
        <v>24</v>
      </c>
      <c r="C160">
        <v>18</v>
      </c>
      <c r="D160" s="5" t="s">
        <v>20</v>
      </c>
      <c r="E160">
        <v>239</v>
      </c>
      <c r="F160">
        <v>0.69</v>
      </c>
      <c r="P160">
        <v>4</v>
      </c>
      <c r="Q160" s="18">
        <v>157</v>
      </c>
    </row>
    <row r="161" spans="1:17">
      <c r="A161" s="2">
        <v>41099</v>
      </c>
      <c r="B161" t="s">
        <v>24</v>
      </c>
      <c r="C161">
        <v>18</v>
      </c>
      <c r="D161" s="5" t="s">
        <v>20</v>
      </c>
      <c r="E161">
        <v>138</v>
      </c>
      <c r="F161">
        <v>0.92</v>
      </c>
      <c r="P161">
        <v>4</v>
      </c>
      <c r="Q161" s="18">
        <v>158</v>
      </c>
    </row>
    <row r="162" spans="1:17">
      <c r="A162" s="2">
        <v>41099</v>
      </c>
      <c r="B162" t="s">
        <v>24</v>
      </c>
      <c r="C162">
        <v>18</v>
      </c>
      <c r="D162" s="5" t="s">
        <v>20</v>
      </c>
      <c r="E162">
        <v>235</v>
      </c>
      <c r="F162">
        <v>0.82</v>
      </c>
      <c r="P162">
        <v>4</v>
      </c>
      <c r="Q162" s="18">
        <v>159</v>
      </c>
    </row>
    <row r="163" spans="1:17">
      <c r="A163" s="2">
        <v>41099</v>
      </c>
      <c r="B163" t="s">
        <v>24</v>
      </c>
      <c r="C163">
        <v>18</v>
      </c>
      <c r="D163" s="5" t="s">
        <v>20</v>
      </c>
      <c r="E163">
        <v>241</v>
      </c>
      <c r="F163">
        <v>0.7</v>
      </c>
      <c r="P163">
        <v>4</v>
      </c>
      <c r="Q163" s="18">
        <v>160</v>
      </c>
    </row>
    <row r="164" spans="1:17">
      <c r="A164" s="2">
        <v>41099</v>
      </c>
      <c r="B164" t="s">
        <v>24</v>
      </c>
      <c r="C164">
        <v>18</v>
      </c>
      <c r="D164" s="5" t="s">
        <v>20</v>
      </c>
      <c r="E164">
        <v>279</v>
      </c>
      <c r="F164">
        <v>0.59</v>
      </c>
      <c r="P164">
        <v>4</v>
      </c>
      <c r="Q164" s="18">
        <v>161</v>
      </c>
    </row>
    <row r="165" spans="1:17">
      <c r="A165" s="2">
        <v>41099</v>
      </c>
      <c r="B165" t="s">
        <v>24</v>
      </c>
      <c r="C165">
        <v>18</v>
      </c>
      <c r="D165" s="5" t="s">
        <v>20</v>
      </c>
      <c r="E165">
        <v>271</v>
      </c>
      <c r="F165">
        <v>0.48</v>
      </c>
      <c r="P165">
        <v>4</v>
      </c>
      <c r="Q165" s="18">
        <v>162</v>
      </c>
    </row>
    <row r="166" spans="1:17">
      <c r="A166" s="2">
        <v>41099</v>
      </c>
      <c r="B166" t="s">
        <v>24</v>
      </c>
      <c r="C166">
        <v>18</v>
      </c>
      <c r="D166" s="5" t="s">
        <v>20</v>
      </c>
      <c r="E166">
        <v>199</v>
      </c>
      <c r="F166">
        <v>0.36</v>
      </c>
      <c r="P166">
        <v>4</v>
      </c>
      <c r="Q166" s="18">
        <v>163</v>
      </c>
    </row>
    <row r="167" spans="1:17">
      <c r="A167" s="2">
        <v>41099</v>
      </c>
      <c r="B167" t="s">
        <v>24</v>
      </c>
      <c r="C167">
        <v>18</v>
      </c>
      <c r="D167" s="5" t="s">
        <v>20</v>
      </c>
      <c r="E167">
        <v>151</v>
      </c>
      <c r="F167">
        <v>0.42</v>
      </c>
      <c r="P167">
        <v>4</v>
      </c>
      <c r="Q167" s="18">
        <v>164</v>
      </c>
    </row>
    <row r="168" spans="1:17">
      <c r="A168" s="2">
        <v>41099</v>
      </c>
      <c r="B168" t="s">
        <v>24</v>
      </c>
      <c r="C168">
        <v>18</v>
      </c>
      <c r="D168" s="5" t="s">
        <v>20</v>
      </c>
      <c r="E168">
        <v>110</v>
      </c>
      <c r="F168">
        <v>0.82</v>
      </c>
      <c r="P168">
        <v>4</v>
      </c>
      <c r="Q168" s="18">
        <v>165</v>
      </c>
    </row>
    <row r="169" spans="1:17">
      <c r="A169" s="2">
        <v>41099</v>
      </c>
      <c r="B169" t="s">
        <v>24</v>
      </c>
      <c r="C169">
        <v>18</v>
      </c>
      <c r="D169" s="5" t="s">
        <v>20</v>
      </c>
      <c r="E169">
        <v>115</v>
      </c>
      <c r="F169">
        <v>0.65</v>
      </c>
      <c r="P169">
        <v>4</v>
      </c>
      <c r="Q169" s="18">
        <v>166</v>
      </c>
    </row>
    <row r="170" spans="1:17">
      <c r="A170" s="2">
        <v>41099</v>
      </c>
      <c r="B170" t="s">
        <v>24</v>
      </c>
      <c r="C170">
        <v>18</v>
      </c>
      <c r="D170" s="5" t="s">
        <v>20</v>
      </c>
      <c r="E170">
        <v>246</v>
      </c>
      <c r="F170">
        <v>0.79</v>
      </c>
      <c r="P170">
        <v>4</v>
      </c>
      <c r="Q170" s="18">
        <v>167</v>
      </c>
    </row>
    <row r="171" spans="1:17">
      <c r="A171" s="2">
        <v>41099</v>
      </c>
      <c r="B171" t="s">
        <v>24</v>
      </c>
      <c r="C171">
        <v>18</v>
      </c>
      <c r="D171" s="5" t="s">
        <v>20</v>
      </c>
      <c r="E171">
        <v>247</v>
      </c>
      <c r="F171">
        <v>0.57999999999999996</v>
      </c>
      <c r="P171">
        <v>4</v>
      </c>
      <c r="Q171" s="18">
        <v>168</v>
      </c>
    </row>
    <row r="172" spans="1:17">
      <c r="A172" s="2">
        <v>41099</v>
      </c>
      <c r="B172" t="s">
        <v>24</v>
      </c>
      <c r="C172">
        <v>18</v>
      </c>
      <c r="D172" s="5" t="s">
        <v>20</v>
      </c>
      <c r="E172">
        <v>265</v>
      </c>
      <c r="F172">
        <v>0.65</v>
      </c>
      <c r="P172">
        <v>4</v>
      </c>
      <c r="Q172" s="18">
        <v>169</v>
      </c>
    </row>
    <row r="173" spans="1:17">
      <c r="A173" s="2">
        <v>41099</v>
      </c>
      <c r="B173" t="s">
        <v>24</v>
      </c>
      <c r="C173">
        <v>18</v>
      </c>
      <c r="D173" s="5" t="s">
        <v>20</v>
      </c>
      <c r="E173">
        <v>267</v>
      </c>
      <c r="F173">
        <v>0.56000000000000005</v>
      </c>
      <c r="P173">
        <v>4</v>
      </c>
      <c r="Q173" s="18">
        <v>170</v>
      </c>
    </row>
    <row r="174" spans="1:17">
      <c r="A174" s="2">
        <v>41099</v>
      </c>
      <c r="B174" t="s">
        <v>24</v>
      </c>
      <c r="C174">
        <v>18</v>
      </c>
      <c r="D174" s="5" t="s">
        <v>20</v>
      </c>
      <c r="E174">
        <v>205</v>
      </c>
      <c r="F174">
        <v>0.55000000000000004</v>
      </c>
      <c r="P174">
        <v>4</v>
      </c>
      <c r="Q174" s="18">
        <v>171</v>
      </c>
    </row>
    <row r="175" spans="1:17">
      <c r="A175" s="2">
        <v>41099</v>
      </c>
      <c r="B175" t="s">
        <v>24</v>
      </c>
      <c r="C175">
        <v>18</v>
      </c>
      <c r="D175" s="5" t="s">
        <v>20</v>
      </c>
      <c r="E175">
        <v>301</v>
      </c>
      <c r="F175">
        <v>0.55000000000000004</v>
      </c>
      <c r="P175">
        <v>4</v>
      </c>
      <c r="Q175" s="18">
        <v>172</v>
      </c>
    </row>
    <row r="176" spans="1:17">
      <c r="A176" s="2">
        <v>41099</v>
      </c>
      <c r="B176" t="s">
        <v>24</v>
      </c>
      <c r="C176">
        <v>18</v>
      </c>
      <c r="D176" s="5" t="s">
        <v>20</v>
      </c>
      <c r="E176">
        <v>247</v>
      </c>
      <c r="F176">
        <v>0.45</v>
      </c>
      <c r="P176">
        <v>4</v>
      </c>
      <c r="Q176" s="18">
        <v>173</v>
      </c>
    </row>
    <row r="177" spans="1:17">
      <c r="A177" s="2">
        <v>41099</v>
      </c>
      <c r="B177" t="s">
        <v>24</v>
      </c>
      <c r="C177">
        <v>18</v>
      </c>
      <c r="D177" s="5" t="s">
        <v>20</v>
      </c>
      <c r="E177">
        <v>171</v>
      </c>
      <c r="F177">
        <v>0.6</v>
      </c>
      <c r="P177">
        <v>4</v>
      </c>
      <c r="Q177" s="18">
        <v>174</v>
      </c>
    </row>
    <row r="178" spans="1:17">
      <c r="A178" s="2">
        <v>41099</v>
      </c>
      <c r="B178" t="s">
        <v>24</v>
      </c>
      <c r="C178">
        <v>18</v>
      </c>
      <c r="D178" s="5" t="s">
        <v>20</v>
      </c>
      <c r="E178">
        <v>278</v>
      </c>
      <c r="F178">
        <v>0.66</v>
      </c>
      <c r="P178">
        <v>4</v>
      </c>
      <c r="Q178" s="18">
        <v>175</v>
      </c>
    </row>
    <row r="179" spans="1:17">
      <c r="A179" s="2">
        <v>41099</v>
      </c>
      <c r="B179" t="s">
        <v>24</v>
      </c>
      <c r="C179">
        <v>18</v>
      </c>
      <c r="D179" s="5" t="s">
        <v>20</v>
      </c>
      <c r="E179">
        <v>276</v>
      </c>
      <c r="F179">
        <v>0.65</v>
      </c>
      <c r="P179">
        <v>4</v>
      </c>
      <c r="Q179" s="18">
        <v>176</v>
      </c>
    </row>
    <row r="180" spans="1:17">
      <c r="A180" s="2">
        <v>41099</v>
      </c>
      <c r="B180" t="s">
        <v>24</v>
      </c>
      <c r="C180">
        <v>18</v>
      </c>
      <c r="D180" s="5" t="s">
        <v>20</v>
      </c>
      <c r="E180">
        <v>84</v>
      </c>
      <c r="F180">
        <v>0.42</v>
      </c>
      <c r="P180">
        <v>4</v>
      </c>
      <c r="Q180" s="18">
        <v>177</v>
      </c>
    </row>
    <row r="181" spans="1:17">
      <c r="A181" s="2">
        <v>41099</v>
      </c>
      <c r="B181" t="s">
        <v>24</v>
      </c>
      <c r="C181">
        <v>18</v>
      </c>
      <c r="D181" s="5" t="s">
        <v>20</v>
      </c>
      <c r="E181">
        <v>267</v>
      </c>
      <c r="F181">
        <v>0.45</v>
      </c>
      <c r="P181">
        <v>4</v>
      </c>
      <c r="Q181" s="18">
        <v>178</v>
      </c>
    </row>
    <row r="182" spans="1:17">
      <c r="A182" s="2">
        <v>41099</v>
      </c>
      <c r="B182" t="s">
        <v>24</v>
      </c>
      <c r="C182">
        <v>18</v>
      </c>
      <c r="D182" s="5" t="s">
        <v>20</v>
      </c>
      <c r="E182">
        <v>278</v>
      </c>
      <c r="F182">
        <v>0.44</v>
      </c>
      <c r="P182">
        <v>4</v>
      </c>
      <c r="Q182" s="18">
        <v>179</v>
      </c>
    </row>
    <row r="183" spans="1:17">
      <c r="A183" s="2">
        <v>41099</v>
      </c>
      <c r="B183" t="s">
        <v>24</v>
      </c>
      <c r="C183">
        <v>18</v>
      </c>
      <c r="D183" s="5" t="s">
        <v>20</v>
      </c>
      <c r="E183">
        <v>278</v>
      </c>
      <c r="F183">
        <v>0.69</v>
      </c>
      <c r="P183">
        <v>4</v>
      </c>
      <c r="Q183" s="18">
        <v>180</v>
      </c>
    </row>
    <row r="184" spans="1:17">
      <c r="A184" s="2">
        <v>41099</v>
      </c>
      <c r="B184" t="s">
        <v>24</v>
      </c>
      <c r="C184">
        <v>18</v>
      </c>
      <c r="D184" s="5" t="s">
        <v>20</v>
      </c>
      <c r="E184">
        <v>242</v>
      </c>
      <c r="F184">
        <v>0.51</v>
      </c>
      <c r="P184">
        <v>4</v>
      </c>
      <c r="Q184" s="18">
        <v>181</v>
      </c>
    </row>
    <row r="185" spans="1:17">
      <c r="A185" s="2">
        <v>41099</v>
      </c>
      <c r="B185" t="s">
        <v>24</v>
      </c>
      <c r="C185">
        <v>18</v>
      </c>
      <c r="D185" s="5" t="s">
        <v>20</v>
      </c>
      <c r="E185">
        <v>230</v>
      </c>
      <c r="F185">
        <v>0.54</v>
      </c>
      <c r="P185">
        <v>4</v>
      </c>
      <c r="Q185" s="18">
        <v>182</v>
      </c>
    </row>
    <row r="186" spans="1:17">
      <c r="A186" s="2">
        <v>41099</v>
      </c>
      <c r="B186" t="s">
        <v>24</v>
      </c>
      <c r="C186">
        <v>18</v>
      </c>
      <c r="D186" s="5" t="s">
        <v>20</v>
      </c>
      <c r="E186">
        <v>167</v>
      </c>
      <c r="F186">
        <v>0.53</v>
      </c>
      <c r="P186">
        <v>4</v>
      </c>
      <c r="Q186" s="18">
        <v>183</v>
      </c>
    </row>
    <row r="187" spans="1:17">
      <c r="A187" s="2">
        <v>41099</v>
      </c>
      <c r="B187" t="s">
        <v>24</v>
      </c>
      <c r="C187">
        <v>18</v>
      </c>
      <c r="D187" s="5" t="s">
        <v>20</v>
      </c>
      <c r="E187">
        <v>135</v>
      </c>
      <c r="F187">
        <v>0.74</v>
      </c>
      <c r="P187">
        <v>4</v>
      </c>
      <c r="Q187" s="18">
        <v>184</v>
      </c>
    </row>
    <row r="188" spans="1:17">
      <c r="A188" s="2">
        <v>41099</v>
      </c>
      <c r="B188" t="s">
        <v>24</v>
      </c>
      <c r="C188">
        <v>18</v>
      </c>
      <c r="D188" s="5" t="s">
        <v>20</v>
      </c>
      <c r="E188">
        <v>156</v>
      </c>
      <c r="F188">
        <v>0.64</v>
      </c>
      <c r="P188">
        <v>4</v>
      </c>
      <c r="Q188" s="18">
        <v>185</v>
      </c>
    </row>
    <row r="189" spans="1:17">
      <c r="A189" s="2">
        <v>41099</v>
      </c>
      <c r="B189" t="s">
        <v>24</v>
      </c>
      <c r="C189">
        <v>18</v>
      </c>
      <c r="D189" s="5" t="s">
        <v>20</v>
      </c>
      <c r="E189">
        <v>78</v>
      </c>
      <c r="F189">
        <v>0.36</v>
      </c>
      <c r="P189">
        <v>4</v>
      </c>
      <c r="Q189" s="18">
        <v>186</v>
      </c>
    </row>
    <row r="190" spans="1:17">
      <c r="A190" s="2">
        <v>41099</v>
      </c>
      <c r="B190" t="s">
        <v>24</v>
      </c>
      <c r="C190">
        <v>18</v>
      </c>
      <c r="D190" s="5" t="s">
        <v>20</v>
      </c>
      <c r="E190">
        <v>78</v>
      </c>
      <c r="F190">
        <v>0.55000000000000004</v>
      </c>
      <c r="P190">
        <v>4</v>
      </c>
      <c r="Q190" s="18">
        <v>187</v>
      </c>
    </row>
    <row r="191" spans="1:17">
      <c r="A191" s="2">
        <v>41099</v>
      </c>
      <c r="B191" t="s">
        <v>24</v>
      </c>
      <c r="C191">
        <v>18</v>
      </c>
      <c r="D191" s="5" t="s">
        <v>15</v>
      </c>
      <c r="F191">
        <v>1.3</v>
      </c>
      <c r="J191">
        <f>145+258+229+290</f>
        <v>922</v>
      </c>
      <c r="K191">
        <v>4</v>
      </c>
      <c r="L191">
        <v>290</v>
      </c>
      <c r="P191">
        <v>4</v>
      </c>
      <c r="Q191" s="18">
        <v>188</v>
      </c>
    </row>
    <row r="192" spans="1:17">
      <c r="A192" s="2">
        <v>41099</v>
      </c>
      <c r="B192" t="s">
        <v>24</v>
      </c>
      <c r="C192">
        <v>18</v>
      </c>
      <c r="D192" s="5" t="s">
        <v>15</v>
      </c>
      <c r="F192">
        <v>4.32</v>
      </c>
      <c r="J192">
        <f>229+300+281+248+315+265</f>
        <v>1638</v>
      </c>
      <c r="K192">
        <v>6</v>
      </c>
      <c r="L192">
        <v>315</v>
      </c>
      <c r="P192">
        <v>4</v>
      </c>
      <c r="Q192" s="18">
        <v>189</v>
      </c>
    </row>
    <row r="193" spans="1:17">
      <c r="A193" s="2">
        <v>41099</v>
      </c>
      <c r="B193" t="s">
        <v>24</v>
      </c>
      <c r="C193">
        <v>18</v>
      </c>
      <c r="D193" s="5" t="s">
        <v>15</v>
      </c>
      <c r="E193">
        <v>278</v>
      </c>
      <c r="F193">
        <v>2.92</v>
      </c>
      <c r="H193">
        <v>23</v>
      </c>
      <c r="I193">
        <v>2.5</v>
      </c>
      <c r="P193">
        <v>4</v>
      </c>
      <c r="Q193" s="18">
        <v>190</v>
      </c>
    </row>
    <row r="194" spans="1:17">
      <c r="A194" s="2">
        <v>41099</v>
      </c>
      <c r="B194" t="s">
        <v>23</v>
      </c>
      <c r="C194">
        <v>49</v>
      </c>
      <c r="D194" s="5" t="s">
        <v>15</v>
      </c>
      <c r="F194">
        <v>3.21</v>
      </c>
      <c r="J194">
        <f>300+316+337+361+361+369</f>
        <v>2044</v>
      </c>
      <c r="K194">
        <v>6</v>
      </c>
      <c r="L194">
        <v>369</v>
      </c>
      <c r="P194">
        <v>3</v>
      </c>
      <c r="Q194" s="18">
        <v>1</v>
      </c>
    </row>
    <row r="195" spans="1:17">
      <c r="A195" s="2">
        <v>41099</v>
      </c>
      <c r="B195" t="s">
        <v>23</v>
      </c>
      <c r="C195">
        <v>49</v>
      </c>
      <c r="D195" s="5" t="s">
        <v>15</v>
      </c>
      <c r="F195">
        <v>5.34</v>
      </c>
      <c r="J195">
        <f>142+267+273+348+355+360+362+332</f>
        <v>2439</v>
      </c>
      <c r="K195">
        <v>8</v>
      </c>
      <c r="L195">
        <v>362</v>
      </c>
      <c r="P195">
        <v>3</v>
      </c>
      <c r="Q195" s="18">
        <v>2</v>
      </c>
    </row>
    <row r="196" spans="1:17">
      <c r="A196" s="2">
        <v>41099</v>
      </c>
      <c r="B196" t="s">
        <v>23</v>
      </c>
      <c r="C196">
        <v>49</v>
      </c>
      <c r="D196" s="5" t="s">
        <v>21</v>
      </c>
      <c r="E196">
        <v>310</v>
      </c>
      <c r="F196">
        <v>2.2000000000000002</v>
      </c>
      <c r="P196">
        <v>3</v>
      </c>
      <c r="Q196" s="18">
        <v>3</v>
      </c>
    </row>
    <row r="197" spans="1:17">
      <c r="A197" s="2">
        <v>41099</v>
      </c>
      <c r="B197" t="s">
        <v>23</v>
      </c>
      <c r="C197">
        <v>49</v>
      </c>
      <c r="D197" s="5" t="s">
        <v>21</v>
      </c>
      <c r="E197">
        <v>442</v>
      </c>
      <c r="F197">
        <v>2.11</v>
      </c>
      <c r="P197">
        <v>3</v>
      </c>
      <c r="Q197" s="18">
        <v>4</v>
      </c>
    </row>
    <row r="198" spans="1:17">
      <c r="A198" s="2">
        <v>41099</v>
      </c>
      <c r="B198" t="s">
        <v>23</v>
      </c>
      <c r="C198">
        <v>49</v>
      </c>
      <c r="D198" s="5" t="s">
        <v>15</v>
      </c>
      <c r="F198">
        <v>2.2999999999999998</v>
      </c>
      <c r="J198">
        <f>112+213+264+267+270</f>
        <v>1126</v>
      </c>
      <c r="K198">
        <v>5</v>
      </c>
      <c r="L198">
        <v>270</v>
      </c>
      <c r="P198">
        <v>3</v>
      </c>
      <c r="Q198" s="18">
        <v>5</v>
      </c>
    </row>
    <row r="199" spans="1:17">
      <c r="A199" s="2">
        <v>41099</v>
      </c>
      <c r="B199" t="s">
        <v>23</v>
      </c>
      <c r="C199">
        <v>47</v>
      </c>
      <c r="D199" s="5" t="s">
        <v>15</v>
      </c>
      <c r="F199">
        <v>9.0399999999999991</v>
      </c>
      <c r="J199">
        <f>252+259+312+312+333+360+374+370+368+369+360+355</f>
        <v>4024</v>
      </c>
      <c r="K199">
        <v>12</v>
      </c>
      <c r="L199">
        <v>374</v>
      </c>
      <c r="P199">
        <v>3</v>
      </c>
      <c r="Q199" s="18">
        <v>6</v>
      </c>
    </row>
    <row r="200" spans="1:17">
      <c r="A200" s="2">
        <v>41099</v>
      </c>
      <c r="B200" t="s">
        <v>23</v>
      </c>
      <c r="C200">
        <v>47</v>
      </c>
      <c r="D200" s="5" t="s">
        <v>15</v>
      </c>
      <c r="F200">
        <v>10.02</v>
      </c>
      <c r="J200">
        <f>216+286+343+355+350+366+373+370+366+365+311</f>
        <v>3701</v>
      </c>
      <c r="K200">
        <v>11</v>
      </c>
      <c r="L200">
        <v>373</v>
      </c>
      <c r="P200">
        <v>3</v>
      </c>
      <c r="Q200" s="18">
        <v>7</v>
      </c>
    </row>
    <row r="201" spans="1:17">
      <c r="A201" s="2">
        <v>41099</v>
      </c>
      <c r="B201" t="s">
        <v>23</v>
      </c>
      <c r="C201">
        <v>26</v>
      </c>
      <c r="D201" s="5" t="s">
        <v>22</v>
      </c>
      <c r="E201">
        <v>205</v>
      </c>
      <c r="F201">
        <v>2.21</v>
      </c>
      <c r="G201">
        <v>13</v>
      </c>
      <c r="P201">
        <v>3</v>
      </c>
      <c r="Q201" s="18">
        <v>8</v>
      </c>
    </row>
    <row r="202" spans="1:17">
      <c r="A202" s="2">
        <v>41099</v>
      </c>
      <c r="B202" t="s">
        <v>23</v>
      </c>
      <c r="C202">
        <v>26</v>
      </c>
      <c r="D202" s="5" t="s">
        <v>22</v>
      </c>
      <c r="E202">
        <v>190</v>
      </c>
      <c r="F202">
        <v>1.84</v>
      </c>
      <c r="G202">
        <v>7</v>
      </c>
      <c r="P202">
        <v>3</v>
      </c>
      <c r="Q202" s="18">
        <v>9</v>
      </c>
    </row>
    <row r="203" spans="1:17">
      <c r="A203" s="2">
        <v>41099</v>
      </c>
      <c r="B203" t="s">
        <v>23</v>
      </c>
      <c r="C203">
        <v>26</v>
      </c>
      <c r="D203" s="5" t="s">
        <v>22</v>
      </c>
      <c r="E203">
        <v>228</v>
      </c>
      <c r="F203">
        <v>1.44</v>
      </c>
      <c r="P203">
        <v>3</v>
      </c>
      <c r="Q203" s="18">
        <v>10</v>
      </c>
    </row>
    <row r="204" spans="1:17">
      <c r="A204" s="2">
        <v>41099</v>
      </c>
      <c r="B204" t="s">
        <v>23</v>
      </c>
      <c r="C204">
        <v>26</v>
      </c>
      <c r="D204" s="5" t="s">
        <v>22</v>
      </c>
      <c r="E204">
        <v>173</v>
      </c>
      <c r="F204">
        <v>1.77</v>
      </c>
      <c r="P204">
        <v>3</v>
      </c>
      <c r="Q204" s="18">
        <v>11</v>
      </c>
    </row>
    <row r="205" spans="1:17">
      <c r="A205" s="2">
        <v>41099</v>
      </c>
      <c r="B205" t="s">
        <v>23</v>
      </c>
      <c r="C205">
        <v>26</v>
      </c>
      <c r="D205" s="5" t="s">
        <v>22</v>
      </c>
      <c r="E205">
        <v>233</v>
      </c>
      <c r="F205">
        <v>1.45</v>
      </c>
      <c r="G205">
        <v>6</v>
      </c>
      <c r="P205">
        <v>3</v>
      </c>
      <c r="Q205" s="18">
        <v>12</v>
      </c>
    </row>
    <row r="206" spans="1:17">
      <c r="A206" s="2">
        <v>41099</v>
      </c>
      <c r="B206" t="s">
        <v>23</v>
      </c>
      <c r="C206">
        <v>26</v>
      </c>
      <c r="D206" s="5" t="s">
        <v>22</v>
      </c>
      <c r="E206">
        <v>236</v>
      </c>
      <c r="F206">
        <v>2.04</v>
      </c>
      <c r="G206">
        <v>12</v>
      </c>
      <c r="P206">
        <v>3</v>
      </c>
      <c r="Q206" s="18">
        <v>13</v>
      </c>
    </row>
    <row r="207" spans="1:17">
      <c r="A207" s="2">
        <v>41099</v>
      </c>
      <c r="B207" t="s">
        <v>23</v>
      </c>
      <c r="C207">
        <v>26</v>
      </c>
      <c r="D207" s="5" t="s">
        <v>22</v>
      </c>
      <c r="E207">
        <v>168</v>
      </c>
      <c r="F207">
        <v>2.02</v>
      </c>
      <c r="P207">
        <v>3</v>
      </c>
      <c r="Q207" s="18">
        <v>14</v>
      </c>
    </row>
    <row r="208" spans="1:17">
      <c r="A208" s="2">
        <v>41099</v>
      </c>
      <c r="B208" t="s">
        <v>23</v>
      </c>
      <c r="C208">
        <v>26</v>
      </c>
      <c r="D208" s="5" t="s">
        <v>22</v>
      </c>
      <c r="E208">
        <v>190</v>
      </c>
      <c r="F208">
        <v>0.86</v>
      </c>
      <c r="P208">
        <v>3</v>
      </c>
      <c r="Q208" s="18">
        <v>15</v>
      </c>
    </row>
    <row r="209" spans="1:17">
      <c r="A209" s="2">
        <v>41099</v>
      </c>
      <c r="B209" t="s">
        <v>23</v>
      </c>
      <c r="C209">
        <v>26</v>
      </c>
      <c r="D209" s="5" t="s">
        <v>22</v>
      </c>
      <c r="E209">
        <v>259</v>
      </c>
      <c r="F209">
        <v>1.65</v>
      </c>
      <c r="P209">
        <v>3</v>
      </c>
      <c r="Q209" s="18">
        <v>16</v>
      </c>
    </row>
    <row r="210" spans="1:17">
      <c r="A210" s="2">
        <v>41099</v>
      </c>
      <c r="B210" t="s">
        <v>23</v>
      </c>
      <c r="C210">
        <v>26</v>
      </c>
      <c r="D210" s="5" t="s">
        <v>22</v>
      </c>
      <c r="E210">
        <v>277</v>
      </c>
      <c r="F210">
        <v>1.63</v>
      </c>
      <c r="G210">
        <v>27</v>
      </c>
      <c r="P210">
        <v>3</v>
      </c>
      <c r="Q210" s="18">
        <v>17</v>
      </c>
    </row>
    <row r="211" spans="1:17">
      <c r="A211" s="2">
        <v>41099</v>
      </c>
      <c r="B211" t="s">
        <v>23</v>
      </c>
      <c r="C211">
        <v>26</v>
      </c>
      <c r="D211" s="5" t="s">
        <v>22</v>
      </c>
      <c r="E211">
        <v>267</v>
      </c>
      <c r="F211">
        <v>1.32</v>
      </c>
      <c r="G211">
        <v>10</v>
      </c>
      <c r="P211">
        <v>3</v>
      </c>
      <c r="Q211" s="18">
        <v>18</v>
      </c>
    </row>
    <row r="212" spans="1:17">
      <c r="A212" s="2">
        <v>41099</v>
      </c>
      <c r="B212" t="s">
        <v>23</v>
      </c>
      <c r="C212">
        <v>26</v>
      </c>
      <c r="D212" s="5" t="s">
        <v>22</v>
      </c>
      <c r="E212">
        <v>248</v>
      </c>
      <c r="F212">
        <v>1.3</v>
      </c>
      <c r="G212">
        <v>8</v>
      </c>
      <c r="P212">
        <v>3</v>
      </c>
      <c r="Q212" s="18">
        <v>19</v>
      </c>
    </row>
    <row r="213" spans="1:17">
      <c r="A213" s="2">
        <v>41099</v>
      </c>
      <c r="B213" t="s">
        <v>23</v>
      </c>
      <c r="C213">
        <v>26</v>
      </c>
      <c r="D213" s="5" t="s">
        <v>22</v>
      </c>
      <c r="E213">
        <v>197</v>
      </c>
      <c r="F213">
        <v>1.1299999999999999</v>
      </c>
      <c r="P213">
        <v>3</v>
      </c>
      <c r="Q213" s="18">
        <v>20</v>
      </c>
    </row>
    <row r="214" spans="1:17">
      <c r="A214" s="2">
        <v>41099</v>
      </c>
      <c r="B214" t="s">
        <v>23</v>
      </c>
      <c r="C214">
        <v>26</v>
      </c>
      <c r="D214" s="5" t="s">
        <v>20</v>
      </c>
      <c r="E214">
        <v>239</v>
      </c>
      <c r="F214">
        <v>1.03</v>
      </c>
      <c r="P214">
        <v>3</v>
      </c>
      <c r="Q214" s="18">
        <v>21</v>
      </c>
    </row>
    <row r="215" spans="1:17">
      <c r="A215" s="2">
        <v>41099</v>
      </c>
      <c r="B215" t="s">
        <v>23</v>
      </c>
      <c r="C215">
        <v>26</v>
      </c>
      <c r="D215" s="5" t="s">
        <v>20</v>
      </c>
      <c r="E215">
        <v>135</v>
      </c>
      <c r="F215">
        <v>0.82</v>
      </c>
      <c r="P215">
        <v>3</v>
      </c>
      <c r="Q215" s="18">
        <v>22</v>
      </c>
    </row>
    <row r="216" spans="1:17">
      <c r="A216" s="2">
        <v>41099</v>
      </c>
      <c r="B216" t="s">
        <v>23</v>
      </c>
      <c r="C216">
        <v>26</v>
      </c>
      <c r="D216" s="5" t="s">
        <v>20</v>
      </c>
      <c r="E216">
        <v>225</v>
      </c>
      <c r="F216">
        <v>1.0900000000000001</v>
      </c>
      <c r="P216">
        <v>3</v>
      </c>
      <c r="Q216" s="18">
        <v>23</v>
      </c>
    </row>
    <row r="217" spans="1:17">
      <c r="A217" s="2">
        <v>41099</v>
      </c>
      <c r="B217" t="s">
        <v>23</v>
      </c>
      <c r="C217">
        <v>26</v>
      </c>
      <c r="D217" s="5" t="s">
        <v>20</v>
      </c>
      <c r="E217">
        <v>141</v>
      </c>
      <c r="F217">
        <v>0.9</v>
      </c>
      <c r="P217">
        <v>3</v>
      </c>
      <c r="Q217" s="18">
        <v>24</v>
      </c>
    </row>
    <row r="218" spans="1:17">
      <c r="A218" s="2">
        <v>41099</v>
      </c>
      <c r="B218" t="s">
        <v>23</v>
      </c>
      <c r="C218">
        <v>26</v>
      </c>
      <c r="D218" s="5" t="s">
        <v>20</v>
      </c>
      <c r="E218">
        <v>120</v>
      </c>
      <c r="F218">
        <v>0.89</v>
      </c>
      <c r="P218">
        <v>3</v>
      </c>
      <c r="Q218" s="18">
        <v>25</v>
      </c>
    </row>
    <row r="219" spans="1:17">
      <c r="A219" s="19">
        <v>41099</v>
      </c>
      <c r="B219" s="3" t="s">
        <v>23</v>
      </c>
      <c r="C219" s="3">
        <v>26</v>
      </c>
      <c r="D219" s="6" t="s">
        <v>20</v>
      </c>
      <c r="E219">
        <v>28</v>
      </c>
      <c r="F219">
        <v>0.76</v>
      </c>
      <c r="P219">
        <v>3</v>
      </c>
      <c r="Q219" s="18">
        <v>26</v>
      </c>
    </row>
    <row r="220" spans="1:17">
      <c r="A220" s="19">
        <v>41099</v>
      </c>
      <c r="B220" s="3" t="s">
        <v>23</v>
      </c>
      <c r="C220" s="3">
        <v>26</v>
      </c>
      <c r="D220" s="6" t="s">
        <v>20</v>
      </c>
      <c r="E220">
        <v>219</v>
      </c>
      <c r="F220">
        <v>1.04</v>
      </c>
      <c r="P220">
        <v>3</v>
      </c>
      <c r="Q220" s="18">
        <v>27</v>
      </c>
    </row>
    <row r="221" spans="1:17">
      <c r="A221" s="19">
        <v>41099</v>
      </c>
      <c r="B221" s="3" t="s">
        <v>23</v>
      </c>
      <c r="C221" s="3">
        <v>26</v>
      </c>
      <c r="D221" s="6" t="s">
        <v>20</v>
      </c>
      <c r="E221">
        <v>158</v>
      </c>
      <c r="F221">
        <v>0.84</v>
      </c>
      <c r="P221">
        <v>3</v>
      </c>
      <c r="Q221" s="18">
        <v>28</v>
      </c>
    </row>
    <row r="222" spans="1:17">
      <c r="A222" s="19">
        <v>41099</v>
      </c>
      <c r="B222" s="3" t="s">
        <v>23</v>
      </c>
      <c r="C222" s="3">
        <v>26</v>
      </c>
      <c r="D222" s="6" t="s">
        <v>20</v>
      </c>
      <c r="E222">
        <v>228</v>
      </c>
      <c r="F222">
        <v>1.02</v>
      </c>
      <c r="P222">
        <v>3</v>
      </c>
      <c r="Q222" s="18">
        <v>29</v>
      </c>
    </row>
    <row r="223" spans="1:17">
      <c r="A223" s="19">
        <v>41099</v>
      </c>
      <c r="B223" s="3" t="s">
        <v>23</v>
      </c>
      <c r="C223" s="3">
        <v>26</v>
      </c>
      <c r="D223" s="6" t="s">
        <v>20</v>
      </c>
      <c r="E223">
        <v>254</v>
      </c>
      <c r="F223">
        <v>0.9</v>
      </c>
      <c r="P223">
        <v>3</v>
      </c>
      <c r="Q223" s="18">
        <v>30</v>
      </c>
    </row>
    <row r="224" spans="1:17">
      <c r="A224" s="19">
        <v>41099</v>
      </c>
      <c r="B224" s="3" t="s">
        <v>23</v>
      </c>
      <c r="C224" s="3">
        <v>26</v>
      </c>
      <c r="D224" s="6" t="s">
        <v>20</v>
      </c>
      <c r="E224">
        <v>226</v>
      </c>
      <c r="F224">
        <v>0.88</v>
      </c>
      <c r="P224">
        <v>3</v>
      </c>
      <c r="Q224" s="18">
        <v>31</v>
      </c>
    </row>
    <row r="225" spans="1:17">
      <c r="A225" s="19">
        <v>41099</v>
      </c>
      <c r="B225" s="3" t="s">
        <v>24</v>
      </c>
      <c r="C225" s="3">
        <v>37</v>
      </c>
      <c r="D225" s="5" t="s">
        <v>15</v>
      </c>
      <c r="F225">
        <v>5.84</v>
      </c>
      <c r="J225">
        <f>179+269+217+281+320+322+361+396+400+429</f>
        <v>3174</v>
      </c>
      <c r="K225">
        <v>10</v>
      </c>
      <c r="L225">
        <v>429</v>
      </c>
      <c r="P225">
        <v>3</v>
      </c>
      <c r="Q225" s="18">
        <v>32</v>
      </c>
    </row>
    <row r="226" spans="1:17">
      <c r="A226" s="19">
        <v>41099</v>
      </c>
      <c r="B226" s="3" t="s">
        <v>24</v>
      </c>
      <c r="C226" s="3">
        <v>37</v>
      </c>
      <c r="D226" s="5" t="s">
        <v>15</v>
      </c>
      <c r="F226">
        <v>3.75</v>
      </c>
      <c r="J226">
        <f>207+248+228+296+324+352+390+411</f>
        <v>2456</v>
      </c>
      <c r="K226">
        <v>8</v>
      </c>
      <c r="L226">
        <v>411</v>
      </c>
      <c r="P226">
        <v>3</v>
      </c>
      <c r="Q226" s="18">
        <v>33</v>
      </c>
    </row>
    <row r="227" spans="1:17">
      <c r="A227" s="19">
        <v>41099</v>
      </c>
      <c r="B227" s="3" t="s">
        <v>24</v>
      </c>
      <c r="C227" s="3">
        <v>37</v>
      </c>
      <c r="D227" s="5" t="s">
        <v>15</v>
      </c>
      <c r="F227">
        <v>6.4</v>
      </c>
      <c r="J227">
        <f>187+168+241+247+287+324+358+352+391+434+434+461</f>
        <v>3884</v>
      </c>
      <c r="K227">
        <v>12</v>
      </c>
      <c r="L227">
        <v>461</v>
      </c>
      <c r="P227">
        <v>3</v>
      </c>
      <c r="Q227" s="18">
        <v>34</v>
      </c>
    </row>
    <row r="228" spans="1:17">
      <c r="A228" s="19">
        <v>41099</v>
      </c>
      <c r="B228" s="3" t="s">
        <v>24</v>
      </c>
      <c r="C228" s="3">
        <v>37</v>
      </c>
      <c r="D228" s="5" t="s">
        <v>15</v>
      </c>
      <c r="E228">
        <v>329</v>
      </c>
      <c r="F228">
        <v>3.19</v>
      </c>
      <c r="H228">
        <v>30</v>
      </c>
      <c r="I228">
        <v>2.5</v>
      </c>
      <c r="P228">
        <v>3</v>
      </c>
      <c r="Q228" s="18">
        <v>35</v>
      </c>
    </row>
    <row r="229" spans="1:17">
      <c r="A229" s="19">
        <v>41099</v>
      </c>
      <c r="B229" s="3" t="s">
        <v>24</v>
      </c>
      <c r="C229" s="3">
        <v>37</v>
      </c>
      <c r="D229" s="5" t="s">
        <v>15</v>
      </c>
      <c r="E229">
        <v>339</v>
      </c>
      <c r="F229">
        <v>2.21</v>
      </c>
      <c r="H229">
        <v>31</v>
      </c>
      <c r="I229">
        <v>2.5</v>
      </c>
      <c r="P229">
        <v>3</v>
      </c>
      <c r="Q229" s="18">
        <v>36</v>
      </c>
    </row>
    <row r="230" spans="1:17">
      <c r="A230" s="19">
        <v>41099</v>
      </c>
      <c r="B230" s="3" t="s">
        <v>24</v>
      </c>
      <c r="C230" s="3">
        <v>37</v>
      </c>
      <c r="D230" s="5" t="s">
        <v>15</v>
      </c>
      <c r="F230">
        <v>3.17</v>
      </c>
      <c r="J230">
        <f>102+222+277+310+332+348+376</f>
        <v>1967</v>
      </c>
      <c r="K230">
        <v>7</v>
      </c>
      <c r="L230">
        <v>376</v>
      </c>
      <c r="P230">
        <v>3</v>
      </c>
      <c r="Q230" s="18">
        <v>37</v>
      </c>
    </row>
    <row r="231" spans="1:17">
      <c r="A231" s="19">
        <v>41099</v>
      </c>
      <c r="B231" s="3" t="s">
        <v>24</v>
      </c>
      <c r="C231" s="3">
        <v>37</v>
      </c>
      <c r="D231" s="5" t="s">
        <v>20</v>
      </c>
      <c r="E231">
        <v>61</v>
      </c>
      <c r="F231">
        <v>0.96</v>
      </c>
      <c r="P231">
        <v>3</v>
      </c>
      <c r="Q231" s="18">
        <v>38</v>
      </c>
    </row>
    <row r="232" spans="1:17">
      <c r="A232" s="19">
        <v>41099</v>
      </c>
      <c r="B232" s="3" t="s">
        <v>24</v>
      </c>
      <c r="C232" s="3">
        <v>37</v>
      </c>
      <c r="D232" s="5" t="s">
        <v>15</v>
      </c>
      <c r="F232">
        <v>2.19</v>
      </c>
      <c r="J232">
        <f>160+238+420+460+487</f>
        <v>1765</v>
      </c>
      <c r="K232">
        <v>5</v>
      </c>
      <c r="L232">
        <v>487</v>
      </c>
      <c r="P232">
        <v>3</v>
      </c>
      <c r="Q232" s="18">
        <v>39</v>
      </c>
    </row>
    <row r="233" spans="1:17">
      <c r="A233" s="19">
        <v>41099</v>
      </c>
      <c r="B233" s="3" t="s">
        <v>24</v>
      </c>
      <c r="C233" s="3">
        <v>37</v>
      </c>
      <c r="D233" s="5" t="s">
        <v>15</v>
      </c>
      <c r="F233">
        <v>4.87</v>
      </c>
      <c r="J233">
        <f>110+136+204+253+282+287+305+340+351+384+404+433+423+443</f>
        <v>4355</v>
      </c>
      <c r="K233">
        <v>14</v>
      </c>
      <c r="L233">
        <v>443</v>
      </c>
      <c r="P233">
        <v>3</v>
      </c>
      <c r="Q233" s="18">
        <v>40</v>
      </c>
    </row>
    <row r="234" spans="1:17">
      <c r="A234" s="19">
        <v>41099</v>
      </c>
      <c r="B234" s="3" t="s">
        <v>24</v>
      </c>
      <c r="C234" s="3">
        <v>30</v>
      </c>
      <c r="D234" s="5" t="s">
        <v>15</v>
      </c>
      <c r="F234">
        <v>2.04</v>
      </c>
      <c r="J234">
        <f>142+157+190+269+290+294</f>
        <v>1342</v>
      </c>
      <c r="K234">
        <v>6</v>
      </c>
      <c r="L234">
        <v>294</v>
      </c>
      <c r="P234">
        <v>3</v>
      </c>
      <c r="Q234" s="18">
        <v>41</v>
      </c>
    </row>
    <row r="235" spans="1:17">
      <c r="A235" s="19">
        <v>41099</v>
      </c>
      <c r="B235" s="3" t="s">
        <v>24</v>
      </c>
      <c r="C235" s="3">
        <v>30</v>
      </c>
      <c r="D235" s="5" t="s">
        <v>22</v>
      </c>
      <c r="E235">
        <v>215</v>
      </c>
      <c r="F235">
        <v>0.76</v>
      </c>
      <c r="G235">
        <v>7</v>
      </c>
      <c r="P235">
        <v>3</v>
      </c>
      <c r="Q235" s="18">
        <v>42</v>
      </c>
    </row>
    <row r="236" spans="1:17">
      <c r="A236" s="19">
        <v>41099</v>
      </c>
      <c r="B236" s="3" t="s">
        <v>24</v>
      </c>
      <c r="C236" s="3">
        <v>30</v>
      </c>
      <c r="D236" s="5" t="s">
        <v>22</v>
      </c>
      <c r="E236">
        <v>238</v>
      </c>
      <c r="F236">
        <v>1.04</v>
      </c>
      <c r="G236">
        <v>7</v>
      </c>
      <c r="P236">
        <v>3</v>
      </c>
      <c r="Q236" s="18">
        <v>43</v>
      </c>
    </row>
    <row r="237" spans="1:17">
      <c r="A237" s="19">
        <v>41099</v>
      </c>
      <c r="B237" s="3" t="s">
        <v>24</v>
      </c>
      <c r="C237" s="3">
        <v>30</v>
      </c>
      <c r="D237" s="5" t="s">
        <v>22</v>
      </c>
      <c r="E237">
        <v>196</v>
      </c>
      <c r="F237">
        <v>1.1000000000000001</v>
      </c>
      <c r="P237">
        <v>3</v>
      </c>
      <c r="Q237" s="18">
        <v>44</v>
      </c>
    </row>
    <row r="238" spans="1:17">
      <c r="A238" s="19">
        <v>41099</v>
      </c>
      <c r="B238" s="3" t="s">
        <v>24</v>
      </c>
      <c r="C238" s="3">
        <v>30</v>
      </c>
      <c r="D238" s="5" t="s">
        <v>22</v>
      </c>
      <c r="E238">
        <v>258</v>
      </c>
      <c r="F238">
        <v>1.53</v>
      </c>
      <c r="G238">
        <v>11</v>
      </c>
      <c r="P238">
        <v>3</v>
      </c>
      <c r="Q238" s="18">
        <v>45</v>
      </c>
    </row>
    <row r="239" spans="1:17">
      <c r="A239" s="19">
        <v>41099</v>
      </c>
      <c r="B239" s="3" t="s">
        <v>24</v>
      </c>
      <c r="C239" s="3">
        <v>30</v>
      </c>
      <c r="D239" s="5" t="s">
        <v>22</v>
      </c>
      <c r="E239">
        <v>292</v>
      </c>
      <c r="F239">
        <v>1.4</v>
      </c>
      <c r="G239">
        <v>16</v>
      </c>
      <c r="P239">
        <v>3</v>
      </c>
      <c r="Q239" s="18">
        <v>46</v>
      </c>
    </row>
    <row r="240" spans="1:17">
      <c r="A240" s="19">
        <v>41099</v>
      </c>
      <c r="B240" s="3" t="s">
        <v>24</v>
      </c>
      <c r="C240" s="3">
        <v>30</v>
      </c>
      <c r="D240" s="5" t="s">
        <v>22</v>
      </c>
      <c r="E240">
        <v>271</v>
      </c>
      <c r="F240">
        <v>1.67</v>
      </c>
      <c r="G240">
        <v>4</v>
      </c>
      <c r="P240">
        <v>3</v>
      </c>
      <c r="Q240" s="18">
        <v>47</v>
      </c>
    </row>
    <row r="241" spans="1:17">
      <c r="A241" s="19">
        <v>41099</v>
      </c>
      <c r="B241" s="3" t="s">
        <v>24</v>
      </c>
      <c r="C241" s="3">
        <v>30</v>
      </c>
      <c r="D241" s="5" t="s">
        <v>20</v>
      </c>
      <c r="E241">
        <v>127</v>
      </c>
      <c r="F241">
        <v>0.81</v>
      </c>
      <c r="P241">
        <v>3</v>
      </c>
      <c r="Q241" s="18">
        <v>48</v>
      </c>
    </row>
    <row r="242" spans="1:17">
      <c r="A242" s="19">
        <v>41099</v>
      </c>
      <c r="B242" s="3" t="s">
        <v>24</v>
      </c>
      <c r="C242" s="3">
        <v>30</v>
      </c>
      <c r="D242" s="5" t="s">
        <v>20</v>
      </c>
      <c r="E242">
        <v>230</v>
      </c>
      <c r="F242">
        <v>0.93</v>
      </c>
      <c r="P242">
        <v>3</v>
      </c>
      <c r="Q242" s="18">
        <v>49</v>
      </c>
    </row>
    <row r="243" spans="1:17">
      <c r="A243" s="19">
        <v>41099</v>
      </c>
      <c r="B243" s="3" t="s">
        <v>24</v>
      </c>
      <c r="C243" s="3">
        <v>30</v>
      </c>
      <c r="D243" s="5" t="s">
        <v>20</v>
      </c>
      <c r="E243">
        <v>166</v>
      </c>
      <c r="F243">
        <v>0.7</v>
      </c>
      <c r="P243">
        <v>3</v>
      </c>
      <c r="Q243" s="18">
        <v>50</v>
      </c>
    </row>
    <row r="244" spans="1:17">
      <c r="A244" s="19">
        <v>41099</v>
      </c>
      <c r="B244" s="3" t="s">
        <v>24</v>
      </c>
      <c r="C244" s="3">
        <v>30</v>
      </c>
      <c r="D244" s="5" t="s">
        <v>20</v>
      </c>
      <c r="E244">
        <v>60</v>
      </c>
      <c r="F244">
        <v>0.55000000000000004</v>
      </c>
      <c r="P244">
        <v>3</v>
      </c>
      <c r="Q244" s="18">
        <v>51</v>
      </c>
    </row>
    <row r="245" spans="1:17">
      <c r="A245" s="19">
        <v>41099</v>
      </c>
      <c r="B245" s="3" t="s">
        <v>24</v>
      </c>
      <c r="C245" s="3">
        <v>30</v>
      </c>
      <c r="D245" s="5" t="s">
        <v>20</v>
      </c>
      <c r="E245">
        <v>186</v>
      </c>
      <c r="F245">
        <v>0.65</v>
      </c>
      <c r="P245">
        <v>3</v>
      </c>
      <c r="Q245" s="18">
        <v>52</v>
      </c>
    </row>
    <row r="246" spans="1:17">
      <c r="A246" s="19">
        <v>41099</v>
      </c>
      <c r="B246" s="3" t="s">
        <v>24</v>
      </c>
      <c r="C246" s="3">
        <v>30</v>
      </c>
      <c r="D246" s="5" t="s">
        <v>22</v>
      </c>
      <c r="E246">
        <v>185</v>
      </c>
      <c r="F246">
        <v>0.9</v>
      </c>
      <c r="P246">
        <v>3</v>
      </c>
      <c r="Q246" s="18">
        <v>53</v>
      </c>
    </row>
    <row r="247" spans="1:17">
      <c r="A247" s="19">
        <v>41099</v>
      </c>
      <c r="B247" s="3" t="s">
        <v>24</v>
      </c>
      <c r="C247" s="3">
        <v>30</v>
      </c>
      <c r="D247" s="5" t="s">
        <v>22</v>
      </c>
      <c r="E247">
        <v>191</v>
      </c>
      <c r="F247">
        <v>1.3</v>
      </c>
      <c r="P247">
        <v>3</v>
      </c>
      <c r="Q247" s="18">
        <v>54</v>
      </c>
    </row>
    <row r="248" spans="1:17">
      <c r="A248" s="19">
        <v>41099</v>
      </c>
      <c r="B248" s="3" t="s">
        <v>24</v>
      </c>
      <c r="C248" s="3">
        <v>30</v>
      </c>
      <c r="D248" s="5" t="s">
        <v>22</v>
      </c>
      <c r="E248">
        <v>67</v>
      </c>
      <c r="F248">
        <v>0.56999999999999995</v>
      </c>
      <c r="P248">
        <v>3</v>
      </c>
      <c r="Q248" s="18">
        <v>55</v>
      </c>
    </row>
    <row r="249" spans="1:17">
      <c r="A249" s="19">
        <v>41099</v>
      </c>
      <c r="B249" s="3" t="s">
        <v>24</v>
      </c>
      <c r="C249" s="3">
        <v>30</v>
      </c>
      <c r="D249" s="5" t="s">
        <v>15</v>
      </c>
      <c r="E249">
        <v>222</v>
      </c>
      <c r="F249">
        <v>1.67</v>
      </c>
      <c r="H249">
        <v>20</v>
      </c>
      <c r="I249">
        <v>1</v>
      </c>
      <c r="P249">
        <v>3</v>
      </c>
      <c r="Q249" s="18">
        <v>56</v>
      </c>
    </row>
    <row r="250" spans="1:17">
      <c r="A250" s="19">
        <v>41099</v>
      </c>
      <c r="B250" s="3" t="s">
        <v>24</v>
      </c>
      <c r="C250" s="3">
        <v>30</v>
      </c>
      <c r="D250" s="5" t="s">
        <v>22</v>
      </c>
      <c r="E250">
        <v>301</v>
      </c>
      <c r="F250">
        <v>1.67</v>
      </c>
      <c r="G250">
        <v>25</v>
      </c>
      <c r="P250">
        <v>3</v>
      </c>
      <c r="Q250" s="18">
        <v>57</v>
      </c>
    </row>
    <row r="251" spans="1:17">
      <c r="A251" s="19">
        <v>41099</v>
      </c>
      <c r="B251" s="3" t="s">
        <v>24</v>
      </c>
      <c r="C251" s="3">
        <v>30</v>
      </c>
      <c r="D251" s="5" t="s">
        <v>22</v>
      </c>
      <c r="E251">
        <v>209</v>
      </c>
      <c r="F251">
        <v>1.62</v>
      </c>
      <c r="P251">
        <v>3</v>
      </c>
      <c r="Q251" s="18">
        <v>58</v>
      </c>
    </row>
    <row r="252" spans="1:17">
      <c r="A252" s="19">
        <v>41099</v>
      </c>
      <c r="B252" s="3" t="s">
        <v>24</v>
      </c>
      <c r="C252" s="3">
        <v>30</v>
      </c>
      <c r="D252" s="5" t="s">
        <v>22</v>
      </c>
      <c r="E252">
        <v>262</v>
      </c>
      <c r="F252">
        <v>2.14</v>
      </c>
      <c r="G252">
        <v>7</v>
      </c>
      <c r="P252">
        <v>3</v>
      </c>
      <c r="Q252" s="18">
        <v>59</v>
      </c>
    </row>
    <row r="253" spans="1:17">
      <c r="A253" s="19">
        <v>41099</v>
      </c>
      <c r="B253" s="3" t="s">
        <v>24</v>
      </c>
      <c r="C253" s="3">
        <v>30</v>
      </c>
      <c r="D253" s="5" t="s">
        <v>20</v>
      </c>
      <c r="E253">
        <v>230</v>
      </c>
      <c r="F253">
        <v>0.66</v>
      </c>
      <c r="P253">
        <v>3</v>
      </c>
      <c r="Q253" s="18">
        <v>60</v>
      </c>
    </row>
    <row r="254" spans="1:17">
      <c r="A254" s="19">
        <v>41099</v>
      </c>
      <c r="B254" s="3" t="s">
        <v>24</v>
      </c>
      <c r="C254" s="3">
        <v>30</v>
      </c>
      <c r="D254" s="5" t="s">
        <v>20</v>
      </c>
      <c r="E254">
        <v>148</v>
      </c>
      <c r="F254">
        <v>0.56000000000000005</v>
      </c>
      <c r="P254">
        <v>3</v>
      </c>
      <c r="Q254" s="18">
        <v>61</v>
      </c>
    </row>
    <row r="255" spans="1:17">
      <c r="A255" s="19">
        <v>41099</v>
      </c>
      <c r="B255" s="3" t="s">
        <v>24</v>
      </c>
      <c r="C255" s="3">
        <v>30</v>
      </c>
      <c r="D255" s="5" t="s">
        <v>20</v>
      </c>
      <c r="E255">
        <v>247</v>
      </c>
      <c r="F255">
        <v>0.62</v>
      </c>
      <c r="P255">
        <v>3</v>
      </c>
      <c r="Q255" s="18">
        <v>62</v>
      </c>
    </row>
    <row r="256" spans="1:17">
      <c r="A256" s="19">
        <v>41099</v>
      </c>
      <c r="B256" s="3" t="s">
        <v>24</v>
      </c>
      <c r="C256" s="3">
        <v>30</v>
      </c>
      <c r="D256" s="5" t="s">
        <v>20</v>
      </c>
      <c r="E256">
        <v>103</v>
      </c>
      <c r="F256">
        <v>0.5</v>
      </c>
      <c r="P256">
        <v>3</v>
      </c>
      <c r="Q256" s="18">
        <v>63</v>
      </c>
    </row>
    <row r="257" spans="1:17">
      <c r="A257" s="19">
        <v>41099</v>
      </c>
      <c r="B257" s="3" t="s">
        <v>24</v>
      </c>
      <c r="C257" s="3">
        <v>30</v>
      </c>
      <c r="D257" s="5" t="s">
        <v>20</v>
      </c>
      <c r="E257">
        <v>137</v>
      </c>
      <c r="F257">
        <v>0.39</v>
      </c>
      <c r="P257">
        <v>3</v>
      </c>
      <c r="Q257" s="18">
        <v>64</v>
      </c>
    </row>
    <row r="258" spans="1:17">
      <c r="A258" s="19">
        <v>41099</v>
      </c>
      <c r="B258" s="3" t="s">
        <v>24</v>
      </c>
      <c r="C258" s="3">
        <v>30</v>
      </c>
      <c r="D258" s="5" t="s">
        <v>20</v>
      </c>
      <c r="E258">
        <v>194</v>
      </c>
      <c r="F258">
        <v>0.56999999999999995</v>
      </c>
      <c r="P258">
        <v>3</v>
      </c>
      <c r="Q258" s="18">
        <v>65</v>
      </c>
    </row>
    <row r="259" spans="1:17">
      <c r="A259" s="19">
        <v>41099</v>
      </c>
      <c r="B259" s="3" t="s">
        <v>24</v>
      </c>
      <c r="C259" s="3">
        <v>30</v>
      </c>
      <c r="D259" s="5" t="s">
        <v>20</v>
      </c>
      <c r="E259">
        <v>162</v>
      </c>
      <c r="F259">
        <v>0.4</v>
      </c>
      <c r="G259">
        <v>5</v>
      </c>
      <c r="P259">
        <v>3</v>
      </c>
      <c r="Q259" s="18">
        <v>66</v>
      </c>
    </row>
    <row r="260" spans="1:17">
      <c r="A260" s="19">
        <v>41099</v>
      </c>
      <c r="B260" s="3" t="s">
        <v>24</v>
      </c>
      <c r="C260" s="3">
        <v>30</v>
      </c>
      <c r="D260" s="5" t="s">
        <v>20</v>
      </c>
      <c r="E260">
        <v>249</v>
      </c>
      <c r="F260">
        <v>0.67</v>
      </c>
      <c r="P260">
        <v>3</v>
      </c>
      <c r="Q260" s="18">
        <v>67</v>
      </c>
    </row>
    <row r="261" spans="1:17">
      <c r="A261" s="19">
        <v>41099</v>
      </c>
      <c r="B261" s="3" t="s">
        <v>24</v>
      </c>
      <c r="C261" s="3">
        <v>30</v>
      </c>
      <c r="D261" s="5" t="s">
        <v>20</v>
      </c>
      <c r="E261">
        <v>150</v>
      </c>
      <c r="F261">
        <v>0.79</v>
      </c>
      <c r="P261">
        <v>3</v>
      </c>
      <c r="Q261" s="18">
        <v>68</v>
      </c>
    </row>
    <row r="262" spans="1:17">
      <c r="A262" s="19">
        <v>41099</v>
      </c>
      <c r="B262" s="3" t="s">
        <v>24</v>
      </c>
      <c r="C262" s="3">
        <v>30</v>
      </c>
      <c r="D262" s="5" t="s">
        <v>20</v>
      </c>
      <c r="E262">
        <v>145</v>
      </c>
      <c r="F262">
        <v>0.48</v>
      </c>
      <c r="P262">
        <v>3</v>
      </c>
      <c r="Q262" s="18">
        <v>69</v>
      </c>
    </row>
    <row r="263" spans="1:17">
      <c r="A263" s="19">
        <v>41099</v>
      </c>
      <c r="B263" s="3" t="s">
        <v>24</v>
      </c>
      <c r="C263" s="3">
        <v>30</v>
      </c>
      <c r="D263" s="5" t="s">
        <v>22</v>
      </c>
      <c r="E263">
        <v>207</v>
      </c>
      <c r="F263">
        <v>0.93</v>
      </c>
      <c r="G263">
        <v>7</v>
      </c>
      <c r="P263">
        <v>3</v>
      </c>
      <c r="Q263" s="18">
        <v>70</v>
      </c>
    </row>
    <row r="264" spans="1:17">
      <c r="A264" s="19">
        <v>41099</v>
      </c>
      <c r="B264" s="3" t="s">
        <v>24</v>
      </c>
      <c r="C264" s="3">
        <v>30</v>
      </c>
      <c r="D264" s="5" t="s">
        <v>20</v>
      </c>
      <c r="E264">
        <v>173</v>
      </c>
      <c r="F264">
        <v>0.55000000000000004</v>
      </c>
      <c r="P264">
        <v>3</v>
      </c>
      <c r="Q264" s="18">
        <v>71</v>
      </c>
    </row>
    <row r="265" spans="1:17">
      <c r="A265" s="19">
        <v>41099</v>
      </c>
      <c r="B265" s="3" t="s">
        <v>24</v>
      </c>
      <c r="C265" s="3">
        <v>30</v>
      </c>
      <c r="D265" s="5" t="s">
        <v>20</v>
      </c>
      <c r="E265">
        <v>210</v>
      </c>
      <c r="F265">
        <v>0.6</v>
      </c>
      <c r="P265">
        <v>3</v>
      </c>
      <c r="Q265" s="18">
        <v>72</v>
      </c>
    </row>
    <row r="266" spans="1:17">
      <c r="A266" s="19">
        <v>41099</v>
      </c>
      <c r="B266" s="3" t="s">
        <v>24</v>
      </c>
      <c r="C266" s="3">
        <v>30</v>
      </c>
      <c r="D266" s="5" t="s">
        <v>20</v>
      </c>
      <c r="E266">
        <v>230</v>
      </c>
      <c r="F266">
        <v>0.63</v>
      </c>
      <c r="P266">
        <v>3</v>
      </c>
      <c r="Q266" s="18">
        <v>73</v>
      </c>
    </row>
    <row r="267" spans="1:17">
      <c r="A267" s="19">
        <v>41099</v>
      </c>
      <c r="B267" s="3" t="s">
        <v>24</v>
      </c>
      <c r="C267" s="3">
        <v>30</v>
      </c>
      <c r="D267" s="5" t="s">
        <v>20</v>
      </c>
      <c r="E267">
        <v>148</v>
      </c>
      <c r="F267">
        <v>0.56000000000000005</v>
      </c>
      <c r="P267">
        <v>3</v>
      </c>
      <c r="Q267" s="18">
        <v>74</v>
      </c>
    </row>
    <row r="268" spans="1:17">
      <c r="A268" s="19">
        <v>41099</v>
      </c>
      <c r="B268" s="3" t="s">
        <v>24</v>
      </c>
      <c r="C268" s="3">
        <v>30</v>
      </c>
      <c r="D268" s="5" t="s">
        <v>20</v>
      </c>
      <c r="E268">
        <v>71</v>
      </c>
      <c r="F268">
        <v>0.55000000000000004</v>
      </c>
      <c r="P268">
        <v>3</v>
      </c>
      <c r="Q268" s="18">
        <v>75</v>
      </c>
    </row>
    <row r="269" spans="1:17">
      <c r="A269" s="19">
        <v>41099</v>
      </c>
      <c r="B269" s="3" t="s">
        <v>24</v>
      </c>
      <c r="C269" s="3">
        <v>30</v>
      </c>
      <c r="D269" s="5" t="s">
        <v>20</v>
      </c>
      <c r="E269">
        <v>149</v>
      </c>
      <c r="F269">
        <v>0.4</v>
      </c>
      <c r="P269">
        <v>3</v>
      </c>
      <c r="Q269" s="18">
        <v>76</v>
      </c>
    </row>
    <row r="270" spans="1:17">
      <c r="A270" s="19">
        <v>41099</v>
      </c>
      <c r="B270" s="3" t="s">
        <v>24</v>
      </c>
      <c r="C270" s="3">
        <v>30</v>
      </c>
      <c r="D270" s="5" t="s">
        <v>20</v>
      </c>
      <c r="E270">
        <v>207</v>
      </c>
      <c r="F270">
        <v>0.56999999999999995</v>
      </c>
      <c r="P270">
        <v>3</v>
      </c>
      <c r="Q270" s="18">
        <v>77</v>
      </c>
    </row>
    <row r="271" spans="1:17">
      <c r="A271" s="19">
        <v>41099</v>
      </c>
      <c r="B271" s="3" t="s">
        <v>24</v>
      </c>
      <c r="C271" s="3">
        <v>30</v>
      </c>
      <c r="D271" s="5" t="s">
        <v>20</v>
      </c>
      <c r="E271">
        <v>174</v>
      </c>
      <c r="F271">
        <v>0.56999999999999995</v>
      </c>
      <c r="G271">
        <v>5</v>
      </c>
      <c r="P271">
        <v>3</v>
      </c>
      <c r="Q271" s="18">
        <v>78</v>
      </c>
    </row>
    <row r="272" spans="1:17">
      <c r="A272" s="19">
        <v>41099</v>
      </c>
      <c r="B272" s="3" t="s">
        <v>24</v>
      </c>
      <c r="C272" s="3">
        <v>30</v>
      </c>
      <c r="D272" s="5" t="s">
        <v>20</v>
      </c>
      <c r="E272">
        <v>245</v>
      </c>
      <c r="F272">
        <v>0.6</v>
      </c>
      <c r="P272">
        <v>3</v>
      </c>
      <c r="Q272" s="18">
        <v>79</v>
      </c>
    </row>
    <row r="273" spans="1:17">
      <c r="A273" s="19">
        <v>41099</v>
      </c>
      <c r="B273" s="3" t="s">
        <v>24</v>
      </c>
      <c r="C273" s="3">
        <v>30</v>
      </c>
      <c r="D273" s="5" t="s">
        <v>20</v>
      </c>
      <c r="E273">
        <v>221</v>
      </c>
      <c r="F273">
        <v>0.61</v>
      </c>
      <c r="P273">
        <v>3</v>
      </c>
      <c r="Q273" s="18">
        <v>80</v>
      </c>
    </row>
    <row r="274" spans="1:17">
      <c r="A274" s="19">
        <v>41099</v>
      </c>
      <c r="B274" s="3" t="s">
        <v>24</v>
      </c>
      <c r="C274" s="3">
        <v>30</v>
      </c>
      <c r="D274" s="5" t="s">
        <v>20</v>
      </c>
      <c r="E274">
        <v>210</v>
      </c>
      <c r="F274">
        <v>0.4</v>
      </c>
      <c r="P274">
        <v>3</v>
      </c>
      <c r="Q274" s="18">
        <v>81</v>
      </c>
    </row>
    <row r="275" spans="1:17">
      <c r="A275" s="19">
        <v>41099</v>
      </c>
      <c r="B275" s="3" t="s">
        <v>24</v>
      </c>
      <c r="C275" s="3">
        <v>30</v>
      </c>
      <c r="D275" s="5" t="s">
        <v>20</v>
      </c>
      <c r="E275">
        <v>114</v>
      </c>
      <c r="F275">
        <v>0.25</v>
      </c>
      <c r="P275">
        <v>3</v>
      </c>
      <c r="Q275" s="18">
        <v>82</v>
      </c>
    </row>
    <row r="276" spans="1:17">
      <c r="A276" s="19">
        <v>41099</v>
      </c>
      <c r="B276" s="3" t="s">
        <v>24</v>
      </c>
      <c r="C276" s="3">
        <v>30</v>
      </c>
      <c r="D276" s="5" t="s">
        <v>22</v>
      </c>
      <c r="E276">
        <v>322</v>
      </c>
      <c r="F276">
        <v>1.75</v>
      </c>
      <c r="G276">
        <v>10</v>
      </c>
      <c r="P276">
        <v>3</v>
      </c>
      <c r="Q276" s="18">
        <v>83</v>
      </c>
    </row>
    <row r="277" spans="1:17">
      <c r="A277" s="19">
        <v>41099</v>
      </c>
      <c r="B277" s="3" t="s">
        <v>24</v>
      </c>
      <c r="C277" s="3">
        <v>30</v>
      </c>
      <c r="D277" s="5" t="s">
        <v>20</v>
      </c>
      <c r="E277">
        <v>165</v>
      </c>
      <c r="F277">
        <v>0.6</v>
      </c>
      <c r="P277">
        <v>3</v>
      </c>
      <c r="Q277" s="18">
        <v>84</v>
      </c>
    </row>
    <row r="278" spans="1:17">
      <c r="A278" s="19">
        <v>41099</v>
      </c>
      <c r="B278" s="3" t="s">
        <v>24</v>
      </c>
      <c r="C278" s="3">
        <v>30</v>
      </c>
      <c r="D278" s="5" t="s">
        <v>20</v>
      </c>
      <c r="E278">
        <v>120</v>
      </c>
      <c r="F278">
        <v>0.46</v>
      </c>
      <c r="P278">
        <v>3</v>
      </c>
      <c r="Q278" s="18">
        <v>85</v>
      </c>
    </row>
    <row r="279" spans="1:17">
      <c r="A279" s="19">
        <v>41099</v>
      </c>
      <c r="B279" s="3" t="s">
        <v>24</v>
      </c>
      <c r="C279" s="3">
        <v>30</v>
      </c>
      <c r="D279" s="5" t="s">
        <v>20</v>
      </c>
      <c r="E279">
        <v>170</v>
      </c>
      <c r="F279">
        <v>0.47</v>
      </c>
      <c r="G279">
        <v>5</v>
      </c>
      <c r="P279">
        <v>3</v>
      </c>
      <c r="Q279" s="18">
        <v>86</v>
      </c>
    </row>
    <row r="280" spans="1:17">
      <c r="A280" s="19">
        <v>41099</v>
      </c>
      <c r="B280" s="3" t="s">
        <v>24</v>
      </c>
      <c r="C280" s="3">
        <v>30</v>
      </c>
      <c r="D280" s="5" t="s">
        <v>20</v>
      </c>
      <c r="E280">
        <v>178</v>
      </c>
      <c r="F280">
        <v>0.49</v>
      </c>
      <c r="G280">
        <v>3</v>
      </c>
      <c r="P280">
        <v>3</v>
      </c>
      <c r="Q280" s="18">
        <v>87</v>
      </c>
    </row>
    <row r="281" spans="1:17">
      <c r="A281" s="19">
        <v>41099</v>
      </c>
      <c r="B281" s="3" t="s">
        <v>24</v>
      </c>
      <c r="C281" s="3">
        <v>30</v>
      </c>
      <c r="D281" s="5" t="s">
        <v>20</v>
      </c>
      <c r="E281">
        <v>210</v>
      </c>
      <c r="F281">
        <v>0.82</v>
      </c>
      <c r="G281">
        <v>3</v>
      </c>
      <c r="P281">
        <v>3</v>
      </c>
      <c r="Q281" s="18">
        <v>88</v>
      </c>
    </row>
    <row r="282" spans="1:17">
      <c r="A282" s="19">
        <v>41099</v>
      </c>
      <c r="B282" s="3" t="s">
        <v>24</v>
      </c>
      <c r="C282" s="3">
        <v>30</v>
      </c>
      <c r="D282" s="5" t="s">
        <v>20</v>
      </c>
      <c r="E282">
        <v>192</v>
      </c>
      <c r="F282">
        <v>0.56999999999999995</v>
      </c>
      <c r="P282">
        <v>3</v>
      </c>
      <c r="Q282" s="18">
        <v>89</v>
      </c>
    </row>
    <row r="283" spans="1:17">
      <c r="A283" s="19">
        <v>41099</v>
      </c>
      <c r="B283" s="3" t="s">
        <v>24</v>
      </c>
      <c r="C283" s="3">
        <v>30</v>
      </c>
      <c r="D283" s="5" t="s">
        <v>20</v>
      </c>
      <c r="E283">
        <v>170</v>
      </c>
      <c r="F283">
        <v>0.59</v>
      </c>
      <c r="P283">
        <v>3</v>
      </c>
      <c r="Q283" s="18">
        <v>90</v>
      </c>
    </row>
    <row r="284" spans="1:17">
      <c r="A284" s="19">
        <v>41099</v>
      </c>
      <c r="B284" s="3" t="s">
        <v>24</v>
      </c>
      <c r="C284" s="3">
        <v>30</v>
      </c>
      <c r="D284" s="5" t="s">
        <v>20</v>
      </c>
      <c r="E284">
        <v>147</v>
      </c>
      <c r="F284">
        <v>0.48</v>
      </c>
      <c r="P284">
        <v>3</v>
      </c>
      <c r="Q284" s="18">
        <v>91</v>
      </c>
    </row>
    <row r="285" spans="1:17">
      <c r="A285" s="19">
        <v>41099</v>
      </c>
      <c r="B285" s="3" t="s">
        <v>24</v>
      </c>
      <c r="C285" s="3">
        <v>30</v>
      </c>
      <c r="D285" s="5" t="s">
        <v>22</v>
      </c>
      <c r="E285">
        <v>268</v>
      </c>
      <c r="F285">
        <v>1.74</v>
      </c>
      <c r="P285">
        <v>3</v>
      </c>
      <c r="Q285" s="18">
        <v>92</v>
      </c>
    </row>
    <row r="286" spans="1:17">
      <c r="A286" s="19">
        <v>41099</v>
      </c>
      <c r="B286" s="3" t="s">
        <v>24</v>
      </c>
      <c r="C286" s="3">
        <v>30</v>
      </c>
      <c r="D286" s="5" t="s">
        <v>15</v>
      </c>
      <c r="F286">
        <v>2.74</v>
      </c>
      <c r="J286">
        <f>156+190+220+242+256+276</f>
        <v>1340</v>
      </c>
      <c r="K286">
        <v>6</v>
      </c>
      <c r="L286">
        <v>276</v>
      </c>
      <c r="P286">
        <v>3</v>
      </c>
      <c r="Q286" s="18">
        <v>93</v>
      </c>
    </row>
    <row r="287" spans="1:17">
      <c r="A287" s="19">
        <v>41099</v>
      </c>
      <c r="B287" s="3" t="s">
        <v>24</v>
      </c>
      <c r="C287" s="3">
        <v>30</v>
      </c>
      <c r="D287" s="5" t="s">
        <v>22</v>
      </c>
      <c r="E287">
        <v>147</v>
      </c>
      <c r="F287">
        <v>1.45</v>
      </c>
      <c r="G287">
        <v>7</v>
      </c>
      <c r="P287">
        <v>3</v>
      </c>
      <c r="Q287" s="18">
        <v>94</v>
      </c>
    </row>
    <row r="288" spans="1:17">
      <c r="A288" s="19">
        <v>41099</v>
      </c>
      <c r="B288" s="3" t="s">
        <v>24</v>
      </c>
      <c r="C288" s="3">
        <v>30</v>
      </c>
      <c r="D288" s="5" t="s">
        <v>22</v>
      </c>
      <c r="E288">
        <v>95</v>
      </c>
      <c r="F288">
        <v>0.56999999999999995</v>
      </c>
      <c r="P288">
        <v>3</v>
      </c>
      <c r="Q288" s="18">
        <v>95</v>
      </c>
    </row>
    <row r="289" spans="1:17">
      <c r="A289" s="19">
        <v>41099</v>
      </c>
      <c r="B289" s="3" t="s">
        <v>24</v>
      </c>
      <c r="C289" s="3">
        <v>30</v>
      </c>
      <c r="D289" s="5" t="s">
        <v>22</v>
      </c>
      <c r="E289">
        <v>271</v>
      </c>
      <c r="F289">
        <v>1.1000000000000001</v>
      </c>
      <c r="G289">
        <v>17</v>
      </c>
      <c r="P289">
        <v>3</v>
      </c>
      <c r="Q289" s="18">
        <v>96</v>
      </c>
    </row>
    <row r="290" spans="1:17">
      <c r="A290" s="19">
        <v>41099</v>
      </c>
      <c r="B290" s="3" t="s">
        <v>24</v>
      </c>
      <c r="C290" s="3">
        <v>30</v>
      </c>
      <c r="D290" s="5" t="s">
        <v>20</v>
      </c>
      <c r="E290">
        <v>197</v>
      </c>
      <c r="F290">
        <v>0.66</v>
      </c>
      <c r="P290">
        <v>3</v>
      </c>
      <c r="Q290" s="18">
        <v>97</v>
      </c>
    </row>
    <row r="291" spans="1:17">
      <c r="A291" s="19">
        <v>41099</v>
      </c>
      <c r="B291" s="3" t="s">
        <v>24</v>
      </c>
      <c r="C291" s="3">
        <v>30</v>
      </c>
      <c r="D291" s="5" t="s">
        <v>20</v>
      </c>
      <c r="E291">
        <v>108</v>
      </c>
      <c r="F291">
        <v>0.49</v>
      </c>
      <c r="P291">
        <v>3</v>
      </c>
      <c r="Q291" s="18">
        <v>98</v>
      </c>
    </row>
    <row r="292" spans="1:17">
      <c r="A292" s="19">
        <v>41099</v>
      </c>
      <c r="B292" s="3" t="s">
        <v>24</v>
      </c>
      <c r="C292" s="3">
        <v>30</v>
      </c>
      <c r="D292" s="5" t="s">
        <v>22</v>
      </c>
      <c r="E292">
        <v>287</v>
      </c>
      <c r="F292">
        <v>1.56</v>
      </c>
      <c r="G292">
        <v>20</v>
      </c>
      <c r="P292">
        <v>3</v>
      </c>
      <c r="Q292" s="18">
        <v>99</v>
      </c>
    </row>
    <row r="293" spans="1:17">
      <c r="A293" s="19">
        <v>41099</v>
      </c>
      <c r="B293" s="3" t="s">
        <v>24</v>
      </c>
      <c r="C293" s="3">
        <v>30</v>
      </c>
      <c r="D293" s="5" t="s">
        <v>22</v>
      </c>
      <c r="E293">
        <v>157</v>
      </c>
      <c r="F293">
        <v>0.85</v>
      </c>
      <c r="P293">
        <v>3</v>
      </c>
      <c r="Q293" s="18">
        <v>100</v>
      </c>
    </row>
    <row r="294" spans="1:17">
      <c r="A294" s="19">
        <v>41099</v>
      </c>
      <c r="B294" s="3" t="s">
        <v>24</v>
      </c>
      <c r="C294" s="3">
        <v>30</v>
      </c>
      <c r="D294" s="5" t="s">
        <v>22</v>
      </c>
      <c r="E294">
        <v>194</v>
      </c>
      <c r="F294">
        <v>1.34</v>
      </c>
      <c r="P294">
        <v>3</v>
      </c>
      <c r="Q294" s="18">
        <v>101</v>
      </c>
    </row>
    <row r="295" spans="1:17">
      <c r="A295" s="19">
        <v>41099</v>
      </c>
      <c r="B295" s="3" t="s">
        <v>24</v>
      </c>
      <c r="C295" s="3">
        <v>30</v>
      </c>
      <c r="D295" s="5" t="s">
        <v>22</v>
      </c>
      <c r="E295">
        <v>230</v>
      </c>
      <c r="F295">
        <v>1.52</v>
      </c>
      <c r="G295">
        <v>13</v>
      </c>
      <c r="P295">
        <v>3</v>
      </c>
      <c r="Q295" s="18">
        <v>102</v>
      </c>
    </row>
    <row r="296" spans="1:17">
      <c r="A296" s="19">
        <v>41099</v>
      </c>
      <c r="B296" s="3" t="s">
        <v>24</v>
      </c>
      <c r="C296" s="3">
        <v>30</v>
      </c>
      <c r="D296" s="5" t="s">
        <v>20</v>
      </c>
      <c r="E296">
        <v>237</v>
      </c>
      <c r="F296">
        <v>0.78</v>
      </c>
      <c r="P296">
        <v>3</v>
      </c>
      <c r="Q296" s="18">
        <v>103</v>
      </c>
    </row>
    <row r="297" spans="1:17">
      <c r="A297" s="19">
        <v>41099</v>
      </c>
      <c r="B297" s="3" t="s">
        <v>24</v>
      </c>
      <c r="C297" s="3">
        <v>30</v>
      </c>
      <c r="D297" s="5" t="s">
        <v>20</v>
      </c>
      <c r="E297">
        <v>124</v>
      </c>
      <c r="F297">
        <v>0.5</v>
      </c>
      <c r="P297">
        <v>3</v>
      </c>
      <c r="Q297" s="18">
        <v>104</v>
      </c>
    </row>
    <row r="298" spans="1:17">
      <c r="A298" s="19">
        <v>41099</v>
      </c>
      <c r="B298" s="3" t="s">
        <v>24</v>
      </c>
      <c r="C298" s="3">
        <v>30</v>
      </c>
      <c r="D298" s="5" t="s">
        <v>20</v>
      </c>
      <c r="E298">
        <v>98</v>
      </c>
      <c r="F298">
        <v>0.63</v>
      </c>
      <c r="P298">
        <v>3</v>
      </c>
      <c r="Q298" s="18">
        <v>105</v>
      </c>
    </row>
    <row r="299" spans="1:17">
      <c r="A299" s="19">
        <v>41099</v>
      </c>
      <c r="B299" s="3" t="s">
        <v>24</v>
      </c>
      <c r="C299" s="3">
        <v>30</v>
      </c>
      <c r="D299" s="5" t="s">
        <v>21</v>
      </c>
      <c r="E299">
        <v>203</v>
      </c>
      <c r="F299">
        <v>1.2</v>
      </c>
      <c r="G299">
        <v>8</v>
      </c>
      <c r="P299">
        <v>3</v>
      </c>
      <c r="Q299" s="18">
        <v>106</v>
      </c>
    </row>
    <row r="300" spans="1:17">
      <c r="A300" s="19">
        <v>41099</v>
      </c>
      <c r="B300" s="3" t="s">
        <v>24</v>
      </c>
      <c r="C300" s="3">
        <v>30</v>
      </c>
      <c r="D300" s="5" t="s">
        <v>22</v>
      </c>
      <c r="E300">
        <v>263</v>
      </c>
      <c r="F300">
        <v>1.07</v>
      </c>
      <c r="G300">
        <v>9</v>
      </c>
      <c r="P300">
        <v>3</v>
      </c>
      <c r="Q300" s="18">
        <v>107</v>
      </c>
    </row>
    <row r="301" spans="1:17">
      <c r="A301" s="19">
        <v>41099</v>
      </c>
      <c r="B301" s="3" t="s">
        <v>24</v>
      </c>
      <c r="C301" s="3">
        <v>30</v>
      </c>
      <c r="D301" s="5" t="s">
        <v>22</v>
      </c>
      <c r="E301">
        <v>156</v>
      </c>
      <c r="F301">
        <v>1.41</v>
      </c>
      <c r="P301">
        <v>3</v>
      </c>
      <c r="Q301" s="18">
        <v>108</v>
      </c>
    </row>
    <row r="302" spans="1:17">
      <c r="A302" s="19">
        <v>41099</v>
      </c>
      <c r="B302" s="3" t="s">
        <v>24</v>
      </c>
      <c r="C302" s="3">
        <v>30</v>
      </c>
      <c r="D302" s="5" t="s">
        <v>22</v>
      </c>
      <c r="E302">
        <v>311</v>
      </c>
      <c r="F302">
        <v>1.47</v>
      </c>
      <c r="G302">
        <v>9</v>
      </c>
      <c r="P302">
        <v>3</v>
      </c>
      <c r="Q302" s="18">
        <v>109</v>
      </c>
    </row>
    <row r="303" spans="1:17">
      <c r="A303" s="19">
        <v>41099</v>
      </c>
      <c r="B303" s="3" t="s">
        <v>24</v>
      </c>
      <c r="C303" s="3">
        <v>30</v>
      </c>
      <c r="D303" s="5" t="s">
        <v>22</v>
      </c>
      <c r="E303">
        <v>154</v>
      </c>
      <c r="F303">
        <v>0.78</v>
      </c>
      <c r="P303">
        <v>3</v>
      </c>
      <c r="Q303" s="18">
        <v>110</v>
      </c>
    </row>
    <row r="304" spans="1:17">
      <c r="A304" s="19">
        <v>41099</v>
      </c>
      <c r="B304" s="3" t="s">
        <v>24</v>
      </c>
      <c r="C304" s="3">
        <v>30</v>
      </c>
      <c r="D304" s="5" t="s">
        <v>22</v>
      </c>
      <c r="E304">
        <v>163</v>
      </c>
      <c r="F304">
        <v>1.2</v>
      </c>
      <c r="P304">
        <v>3</v>
      </c>
      <c r="Q304" s="18">
        <v>111</v>
      </c>
    </row>
    <row r="305" spans="1:17">
      <c r="A305" s="19">
        <v>41099</v>
      </c>
      <c r="B305" s="3" t="s">
        <v>24</v>
      </c>
      <c r="C305" s="3">
        <v>30</v>
      </c>
      <c r="D305" s="5" t="s">
        <v>22</v>
      </c>
      <c r="E305">
        <v>221</v>
      </c>
      <c r="F305">
        <v>1.45</v>
      </c>
      <c r="P305">
        <v>3</v>
      </c>
      <c r="Q305" s="18">
        <v>112</v>
      </c>
    </row>
    <row r="306" spans="1:17">
      <c r="A306" s="19">
        <v>41099</v>
      </c>
      <c r="B306" s="3" t="s">
        <v>24</v>
      </c>
      <c r="C306" s="3">
        <v>30</v>
      </c>
      <c r="D306" s="5" t="s">
        <v>22</v>
      </c>
      <c r="E306">
        <v>270</v>
      </c>
      <c r="F306">
        <v>1.34</v>
      </c>
      <c r="G306">
        <v>11</v>
      </c>
      <c r="P306">
        <v>3</v>
      </c>
      <c r="Q306" s="18">
        <v>113</v>
      </c>
    </row>
    <row r="307" spans="1:17">
      <c r="A307" s="19">
        <v>41099</v>
      </c>
      <c r="B307" s="3" t="s">
        <v>24</v>
      </c>
      <c r="C307" s="3">
        <v>30</v>
      </c>
      <c r="D307" s="5" t="s">
        <v>22</v>
      </c>
      <c r="E307">
        <v>262</v>
      </c>
      <c r="F307">
        <v>1.4</v>
      </c>
      <c r="G307">
        <v>14</v>
      </c>
      <c r="P307">
        <v>3</v>
      </c>
      <c r="Q307" s="18">
        <v>114</v>
      </c>
    </row>
    <row r="308" spans="1:17">
      <c r="A308" s="19">
        <v>41099</v>
      </c>
      <c r="B308" s="3" t="s">
        <v>24</v>
      </c>
      <c r="C308" s="3">
        <v>30</v>
      </c>
      <c r="D308" s="5" t="s">
        <v>22</v>
      </c>
      <c r="E308">
        <v>213</v>
      </c>
      <c r="F308">
        <v>1.5</v>
      </c>
      <c r="P308">
        <v>3</v>
      </c>
      <c r="Q308" s="18">
        <v>115</v>
      </c>
    </row>
    <row r="309" spans="1:17">
      <c r="A309" s="19">
        <v>41099</v>
      </c>
      <c r="B309" s="3" t="s">
        <v>24</v>
      </c>
      <c r="C309" s="3">
        <v>30</v>
      </c>
      <c r="D309" s="5" t="s">
        <v>22</v>
      </c>
      <c r="E309">
        <v>243</v>
      </c>
      <c r="F309">
        <v>1.62</v>
      </c>
      <c r="G309">
        <v>10</v>
      </c>
      <c r="P309">
        <v>3</v>
      </c>
      <c r="Q309" s="18">
        <v>116</v>
      </c>
    </row>
    <row r="310" spans="1:17">
      <c r="A310" s="19">
        <v>41099</v>
      </c>
      <c r="B310" s="3" t="s">
        <v>24</v>
      </c>
      <c r="C310" s="3">
        <v>30</v>
      </c>
      <c r="D310" s="5" t="s">
        <v>22</v>
      </c>
      <c r="E310">
        <v>250</v>
      </c>
      <c r="F310">
        <v>1.49</v>
      </c>
      <c r="P310">
        <v>3</v>
      </c>
      <c r="Q310" s="18">
        <v>117</v>
      </c>
    </row>
    <row r="311" spans="1:17">
      <c r="A311" s="19">
        <v>41099</v>
      </c>
      <c r="B311" s="3" t="s">
        <v>24</v>
      </c>
      <c r="C311" s="3">
        <v>30</v>
      </c>
      <c r="D311" s="5" t="s">
        <v>22</v>
      </c>
      <c r="E311">
        <v>278</v>
      </c>
      <c r="F311">
        <v>1.54</v>
      </c>
      <c r="G311">
        <v>15</v>
      </c>
      <c r="P311">
        <v>3</v>
      </c>
      <c r="Q311" s="18">
        <v>118</v>
      </c>
    </row>
    <row r="312" spans="1:17">
      <c r="A312" s="19">
        <v>41099</v>
      </c>
      <c r="B312" s="3" t="s">
        <v>24</v>
      </c>
      <c r="C312" s="3">
        <v>30</v>
      </c>
      <c r="D312" s="5" t="s">
        <v>22</v>
      </c>
      <c r="E312">
        <v>173</v>
      </c>
      <c r="F312">
        <v>1.4</v>
      </c>
      <c r="P312">
        <v>3</v>
      </c>
      <c r="Q312" s="18">
        <v>119</v>
      </c>
    </row>
    <row r="313" spans="1:17">
      <c r="A313" s="19">
        <v>41099</v>
      </c>
      <c r="B313" s="3" t="s">
        <v>24</v>
      </c>
      <c r="C313" s="3">
        <v>30</v>
      </c>
      <c r="D313" s="5" t="s">
        <v>22</v>
      </c>
      <c r="E313">
        <v>269</v>
      </c>
      <c r="F313">
        <v>0.84</v>
      </c>
      <c r="G313">
        <v>5</v>
      </c>
      <c r="P313">
        <v>3</v>
      </c>
      <c r="Q313" s="18">
        <v>120</v>
      </c>
    </row>
    <row r="314" spans="1:17">
      <c r="A314" s="19">
        <v>41099</v>
      </c>
      <c r="B314" s="3" t="s">
        <v>24</v>
      </c>
      <c r="C314" s="3">
        <v>30</v>
      </c>
      <c r="D314" s="5" t="s">
        <v>22</v>
      </c>
      <c r="E314">
        <v>246</v>
      </c>
      <c r="F314">
        <v>0.88</v>
      </c>
      <c r="P314">
        <v>3</v>
      </c>
      <c r="Q314" s="18">
        <v>121</v>
      </c>
    </row>
    <row r="315" spans="1:17">
      <c r="A315" s="2">
        <v>41100</v>
      </c>
      <c r="B315" s="3" t="s">
        <v>25</v>
      </c>
      <c r="C315" s="3">
        <v>54</v>
      </c>
      <c r="D315" s="5" t="s">
        <v>15</v>
      </c>
      <c r="F315">
        <v>2.08</v>
      </c>
      <c r="J315">
        <f>186+213+231+261+248+250</f>
        <v>1389</v>
      </c>
      <c r="K315">
        <v>6</v>
      </c>
      <c r="L315">
        <v>261</v>
      </c>
      <c r="P315">
        <v>3</v>
      </c>
      <c r="Q315" s="18">
        <v>122</v>
      </c>
    </row>
    <row r="316" spans="1:17">
      <c r="A316" s="2">
        <v>41100</v>
      </c>
      <c r="B316" s="3" t="s">
        <v>25</v>
      </c>
      <c r="C316" s="3">
        <v>54</v>
      </c>
      <c r="D316" s="5" t="s">
        <v>15</v>
      </c>
      <c r="F316">
        <v>5.71</v>
      </c>
      <c r="J316">
        <f>195+165+302+305+339+375+383+379+396</f>
        <v>2839</v>
      </c>
      <c r="K316">
        <v>9</v>
      </c>
      <c r="L316">
        <v>396</v>
      </c>
      <c r="P316">
        <v>3</v>
      </c>
      <c r="Q316" s="18">
        <v>123</v>
      </c>
    </row>
    <row r="317" spans="1:17">
      <c r="A317" s="2">
        <v>41100</v>
      </c>
      <c r="B317" s="3" t="s">
        <v>25</v>
      </c>
      <c r="C317" s="3">
        <v>54</v>
      </c>
      <c r="D317" s="5" t="s">
        <v>15</v>
      </c>
      <c r="F317">
        <v>0.76</v>
      </c>
      <c r="J317">
        <f>46+51</f>
        <v>97</v>
      </c>
      <c r="K317">
        <v>2</v>
      </c>
      <c r="L317">
        <v>51</v>
      </c>
      <c r="P317">
        <v>3</v>
      </c>
      <c r="Q317" s="18">
        <v>124</v>
      </c>
    </row>
    <row r="318" spans="1:17">
      <c r="A318" s="2">
        <v>41100</v>
      </c>
      <c r="B318" s="3" t="s">
        <v>25</v>
      </c>
      <c r="C318" s="3">
        <v>54</v>
      </c>
      <c r="D318" s="5" t="s">
        <v>15</v>
      </c>
      <c r="F318">
        <v>6.81</v>
      </c>
      <c r="J318">
        <f>118+131+231+266+277+303+346+331+361+324</f>
        <v>2688</v>
      </c>
      <c r="K318">
        <v>10</v>
      </c>
      <c r="L318">
        <v>361</v>
      </c>
      <c r="P318">
        <v>3</v>
      </c>
      <c r="Q318" s="18">
        <v>125</v>
      </c>
    </row>
    <row r="319" spans="1:17">
      <c r="A319" s="2">
        <v>41100</v>
      </c>
      <c r="B319" s="3" t="s">
        <v>25</v>
      </c>
      <c r="C319" s="3">
        <v>54</v>
      </c>
      <c r="D319" s="5" t="s">
        <v>15</v>
      </c>
      <c r="E319">
        <v>283</v>
      </c>
      <c r="F319">
        <v>3.5</v>
      </c>
      <c r="H319">
        <v>29</v>
      </c>
      <c r="I319">
        <v>1.9</v>
      </c>
      <c r="P319">
        <v>3</v>
      </c>
      <c r="Q319" s="18">
        <v>126</v>
      </c>
    </row>
    <row r="320" spans="1:17">
      <c r="A320" s="2">
        <v>41100</v>
      </c>
      <c r="B320" s="3" t="s">
        <v>25</v>
      </c>
      <c r="C320" s="3">
        <v>54</v>
      </c>
      <c r="D320" s="5" t="s">
        <v>15</v>
      </c>
      <c r="F320">
        <v>0.65</v>
      </c>
      <c r="J320">
        <f>57+81+91+95</f>
        <v>324</v>
      </c>
      <c r="K320">
        <v>4</v>
      </c>
      <c r="L320">
        <v>95</v>
      </c>
      <c r="P320">
        <v>3</v>
      </c>
      <c r="Q320" s="18">
        <v>127</v>
      </c>
    </row>
    <row r="321" spans="1:17">
      <c r="A321" s="2">
        <v>41100</v>
      </c>
      <c r="B321" s="3" t="s">
        <v>25</v>
      </c>
      <c r="C321" s="3">
        <v>38</v>
      </c>
      <c r="D321" s="5" t="s">
        <v>15</v>
      </c>
      <c r="F321">
        <v>3.32</v>
      </c>
      <c r="J321">
        <f>163+200+207+245+293+333+356</f>
        <v>1797</v>
      </c>
      <c r="K321">
        <v>7</v>
      </c>
      <c r="L321">
        <v>356</v>
      </c>
      <c r="P321">
        <v>3</v>
      </c>
      <c r="Q321" s="18">
        <v>128</v>
      </c>
    </row>
    <row r="322" spans="1:17">
      <c r="A322" s="2">
        <v>41100</v>
      </c>
      <c r="B322" s="3" t="s">
        <v>25</v>
      </c>
      <c r="C322" s="3">
        <v>38</v>
      </c>
      <c r="D322" s="5" t="s">
        <v>15</v>
      </c>
      <c r="F322">
        <v>1.95</v>
      </c>
      <c r="J322">
        <f>165+306+346+384+391</f>
        <v>1592</v>
      </c>
      <c r="K322">
        <v>5</v>
      </c>
      <c r="L322">
        <v>391</v>
      </c>
      <c r="P322">
        <v>3</v>
      </c>
      <c r="Q322" s="18">
        <v>129</v>
      </c>
    </row>
    <row r="323" spans="1:17">
      <c r="A323" s="2">
        <v>41100</v>
      </c>
      <c r="B323" s="3" t="s">
        <v>25</v>
      </c>
      <c r="C323" s="3">
        <v>38</v>
      </c>
      <c r="D323" s="5" t="s">
        <v>15</v>
      </c>
      <c r="F323">
        <v>2</v>
      </c>
      <c r="J323">
        <f>132+190+157+236+269</f>
        <v>984</v>
      </c>
      <c r="K323">
        <v>5</v>
      </c>
      <c r="L323">
        <v>269</v>
      </c>
      <c r="P323">
        <v>3</v>
      </c>
      <c r="Q323" s="18">
        <v>130</v>
      </c>
    </row>
    <row r="324" spans="1:17">
      <c r="A324" s="2">
        <v>41100</v>
      </c>
      <c r="B324" s="3" t="s">
        <v>25</v>
      </c>
      <c r="C324" s="3">
        <v>38</v>
      </c>
      <c r="D324" s="5" t="s">
        <v>15</v>
      </c>
      <c r="F324">
        <v>3.7</v>
      </c>
      <c r="J324">
        <f>130+221+252+277+321+352+365</f>
        <v>1918</v>
      </c>
      <c r="K324">
        <v>7</v>
      </c>
      <c r="L324">
        <v>365</v>
      </c>
      <c r="P324">
        <v>3</v>
      </c>
      <c r="Q324" s="18">
        <v>131</v>
      </c>
    </row>
    <row r="325" spans="1:17">
      <c r="A325" s="2">
        <v>41100</v>
      </c>
      <c r="B325" s="3" t="s">
        <v>25</v>
      </c>
      <c r="C325" s="3">
        <v>38</v>
      </c>
      <c r="D325" s="5" t="s">
        <v>15</v>
      </c>
      <c r="E325">
        <v>314</v>
      </c>
      <c r="F325">
        <v>3.12</v>
      </c>
      <c r="H325">
        <v>32</v>
      </c>
      <c r="I325">
        <v>2.5</v>
      </c>
      <c r="P325">
        <v>3</v>
      </c>
      <c r="Q325" s="18">
        <v>132</v>
      </c>
    </row>
    <row r="326" spans="1:17">
      <c r="A326" s="2">
        <v>41100</v>
      </c>
      <c r="B326" s="3" t="s">
        <v>25</v>
      </c>
      <c r="C326" s="3">
        <v>38</v>
      </c>
      <c r="D326" s="5" t="s">
        <v>15</v>
      </c>
      <c r="E326">
        <v>304</v>
      </c>
      <c r="F326">
        <v>2.36</v>
      </c>
      <c r="H326">
        <v>15</v>
      </c>
      <c r="I326">
        <v>2.2000000000000002</v>
      </c>
      <c r="P326">
        <v>3</v>
      </c>
      <c r="Q326" s="18">
        <v>133</v>
      </c>
    </row>
    <row r="327" spans="1:17">
      <c r="A327" s="2">
        <v>41100</v>
      </c>
      <c r="B327" s="3" t="s">
        <v>25</v>
      </c>
      <c r="C327" s="3">
        <v>38</v>
      </c>
      <c r="D327" s="5" t="s">
        <v>15</v>
      </c>
      <c r="F327">
        <v>3.25</v>
      </c>
      <c r="J327">
        <f>126+160+184+198+251+278+296+327</f>
        <v>1820</v>
      </c>
      <c r="K327">
        <v>8</v>
      </c>
      <c r="L327">
        <v>327</v>
      </c>
      <c r="P327">
        <v>3</v>
      </c>
      <c r="Q327" s="18">
        <v>134</v>
      </c>
    </row>
    <row r="328" spans="1:17">
      <c r="A328" s="2">
        <v>41100</v>
      </c>
      <c r="B328" s="3" t="s">
        <v>25</v>
      </c>
      <c r="C328" s="3">
        <v>38</v>
      </c>
      <c r="D328" s="5" t="s">
        <v>19</v>
      </c>
      <c r="E328">
        <v>305</v>
      </c>
      <c r="F328">
        <v>2.46</v>
      </c>
      <c r="H328">
        <v>20</v>
      </c>
      <c r="I328">
        <v>2.5</v>
      </c>
      <c r="P328">
        <v>3</v>
      </c>
      <c r="Q328" s="18">
        <v>135</v>
      </c>
    </row>
    <row r="329" spans="1:17">
      <c r="A329" s="2">
        <v>41100</v>
      </c>
      <c r="B329" s="3" t="s">
        <v>25</v>
      </c>
      <c r="C329" s="3">
        <v>38</v>
      </c>
      <c r="D329" s="5" t="s">
        <v>15</v>
      </c>
      <c r="F329">
        <v>1.44</v>
      </c>
      <c r="J329">
        <f>163+257+225+299</f>
        <v>944</v>
      </c>
      <c r="K329">
        <v>4</v>
      </c>
      <c r="L329">
        <v>299</v>
      </c>
      <c r="P329">
        <v>3</v>
      </c>
      <c r="Q329" s="18">
        <v>136</v>
      </c>
    </row>
    <row r="330" spans="1:17">
      <c r="A330" s="2">
        <v>41100</v>
      </c>
      <c r="B330" s="3" t="s">
        <v>25</v>
      </c>
      <c r="C330" s="3">
        <v>38</v>
      </c>
      <c r="D330" s="5" t="s">
        <v>15</v>
      </c>
      <c r="F330">
        <v>1.26</v>
      </c>
      <c r="J330">
        <f>141+183+231+265</f>
        <v>820</v>
      </c>
      <c r="K330">
        <v>4</v>
      </c>
      <c r="L330">
        <v>265</v>
      </c>
      <c r="P330">
        <v>3</v>
      </c>
      <c r="Q330" s="18">
        <v>137</v>
      </c>
    </row>
    <row r="331" spans="1:17">
      <c r="A331" s="2">
        <v>41100</v>
      </c>
      <c r="B331" s="3" t="s">
        <v>25</v>
      </c>
      <c r="C331" s="3">
        <v>38</v>
      </c>
      <c r="D331" s="5" t="s">
        <v>19</v>
      </c>
      <c r="E331">
        <v>316</v>
      </c>
      <c r="F331">
        <v>2.58</v>
      </c>
      <c r="H331">
        <v>31</v>
      </c>
      <c r="I331">
        <v>2</v>
      </c>
      <c r="P331">
        <v>3</v>
      </c>
      <c r="Q331" s="18">
        <v>138</v>
      </c>
    </row>
    <row r="332" spans="1:17">
      <c r="A332" s="2">
        <v>41100</v>
      </c>
      <c r="B332" s="3" t="s">
        <v>25</v>
      </c>
      <c r="C332" s="3">
        <v>38</v>
      </c>
      <c r="D332" s="5" t="s">
        <v>19</v>
      </c>
      <c r="E332">
        <v>269</v>
      </c>
      <c r="F332">
        <v>2</v>
      </c>
      <c r="H332">
        <v>23</v>
      </c>
      <c r="I332">
        <v>2.6</v>
      </c>
      <c r="P332">
        <v>3</v>
      </c>
      <c r="Q332" s="18">
        <v>139</v>
      </c>
    </row>
    <row r="333" spans="1:17">
      <c r="A333" s="2">
        <v>41100</v>
      </c>
      <c r="B333" s="3" t="s">
        <v>25</v>
      </c>
      <c r="C333" s="3">
        <v>38</v>
      </c>
      <c r="D333" s="5" t="s">
        <v>19</v>
      </c>
      <c r="E333">
        <v>283</v>
      </c>
      <c r="F333">
        <v>2.44</v>
      </c>
      <c r="H333">
        <v>31</v>
      </c>
      <c r="I333">
        <v>2.7</v>
      </c>
      <c r="P333">
        <v>3</v>
      </c>
      <c r="Q333" s="18">
        <v>140</v>
      </c>
    </row>
    <row r="334" spans="1:17">
      <c r="A334" s="2">
        <v>41100</v>
      </c>
      <c r="B334" s="3" t="s">
        <v>25</v>
      </c>
      <c r="C334" s="3">
        <v>38</v>
      </c>
      <c r="D334" s="5" t="s">
        <v>19</v>
      </c>
      <c r="F334">
        <v>2.81</v>
      </c>
      <c r="J334">
        <f>105+139+184+148+237+318+288+331</f>
        <v>1750</v>
      </c>
      <c r="K334">
        <v>8</v>
      </c>
      <c r="L334">
        <v>331</v>
      </c>
      <c r="P334">
        <v>3</v>
      </c>
      <c r="Q334" s="18">
        <v>141</v>
      </c>
    </row>
    <row r="335" spans="1:17">
      <c r="A335" s="2">
        <v>41100</v>
      </c>
      <c r="B335" s="3" t="s">
        <v>25</v>
      </c>
      <c r="C335" s="3">
        <v>38</v>
      </c>
      <c r="D335" s="5" t="s">
        <v>19</v>
      </c>
      <c r="E335">
        <v>284</v>
      </c>
      <c r="F335">
        <v>3.4</v>
      </c>
      <c r="H335">
        <v>34</v>
      </c>
      <c r="I335">
        <v>2.8</v>
      </c>
      <c r="P335">
        <v>3</v>
      </c>
      <c r="Q335" s="18">
        <v>142</v>
      </c>
    </row>
    <row r="336" spans="1:17">
      <c r="A336" s="2">
        <v>41100</v>
      </c>
      <c r="B336" s="3" t="s">
        <v>25</v>
      </c>
      <c r="C336" s="3">
        <v>38</v>
      </c>
      <c r="D336" s="5" t="s">
        <v>15</v>
      </c>
      <c r="F336">
        <v>3.38</v>
      </c>
      <c r="J336">
        <f>122+162+214+259+309+350+374</f>
        <v>1790</v>
      </c>
      <c r="K336">
        <v>7</v>
      </c>
      <c r="L336">
        <v>350</v>
      </c>
      <c r="P336">
        <v>3</v>
      </c>
      <c r="Q336" s="18">
        <v>143</v>
      </c>
    </row>
    <row r="337" spans="1:17">
      <c r="A337" s="2">
        <v>41100</v>
      </c>
      <c r="B337" s="3" t="s">
        <v>25</v>
      </c>
      <c r="C337" s="3">
        <v>38</v>
      </c>
      <c r="D337" s="5" t="s">
        <v>15</v>
      </c>
      <c r="E337">
        <v>262</v>
      </c>
      <c r="F337">
        <v>1.8</v>
      </c>
      <c r="H337">
        <v>19</v>
      </c>
      <c r="I337">
        <v>1.7</v>
      </c>
      <c r="P337">
        <v>3</v>
      </c>
      <c r="Q337" s="18">
        <v>144</v>
      </c>
    </row>
    <row r="338" spans="1:17">
      <c r="A338" s="2">
        <v>41100</v>
      </c>
      <c r="B338" s="3" t="s">
        <v>25</v>
      </c>
      <c r="C338" s="3">
        <v>38</v>
      </c>
      <c r="D338" s="5" t="s">
        <v>15</v>
      </c>
      <c r="F338">
        <v>3.8</v>
      </c>
      <c r="J338">
        <f>122+122+170+215+264+312+257+346</f>
        <v>1808</v>
      </c>
      <c r="K338">
        <v>8</v>
      </c>
      <c r="L338">
        <v>346</v>
      </c>
      <c r="P338">
        <v>3</v>
      </c>
      <c r="Q338" s="18">
        <v>145</v>
      </c>
    </row>
    <row r="339" spans="1:17">
      <c r="A339" s="2">
        <v>41100</v>
      </c>
      <c r="B339" s="3" t="s">
        <v>25</v>
      </c>
      <c r="C339" s="3">
        <v>38</v>
      </c>
      <c r="D339" s="5" t="s">
        <v>15</v>
      </c>
      <c r="F339">
        <v>2.76</v>
      </c>
      <c r="J339">
        <f>151+153+264+293+331+368</f>
        <v>1560</v>
      </c>
      <c r="K339">
        <v>6</v>
      </c>
      <c r="L339">
        <v>368</v>
      </c>
      <c r="P339">
        <v>3</v>
      </c>
      <c r="Q339" s="18">
        <v>146</v>
      </c>
    </row>
    <row r="340" spans="1:17">
      <c r="A340" s="2">
        <v>41100</v>
      </c>
      <c r="B340" s="3" t="s">
        <v>25</v>
      </c>
      <c r="C340" s="3">
        <v>38</v>
      </c>
      <c r="D340" s="5" t="s">
        <v>19</v>
      </c>
      <c r="E340">
        <v>268</v>
      </c>
      <c r="F340">
        <v>2.65</v>
      </c>
      <c r="H340">
        <v>20</v>
      </c>
      <c r="I340">
        <v>2.2999999999999998</v>
      </c>
      <c r="P340">
        <v>3</v>
      </c>
      <c r="Q340" s="18">
        <v>147</v>
      </c>
    </row>
    <row r="341" spans="1:17">
      <c r="A341" s="2">
        <v>41100</v>
      </c>
      <c r="B341" s="3" t="s">
        <v>25</v>
      </c>
      <c r="C341" s="3">
        <v>36</v>
      </c>
      <c r="D341" s="5" t="s">
        <v>19</v>
      </c>
      <c r="E341">
        <v>256</v>
      </c>
      <c r="F341">
        <v>2.63</v>
      </c>
      <c r="H341">
        <v>29</v>
      </c>
      <c r="I341">
        <v>2.4</v>
      </c>
      <c r="P341">
        <v>3</v>
      </c>
      <c r="Q341" s="18">
        <v>148</v>
      </c>
    </row>
    <row r="342" spans="1:17">
      <c r="A342" s="2">
        <v>41100</v>
      </c>
      <c r="B342" s="3" t="s">
        <v>25</v>
      </c>
      <c r="C342" s="3">
        <v>36</v>
      </c>
      <c r="D342" s="5" t="s">
        <v>15</v>
      </c>
      <c r="F342">
        <v>3.51</v>
      </c>
      <c r="J342">
        <f>81+166+220+227+280+331+327+351</f>
        <v>1983</v>
      </c>
      <c r="K342">
        <v>8</v>
      </c>
      <c r="L342">
        <v>351</v>
      </c>
      <c r="P342">
        <v>3</v>
      </c>
      <c r="Q342" s="18">
        <v>149</v>
      </c>
    </row>
    <row r="343" spans="1:17">
      <c r="A343" s="19">
        <v>41100</v>
      </c>
      <c r="B343" s="3" t="s">
        <v>25</v>
      </c>
      <c r="C343" s="3">
        <v>36</v>
      </c>
      <c r="D343" s="6" t="s">
        <v>19</v>
      </c>
      <c r="F343">
        <v>2.48</v>
      </c>
      <c r="J343">
        <f>209+248+281+317+321</f>
        <v>1376</v>
      </c>
      <c r="K343">
        <v>5</v>
      </c>
      <c r="L343">
        <v>321</v>
      </c>
      <c r="P343">
        <v>3</v>
      </c>
      <c r="Q343" s="18">
        <v>150</v>
      </c>
    </row>
    <row r="344" spans="1:17">
      <c r="A344" s="2">
        <v>41100</v>
      </c>
      <c r="B344" s="3" t="s">
        <v>25</v>
      </c>
      <c r="C344" s="3">
        <v>36</v>
      </c>
      <c r="D344" s="5" t="s">
        <v>15</v>
      </c>
      <c r="F344">
        <v>0.88</v>
      </c>
      <c r="J344">
        <f>47+47</f>
        <v>94</v>
      </c>
      <c r="K344">
        <v>2</v>
      </c>
      <c r="L344">
        <v>47</v>
      </c>
      <c r="P344">
        <v>3</v>
      </c>
      <c r="Q344" s="18">
        <v>151</v>
      </c>
    </row>
    <row r="345" spans="1:17">
      <c r="A345" s="2">
        <v>41100</v>
      </c>
      <c r="B345" s="3" t="s">
        <v>25</v>
      </c>
      <c r="C345" s="3">
        <v>36</v>
      </c>
      <c r="D345" s="5" t="s">
        <v>15</v>
      </c>
      <c r="F345">
        <v>3.28</v>
      </c>
      <c r="J345">
        <f>156+194+230+258+286+292+304</f>
        <v>1720</v>
      </c>
      <c r="K345">
        <v>7</v>
      </c>
      <c r="L345">
        <v>304</v>
      </c>
      <c r="P345">
        <v>3</v>
      </c>
      <c r="Q345" s="18">
        <v>152</v>
      </c>
    </row>
    <row r="346" spans="1:17">
      <c r="A346" s="19">
        <v>41100</v>
      </c>
      <c r="B346" s="3" t="s">
        <v>25</v>
      </c>
      <c r="C346" s="3">
        <v>36</v>
      </c>
      <c r="D346" s="6" t="s">
        <v>19</v>
      </c>
      <c r="E346">
        <v>252</v>
      </c>
      <c r="F346">
        <v>2.0699999999999998</v>
      </c>
      <c r="H346">
        <v>30</v>
      </c>
      <c r="I346">
        <v>2.4</v>
      </c>
      <c r="P346">
        <v>3</v>
      </c>
      <c r="Q346" s="18">
        <v>153</v>
      </c>
    </row>
    <row r="347" spans="1:17">
      <c r="A347" s="19">
        <v>41100</v>
      </c>
      <c r="B347" s="3" t="s">
        <v>25</v>
      </c>
      <c r="C347" s="3">
        <v>36</v>
      </c>
      <c r="D347" s="6" t="s">
        <v>19</v>
      </c>
      <c r="E347">
        <v>312</v>
      </c>
      <c r="F347">
        <v>2.65</v>
      </c>
      <c r="H347">
        <v>31</v>
      </c>
      <c r="I347">
        <v>1.7</v>
      </c>
      <c r="P347">
        <v>3</v>
      </c>
      <c r="Q347" s="18">
        <v>154</v>
      </c>
    </row>
    <row r="348" spans="1:17">
      <c r="A348" s="2">
        <v>41100</v>
      </c>
      <c r="B348" s="3" t="s">
        <v>25</v>
      </c>
      <c r="C348" s="3">
        <v>36</v>
      </c>
      <c r="D348" s="5" t="s">
        <v>15</v>
      </c>
      <c r="F348">
        <v>4.62</v>
      </c>
      <c r="J348">
        <f>172+197+229+264+286+316+328</f>
        <v>1792</v>
      </c>
      <c r="K348">
        <v>7</v>
      </c>
      <c r="L348">
        <v>328</v>
      </c>
      <c r="P348">
        <v>3</v>
      </c>
      <c r="Q348" s="18">
        <v>155</v>
      </c>
    </row>
    <row r="349" spans="1:17">
      <c r="A349" s="2">
        <v>41100</v>
      </c>
      <c r="B349" s="3" t="s">
        <v>25</v>
      </c>
      <c r="C349" s="3">
        <v>36</v>
      </c>
      <c r="D349" s="5" t="s">
        <v>15</v>
      </c>
      <c r="F349">
        <v>1.07</v>
      </c>
      <c r="J349">
        <f>43+45+52</f>
        <v>140</v>
      </c>
      <c r="K349">
        <v>3</v>
      </c>
      <c r="L349">
        <v>52</v>
      </c>
      <c r="P349">
        <v>3</v>
      </c>
      <c r="Q349" s="18">
        <v>156</v>
      </c>
    </row>
    <row r="350" spans="1:17">
      <c r="A350" s="19">
        <v>41100</v>
      </c>
      <c r="B350" s="3" t="s">
        <v>25</v>
      </c>
      <c r="C350" s="3">
        <v>36</v>
      </c>
      <c r="D350" s="6" t="s">
        <v>19</v>
      </c>
      <c r="E350">
        <v>248</v>
      </c>
      <c r="F350">
        <v>2.2000000000000002</v>
      </c>
      <c r="H350">
        <v>15</v>
      </c>
      <c r="I350">
        <v>1.2</v>
      </c>
      <c r="P350">
        <v>3</v>
      </c>
      <c r="Q350" s="18">
        <v>157</v>
      </c>
    </row>
    <row r="351" spans="1:17">
      <c r="A351" s="2">
        <v>41100</v>
      </c>
      <c r="B351" s="3" t="s">
        <v>25</v>
      </c>
      <c r="C351" s="3">
        <v>36</v>
      </c>
      <c r="D351" s="5" t="s">
        <v>15</v>
      </c>
      <c r="F351">
        <v>1.56</v>
      </c>
      <c r="J351">
        <f>60+94+123+137+197+202</f>
        <v>813</v>
      </c>
      <c r="K351">
        <v>6</v>
      </c>
      <c r="L351">
        <v>202</v>
      </c>
      <c r="P351">
        <v>3</v>
      </c>
      <c r="Q351" s="18">
        <v>158</v>
      </c>
    </row>
    <row r="352" spans="1:17">
      <c r="A352" s="19">
        <v>41100</v>
      </c>
      <c r="B352" s="3" t="s">
        <v>25</v>
      </c>
      <c r="C352" s="3">
        <v>36</v>
      </c>
      <c r="D352" s="6" t="s">
        <v>19</v>
      </c>
      <c r="E352">
        <v>248</v>
      </c>
      <c r="F352">
        <v>2.0499999999999998</v>
      </c>
      <c r="H352">
        <v>21</v>
      </c>
      <c r="I352">
        <v>2</v>
      </c>
      <c r="P352">
        <v>3</v>
      </c>
      <c r="Q352" s="18">
        <v>159</v>
      </c>
    </row>
    <row r="353" spans="1:17">
      <c r="A353" s="2">
        <v>41100</v>
      </c>
      <c r="B353" s="3" t="s">
        <v>25</v>
      </c>
      <c r="C353" s="3">
        <v>36</v>
      </c>
      <c r="D353" s="5" t="s">
        <v>15</v>
      </c>
      <c r="F353">
        <v>5.76</v>
      </c>
      <c r="J353">
        <f>129+191+226+260+293+333+352+364+383</f>
        <v>2531</v>
      </c>
      <c r="K353">
        <v>9</v>
      </c>
      <c r="L353">
        <v>383</v>
      </c>
      <c r="P353">
        <v>3</v>
      </c>
      <c r="Q353" s="18">
        <v>160</v>
      </c>
    </row>
    <row r="354" spans="1:17">
      <c r="A354" s="2">
        <v>41100</v>
      </c>
      <c r="B354" s="3" t="s">
        <v>25</v>
      </c>
      <c r="C354" s="3">
        <v>36</v>
      </c>
      <c r="D354" s="5" t="s">
        <v>15</v>
      </c>
      <c r="F354">
        <v>0.57999999999999996</v>
      </c>
      <c r="J354">
        <f>139+153</f>
        <v>292</v>
      </c>
      <c r="K354">
        <v>2</v>
      </c>
      <c r="L354">
        <v>153</v>
      </c>
      <c r="P354">
        <v>3</v>
      </c>
      <c r="Q354" s="18">
        <v>161</v>
      </c>
    </row>
    <row r="355" spans="1:17">
      <c r="A355" s="2">
        <v>41100</v>
      </c>
      <c r="B355" s="3" t="s">
        <v>25</v>
      </c>
      <c r="C355" s="3">
        <v>36</v>
      </c>
      <c r="D355" s="5" t="s">
        <v>15</v>
      </c>
      <c r="F355">
        <v>0.81</v>
      </c>
      <c r="J355">
        <f>45+61+69</f>
        <v>175</v>
      </c>
      <c r="K355">
        <v>3</v>
      </c>
      <c r="L355">
        <v>69</v>
      </c>
      <c r="P355">
        <v>3</v>
      </c>
      <c r="Q355" s="18">
        <v>162</v>
      </c>
    </row>
    <row r="356" spans="1:17">
      <c r="A356" s="19">
        <v>41100</v>
      </c>
      <c r="B356" s="3" t="s">
        <v>25</v>
      </c>
      <c r="C356" s="3">
        <v>36</v>
      </c>
      <c r="D356" s="6" t="s">
        <v>19</v>
      </c>
      <c r="E356">
        <v>284</v>
      </c>
      <c r="F356">
        <v>2.72</v>
      </c>
      <c r="H356">
        <v>26</v>
      </c>
      <c r="I356">
        <v>1.4</v>
      </c>
      <c r="P356">
        <v>3</v>
      </c>
      <c r="Q356" s="18">
        <v>163</v>
      </c>
    </row>
    <row r="357" spans="1:17">
      <c r="A357" s="2">
        <v>41100</v>
      </c>
      <c r="B357" s="3" t="s">
        <v>25</v>
      </c>
      <c r="C357" s="3">
        <v>36</v>
      </c>
      <c r="D357" s="5" t="s">
        <v>15</v>
      </c>
      <c r="F357">
        <v>0.85</v>
      </c>
      <c r="J357">
        <f>30+58+65+100+118</f>
        <v>371</v>
      </c>
      <c r="K357">
        <v>5</v>
      </c>
      <c r="L357">
        <v>118</v>
      </c>
      <c r="P357">
        <v>3</v>
      </c>
      <c r="Q357" s="18">
        <v>164</v>
      </c>
    </row>
    <row r="358" spans="1:17">
      <c r="A358" s="19">
        <v>41100</v>
      </c>
      <c r="B358" s="3" t="s">
        <v>25</v>
      </c>
      <c r="C358" s="3">
        <v>36</v>
      </c>
      <c r="D358" s="6" t="s">
        <v>19</v>
      </c>
      <c r="E358">
        <v>265</v>
      </c>
      <c r="F358">
        <v>2.08</v>
      </c>
      <c r="H358">
        <v>22</v>
      </c>
      <c r="I358">
        <v>2.2000000000000002</v>
      </c>
      <c r="P358">
        <v>3</v>
      </c>
      <c r="Q358" s="18">
        <v>165</v>
      </c>
    </row>
    <row r="359" spans="1:17">
      <c r="A359" s="19">
        <v>41100</v>
      </c>
      <c r="B359" s="3" t="s">
        <v>25</v>
      </c>
      <c r="C359" s="3">
        <v>36</v>
      </c>
      <c r="D359" s="6" t="s">
        <v>19</v>
      </c>
      <c r="E359">
        <v>335</v>
      </c>
      <c r="F359">
        <v>3.25</v>
      </c>
      <c r="H359">
        <v>29</v>
      </c>
      <c r="I359">
        <v>2.4</v>
      </c>
      <c r="P359">
        <v>3</v>
      </c>
      <c r="Q359" s="18">
        <v>166</v>
      </c>
    </row>
    <row r="360" spans="1:17">
      <c r="A360" s="2">
        <v>41100</v>
      </c>
      <c r="B360" s="3" t="s">
        <v>25</v>
      </c>
      <c r="C360" s="3">
        <v>36</v>
      </c>
      <c r="D360" s="5" t="s">
        <v>15</v>
      </c>
      <c r="F360">
        <v>3.5</v>
      </c>
      <c r="J360">
        <f>162+198+232+262+268+303+322</f>
        <v>1747</v>
      </c>
      <c r="K360">
        <v>7</v>
      </c>
      <c r="L360">
        <v>322</v>
      </c>
      <c r="P360">
        <v>3</v>
      </c>
      <c r="Q360" s="18">
        <v>167</v>
      </c>
    </row>
    <row r="361" spans="1:17">
      <c r="A361" s="2">
        <v>41100</v>
      </c>
      <c r="B361" s="3" t="s">
        <v>25</v>
      </c>
      <c r="C361" s="3">
        <v>34</v>
      </c>
      <c r="D361" s="5" t="s">
        <v>15</v>
      </c>
      <c r="F361">
        <v>2.17</v>
      </c>
      <c r="J361">
        <f>115+132+140+149+150+173</f>
        <v>859</v>
      </c>
      <c r="K361">
        <v>6</v>
      </c>
      <c r="L361">
        <v>173</v>
      </c>
      <c r="P361">
        <v>3</v>
      </c>
      <c r="Q361" s="18">
        <v>168</v>
      </c>
    </row>
    <row r="362" spans="1:17">
      <c r="A362" s="2">
        <v>41100</v>
      </c>
      <c r="B362" s="3" t="s">
        <v>25</v>
      </c>
      <c r="C362" s="3">
        <v>34</v>
      </c>
      <c r="D362" s="6" t="s">
        <v>19</v>
      </c>
      <c r="E362">
        <v>233</v>
      </c>
      <c r="F362">
        <v>2.06</v>
      </c>
      <c r="H362">
        <v>24</v>
      </c>
      <c r="I362">
        <v>2.6</v>
      </c>
      <c r="P362">
        <v>3</v>
      </c>
      <c r="Q362" s="18">
        <v>169</v>
      </c>
    </row>
    <row r="363" spans="1:17">
      <c r="A363" s="2">
        <v>41100</v>
      </c>
      <c r="B363" s="3" t="s">
        <v>25</v>
      </c>
      <c r="C363" s="3">
        <v>34</v>
      </c>
      <c r="D363" s="5" t="s">
        <v>15</v>
      </c>
      <c r="F363">
        <v>0.94</v>
      </c>
      <c r="J363">
        <f>47+78+99+114</f>
        <v>338</v>
      </c>
      <c r="K363">
        <v>4</v>
      </c>
      <c r="L363">
        <v>114</v>
      </c>
      <c r="P363">
        <v>3</v>
      </c>
      <c r="Q363" s="18">
        <v>170</v>
      </c>
    </row>
    <row r="364" spans="1:17">
      <c r="A364" s="2">
        <v>41100</v>
      </c>
      <c r="B364" s="3" t="s">
        <v>25</v>
      </c>
      <c r="C364" s="3">
        <v>34</v>
      </c>
      <c r="D364" s="5" t="s">
        <v>15</v>
      </c>
      <c r="F364">
        <v>1.3</v>
      </c>
      <c r="J364">
        <f>79+118+165+181+227</f>
        <v>770</v>
      </c>
      <c r="K364">
        <v>5</v>
      </c>
      <c r="L364">
        <v>227</v>
      </c>
      <c r="P364">
        <v>3</v>
      </c>
      <c r="Q364" s="18">
        <v>171</v>
      </c>
    </row>
    <row r="365" spans="1:17">
      <c r="A365" s="2">
        <v>41100</v>
      </c>
      <c r="B365" s="3" t="s">
        <v>25</v>
      </c>
      <c r="C365" s="3">
        <v>34</v>
      </c>
      <c r="D365" s="5" t="s">
        <v>15</v>
      </c>
      <c r="F365">
        <v>2.98</v>
      </c>
      <c r="J365">
        <f>109+121+175+186+194+203+212</f>
        <v>1200</v>
      </c>
      <c r="K365">
        <v>7</v>
      </c>
      <c r="L365">
        <v>212</v>
      </c>
      <c r="P365">
        <v>3</v>
      </c>
      <c r="Q365" s="18">
        <v>172</v>
      </c>
    </row>
    <row r="366" spans="1:17">
      <c r="A366" s="2">
        <v>41100</v>
      </c>
      <c r="B366" s="3" t="s">
        <v>25</v>
      </c>
      <c r="C366" s="3">
        <v>34</v>
      </c>
      <c r="D366" s="5" t="s">
        <v>15</v>
      </c>
      <c r="F366">
        <v>2.29</v>
      </c>
      <c r="J366">
        <f>112+155+210+211+276+251+288</f>
        <v>1503</v>
      </c>
      <c r="K366">
        <v>7</v>
      </c>
      <c r="L366">
        <v>288</v>
      </c>
      <c r="P366">
        <v>3</v>
      </c>
      <c r="Q366" s="18">
        <v>173</v>
      </c>
    </row>
    <row r="367" spans="1:17">
      <c r="A367" s="2">
        <v>41100</v>
      </c>
      <c r="B367" s="3" t="s">
        <v>25</v>
      </c>
      <c r="C367" s="3">
        <v>34</v>
      </c>
      <c r="D367" s="5" t="s">
        <v>15</v>
      </c>
      <c r="F367">
        <v>1.9</v>
      </c>
      <c r="J367">
        <f>92+104+160+152+196</f>
        <v>704</v>
      </c>
      <c r="K367">
        <v>5</v>
      </c>
      <c r="L367">
        <v>196</v>
      </c>
      <c r="P367">
        <v>3</v>
      </c>
      <c r="Q367" s="18">
        <v>174</v>
      </c>
    </row>
    <row r="368" spans="1:17">
      <c r="A368" s="2">
        <v>41100</v>
      </c>
      <c r="B368" s="3" t="s">
        <v>25</v>
      </c>
      <c r="C368" s="3">
        <v>34</v>
      </c>
      <c r="D368" s="5" t="s">
        <v>15</v>
      </c>
      <c r="E368">
        <v>177</v>
      </c>
      <c r="F368">
        <v>2.0499999999999998</v>
      </c>
      <c r="H368">
        <v>18</v>
      </c>
      <c r="I368">
        <v>2.6</v>
      </c>
      <c r="P368">
        <v>3</v>
      </c>
      <c r="Q368" s="18">
        <v>175</v>
      </c>
    </row>
    <row r="369" spans="1:17">
      <c r="A369" s="2">
        <v>41100</v>
      </c>
      <c r="B369" s="3" t="s">
        <v>25</v>
      </c>
      <c r="C369" s="3">
        <v>34</v>
      </c>
      <c r="D369" s="6" t="s">
        <v>19</v>
      </c>
      <c r="E369">
        <v>286</v>
      </c>
      <c r="F369">
        <v>2.74</v>
      </c>
      <c r="H369">
        <v>26</v>
      </c>
      <c r="I369">
        <v>2</v>
      </c>
      <c r="P369">
        <v>3</v>
      </c>
      <c r="Q369" s="18">
        <v>176</v>
      </c>
    </row>
    <row r="370" spans="1:17">
      <c r="A370" s="2">
        <v>41100</v>
      </c>
      <c r="B370" s="3" t="s">
        <v>25</v>
      </c>
      <c r="C370" s="3">
        <v>34</v>
      </c>
      <c r="D370" s="6" t="s">
        <v>19</v>
      </c>
      <c r="E370">
        <v>288</v>
      </c>
      <c r="F370">
        <v>2.77</v>
      </c>
      <c r="H370">
        <v>27</v>
      </c>
      <c r="I370">
        <v>1.6</v>
      </c>
      <c r="P370">
        <v>3</v>
      </c>
      <c r="Q370" s="18">
        <v>177</v>
      </c>
    </row>
    <row r="371" spans="1:17">
      <c r="A371" s="2">
        <v>41100</v>
      </c>
      <c r="B371" s="3" t="s">
        <v>25</v>
      </c>
      <c r="C371" s="3">
        <v>34</v>
      </c>
      <c r="D371" s="6" t="s">
        <v>19</v>
      </c>
      <c r="E371">
        <v>218</v>
      </c>
      <c r="F371">
        <v>2.38</v>
      </c>
      <c r="H371">
        <v>23</v>
      </c>
      <c r="I371">
        <v>2.2000000000000002</v>
      </c>
      <c r="P371">
        <v>3</v>
      </c>
      <c r="Q371" s="18">
        <v>178</v>
      </c>
    </row>
    <row r="372" spans="1:17">
      <c r="A372" s="2">
        <v>41100</v>
      </c>
      <c r="B372" s="3" t="s">
        <v>25</v>
      </c>
      <c r="C372" s="3">
        <v>34</v>
      </c>
      <c r="D372" s="6" t="s">
        <v>19</v>
      </c>
      <c r="F372">
        <v>0.79</v>
      </c>
      <c r="J372">
        <f>27+36+49</f>
        <v>112</v>
      </c>
      <c r="K372">
        <v>3</v>
      </c>
      <c r="L372">
        <v>49</v>
      </c>
      <c r="P372">
        <v>3</v>
      </c>
      <c r="Q372" s="18">
        <v>179</v>
      </c>
    </row>
    <row r="373" spans="1:17">
      <c r="A373" s="2">
        <v>41100</v>
      </c>
      <c r="B373" s="3" t="s">
        <v>25</v>
      </c>
      <c r="C373" s="3">
        <v>10</v>
      </c>
      <c r="D373" s="5" t="s">
        <v>15</v>
      </c>
      <c r="F373">
        <v>2.1</v>
      </c>
      <c r="J373">
        <f>56+87+116+141+151</f>
        <v>551</v>
      </c>
      <c r="K373">
        <v>5</v>
      </c>
      <c r="L373">
        <v>151</v>
      </c>
      <c r="P373">
        <v>3</v>
      </c>
      <c r="Q373" s="18">
        <v>180</v>
      </c>
    </row>
    <row r="374" spans="1:17">
      <c r="A374" s="2">
        <v>41100</v>
      </c>
      <c r="B374" s="3" t="s">
        <v>25</v>
      </c>
      <c r="C374" s="3">
        <v>10</v>
      </c>
      <c r="D374" s="5" t="s">
        <v>22</v>
      </c>
      <c r="E374">
        <v>238</v>
      </c>
      <c r="F374">
        <v>1.85</v>
      </c>
      <c r="P374">
        <v>3</v>
      </c>
      <c r="Q374" s="18">
        <v>181</v>
      </c>
    </row>
    <row r="375" spans="1:17">
      <c r="A375" s="2">
        <v>41100</v>
      </c>
      <c r="B375" s="3" t="s">
        <v>25</v>
      </c>
      <c r="C375" s="3">
        <v>10</v>
      </c>
      <c r="D375" s="5" t="s">
        <v>22</v>
      </c>
      <c r="E375">
        <v>178</v>
      </c>
      <c r="F375">
        <v>1.72</v>
      </c>
      <c r="P375">
        <v>3</v>
      </c>
      <c r="Q375" s="18">
        <v>182</v>
      </c>
    </row>
    <row r="376" spans="1:17">
      <c r="A376" s="2">
        <v>41100</v>
      </c>
      <c r="B376" s="3" t="s">
        <v>25</v>
      </c>
      <c r="C376" s="3">
        <v>10</v>
      </c>
      <c r="D376" s="5" t="s">
        <v>22</v>
      </c>
      <c r="E376">
        <v>117</v>
      </c>
      <c r="F376">
        <v>2.77</v>
      </c>
      <c r="P376">
        <v>3</v>
      </c>
      <c r="Q376" s="18">
        <v>183</v>
      </c>
    </row>
    <row r="377" spans="1:17">
      <c r="A377" s="2">
        <v>41100</v>
      </c>
      <c r="B377" s="3" t="s">
        <v>25</v>
      </c>
      <c r="C377" s="3">
        <v>10</v>
      </c>
      <c r="D377" s="5" t="s">
        <v>15</v>
      </c>
      <c r="F377">
        <v>2.72</v>
      </c>
      <c r="J377">
        <f>94+141+165+205+220+176</f>
        <v>1001</v>
      </c>
      <c r="K377">
        <v>6</v>
      </c>
      <c r="L377">
        <v>220</v>
      </c>
      <c r="P377">
        <v>3</v>
      </c>
      <c r="Q377" s="18">
        <v>184</v>
      </c>
    </row>
    <row r="378" spans="1:17">
      <c r="A378" s="2">
        <v>41100</v>
      </c>
      <c r="B378" s="3" t="s">
        <v>25</v>
      </c>
      <c r="C378" s="3">
        <v>10</v>
      </c>
      <c r="D378" s="5" t="s">
        <v>22</v>
      </c>
      <c r="E378">
        <v>200</v>
      </c>
      <c r="F378">
        <v>3.22</v>
      </c>
      <c r="G378">
        <v>3</v>
      </c>
      <c r="P378">
        <v>3</v>
      </c>
      <c r="Q378" s="18">
        <v>185</v>
      </c>
    </row>
    <row r="379" spans="1:17">
      <c r="A379" s="2">
        <v>41100</v>
      </c>
      <c r="B379" s="3" t="s">
        <v>25</v>
      </c>
      <c r="C379" s="3">
        <v>10</v>
      </c>
      <c r="D379" s="5" t="s">
        <v>22</v>
      </c>
      <c r="E379">
        <v>133</v>
      </c>
      <c r="F379">
        <v>1.66</v>
      </c>
      <c r="P379">
        <v>3</v>
      </c>
      <c r="Q379" s="18">
        <v>186</v>
      </c>
    </row>
    <row r="380" spans="1:17">
      <c r="A380" s="2">
        <v>41100</v>
      </c>
      <c r="B380" s="3" t="s">
        <v>25</v>
      </c>
      <c r="C380" s="3">
        <v>10</v>
      </c>
      <c r="D380" s="5" t="s">
        <v>22</v>
      </c>
      <c r="E380">
        <v>53</v>
      </c>
      <c r="F380">
        <v>1.37</v>
      </c>
      <c r="P380">
        <v>3</v>
      </c>
      <c r="Q380" s="18">
        <v>187</v>
      </c>
    </row>
    <row r="381" spans="1:17">
      <c r="A381" s="2">
        <v>41100</v>
      </c>
      <c r="B381" s="3" t="s">
        <v>25</v>
      </c>
      <c r="C381" s="3">
        <v>10</v>
      </c>
      <c r="D381" s="5" t="s">
        <v>22</v>
      </c>
      <c r="E381">
        <v>226</v>
      </c>
      <c r="F381">
        <v>2.5099999999999998</v>
      </c>
      <c r="P381">
        <v>3</v>
      </c>
      <c r="Q381" s="18">
        <v>188</v>
      </c>
    </row>
    <row r="382" spans="1:17">
      <c r="A382" s="2">
        <v>41100</v>
      </c>
      <c r="B382" s="3" t="s">
        <v>25</v>
      </c>
      <c r="C382" s="3">
        <v>10</v>
      </c>
      <c r="D382" s="5" t="s">
        <v>22</v>
      </c>
      <c r="E382">
        <v>118</v>
      </c>
      <c r="F382">
        <v>1.41</v>
      </c>
      <c r="P382">
        <v>3</v>
      </c>
      <c r="Q382" s="18">
        <v>189</v>
      </c>
    </row>
    <row r="383" spans="1:17">
      <c r="A383" s="2">
        <v>41100</v>
      </c>
      <c r="B383" s="3" t="s">
        <v>25</v>
      </c>
      <c r="C383" s="3">
        <v>10</v>
      </c>
      <c r="D383" s="5" t="s">
        <v>22</v>
      </c>
      <c r="E383">
        <v>148</v>
      </c>
      <c r="F383">
        <v>1.63</v>
      </c>
      <c r="P383">
        <v>3</v>
      </c>
      <c r="Q383" s="18">
        <v>190</v>
      </c>
    </row>
    <row r="384" spans="1:17">
      <c r="A384" s="2">
        <v>41100</v>
      </c>
      <c r="B384" s="3" t="s">
        <v>25</v>
      </c>
      <c r="C384" s="3">
        <v>10</v>
      </c>
      <c r="D384" s="5" t="s">
        <v>22</v>
      </c>
      <c r="E384">
        <v>166</v>
      </c>
      <c r="F384">
        <v>1.1499999999999999</v>
      </c>
      <c r="P384">
        <v>3</v>
      </c>
      <c r="Q384" s="18">
        <v>191</v>
      </c>
    </row>
    <row r="385" spans="1:17">
      <c r="A385" s="2">
        <v>41100</v>
      </c>
      <c r="B385" s="3" t="s">
        <v>25</v>
      </c>
      <c r="C385" s="3">
        <v>10</v>
      </c>
      <c r="D385" s="5" t="s">
        <v>22</v>
      </c>
      <c r="E385">
        <v>118</v>
      </c>
      <c r="F385">
        <v>1.44</v>
      </c>
      <c r="P385">
        <v>3</v>
      </c>
      <c r="Q385" s="18">
        <v>192</v>
      </c>
    </row>
    <row r="386" spans="1:17">
      <c r="A386" s="2">
        <v>41100</v>
      </c>
      <c r="B386" s="3" t="s">
        <v>25</v>
      </c>
      <c r="C386" s="3">
        <v>10</v>
      </c>
      <c r="D386" s="5" t="s">
        <v>15</v>
      </c>
      <c r="F386">
        <v>1.23</v>
      </c>
      <c r="J386">
        <f>45+60+71+80</f>
        <v>256</v>
      </c>
      <c r="K386">
        <v>4</v>
      </c>
      <c r="L386">
        <v>80</v>
      </c>
      <c r="P386">
        <v>3</v>
      </c>
      <c r="Q386" s="18">
        <v>193</v>
      </c>
    </row>
    <row r="387" spans="1:17">
      <c r="A387" s="2">
        <v>41100</v>
      </c>
      <c r="B387" s="3" t="s">
        <v>25</v>
      </c>
      <c r="C387" s="3">
        <v>10</v>
      </c>
      <c r="D387" s="5" t="s">
        <v>22</v>
      </c>
      <c r="E387">
        <v>144</v>
      </c>
      <c r="F387">
        <v>2.1</v>
      </c>
      <c r="P387">
        <v>3</v>
      </c>
      <c r="Q387" s="18">
        <v>194</v>
      </c>
    </row>
    <row r="388" spans="1:17">
      <c r="A388" s="2">
        <v>41100</v>
      </c>
      <c r="B388" s="3" t="s">
        <v>25</v>
      </c>
      <c r="C388" s="3">
        <v>10</v>
      </c>
      <c r="D388" s="5" t="s">
        <v>22</v>
      </c>
      <c r="E388">
        <v>56</v>
      </c>
      <c r="F388">
        <v>0.8</v>
      </c>
      <c r="P388">
        <v>3</v>
      </c>
      <c r="Q388" s="18">
        <v>195</v>
      </c>
    </row>
    <row r="389" spans="1:17">
      <c r="A389" s="2">
        <v>41100</v>
      </c>
      <c r="B389" s="3" t="s">
        <v>25</v>
      </c>
      <c r="C389" s="3">
        <v>10</v>
      </c>
      <c r="D389" s="5" t="s">
        <v>22</v>
      </c>
      <c r="E389">
        <v>193</v>
      </c>
      <c r="F389">
        <v>3.12</v>
      </c>
      <c r="P389">
        <v>3</v>
      </c>
      <c r="Q389" s="18">
        <v>196</v>
      </c>
    </row>
    <row r="390" spans="1:17">
      <c r="A390" s="2">
        <v>41100</v>
      </c>
      <c r="B390" s="3" t="s">
        <v>25</v>
      </c>
      <c r="C390" s="3">
        <v>10</v>
      </c>
      <c r="D390" s="5" t="s">
        <v>22</v>
      </c>
      <c r="E390">
        <v>193</v>
      </c>
      <c r="F390">
        <v>3.39</v>
      </c>
      <c r="P390">
        <v>3</v>
      </c>
      <c r="Q390" s="18">
        <v>197</v>
      </c>
    </row>
    <row r="391" spans="1:17">
      <c r="A391" s="2">
        <v>41100</v>
      </c>
      <c r="B391" s="3" t="s">
        <v>25</v>
      </c>
      <c r="C391" s="3">
        <v>10</v>
      </c>
      <c r="D391" s="5" t="s">
        <v>22</v>
      </c>
      <c r="E391" s="14">
        <v>232</v>
      </c>
      <c r="F391">
        <v>2.65</v>
      </c>
      <c r="G391">
        <v>4</v>
      </c>
      <c r="P391">
        <v>3</v>
      </c>
      <c r="Q391" s="18">
        <v>198</v>
      </c>
    </row>
    <row r="392" spans="1:17">
      <c r="A392" s="2">
        <v>41100</v>
      </c>
      <c r="B392" s="3" t="s">
        <v>26</v>
      </c>
      <c r="C392" s="3">
        <v>1</v>
      </c>
      <c r="D392" s="5" t="s">
        <v>15</v>
      </c>
      <c r="F392">
        <v>2.4700000000000002</v>
      </c>
      <c r="J392">
        <f>83+96+112+132+135+120</f>
        <v>678</v>
      </c>
      <c r="K392">
        <v>6</v>
      </c>
      <c r="L392">
        <v>135</v>
      </c>
      <c r="P392">
        <v>3</v>
      </c>
      <c r="Q392" s="18">
        <v>199</v>
      </c>
    </row>
    <row r="393" spans="1:17">
      <c r="A393" s="2">
        <v>41100</v>
      </c>
      <c r="B393" s="3" t="s">
        <v>26</v>
      </c>
      <c r="C393" s="3">
        <v>1</v>
      </c>
      <c r="D393" s="5" t="s">
        <v>18</v>
      </c>
      <c r="E393">
        <v>104</v>
      </c>
      <c r="F393">
        <v>1.07</v>
      </c>
      <c r="P393">
        <v>3</v>
      </c>
      <c r="Q393" s="18">
        <v>200</v>
      </c>
    </row>
    <row r="394" spans="1:17">
      <c r="A394" s="2">
        <v>41100</v>
      </c>
      <c r="B394" s="3" t="s">
        <v>26</v>
      </c>
      <c r="C394" s="3">
        <v>1</v>
      </c>
      <c r="D394" s="5" t="s">
        <v>18</v>
      </c>
      <c r="E394">
        <v>123</v>
      </c>
      <c r="F394">
        <v>1.01</v>
      </c>
      <c r="P394">
        <v>3</v>
      </c>
      <c r="Q394" s="18">
        <v>201</v>
      </c>
    </row>
    <row r="395" spans="1:17">
      <c r="A395" s="2">
        <v>41100</v>
      </c>
      <c r="B395" s="3" t="s">
        <v>26</v>
      </c>
      <c r="C395" s="3">
        <v>1</v>
      </c>
      <c r="D395" s="5" t="s">
        <v>15</v>
      </c>
      <c r="F395">
        <v>2.57</v>
      </c>
      <c r="J395">
        <f>78+103+118+128+132+135+140</f>
        <v>834</v>
      </c>
      <c r="K395">
        <v>7</v>
      </c>
      <c r="L395">
        <v>140</v>
      </c>
      <c r="P395">
        <v>3</v>
      </c>
      <c r="Q395" s="18">
        <v>202</v>
      </c>
    </row>
    <row r="396" spans="1:17">
      <c r="A396" s="2">
        <v>41100</v>
      </c>
      <c r="B396" s="3" t="s">
        <v>26</v>
      </c>
      <c r="C396" s="3">
        <v>1</v>
      </c>
      <c r="D396" s="5" t="s">
        <v>15</v>
      </c>
      <c r="F396">
        <v>1.41</v>
      </c>
      <c r="J396">
        <f>75+98+92+109+112+126</f>
        <v>612</v>
      </c>
      <c r="K396">
        <v>6</v>
      </c>
      <c r="L396">
        <v>126</v>
      </c>
      <c r="P396">
        <v>3</v>
      </c>
      <c r="Q396" s="18">
        <v>203</v>
      </c>
    </row>
    <row r="397" spans="1:17">
      <c r="A397" s="2">
        <v>41100</v>
      </c>
      <c r="B397" s="3" t="s">
        <v>26</v>
      </c>
      <c r="C397" s="3">
        <v>1</v>
      </c>
      <c r="D397" s="5" t="s">
        <v>15</v>
      </c>
      <c r="F397">
        <v>2.73</v>
      </c>
      <c r="J397">
        <f>73+107+124+130+137+116+132</f>
        <v>819</v>
      </c>
      <c r="K397">
        <v>7</v>
      </c>
      <c r="L397">
        <v>137</v>
      </c>
      <c r="P397">
        <v>3</v>
      </c>
      <c r="Q397" s="18">
        <v>204</v>
      </c>
    </row>
    <row r="398" spans="1:17">
      <c r="A398" s="2">
        <v>41100</v>
      </c>
      <c r="B398" s="3" t="s">
        <v>26</v>
      </c>
      <c r="C398" s="3">
        <v>1</v>
      </c>
      <c r="D398" s="5" t="s">
        <v>18</v>
      </c>
      <c r="E398">
        <v>87</v>
      </c>
      <c r="F398">
        <v>1.8</v>
      </c>
      <c r="P398">
        <v>3</v>
      </c>
      <c r="Q398" s="18">
        <v>205</v>
      </c>
    </row>
    <row r="399" spans="1:17" ht="15.75" customHeight="1">
      <c r="A399" s="2">
        <v>41100</v>
      </c>
      <c r="B399" s="3" t="s">
        <v>26</v>
      </c>
      <c r="C399" s="3">
        <v>1</v>
      </c>
      <c r="D399" s="5" t="s">
        <v>18</v>
      </c>
      <c r="E399">
        <v>117</v>
      </c>
      <c r="F399">
        <v>1.42</v>
      </c>
      <c r="P399">
        <v>3</v>
      </c>
      <c r="Q399" s="18">
        <v>206</v>
      </c>
    </row>
    <row r="400" spans="1:17">
      <c r="A400" s="2">
        <v>41100</v>
      </c>
      <c r="B400" s="3" t="s">
        <v>26</v>
      </c>
      <c r="C400" s="3">
        <v>1</v>
      </c>
      <c r="D400" s="5" t="s">
        <v>15</v>
      </c>
      <c r="F400">
        <v>1</v>
      </c>
      <c r="J400">
        <f>50+69+64+40</f>
        <v>223</v>
      </c>
      <c r="K400">
        <v>4</v>
      </c>
      <c r="L400">
        <v>69</v>
      </c>
      <c r="P400">
        <v>3</v>
      </c>
      <c r="Q400" s="18">
        <v>207</v>
      </c>
    </row>
    <row r="401" spans="1:17">
      <c r="A401" s="2">
        <v>41100</v>
      </c>
      <c r="B401" s="3" t="s">
        <v>26</v>
      </c>
      <c r="C401" s="3">
        <v>1</v>
      </c>
      <c r="D401" s="5" t="s">
        <v>18</v>
      </c>
      <c r="E401">
        <v>171</v>
      </c>
      <c r="F401">
        <v>1.95</v>
      </c>
      <c r="G401">
        <v>8</v>
      </c>
      <c r="P401">
        <v>3</v>
      </c>
      <c r="Q401" s="18">
        <v>208</v>
      </c>
    </row>
    <row r="402" spans="1:17">
      <c r="A402" s="2">
        <v>41100</v>
      </c>
      <c r="B402" s="3" t="s">
        <v>26</v>
      </c>
      <c r="C402" s="3">
        <v>1</v>
      </c>
      <c r="D402" s="5" t="s">
        <v>15</v>
      </c>
      <c r="F402">
        <v>3.27</v>
      </c>
      <c r="J402">
        <f>60+93+105+111+128+128+123+127+132</f>
        <v>1007</v>
      </c>
      <c r="K402">
        <v>9</v>
      </c>
      <c r="L402">
        <v>132</v>
      </c>
      <c r="P402">
        <v>3</v>
      </c>
      <c r="Q402" s="18">
        <v>209</v>
      </c>
    </row>
    <row r="403" spans="1:17">
      <c r="A403" s="2">
        <v>41100</v>
      </c>
      <c r="B403" s="3" t="s">
        <v>26</v>
      </c>
      <c r="C403" s="3">
        <v>1</v>
      </c>
      <c r="D403" s="5" t="s">
        <v>18</v>
      </c>
      <c r="E403">
        <v>237</v>
      </c>
      <c r="F403">
        <v>1.66</v>
      </c>
      <c r="G403">
        <v>3</v>
      </c>
      <c r="P403">
        <v>3</v>
      </c>
      <c r="Q403" s="18">
        <v>210</v>
      </c>
    </row>
    <row r="404" spans="1:17">
      <c r="A404" s="2">
        <v>41100</v>
      </c>
      <c r="B404" s="3" t="s">
        <v>26</v>
      </c>
      <c r="C404" s="3">
        <v>1</v>
      </c>
      <c r="D404" s="5" t="s">
        <v>15</v>
      </c>
      <c r="F404">
        <v>2.11</v>
      </c>
      <c r="J404">
        <f>56+79+79+92+98</f>
        <v>404</v>
      </c>
      <c r="K404">
        <v>5</v>
      </c>
      <c r="L404">
        <v>98</v>
      </c>
      <c r="P404">
        <v>3</v>
      </c>
      <c r="Q404" s="18">
        <v>211</v>
      </c>
    </row>
    <row r="405" spans="1:17">
      <c r="A405" s="2">
        <v>41100</v>
      </c>
      <c r="B405" s="3" t="s">
        <v>26</v>
      </c>
      <c r="C405" s="3">
        <v>1</v>
      </c>
      <c r="D405" s="5" t="s">
        <v>18</v>
      </c>
      <c r="E405">
        <v>188</v>
      </c>
      <c r="F405">
        <v>2.39</v>
      </c>
      <c r="P405">
        <v>3</v>
      </c>
      <c r="Q405" s="18">
        <v>212</v>
      </c>
    </row>
    <row r="406" spans="1:17">
      <c r="A406" s="2">
        <v>41100</v>
      </c>
      <c r="B406" s="3" t="s">
        <v>26</v>
      </c>
      <c r="C406" s="3">
        <v>1</v>
      </c>
      <c r="D406" s="5" t="s">
        <v>15</v>
      </c>
      <c r="F406">
        <v>1.05</v>
      </c>
      <c r="J406">
        <f>72+83+89+89</f>
        <v>333</v>
      </c>
      <c r="K406">
        <v>4</v>
      </c>
      <c r="L406">
        <v>89</v>
      </c>
      <c r="P406">
        <v>3</v>
      </c>
      <c r="Q406" s="18">
        <v>213</v>
      </c>
    </row>
    <row r="407" spans="1:17">
      <c r="A407" s="2">
        <v>41100</v>
      </c>
      <c r="B407" s="3" t="s">
        <v>26</v>
      </c>
      <c r="C407" s="3">
        <v>1</v>
      </c>
      <c r="D407" s="5" t="s">
        <v>18</v>
      </c>
      <c r="E407">
        <v>216</v>
      </c>
      <c r="F407">
        <v>2.06</v>
      </c>
      <c r="G407">
        <v>5</v>
      </c>
      <c r="P407">
        <v>3</v>
      </c>
      <c r="Q407" s="18">
        <v>214</v>
      </c>
    </row>
    <row r="408" spans="1:17">
      <c r="A408" s="2">
        <v>41100</v>
      </c>
      <c r="B408" s="3" t="s">
        <v>26</v>
      </c>
      <c r="C408" s="3">
        <v>1</v>
      </c>
      <c r="D408" s="5" t="s">
        <v>18</v>
      </c>
      <c r="E408">
        <v>211</v>
      </c>
      <c r="F408">
        <v>1.56</v>
      </c>
      <c r="P408">
        <v>3</v>
      </c>
      <c r="Q408" s="18">
        <v>215</v>
      </c>
    </row>
    <row r="409" spans="1:17">
      <c r="A409" s="2">
        <v>41100</v>
      </c>
      <c r="B409" s="3" t="s">
        <v>26</v>
      </c>
      <c r="C409" s="3">
        <v>1</v>
      </c>
      <c r="D409" s="5" t="s">
        <v>18</v>
      </c>
      <c r="E409">
        <v>172</v>
      </c>
      <c r="F409">
        <v>2.08</v>
      </c>
      <c r="P409">
        <v>3</v>
      </c>
      <c r="Q409" s="18">
        <v>216</v>
      </c>
    </row>
    <row r="410" spans="1:17">
      <c r="A410" s="2">
        <v>41100</v>
      </c>
      <c r="B410" s="3" t="s">
        <v>26</v>
      </c>
      <c r="C410" s="3">
        <v>1</v>
      </c>
      <c r="D410" s="5" t="s">
        <v>18</v>
      </c>
      <c r="E410">
        <v>128</v>
      </c>
      <c r="F410">
        <v>2.1800000000000002</v>
      </c>
      <c r="P410">
        <v>3</v>
      </c>
      <c r="Q410" s="18">
        <v>217</v>
      </c>
    </row>
    <row r="411" spans="1:17">
      <c r="A411" s="2">
        <v>41100</v>
      </c>
      <c r="B411" s="3" t="s">
        <v>26</v>
      </c>
      <c r="C411" s="3">
        <v>1</v>
      </c>
      <c r="D411" s="5" t="s">
        <v>15</v>
      </c>
      <c r="F411">
        <v>2.11</v>
      </c>
      <c r="J411">
        <f>48+72+89+98+109+110+112+119</f>
        <v>757</v>
      </c>
      <c r="K411">
        <v>8</v>
      </c>
      <c r="L411">
        <v>119</v>
      </c>
      <c r="P411">
        <v>3</v>
      </c>
      <c r="Q411" s="18">
        <v>218</v>
      </c>
    </row>
    <row r="412" spans="1:17">
      <c r="A412" s="2">
        <v>41100</v>
      </c>
      <c r="B412" s="3" t="s">
        <v>26</v>
      </c>
      <c r="C412" s="3">
        <v>1</v>
      </c>
      <c r="D412" s="5" t="s">
        <v>18</v>
      </c>
      <c r="E412">
        <v>87</v>
      </c>
      <c r="F412">
        <v>1.5</v>
      </c>
      <c r="P412">
        <v>3</v>
      </c>
      <c r="Q412" s="18">
        <v>219</v>
      </c>
    </row>
    <row r="413" spans="1:17">
      <c r="A413" s="2">
        <v>41100</v>
      </c>
      <c r="B413" s="3" t="s">
        <v>26</v>
      </c>
      <c r="C413" s="3">
        <v>1</v>
      </c>
      <c r="D413" s="5" t="s">
        <v>18</v>
      </c>
      <c r="E413">
        <v>270</v>
      </c>
      <c r="F413">
        <v>2.0299999999999998</v>
      </c>
      <c r="G413">
        <v>29</v>
      </c>
      <c r="P413">
        <v>3</v>
      </c>
      <c r="Q413" s="18">
        <v>220</v>
      </c>
    </row>
    <row r="414" spans="1:17">
      <c r="A414" s="2">
        <v>41100</v>
      </c>
      <c r="B414" s="3" t="s">
        <v>26</v>
      </c>
      <c r="C414" s="3">
        <v>1</v>
      </c>
      <c r="D414" s="5" t="s">
        <v>18</v>
      </c>
      <c r="E414">
        <v>130</v>
      </c>
      <c r="F414">
        <v>1.5</v>
      </c>
      <c r="P414">
        <v>3</v>
      </c>
      <c r="Q414" s="18">
        <v>221</v>
      </c>
    </row>
    <row r="415" spans="1:17">
      <c r="A415" s="2">
        <v>41100</v>
      </c>
      <c r="B415" s="3" t="s">
        <v>26</v>
      </c>
      <c r="C415" s="3">
        <v>1</v>
      </c>
      <c r="D415" s="5" t="s">
        <v>15</v>
      </c>
      <c r="F415">
        <v>2.1</v>
      </c>
      <c r="J415">
        <f>84+107+113+116+117+116+121</f>
        <v>774</v>
      </c>
      <c r="K415">
        <v>7</v>
      </c>
      <c r="L415">
        <v>121</v>
      </c>
      <c r="P415">
        <v>3</v>
      </c>
      <c r="Q415" s="18">
        <v>222</v>
      </c>
    </row>
    <row r="416" spans="1:17">
      <c r="A416" s="2">
        <v>41100</v>
      </c>
      <c r="B416" s="3" t="s">
        <v>26</v>
      </c>
      <c r="C416" s="3">
        <v>1</v>
      </c>
      <c r="D416" s="5" t="s">
        <v>15</v>
      </c>
      <c r="F416">
        <v>0.68</v>
      </c>
      <c r="J416">
        <f>42+48</f>
        <v>90</v>
      </c>
      <c r="K416">
        <v>2</v>
      </c>
      <c r="L416">
        <v>48</v>
      </c>
      <c r="P416">
        <v>3</v>
      </c>
      <c r="Q416" s="18">
        <v>223</v>
      </c>
    </row>
    <row r="417" spans="1:17">
      <c r="A417" s="2">
        <v>41100</v>
      </c>
      <c r="B417" s="3" t="s">
        <v>26</v>
      </c>
      <c r="C417" s="3">
        <v>1</v>
      </c>
      <c r="D417" s="5" t="s">
        <v>15</v>
      </c>
      <c r="F417">
        <v>1.25</v>
      </c>
      <c r="J417">
        <f>32+49+48</f>
        <v>129</v>
      </c>
      <c r="K417">
        <v>3</v>
      </c>
      <c r="L417">
        <v>49</v>
      </c>
      <c r="P417">
        <v>3</v>
      </c>
      <c r="Q417" s="18">
        <v>224</v>
      </c>
    </row>
    <row r="418" spans="1:17">
      <c r="A418" s="2">
        <v>41100</v>
      </c>
      <c r="B418" s="3" t="s">
        <v>26</v>
      </c>
      <c r="C418" s="3">
        <v>1</v>
      </c>
      <c r="D418" s="5" t="s">
        <v>15</v>
      </c>
      <c r="F418">
        <v>2.92</v>
      </c>
      <c r="J418">
        <f>114+118+136+137+145+146+145</f>
        <v>941</v>
      </c>
      <c r="K418">
        <v>7</v>
      </c>
      <c r="L418">
        <v>146</v>
      </c>
      <c r="P418">
        <v>3</v>
      </c>
      <c r="Q418" s="18">
        <v>225</v>
      </c>
    </row>
    <row r="419" spans="1:17">
      <c r="A419" s="2">
        <v>41100</v>
      </c>
      <c r="B419" s="3" t="s">
        <v>26</v>
      </c>
      <c r="C419" s="3">
        <v>1</v>
      </c>
      <c r="D419" s="5" t="s">
        <v>15</v>
      </c>
      <c r="F419">
        <v>2.39</v>
      </c>
      <c r="J419">
        <f>63+83+103+119+113+111</f>
        <v>592</v>
      </c>
      <c r="K419">
        <v>6</v>
      </c>
      <c r="L419">
        <v>119</v>
      </c>
      <c r="P419">
        <v>3</v>
      </c>
      <c r="Q419" s="18">
        <v>226</v>
      </c>
    </row>
    <row r="420" spans="1:17">
      <c r="A420" s="2">
        <v>41100</v>
      </c>
      <c r="B420" s="3" t="s">
        <v>26</v>
      </c>
      <c r="C420" s="3">
        <v>1</v>
      </c>
      <c r="D420" s="5" t="s">
        <v>15</v>
      </c>
      <c r="F420">
        <v>2.61</v>
      </c>
      <c r="J420">
        <f>104+107+124+120+131+131</f>
        <v>717</v>
      </c>
      <c r="K420">
        <v>6</v>
      </c>
      <c r="L420">
        <v>131</v>
      </c>
      <c r="P420">
        <v>3</v>
      </c>
      <c r="Q420" s="18">
        <v>227</v>
      </c>
    </row>
    <row r="421" spans="1:17">
      <c r="A421" s="2">
        <v>41100</v>
      </c>
      <c r="B421" s="3" t="s">
        <v>26</v>
      </c>
      <c r="C421" s="3">
        <v>1</v>
      </c>
      <c r="D421" s="5" t="s">
        <v>15</v>
      </c>
      <c r="F421">
        <v>2.34</v>
      </c>
      <c r="J421">
        <f>84+109+111+119+130+128+129</f>
        <v>810</v>
      </c>
      <c r="K421">
        <v>7</v>
      </c>
      <c r="L421">
        <v>130</v>
      </c>
      <c r="P421">
        <v>3</v>
      </c>
      <c r="Q421" s="18">
        <v>228</v>
      </c>
    </row>
    <row r="422" spans="1:17">
      <c r="A422" s="2">
        <v>41100</v>
      </c>
      <c r="B422" s="3" t="s">
        <v>26</v>
      </c>
      <c r="C422" s="3">
        <v>1</v>
      </c>
      <c r="D422" s="5" t="s">
        <v>15</v>
      </c>
      <c r="F422">
        <v>1.45</v>
      </c>
      <c r="J422">
        <f>91+113+115+128</f>
        <v>447</v>
      </c>
      <c r="K422">
        <v>4</v>
      </c>
      <c r="L422">
        <v>128</v>
      </c>
      <c r="P422">
        <v>3</v>
      </c>
      <c r="Q422" s="18">
        <v>229</v>
      </c>
    </row>
    <row r="423" spans="1:17">
      <c r="A423" s="2">
        <v>41100</v>
      </c>
      <c r="B423" s="3" t="s">
        <v>26</v>
      </c>
      <c r="C423" s="3">
        <v>1</v>
      </c>
      <c r="D423" s="5" t="s">
        <v>15</v>
      </c>
      <c r="F423">
        <v>1.19</v>
      </c>
      <c r="J423">
        <f>37+56+56+72+79</f>
        <v>300</v>
      </c>
      <c r="K423">
        <v>5</v>
      </c>
      <c r="L423">
        <v>79</v>
      </c>
      <c r="P423">
        <v>3</v>
      </c>
      <c r="Q423" s="18">
        <v>230</v>
      </c>
    </row>
    <row r="424" spans="1:17">
      <c r="A424" s="2">
        <v>41100</v>
      </c>
      <c r="B424" s="3" t="s">
        <v>26</v>
      </c>
      <c r="C424" s="3">
        <v>1</v>
      </c>
      <c r="D424" s="5" t="s">
        <v>15</v>
      </c>
      <c r="F424">
        <v>0.86</v>
      </c>
      <c r="J424">
        <f>76</f>
        <v>76</v>
      </c>
      <c r="K424">
        <v>1</v>
      </c>
      <c r="L424">
        <v>76</v>
      </c>
      <c r="P424">
        <v>3</v>
      </c>
      <c r="Q424" s="18">
        <v>231</v>
      </c>
    </row>
    <row r="425" spans="1:17">
      <c r="A425" s="2">
        <v>41100</v>
      </c>
      <c r="B425" s="3" t="s">
        <v>26</v>
      </c>
      <c r="C425" s="3">
        <v>1</v>
      </c>
      <c r="D425" s="5" t="s">
        <v>15</v>
      </c>
      <c r="F425">
        <v>1.82</v>
      </c>
      <c r="J425">
        <f>95+108+120+121+124+122</f>
        <v>690</v>
      </c>
      <c r="K425">
        <v>6</v>
      </c>
      <c r="L425">
        <v>124</v>
      </c>
      <c r="P425">
        <v>3</v>
      </c>
      <c r="Q425" s="18">
        <v>232</v>
      </c>
    </row>
    <row r="426" spans="1:17">
      <c r="A426" s="2">
        <v>41100</v>
      </c>
      <c r="B426" s="3" t="s">
        <v>26</v>
      </c>
      <c r="C426" s="3">
        <v>1</v>
      </c>
      <c r="D426" s="5" t="s">
        <v>15</v>
      </c>
      <c r="F426">
        <v>2.4900000000000002</v>
      </c>
      <c r="J426">
        <f>86+87+109+114+115+126+126+128</f>
        <v>891</v>
      </c>
      <c r="K426">
        <v>8</v>
      </c>
      <c r="L426">
        <v>128</v>
      </c>
      <c r="P426">
        <v>3</v>
      </c>
      <c r="Q426" s="18">
        <v>233</v>
      </c>
    </row>
    <row r="427" spans="1:17">
      <c r="A427" s="2">
        <v>41100</v>
      </c>
      <c r="B427" s="3" t="s">
        <v>26</v>
      </c>
      <c r="C427" s="3">
        <v>1</v>
      </c>
      <c r="D427" s="5" t="s">
        <v>15</v>
      </c>
      <c r="F427">
        <v>2.42</v>
      </c>
      <c r="J427">
        <f>65+84+102+115+119+118+122+112</f>
        <v>837</v>
      </c>
      <c r="K427">
        <v>8</v>
      </c>
      <c r="L427">
        <v>122</v>
      </c>
      <c r="P427">
        <v>3</v>
      </c>
      <c r="Q427" s="18">
        <v>234</v>
      </c>
    </row>
    <row r="428" spans="1:17">
      <c r="A428" s="2">
        <v>41100</v>
      </c>
      <c r="B428" s="3" t="s">
        <v>26</v>
      </c>
      <c r="C428" s="3">
        <v>1</v>
      </c>
      <c r="D428" s="5" t="s">
        <v>15</v>
      </c>
      <c r="F428">
        <v>1.98</v>
      </c>
      <c r="J428">
        <f>58+80+82+98+111+114</f>
        <v>543</v>
      </c>
      <c r="K428">
        <v>6</v>
      </c>
      <c r="L428">
        <v>114</v>
      </c>
      <c r="P428">
        <v>3</v>
      </c>
      <c r="Q428" s="18">
        <v>235</v>
      </c>
    </row>
    <row r="429" spans="1:17">
      <c r="A429" s="19">
        <v>41100</v>
      </c>
      <c r="B429" s="3" t="s">
        <v>26</v>
      </c>
      <c r="C429" s="3">
        <v>1</v>
      </c>
      <c r="D429" s="6" t="s">
        <v>15</v>
      </c>
      <c r="F429">
        <v>2.4500000000000002</v>
      </c>
      <c r="J429">
        <f>50+85+103+111+118+117+121+109</f>
        <v>814</v>
      </c>
      <c r="K429">
        <v>8</v>
      </c>
      <c r="L429">
        <v>121</v>
      </c>
      <c r="P429">
        <v>3</v>
      </c>
      <c r="Q429" s="18">
        <v>236</v>
      </c>
    </row>
    <row r="430" spans="1:17">
      <c r="A430" s="19">
        <v>41100</v>
      </c>
      <c r="B430" s="3" t="s">
        <v>26</v>
      </c>
      <c r="C430" s="3">
        <v>1</v>
      </c>
      <c r="D430" s="6" t="s">
        <v>18</v>
      </c>
      <c r="E430">
        <v>192</v>
      </c>
      <c r="F430">
        <v>2</v>
      </c>
      <c r="P430">
        <v>3</v>
      </c>
      <c r="Q430" s="18">
        <v>237</v>
      </c>
    </row>
    <row r="431" spans="1:17">
      <c r="A431" s="19">
        <v>41100</v>
      </c>
      <c r="B431" s="3" t="s">
        <v>26</v>
      </c>
      <c r="C431" s="3">
        <v>1</v>
      </c>
      <c r="D431" s="6" t="s">
        <v>15</v>
      </c>
      <c r="F431">
        <v>1.21</v>
      </c>
      <c r="J431">
        <f>57+78+82+99+102+115</f>
        <v>533</v>
      </c>
      <c r="K431">
        <v>6</v>
      </c>
      <c r="L431">
        <v>115</v>
      </c>
      <c r="P431">
        <v>3</v>
      </c>
      <c r="Q431" s="18">
        <v>238</v>
      </c>
    </row>
    <row r="432" spans="1:17">
      <c r="A432" s="19">
        <v>41100</v>
      </c>
      <c r="B432" s="3" t="s">
        <v>26</v>
      </c>
      <c r="C432" s="3">
        <v>58</v>
      </c>
      <c r="D432" s="6" t="s">
        <v>15</v>
      </c>
      <c r="F432">
        <v>2.4900000000000002</v>
      </c>
      <c r="J432">
        <f>147+149+210+237+276+295</f>
        <v>1314</v>
      </c>
      <c r="K432">
        <v>6</v>
      </c>
      <c r="L432">
        <v>295</v>
      </c>
      <c r="P432">
        <v>3</v>
      </c>
      <c r="Q432" s="18">
        <v>239</v>
      </c>
    </row>
    <row r="433" spans="1:17">
      <c r="A433" s="19">
        <v>41100</v>
      </c>
      <c r="B433" s="3" t="s">
        <v>26</v>
      </c>
      <c r="C433" s="3">
        <v>58</v>
      </c>
      <c r="D433" s="6" t="s">
        <v>15</v>
      </c>
      <c r="F433">
        <v>0.28000000000000003</v>
      </c>
      <c r="J433">
        <f>93+102+137+147</f>
        <v>479</v>
      </c>
      <c r="K433">
        <v>4</v>
      </c>
      <c r="L433">
        <v>147</v>
      </c>
      <c r="P433">
        <v>3</v>
      </c>
      <c r="Q433" s="18">
        <v>240</v>
      </c>
    </row>
    <row r="434" spans="1:17">
      <c r="A434" s="19">
        <v>41100</v>
      </c>
      <c r="B434" s="3" t="s">
        <v>26</v>
      </c>
      <c r="C434" s="3">
        <v>58</v>
      </c>
      <c r="D434" s="6" t="s">
        <v>15</v>
      </c>
      <c r="F434">
        <v>5.29</v>
      </c>
      <c r="J434">
        <f>173+164+243+259+311+343+330+365</f>
        <v>2188</v>
      </c>
      <c r="K434">
        <v>8</v>
      </c>
      <c r="L434">
        <v>365</v>
      </c>
      <c r="P434">
        <v>3</v>
      </c>
      <c r="Q434" s="18">
        <v>241</v>
      </c>
    </row>
    <row r="435" spans="1:17">
      <c r="A435" s="19">
        <v>41100</v>
      </c>
      <c r="B435" s="3" t="s">
        <v>26</v>
      </c>
      <c r="C435" s="3">
        <v>58</v>
      </c>
      <c r="D435" s="6" t="s">
        <v>15</v>
      </c>
      <c r="F435">
        <v>0.93</v>
      </c>
      <c r="J435">
        <f>89+87+102</f>
        <v>278</v>
      </c>
      <c r="K435">
        <v>3</v>
      </c>
      <c r="L435">
        <v>102</v>
      </c>
      <c r="P435">
        <v>3</v>
      </c>
      <c r="Q435" s="18">
        <v>242</v>
      </c>
    </row>
    <row r="436" spans="1:17">
      <c r="A436" s="19">
        <v>41100</v>
      </c>
      <c r="B436" s="3" t="s">
        <v>26</v>
      </c>
      <c r="C436" s="3">
        <v>58</v>
      </c>
      <c r="D436" s="6" t="s">
        <v>15</v>
      </c>
      <c r="F436">
        <v>5.9</v>
      </c>
      <c r="J436">
        <f>290+302+305+306+312+324</f>
        <v>1839</v>
      </c>
      <c r="K436">
        <v>6</v>
      </c>
      <c r="L436">
        <v>324</v>
      </c>
      <c r="P436">
        <v>3</v>
      </c>
      <c r="Q436" s="18">
        <v>243</v>
      </c>
    </row>
    <row r="437" spans="1:17">
      <c r="A437" s="19">
        <v>41100</v>
      </c>
      <c r="B437" s="3" t="s">
        <v>26</v>
      </c>
      <c r="C437" s="3">
        <v>58</v>
      </c>
      <c r="D437" s="6" t="s">
        <v>15</v>
      </c>
      <c r="F437">
        <v>4.34</v>
      </c>
      <c r="J437">
        <f>98+194+260+287+320+332+344</f>
        <v>1835</v>
      </c>
      <c r="K437">
        <v>7</v>
      </c>
      <c r="L437">
        <v>344</v>
      </c>
      <c r="P437">
        <v>3</v>
      </c>
      <c r="Q437" s="18">
        <v>244</v>
      </c>
    </row>
    <row r="438" spans="1:17">
      <c r="A438" s="19">
        <v>41100</v>
      </c>
      <c r="B438" s="3" t="s">
        <v>26</v>
      </c>
      <c r="C438" s="3">
        <v>58</v>
      </c>
      <c r="D438" s="6" t="s">
        <v>15</v>
      </c>
      <c r="F438">
        <v>6.36</v>
      </c>
      <c r="J438">
        <f>166+243+286+321+323+328+334+341+366+287</f>
        <v>2995</v>
      </c>
      <c r="K438">
        <v>10</v>
      </c>
      <c r="L438">
        <v>366</v>
      </c>
      <c r="P438">
        <v>3</v>
      </c>
      <c r="Q438" s="18">
        <v>245</v>
      </c>
    </row>
    <row r="439" spans="1:17">
      <c r="A439" s="19">
        <v>41100</v>
      </c>
      <c r="B439" s="3" t="s">
        <v>26</v>
      </c>
      <c r="C439" s="3">
        <v>58</v>
      </c>
      <c r="D439" s="6" t="s">
        <v>15</v>
      </c>
      <c r="F439">
        <v>2.4500000000000002</v>
      </c>
      <c r="J439">
        <f>197+136+204+237+290+290+312</f>
        <v>1666</v>
      </c>
      <c r="K439">
        <v>7</v>
      </c>
      <c r="L439">
        <v>312</v>
      </c>
      <c r="P439">
        <v>3</v>
      </c>
      <c r="Q439" s="18">
        <v>246</v>
      </c>
    </row>
    <row r="440" spans="1:17">
      <c r="A440" s="19">
        <v>41100</v>
      </c>
      <c r="B440" s="3" t="s">
        <v>26</v>
      </c>
      <c r="C440" s="3">
        <v>58</v>
      </c>
      <c r="D440" s="6" t="s">
        <v>22</v>
      </c>
      <c r="E440">
        <v>150</v>
      </c>
      <c r="F440">
        <v>0.23</v>
      </c>
      <c r="G440">
        <v>7</v>
      </c>
      <c r="P440">
        <v>3</v>
      </c>
      <c r="Q440" s="18">
        <v>247</v>
      </c>
    </row>
    <row r="441" spans="1:17">
      <c r="A441" s="19">
        <v>41100</v>
      </c>
      <c r="B441" s="3" t="s">
        <v>26</v>
      </c>
      <c r="C441" s="3">
        <v>58</v>
      </c>
      <c r="D441" s="6" t="s">
        <v>22</v>
      </c>
      <c r="E441">
        <v>335</v>
      </c>
      <c r="F441">
        <v>1.51</v>
      </c>
      <c r="G441">
        <v>24</v>
      </c>
      <c r="P441">
        <v>3</v>
      </c>
      <c r="Q441" s="18">
        <v>248</v>
      </c>
    </row>
    <row r="442" spans="1:17">
      <c r="A442" s="19">
        <v>41100</v>
      </c>
      <c r="B442" s="3" t="s">
        <v>26</v>
      </c>
      <c r="C442" s="3">
        <v>58</v>
      </c>
      <c r="D442" s="6" t="s">
        <v>22</v>
      </c>
      <c r="E442">
        <v>311</v>
      </c>
      <c r="F442">
        <v>1.28</v>
      </c>
      <c r="G442">
        <v>21</v>
      </c>
      <c r="P442">
        <v>3</v>
      </c>
      <c r="Q442" s="18">
        <v>249</v>
      </c>
    </row>
    <row r="443" spans="1:17">
      <c r="A443" s="19">
        <v>41100</v>
      </c>
      <c r="B443" s="3" t="s">
        <v>26</v>
      </c>
      <c r="C443" s="3">
        <v>18</v>
      </c>
      <c r="D443" s="5" t="s">
        <v>19</v>
      </c>
      <c r="E443">
        <v>222</v>
      </c>
      <c r="F443">
        <f>0.69+0.59</f>
        <v>1.2799999999999998</v>
      </c>
      <c r="H443">
        <v>14</v>
      </c>
      <c r="I443">
        <v>1.8</v>
      </c>
      <c r="M443" t="s">
        <v>29</v>
      </c>
      <c r="P443">
        <v>3</v>
      </c>
      <c r="Q443" s="18">
        <v>250</v>
      </c>
    </row>
    <row r="444" spans="1:17">
      <c r="A444" s="19">
        <v>41100</v>
      </c>
      <c r="B444" s="3" t="s">
        <v>26</v>
      </c>
      <c r="C444" s="3">
        <v>18</v>
      </c>
      <c r="D444" s="5" t="s">
        <v>15</v>
      </c>
      <c r="F444">
        <f>1.01+0.59</f>
        <v>1.6</v>
      </c>
      <c r="J444">
        <f>104+133+181+193</f>
        <v>611</v>
      </c>
      <c r="K444">
        <v>4</v>
      </c>
      <c r="L444">
        <v>193</v>
      </c>
      <c r="M444" t="s">
        <v>29</v>
      </c>
      <c r="P444">
        <v>3</v>
      </c>
      <c r="Q444" s="18">
        <v>251</v>
      </c>
    </row>
    <row r="445" spans="1:17">
      <c r="A445" s="19">
        <v>41100</v>
      </c>
      <c r="B445" s="3" t="s">
        <v>26</v>
      </c>
      <c r="C445" s="3">
        <v>18</v>
      </c>
      <c r="D445" s="5" t="s">
        <v>19</v>
      </c>
      <c r="F445">
        <v>1.0900000000000001</v>
      </c>
      <c r="J445">
        <f>144+174+192+196</f>
        <v>706</v>
      </c>
      <c r="K445">
        <v>4</v>
      </c>
      <c r="L445">
        <v>196</v>
      </c>
      <c r="P445">
        <v>3</v>
      </c>
      <c r="Q445" s="18">
        <v>252</v>
      </c>
    </row>
    <row r="446" spans="1:17">
      <c r="A446" s="19">
        <v>41100</v>
      </c>
      <c r="B446" s="3" t="s">
        <v>26</v>
      </c>
      <c r="C446" s="3">
        <v>18</v>
      </c>
      <c r="D446" s="5" t="s">
        <v>19</v>
      </c>
      <c r="E446">
        <v>140</v>
      </c>
      <c r="F446">
        <v>1.48</v>
      </c>
      <c r="H446">
        <v>17</v>
      </c>
      <c r="I446">
        <v>2</v>
      </c>
      <c r="P446">
        <v>3</v>
      </c>
      <c r="Q446" s="18">
        <v>253</v>
      </c>
    </row>
    <row r="447" spans="1:17">
      <c r="A447" s="19">
        <v>41100</v>
      </c>
      <c r="B447" s="3" t="s">
        <v>26</v>
      </c>
      <c r="C447" s="3">
        <v>18</v>
      </c>
      <c r="D447" s="5" t="s">
        <v>19</v>
      </c>
      <c r="E447">
        <v>228</v>
      </c>
      <c r="F447">
        <v>1.66</v>
      </c>
      <c r="H447">
        <v>18</v>
      </c>
      <c r="I447">
        <v>2</v>
      </c>
      <c r="P447">
        <v>3</v>
      </c>
      <c r="Q447" s="18">
        <v>254</v>
      </c>
    </row>
    <row r="448" spans="1:17">
      <c r="A448" s="19">
        <v>41100</v>
      </c>
      <c r="B448" s="3" t="s">
        <v>26</v>
      </c>
      <c r="C448" s="3">
        <v>18</v>
      </c>
      <c r="D448" s="5" t="s">
        <v>15</v>
      </c>
      <c r="F448">
        <v>0.89</v>
      </c>
      <c r="J448">
        <f>99+127+187+164+182</f>
        <v>759</v>
      </c>
      <c r="K448">
        <v>5</v>
      </c>
      <c r="L448">
        <v>187</v>
      </c>
      <c r="P448">
        <v>3</v>
      </c>
      <c r="Q448" s="18">
        <v>255</v>
      </c>
    </row>
    <row r="449" spans="1:17">
      <c r="A449" s="19">
        <v>41100</v>
      </c>
      <c r="B449" s="3" t="s">
        <v>26</v>
      </c>
      <c r="C449" s="3">
        <v>18</v>
      </c>
      <c r="D449" s="5" t="s">
        <v>19</v>
      </c>
      <c r="E449">
        <v>230</v>
      </c>
      <c r="F449">
        <v>1.62</v>
      </c>
      <c r="H449">
        <v>20</v>
      </c>
      <c r="I449">
        <v>2.1</v>
      </c>
      <c r="P449">
        <v>3</v>
      </c>
      <c r="Q449" s="18">
        <v>256</v>
      </c>
    </row>
    <row r="450" spans="1:17">
      <c r="A450" s="19">
        <v>41100</v>
      </c>
      <c r="B450" s="3" t="s">
        <v>26</v>
      </c>
      <c r="C450" s="3">
        <v>18</v>
      </c>
      <c r="D450" s="5" t="s">
        <v>19</v>
      </c>
      <c r="F450">
        <v>0.94</v>
      </c>
      <c r="J450">
        <f>116+132+177+179+207</f>
        <v>811</v>
      </c>
      <c r="K450">
        <v>5</v>
      </c>
      <c r="L450">
        <v>207</v>
      </c>
      <c r="P450">
        <v>3</v>
      </c>
      <c r="Q450" s="18">
        <v>257</v>
      </c>
    </row>
    <row r="451" spans="1:17">
      <c r="A451" s="19">
        <v>41100</v>
      </c>
      <c r="B451" s="3" t="s">
        <v>26</v>
      </c>
      <c r="C451" s="3">
        <v>18</v>
      </c>
      <c r="D451" s="5" t="s">
        <v>19</v>
      </c>
      <c r="F451">
        <v>2.16</v>
      </c>
      <c r="J451">
        <f>94+208+272</f>
        <v>574</v>
      </c>
      <c r="K451">
        <v>3</v>
      </c>
      <c r="L451">
        <v>272</v>
      </c>
      <c r="P451">
        <v>3</v>
      </c>
      <c r="Q451" s="18">
        <v>258</v>
      </c>
    </row>
    <row r="452" spans="1:17">
      <c r="A452" s="19">
        <v>41100</v>
      </c>
      <c r="B452" s="3" t="s">
        <v>26</v>
      </c>
      <c r="C452" s="3">
        <v>18</v>
      </c>
      <c r="D452" s="5" t="s">
        <v>19</v>
      </c>
      <c r="E452">
        <v>210</v>
      </c>
      <c r="F452">
        <v>2.25</v>
      </c>
      <c r="H452">
        <v>15</v>
      </c>
      <c r="I452">
        <v>1.7</v>
      </c>
      <c r="P452">
        <v>3</v>
      </c>
      <c r="Q452" s="18">
        <v>259</v>
      </c>
    </row>
    <row r="453" spans="1:17">
      <c r="A453" s="19">
        <v>41100</v>
      </c>
      <c r="B453" s="3" t="s">
        <v>26</v>
      </c>
      <c r="C453" s="3">
        <v>18</v>
      </c>
      <c r="D453" s="5" t="s">
        <v>19</v>
      </c>
      <c r="E453">
        <v>221</v>
      </c>
      <c r="F453">
        <v>1.62</v>
      </c>
      <c r="H453">
        <v>18</v>
      </c>
      <c r="I453">
        <v>2</v>
      </c>
      <c r="P453">
        <v>3</v>
      </c>
      <c r="Q453" s="18">
        <v>260</v>
      </c>
    </row>
    <row r="454" spans="1:17">
      <c r="A454" s="19">
        <v>41100</v>
      </c>
      <c r="B454" s="3" t="s">
        <v>26</v>
      </c>
      <c r="C454" s="3">
        <v>18</v>
      </c>
      <c r="D454" s="5" t="s">
        <v>19</v>
      </c>
      <c r="F454">
        <v>1.3</v>
      </c>
      <c r="J454">
        <f>120+168+209+229+230</f>
        <v>956</v>
      </c>
      <c r="K454">
        <v>5</v>
      </c>
      <c r="L454">
        <v>230</v>
      </c>
      <c r="P454">
        <v>3</v>
      </c>
      <c r="Q454" s="18">
        <v>261</v>
      </c>
    </row>
    <row r="455" spans="1:17">
      <c r="A455" s="19">
        <v>41100</v>
      </c>
      <c r="B455" s="3" t="s">
        <v>26</v>
      </c>
      <c r="C455" s="3">
        <v>18</v>
      </c>
      <c r="D455" s="5" t="s">
        <v>19</v>
      </c>
      <c r="E455">
        <v>235</v>
      </c>
      <c r="F455">
        <v>1.54</v>
      </c>
      <c r="H455">
        <v>19</v>
      </c>
      <c r="I455">
        <v>2</v>
      </c>
      <c r="P455">
        <v>3</v>
      </c>
      <c r="Q455" s="18">
        <v>262</v>
      </c>
    </row>
    <row r="456" spans="1:17">
      <c r="A456" s="19">
        <v>41100</v>
      </c>
      <c r="B456" s="3" t="s">
        <v>26</v>
      </c>
      <c r="C456" s="3">
        <v>18</v>
      </c>
      <c r="D456" s="5" t="s">
        <v>19</v>
      </c>
      <c r="F456">
        <v>1.01</v>
      </c>
      <c r="J456">
        <f>152+197+237+250</f>
        <v>836</v>
      </c>
      <c r="K456">
        <v>4</v>
      </c>
      <c r="L456">
        <v>250</v>
      </c>
      <c r="P456">
        <v>3</v>
      </c>
      <c r="Q456" s="18">
        <v>263</v>
      </c>
    </row>
    <row r="457" spans="1:17">
      <c r="A457" s="19">
        <v>41100</v>
      </c>
      <c r="B457" s="3" t="s">
        <v>26</v>
      </c>
      <c r="C457" s="3">
        <v>18</v>
      </c>
      <c r="D457" s="5" t="s">
        <v>19</v>
      </c>
      <c r="E457">
        <v>248</v>
      </c>
      <c r="F457">
        <v>1.35</v>
      </c>
      <c r="H457">
        <v>12</v>
      </c>
      <c r="I457">
        <v>2</v>
      </c>
      <c r="P457">
        <v>3</v>
      </c>
      <c r="Q457" s="18">
        <v>264</v>
      </c>
    </row>
    <row r="458" spans="1:17">
      <c r="A458" s="19">
        <v>41100</v>
      </c>
      <c r="B458" s="3" t="s">
        <v>26</v>
      </c>
      <c r="C458" s="3">
        <v>18</v>
      </c>
      <c r="D458" s="5" t="s">
        <v>19</v>
      </c>
      <c r="F458">
        <v>0.99</v>
      </c>
      <c r="J458">
        <f>145+194+229+230</f>
        <v>798</v>
      </c>
      <c r="K458">
        <v>4</v>
      </c>
      <c r="L458">
        <v>230</v>
      </c>
      <c r="P458">
        <v>3</v>
      </c>
      <c r="Q458" s="18">
        <v>265</v>
      </c>
    </row>
    <row r="459" spans="1:17">
      <c r="A459" s="19">
        <v>41100</v>
      </c>
      <c r="B459" s="3" t="s">
        <v>26</v>
      </c>
      <c r="C459" s="3">
        <v>15</v>
      </c>
      <c r="D459" s="5" t="s">
        <v>19</v>
      </c>
      <c r="E459">
        <v>231</v>
      </c>
      <c r="F459">
        <v>1.99</v>
      </c>
      <c r="H459">
        <v>11</v>
      </c>
      <c r="I459">
        <v>0.8</v>
      </c>
      <c r="P459">
        <v>3</v>
      </c>
      <c r="Q459" s="18">
        <v>266</v>
      </c>
    </row>
    <row r="460" spans="1:17">
      <c r="A460" s="19">
        <v>41100</v>
      </c>
      <c r="B460" s="3" t="s">
        <v>26</v>
      </c>
      <c r="C460" s="3">
        <v>15</v>
      </c>
      <c r="D460" s="5" t="s">
        <v>15</v>
      </c>
      <c r="F460">
        <v>4.54</v>
      </c>
      <c r="J460">
        <f>183+194+184+289+219+256+315+377+348</f>
        <v>2365</v>
      </c>
      <c r="K460">
        <v>9</v>
      </c>
      <c r="L460">
        <v>377</v>
      </c>
      <c r="P460">
        <v>3</v>
      </c>
      <c r="Q460" s="18">
        <v>267</v>
      </c>
    </row>
    <row r="461" spans="1:17">
      <c r="A461" s="19">
        <v>41100</v>
      </c>
      <c r="B461" s="3" t="s">
        <v>26</v>
      </c>
      <c r="C461" s="3">
        <v>15</v>
      </c>
      <c r="D461" s="5" t="s">
        <v>15</v>
      </c>
      <c r="F461">
        <v>1.1100000000000001</v>
      </c>
      <c r="J461">
        <f>224+244+255</f>
        <v>723</v>
      </c>
      <c r="K461">
        <v>3</v>
      </c>
      <c r="L461">
        <v>255</v>
      </c>
      <c r="P461">
        <v>3</v>
      </c>
      <c r="Q461" s="18">
        <v>268</v>
      </c>
    </row>
    <row r="462" spans="1:17">
      <c r="A462" s="19">
        <v>41100</v>
      </c>
      <c r="B462" s="3" t="s">
        <v>26</v>
      </c>
      <c r="C462" s="3">
        <v>15</v>
      </c>
      <c r="D462" s="5" t="s">
        <v>15</v>
      </c>
      <c r="F462">
        <v>1.54</v>
      </c>
      <c r="J462">
        <f>227+252+286+286</f>
        <v>1051</v>
      </c>
      <c r="K462">
        <v>4</v>
      </c>
      <c r="L462">
        <v>286</v>
      </c>
      <c r="P462">
        <v>3</v>
      </c>
      <c r="Q462" s="18">
        <v>269</v>
      </c>
    </row>
    <row r="463" spans="1:17">
      <c r="A463" s="19">
        <v>41100</v>
      </c>
      <c r="B463" s="3" t="s">
        <v>26</v>
      </c>
      <c r="C463" s="3">
        <v>15</v>
      </c>
      <c r="D463" s="5" t="s">
        <v>15</v>
      </c>
      <c r="F463">
        <v>0.69</v>
      </c>
      <c r="J463">
        <f>186+216+220</f>
        <v>622</v>
      </c>
      <c r="K463">
        <v>3</v>
      </c>
      <c r="L463">
        <v>220</v>
      </c>
      <c r="P463">
        <v>3</v>
      </c>
      <c r="Q463" s="18">
        <v>270</v>
      </c>
    </row>
    <row r="464" spans="1:17">
      <c r="A464" s="19">
        <v>41100</v>
      </c>
      <c r="B464" s="3" t="s">
        <v>26</v>
      </c>
      <c r="C464" s="3">
        <v>15</v>
      </c>
      <c r="D464" s="5" t="s">
        <v>19</v>
      </c>
      <c r="F464">
        <v>1.94</v>
      </c>
      <c r="J464">
        <f>265+276</f>
        <v>541</v>
      </c>
      <c r="K464">
        <v>2</v>
      </c>
      <c r="L464">
        <v>276</v>
      </c>
      <c r="P464">
        <v>3</v>
      </c>
      <c r="Q464" s="18">
        <v>271</v>
      </c>
    </row>
    <row r="465" spans="1:17">
      <c r="A465" s="19">
        <v>41100</v>
      </c>
      <c r="B465" s="3" t="s">
        <v>26</v>
      </c>
      <c r="C465" s="3">
        <v>15</v>
      </c>
      <c r="D465" s="5" t="s">
        <v>15</v>
      </c>
      <c r="F465">
        <v>0.82</v>
      </c>
      <c r="J465">
        <f>151+189+168</f>
        <v>508</v>
      </c>
      <c r="K465">
        <v>3</v>
      </c>
      <c r="L465">
        <v>189</v>
      </c>
      <c r="P465">
        <v>3</v>
      </c>
      <c r="Q465" s="18">
        <v>272</v>
      </c>
    </row>
    <row r="466" spans="1:17">
      <c r="A466" s="19">
        <v>41100</v>
      </c>
      <c r="B466" s="3" t="s">
        <v>26</v>
      </c>
      <c r="C466" s="3">
        <v>15</v>
      </c>
      <c r="D466" s="5" t="s">
        <v>15</v>
      </c>
      <c r="F466">
        <v>1.98</v>
      </c>
      <c r="J466">
        <f>176+233+289+325+364+367</f>
        <v>1754</v>
      </c>
      <c r="K466">
        <v>6</v>
      </c>
      <c r="L466">
        <v>367</v>
      </c>
      <c r="P466">
        <v>3</v>
      </c>
      <c r="Q466" s="18">
        <v>273</v>
      </c>
    </row>
    <row r="467" spans="1:17">
      <c r="A467" s="19">
        <v>41100</v>
      </c>
      <c r="B467" s="3" t="s">
        <v>26</v>
      </c>
      <c r="C467" s="3">
        <v>15</v>
      </c>
      <c r="D467" s="5" t="s">
        <v>15</v>
      </c>
      <c r="F467">
        <v>2.08</v>
      </c>
      <c r="J467">
        <f>239+290+303+317+337+335</f>
        <v>1821</v>
      </c>
      <c r="K467">
        <v>6</v>
      </c>
      <c r="L467">
        <v>337</v>
      </c>
      <c r="P467">
        <v>3</v>
      </c>
      <c r="Q467" s="18">
        <v>274</v>
      </c>
    </row>
    <row r="468" spans="1:17">
      <c r="A468" s="19">
        <v>41100</v>
      </c>
      <c r="B468" s="3" t="s">
        <v>26</v>
      </c>
      <c r="C468" s="3">
        <v>15</v>
      </c>
      <c r="D468" s="5" t="s">
        <v>15</v>
      </c>
      <c r="F468">
        <v>4.05</v>
      </c>
      <c r="J468">
        <f>215+266+313+327+357+396+407</f>
        <v>2281</v>
      </c>
      <c r="K468">
        <v>7</v>
      </c>
      <c r="L468">
        <v>407</v>
      </c>
      <c r="P468">
        <v>3</v>
      </c>
      <c r="Q468" s="18">
        <v>275</v>
      </c>
    </row>
    <row r="469" spans="1:17">
      <c r="A469" s="19">
        <v>41100</v>
      </c>
      <c r="B469" s="3" t="s">
        <v>26</v>
      </c>
      <c r="C469" s="3">
        <v>15</v>
      </c>
      <c r="D469" s="5" t="s">
        <v>19</v>
      </c>
      <c r="E469">
        <v>300</v>
      </c>
      <c r="F469">
        <v>2.89</v>
      </c>
      <c r="H469">
        <v>43</v>
      </c>
      <c r="I469">
        <v>3</v>
      </c>
      <c r="P469">
        <v>3</v>
      </c>
      <c r="Q469" s="18">
        <v>276</v>
      </c>
    </row>
    <row r="470" spans="1:17">
      <c r="A470" s="19">
        <v>41100</v>
      </c>
      <c r="B470" s="3" t="s">
        <v>26</v>
      </c>
      <c r="C470" s="3">
        <v>15</v>
      </c>
      <c r="D470" s="5" t="s">
        <v>19</v>
      </c>
      <c r="E470">
        <v>337</v>
      </c>
      <c r="F470">
        <v>2.48</v>
      </c>
      <c r="H470">
        <v>34</v>
      </c>
      <c r="I470">
        <v>2.7</v>
      </c>
      <c r="P470">
        <v>3</v>
      </c>
      <c r="Q470" s="18">
        <v>277</v>
      </c>
    </row>
    <row r="471" spans="1:17">
      <c r="A471" s="19">
        <v>41100</v>
      </c>
      <c r="B471" s="3" t="s">
        <v>26</v>
      </c>
      <c r="C471" s="3">
        <v>15</v>
      </c>
      <c r="D471" s="5" t="s">
        <v>15</v>
      </c>
      <c r="F471">
        <v>1.59</v>
      </c>
      <c r="J471">
        <f>195+288+268+293</f>
        <v>1044</v>
      </c>
      <c r="K471">
        <v>4</v>
      </c>
      <c r="L471">
        <v>293</v>
      </c>
      <c r="P471">
        <v>3</v>
      </c>
      <c r="Q471" s="18">
        <v>278</v>
      </c>
    </row>
    <row r="472" spans="1:17">
      <c r="A472" s="19">
        <v>41100</v>
      </c>
      <c r="B472" s="3" t="s">
        <v>26</v>
      </c>
      <c r="C472" s="3">
        <v>15</v>
      </c>
      <c r="D472" s="5" t="s">
        <v>15</v>
      </c>
      <c r="F472">
        <v>0.99</v>
      </c>
      <c r="J472">
        <f>281</f>
        <v>281</v>
      </c>
      <c r="K472">
        <v>1</v>
      </c>
      <c r="L472">
        <v>281</v>
      </c>
      <c r="P472">
        <v>3</v>
      </c>
      <c r="Q472" s="18">
        <v>279</v>
      </c>
    </row>
    <row r="473" spans="1:17">
      <c r="A473" s="19">
        <v>41100</v>
      </c>
      <c r="B473" s="3" t="s">
        <v>26</v>
      </c>
      <c r="C473" s="3">
        <v>15</v>
      </c>
      <c r="D473" s="5" t="s">
        <v>15</v>
      </c>
      <c r="F473">
        <v>3.4</v>
      </c>
      <c r="J473">
        <f>317+392+430+462+475+494</f>
        <v>2570</v>
      </c>
      <c r="K473">
        <v>6</v>
      </c>
      <c r="L473">
        <v>494</v>
      </c>
      <c r="P473">
        <v>3</v>
      </c>
      <c r="Q473" s="18">
        <v>280</v>
      </c>
    </row>
    <row r="474" spans="1:17">
      <c r="A474" s="19">
        <v>41100</v>
      </c>
      <c r="B474" s="3" t="s">
        <v>26</v>
      </c>
      <c r="C474" s="3">
        <v>15</v>
      </c>
      <c r="D474" s="5" t="s">
        <v>19</v>
      </c>
      <c r="E474">
        <v>340</v>
      </c>
      <c r="F474">
        <v>3.04</v>
      </c>
      <c r="H474">
        <v>34</v>
      </c>
      <c r="I474">
        <v>1.9</v>
      </c>
      <c r="P474">
        <v>3</v>
      </c>
      <c r="Q474" s="18">
        <v>281</v>
      </c>
    </row>
    <row r="475" spans="1:17">
      <c r="A475" s="19">
        <v>41100</v>
      </c>
      <c r="B475" s="3" t="s">
        <v>26</v>
      </c>
      <c r="C475" s="3">
        <v>15</v>
      </c>
      <c r="D475" s="5" t="s">
        <v>19</v>
      </c>
      <c r="E475">
        <v>370</v>
      </c>
      <c r="F475">
        <v>2.2999999999999998</v>
      </c>
      <c r="H475">
        <v>45</v>
      </c>
      <c r="I475">
        <v>3</v>
      </c>
      <c r="P475">
        <v>3</v>
      </c>
      <c r="Q475" s="18">
        <v>282</v>
      </c>
    </row>
    <row r="476" spans="1:17">
      <c r="A476" s="19">
        <v>41100</v>
      </c>
      <c r="B476" s="3" t="s">
        <v>26</v>
      </c>
      <c r="C476" s="3">
        <v>15</v>
      </c>
      <c r="D476" s="5" t="s">
        <v>15</v>
      </c>
      <c r="F476">
        <v>4.01</v>
      </c>
      <c r="J476">
        <f>326+359+403+436+446+492+492</f>
        <v>2954</v>
      </c>
      <c r="K476">
        <v>7</v>
      </c>
      <c r="L476">
        <v>492</v>
      </c>
      <c r="P476">
        <v>3</v>
      </c>
      <c r="Q476" s="18">
        <v>283</v>
      </c>
    </row>
    <row r="477" spans="1:17">
      <c r="A477" s="19">
        <v>41100</v>
      </c>
      <c r="B477" s="3" t="s">
        <v>26</v>
      </c>
      <c r="C477" s="3">
        <v>15</v>
      </c>
      <c r="D477" s="5" t="s">
        <v>15</v>
      </c>
      <c r="F477">
        <v>2.89</v>
      </c>
      <c r="J477">
        <f>279+291+297+353+363+356+354</f>
        <v>2293</v>
      </c>
      <c r="K477">
        <v>7</v>
      </c>
      <c r="L477">
        <v>363</v>
      </c>
      <c r="P477">
        <v>3</v>
      </c>
      <c r="Q477" s="18">
        <v>284</v>
      </c>
    </row>
    <row r="478" spans="1:17">
      <c r="A478" s="19">
        <v>41100</v>
      </c>
      <c r="B478" s="3" t="s">
        <v>26</v>
      </c>
      <c r="C478" s="3">
        <v>15</v>
      </c>
      <c r="D478" s="5" t="s">
        <v>15</v>
      </c>
      <c r="F478">
        <v>4.29</v>
      </c>
      <c r="J478">
        <f>309+361+413+455+478+485+502</f>
        <v>3003</v>
      </c>
      <c r="K478">
        <v>7</v>
      </c>
      <c r="L478">
        <v>502</v>
      </c>
      <c r="P478">
        <v>3</v>
      </c>
      <c r="Q478" s="18">
        <v>285</v>
      </c>
    </row>
    <row r="479" spans="1:17">
      <c r="A479" s="19">
        <v>41100</v>
      </c>
      <c r="B479" s="3" t="s">
        <v>26</v>
      </c>
      <c r="C479" s="3">
        <v>15</v>
      </c>
      <c r="D479" s="5" t="s">
        <v>15</v>
      </c>
      <c r="F479">
        <v>1.82</v>
      </c>
      <c r="J479">
        <f>198+213+242+312+286</f>
        <v>1251</v>
      </c>
      <c r="K479">
        <v>5</v>
      </c>
      <c r="L479">
        <v>312</v>
      </c>
      <c r="P479">
        <v>3</v>
      </c>
      <c r="Q479" s="18">
        <v>286</v>
      </c>
    </row>
    <row r="480" spans="1:17">
      <c r="A480" s="19">
        <v>41100</v>
      </c>
      <c r="B480" s="3" t="s">
        <v>26</v>
      </c>
      <c r="C480" s="3">
        <v>15</v>
      </c>
      <c r="D480" s="5" t="s">
        <v>19</v>
      </c>
      <c r="F480">
        <v>3.33</v>
      </c>
      <c r="J480">
        <f>258+333+376+433+469+469+510</f>
        <v>2848</v>
      </c>
      <c r="K480">
        <v>7</v>
      </c>
      <c r="L480">
        <v>510</v>
      </c>
      <c r="P480">
        <v>3</v>
      </c>
      <c r="Q480" s="18">
        <v>287</v>
      </c>
    </row>
    <row r="481" spans="1:17">
      <c r="A481" s="19">
        <v>41100</v>
      </c>
      <c r="B481" s="3" t="s">
        <v>26</v>
      </c>
      <c r="C481" s="3">
        <v>15</v>
      </c>
      <c r="D481" s="5" t="s">
        <v>15</v>
      </c>
      <c r="F481">
        <v>0.72</v>
      </c>
      <c r="J481">
        <f>185+205+256+280</f>
        <v>926</v>
      </c>
      <c r="K481">
        <v>4</v>
      </c>
      <c r="L481">
        <v>280</v>
      </c>
      <c r="P481">
        <v>3</v>
      </c>
      <c r="Q481" s="18">
        <v>288</v>
      </c>
    </row>
    <row r="482" spans="1:17">
      <c r="A482" s="19">
        <v>41100</v>
      </c>
      <c r="B482" s="3" t="s">
        <v>26</v>
      </c>
      <c r="C482" s="3">
        <v>15</v>
      </c>
      <c r="D482" s="5" t="s">
        <v>19</v>
      </c>
      <c r="E482">
        <v>300</v>
      </c>
      <c r="F482">
        <v>2.66</v>
      </c>
      <c r="H482">
        <v>35</v>
      </c>
      <c r="I482">
        <v>2.7</v>
      </c>
      <c r="P482">
        <v>3</v>
      </c>
      <c r="Q482" s="18">
        <v>289</v>
      </c>
    </row>
    <row r="483" spans="1:17">
      <c r="A483" s="19">
        <v>41100</v>
      </c>
      <c r="B483" s="3" t="s">
        <v>26</v>
      </c>
      <c r="C483" s="3">
        <v>15</v>
      </c>
      <c r="D483" s="5" t="s">
        <v>19</v>
      </c>
      <c r="E483">
        <v>327</v>
      </c>
      <c r="F483">
        <v>2.04</v>
      </c>
      <c r="H483">
        <v>28</v>
      </c>
      <c r="I483">
        <v>2.4</v>
      </c>
      <c r="P483">
        <v>3</v>
      </c>
      <c r="Q483" s="18">
        <v>290</v>
      </c>
    </row>
    <row r="484" spans="1:17">
      <c r="A484" s="19">
        <v>41100</v>
      </c>
      <c r="B484" s="3" t="s">
        <v>26</v>
      </c>
      <c r="C484" s="3">
        <v>14</v>
      </c>
      <c r="D484" s="5" t="s">
        <v>22</v>
      </c>
      <c r="E484">
        <v>186</v>
      </c>
      <c r="F484">
        <v>2.06</v>
      </c>
      <c r="P484">
        <v>3</v>
      </c>
      <c r="Q484" s="18">
        <v>291</v>
      </c>
    </row>
    <row r="485" spans="1:17">
      <c r="A485" s="19">
        <v>41100</v>
      </c>
      <c r="B485" s="3" t="s">
        <v>26</v>
      </c>
      <c r="C485" s="3">
        <v>14</v>
      </c>
      <c r="D485" s="5" t="s">
        <v>19</v>
      </c>
      <c r="E485">
        <v>244</v>
      </c>
      <c r="F485">
        <v>2.04</v>
      </c>
      <c r="H485">
        <v>17</v>
      </c>
      <c r="I485">
        <v>2</v>
      </c>
      <c r="P485">
        <v>3</v>
      </c>
      <c r="Q485" s="18">
        <v>292</v>
      </c>
    </row>
    <row r="486" spans="1:17">
      <c r="A486" s="19">
        <v>41100</v>
      </c>
      <c r="B486" s="3" t="s">
        <v>26</v>
      </c>
      <c r="C486" s="3">
        <v>14</v>
      </c>
      <c r="D486" s="5" t="s">
        <v>19</v>
      </c>
      <c r="F486">
        <v>1.75</v>
      </c>
      <c r="J486">
        <f>159+177+206+214+224</f>
        <v>980</v>
      </c>
      <c r="K486">
        <v>5</v>
      </c>
      <c r="L486">
        <v>224</v>
      </c>
      <c r="P486">
        <v>3</v>
      </c>
      <c r="Q486" s="18">
        <v>293</v>
      </c>
    </row>
    <row r="487" spans="1:17">
      <c r="A487" s="19">
        <v>41100</v>
      </c>
      <c r="B487" s="3" t="s">
        <v>26</v>
      </c>
      <c r="C487" s="3">
        <v>14</v>
      </c>
      <c r="D487" s="5" t="s">
        <v>22</v>
      </c>
      <c r="E487">
        <v>207</v>
      </c>
      <c r="F487">
        <v>0.74</v>
      </c>
      <c r="G487">
        <v>7</v>
      </c>
      <c r="P487">
        <v>3</v>
      </c>
      <c r="Q487" s="18">
        <v>294</v>
      </c>
    </row>
    <row r="488" spans="1:17">
      <c r="A488" s="19">
        <v>41100</v>
      </c>
      <c r="B488" s="3" t="s">
        <v>26</v>
      </c>
      <c r="C488" s="3">
        <v>14</v>
      </c>
      <c r="D488" s="5" t="s">
        <v>19</v>
      </c>
      <c r="E488">
        <v>247</v>
      </c>
      <c r="F488">
        <v>2.4</v>
      </c>
      <c r="H488">
        <v>15</v>
      </c>
      <c r="I488">
        <v>2</v>
      </c>
      <c r="P488">
        <v>3</v>
      </c>
      <c r="Q488" s="18">
        <v>295</v>
      </c>
    </row>
    <row r="489" spans="1:17">
      <c r="A489" s="19">
        <v>41100</v>
      </c>
      <c r="B489" s="3" t="s">
        <v>26</v>
      </c>
      <c r="C489" s="3">
        <v>14</v>
      </c>
      <c r="D489" s="5" t="s">
        <v>22</v>
      </c>
      <c r="E489">
        <v>236</v>
      </c>
      <c r="F489">
        <v>2.25</v>
      </c>
      <c r="P489">
        <v>3</v>
      </c>
      <c r="Q489" s="18">
        <v>296</v>
      </c>
    </row>
    <row r="490" spans="1:17">
      <c r="A490" s="19">
        <v>41100</v>
      </c>
      <c r="B490" s="3" t="s">
        <v>26</v>
      </c>
      <c r="C490" s="3">
        <v>14</v>
      </c>
      <c r="D490" s="5" t="s">
        <v>19</v>
      </c>
      <c r="E490">
        <v>249</v>
      </c>
      <c r="F490">
        <v>2.5</v>
      </c>
      <c r="H490">
        <v>21</v>
      </c>
      <c r="I490">
        <v>0.7</v>
      </c>
      <c r="P490">
        <v>3</v>
      </c>
      <c r="Q490" s="18">
        <v>297</v>
      </c>
    </row>
    <row r="491" spans="1:17">
      <c r="A491" s="19">
        <v>41100</v>
      </c>
      <c r="B491" s="3" t="s">
        <v>26</v>
      </c>
      <c r="C491" s="3">
        <v>14</v>
      </c>
      <c r="D491" s="5" t="s">
        <v>22</v>
      </c>
      <c r="E491">
        <v>170</v>
      </c>
      <c r="F491">
        <v>1.06</v>
      </c>
      <c r="P491">
        <v>3</v>
      </c>
      <c r="Q491" s="18">
        <v>298</v>
      </c>
    </row>
    <row r="492" spans="1:17">
      <c r="A492" s="19">
        <v>41100</v>
      </c>
      <c r="B492" s="3" t="s">
        <v>26</v>
      </c>
      <c r="C492" s="3">
        <v>14</v>
      </c>
      <c r="D492" s="5" t="s">
        <v>19</v>
      </c>
      <c r="E492">
        <v>258</v>
      </c>
      <c r="F492">
        <v>2.33</v>
      </c>
      <c r="H492">
        <v>16</v>
      </c>
      <c r="I492">
        <v>2.2000000000000002</v>
      </c>
      <c r="P492">
        <v>3</v>
      </c>
      <c r="Q492" s="18">
        <v>299</v>
      </c>
    </row>
    <row r="493" spans="1:17">
      <c r="A493" s="19">
        <v>41100</v>
      </c>
      <c r="B493" s="3" t="s">
        <v>26</v>
      </c>
      <c r="C493" s="3">
        <v>14</v>
      </c>
      <c r="D493" s="5" t="s">
        <v>22</v>
      </c>
      <c r="E493">
        <v>271</v>
      </c>
      <c r="F493">
        <v>1.55</v>
      </c>
      <c r="P493">
        <v>3</v>
      </c>
      <c r="Q493" s="18">
        <v>300</v>
      </c>
    </row>
    <row r="494" spans="1:17">
      <c r="A494" s="19">
        <v>41100</v>
      </c>
      <c r="B494" s="3" t="s">
        <v>26</v>
      </c>
      <c r="C494" s="3">
        <v>14</v>
      </c>
      <c r="D494" s="5" t="s">
        <v>15</v>
      </c>
      <c r="F494">
        <v>1.36</v>
      </c>
      <c r="J494">
        <f>155+228+239+247</f>
        <v>869</v>
      </c>
      <c r="K494">
        <v>4</v>
      </c>
      <c r="L494">
        <v>247</v>
      </c>
      <c r="P494">
        <v>3</v>
      </c>
      <c r="Q494" s="18">
        <v>301</v>
      </c>
    </row>
    <row r="495" spans="1:17">
      <c r="A495" s="19">
        <v>41100</v>
      </c>
      <c r="B495" s="3" t="s">
        <v>26</v>
      </c>
      <c r="C495" s="3">
        <v>14</v>
      </c>
      <c r="D495" s="5" t="s">
        <v>22</v>
      </c>
      <c r="E495">
        <v>152</v>
      </c>
      <c r="F495">
        <v>1.36</v>
      </c>
      <c r="G495">
        <v>10</v>
      </c>
      <c r="P495">
        <v>3</v>
      </c>
      <c r="Q495" s="18">
        <v>302</v>
      </c>
    </row>
    <row r="496" spans="1:17">
      <c r="A496" s="19">
        <v>41100</v>
      </c>
      <c r="B496" s="3" t="s">
        <v>26</v>
      </c>
      <c r="C496" s="3">
        <v>14</v>
      </c>
      <c r="D496" s="5" t="s">
        <v>22</v>
      </c>
      <c r="E496">
        <v>282</v>
      </c>
      <c r="F496">
        <v>1.1399999999999999</v>
      </c>
      <c r="G496">
        <v>14</v>
      </c>
      <c r="P496">
        <v>3</v>
      </c>
      <c r="Q496" s="18">
        <v>303</v>
      </c>
    </row>
    <row r="497" spans="1:17">
      <c r="A497" s="19">
        <v>41100</v>
      </c>
      <c r="B497" s="3" t="s">
        <v>26</v>
      </c>
      <c r="C497" s="3">
        <v>14</v>
      </c>
      <c r="D497" s="5" t="s">
        <v>22</v>
      </c>
      <c r="E497">
        <v>240</v>
      </c>
      <c r="F497">
        <v>1.04</v>
      </c>
      <c r="G497">
        <v>11</v>
      </c>
      <c r="P497">
        <v>3</v>
      </c>
      <c r="Q497" s="18">
        <v>304</v>
      </c>
    </row>
    <row r="498" spans="1:17">
      <c r="A498" s="19">
        <v>41100</v>
      </c>
      <c r="B498" s="3" t="s">
        <v>26</v>
      </c>
      <c r="C498" s="3">
        <v>14</v>
      </c>
      <c r="D498" s="5" t="s">
        <v>22</v>
      </c>
      <c r="E498">
        <v>109</v>
      </c>
      <c r="F498">
        <v>0.96</v>
      </c>
      <c r="G498">
        <v>3</v>
      </c>
      <c r="P498">
        <v>3</v>
      </c>
      <c r="Q498" s="18">
        <v>305</v>
      </c>
    </row>
    <row r="499" spans="1:17">
      <c r="A499" s="19">
        <v>41100</v>
      </c>
      <c r="B499" s="3" t="s">
        <v>26</v>
      </c>
      <c r="C499" s="3">
        <v>14</v>
      </c>
      <c r="D499" s="5" t="s">
        <v>19</v>
      </c>
      <c r="E499">
        <v>293</v>
      </c>
      <c r="F499">
        <v>2.81</v>
      </c>
      <c r="H499">
        <v>26</v>
      </c>
      <c r="I499">
        <v>2.2000000000000002</v>
      </c>
      <c r="P499">
        <v>3</v>
      </c>
      <c r="Q499" s="18">
        <v>306</v>
      </c>
    </row>
    <row r="500" spans="1:17">
      <c r="A500" s="19">
        <v>41100</v>
      </c>
      <c r="B500" s="3" t="s">
        <v>26</v>
      </c>
      <c r="C500" s="3">
        <v>14</v>
      </c>
      <c r="D500" s="5" t="s">
        <v>22</v>
      </c>
      <c r="E500">
        <v>263</v>
      </c>
      <c r="F500">
        <v>2.36</v>
      </c>
      <c r="G500">
        <v>29</v>
      </c>
      <c r="P500">
        <v>3</v>
      </c>
      <c r="Q500" s="18">
        <v>307</v>
      </c>
    </row>
    <row r="501" spans="1:17">
      <c r="A501" s="19">
        <v>41100</v>
      </c>
      <c r="B501" s="3" t="s">
        <v>26</v>
      </c>
      <c r="C501" s="3">
        <v>14</v>
      </c>
      <c r="D501" s="5" t="s">
        <v>15</v>
      </c>
      <c r="F501">
        <v>0.74</v>
      </c>
      <c r="J501">
        <f>162+194+196</f>
        <v>552</v>
      </c>
      <c r="K501">
        <v>3</v>
      </c>
      <c r="L501">
        <v>196</v>
      </c>
      <c r="P501">
        <v>3</v>
      </c>
      <c r="Q501" s="18">
        <v>308</v>
      </c>
    </row>
    <row r="502" spans="1:17">
      <c r="A502" s="19">
        <v>41100</v>
      </c>
      <c r="B502" s="3" t="s">
        <v>26</v>
      </c>
      <c r="C502" s="3">
        <v>14</v>
      </c>
      <c r="D502" s="5" t="s">
        <v>22</v>
      </c>
      <c r="E502">
        <v>203</v>
      </c>
      <c r="F502">
        <v>1.22</v>
      </c>
      <c r="G502">
        <v>7</v>
      </c>
      <c r="P502">
        <v>3</v>
      </c>
      <c r="Q502" s="18">
        <v>309</v>
      </c>
    </row>
    <row r="503" spans="1:17">
      <c r="A503" s="19">
        <v>41100</v>
      </c>
      <c r="B503" s="3" t="s">
        <v>26</v>
      </c>
      <c r="C503" s="3">
        <v>14</v>
      </c>
      <c r="D503" s="5" t="s">
        <v>22</v>
      </c>
      <c r="E503">
        <v>268</v>
      </c>
      <c r="F503">
        <v>1.51</v>
      </c>
      <c r="G503">
        <v>11</v>
      </c>
      <c r="P503">
        <v>3</v>
      </c>
      <c r="Q503" s="18">
        <v>310</v>
      </c>
    </row>
    <row r="504" spans="1:17">
      <c r="A504" s="19">
        <v>41100</v>
      </c>
      <c r="B504" s="3" t="s">
        <v>26</v>
      </c>
      <c r="C504" s="3">
        <v>14</v>
      </c>
      <c r="D504" s="5" t="s">
        <v>22</v>
      </c>
      <c r="E504">
        <v>127</v>
      </c>
      <c r="F504">
        <v>1.18</v>
      </c>
      <c r="G504">
        <v>10</v>
      </c>
      <c r="P504">
        <v>3</v>
      </c>
      <c r="Q504" s="18">
        <v>311</v>
      </c>
    </row>
    <row r="505" spans="1:17">
      <c r="A505" s="19">
        <v>41100</v>
      </c>
      <c r="B505" s="3" t="s">
        <v>26</v>
      </c>
      <c r="C505" s="3">
        <v>14</v>
      </c>
      <c r="D505" s="5" t="s">
        <v>22</v>
      </c>
      <c r="E505">
        <v>82</v>
      </c>
      <c r="F505">
        <v>0.69</v>
      </c>
      <c r="P505">
        <v>3</v>
      </c>
      <c r="Q505" s="18">
        <v>312</v>
      </c>
    </row>
    <row r="506" spans="1:17">
      <c r="A506" s="19">
        <v>41100</v>
      </c>
      <c r="B506" s="3" t="s">
        <v>26</v>
      </c>
      <c r="C506" s="3">
        <v>14</v>
      </c>
      <c r="D506" s="5" t="s">
        <v>19</v>
      </c>
      <c r="F506">
        <v>1.94</v>
      </c>
      <c r="J506">
        <f>130+200+189+270+275+270+241</f>
        <v>1575</v>
      </c>
      <c r="K506">
        <v>7</v>
      </c>
      <c r="L506">
        <v>275</v>
      </c>
      <c r="P506">
        <v>3</v>
      </c>
      <c r="Q506" s="18">
        <v>313</v>
      </c>
    </row>
    <row r="507" spans="1:17">
      <c r="A507" s="19">
        <v>41100</v>
      </c>
      <c r="B507" s="3" t="s">
        <v>26</v>
      </c>
      <c r="C507" s="3">
        <v>14</v>
      </c>
      <c r="D507" s="5" t="s">
        <v>22</v>
      </c>
      <c r="E507">
        <v>193</v>
      </c>
      <c r="F507">
        <v>1.32</v>
      </c>
      <c r="P507">
        <v>3</v>
      </c>
      <c r="Q507" s="18">
        <v>314</v>
      </c>
    </row>
    <row r="508" spans="1:17">
      <c r="A508" s="19">
        <v>41100</v>
      </c>
      <c r="B508" s="3" t="s">
        <v>26</v>
      </c>
      <c r="C508" s="3">
        <v>14</v>
      </c>
      <c r="D508" s="5" t="s">
        <v>22</v>
      </c>
      <c r="E508">
        <v>244</v>
      </c>
      <c r="F508">
        <v>1.04</v>
      </c>
      <c r="P508">
        <v>3</v>
      </c>
      <c r="Q508" s="18">
        <v>315</v>
      </c>
    </row>
    <row r="509" spans="1:17">
      <c r="A509" s="19">
        <v>41100</v>
      </c>
      <c r="B509" s="3" t="s">
        <v>26</v>
      </c>
      <c r="C509" s="3">
        <v>14</v>
      </c>
      <c r="D509" s="5" t="s">
        <v>22</v>
      </c>
      <c r="E509">
        <v>71</v>
      </c>
      <c r="F509">
        <v>0.83</v>
      </c>
      <c r="P509">
        <v>3</v>
      </c>
      <c r="Q509" s="18">
        <v>316</v>
      </c>
    </row>
    <row r="510" spans="1:17">
      <c r="A510" s="19">
        <v>41100</v>
      </c>
      <c r="B510" s="3" t="s">
        <v>26</v>
      </c>
      <c r="C510" s="3">
        <v>14</v>
      </c>
      <c r="D510" s="5" t="s">
        <v>22</v>
      </c>
      <c r="E510">
        <v>227</v>
      </c>
      <c r="F510">
        <v>1.05</v>
      </c>
      <c r="G510">
        <v>8</v>
      </c>
      <c r="P510">
        <v>3</v>
      </c>
      <c r="Q510" s="18">
        <v>317</v>
      </c>
    </row>
    <row r="511" spans="1:17">
      <c r="A511" s="19">
        <v>41100</v>
      </c>
      <c r="B511" s="3" t="s">
        <v>26</v>
      </c>
      <c r="C511" s="3">
        <v>14</v>
      </c>
      <c r="D511" s="5" t="s">
        <v>22</v>
      </c>
      <c r="E511">
        <v>186</v>
      </c>
      <c r="F511">
        <v>0.92</v>
      </c>
      <c r="P511">
        <v>3</v>
      </c>
      <c r="Q511" s="18">
        <v>318</v>
      </c>
    </row>
    <row r="512" spans="1:17">
      <c r="A512" s="19">
        <v>41100</v>
      </c>
      <c r="B512" s="3" t="s">
        <v>26</v>
      </c>
      <c r="C512" s="3">
        <v>14</v>
      </c>
      <c r="D512" s="5" t="s">
        <v>30</v>
      </c>
      <c r="E512">
        <v>273</v>
      </c>
      <c r="F512">
        <v>0.46</v>
      </c>
      <c r="G512">
        <v>4</v>
      </c>
      <c r="K512">
        <v>11</v>
      </c>
      <c r="L512">
        <v>308</v>
      </c>
      <c r="P512">
        <v>3</v>
      </c>
      <c r="Q512" s="18">
        <v>319</v>
      </c>
    </row>
    <row r="513" spans="1:17">
      <c r="A513" s="19">
        <v>41100</v>
      </c>
      <c r="B513" s="3" t="s">
        <v>26</v>
      </c>
      <c r="C513" s="3">
        <v>14</v>
      </c>
      <c r="D513" s="5" t="s">
        <v>30</v>
      </c>
      <c r="E513">
        <v>120</v>
      </c>
      <c r="F513">
        <v>0.51</v>
      </c>
      <c r="K513">
        <v>8</v>
      </c>
      <c r="L513">
        <v>145</v>
      </c>
      <c r="P513">
        <v>3</v>
      </c>
      <c r="Q513" s="18">
        <v>320</v>
      </c>
    </row>
    <row r="514" spans="1:17">
      <c r="A514" s="19">
        <v>41100</v>
      </c>
      <c r="B514" s="3" t="s">
        <v>31</v>
      </c>
      <c r="C514" s="3">
        <v>41</v>
      </c>
      <c r="D514" s="5" t="s">
        <v>15</v>
      </c>
      <c r="F514">
        <v>1.47</v>
      </c>
      <c r="J514">
        <f>114+157+210+240+179</f>
        <v>900</v>
      </c>
      <c r="K514">
        <v>5</v>
      </c>
      <c r="L514">
        <v>240</v>
      </c>
      <c r="P514">
        <v>3</v>
      </c>
      <c r="Q514" s="18">
        <v>321</v>
      </c>
    </row>
    <row r="515" spans="1:17">
      <c r="A515" s="19">
        <v>41100</v>
      </c>
      <c r="B515" s="3" t="s">
        <v>31</v>
      </c>
      <c r="C515" s="3">
        <v>41</v>
      </c>
      <c r="D515" s="5" t="s">
        <v>18</v>
      </c>
      <c r="E515">
        <v>272</v>
      </c>
      <c r="F515">
        <v>1.07</v>
      </c>
      <c r="G515">
        <v>15</v>
      </c>
      <c r="P515">
        <v>3</v>
      </c>
      <c r="Q515" s="18">
        <v>322</v>
      </c>
    </row>
    <row r="516" spans="1:17">
      <c r="A516" s="19">
        <v>41100</v>
      </c>
      <c r="B516" s="3" t="s">
        <v>31</v>
      </c>
      <c r="C516" s="3">
        <v>41</v>
      </c>
      <c r="D516" s="5" t="s">
        <v>15</v>
      </c>
      <c r="F516">
        <v>6.32</v>
      </c>
      <c r="J516">
        <f>209+249+288+319+285+407+425+418</f>
        <v>2600</v>
      </c>
      <c r="K516">
        <v>8</v>
      </c>
      <c r="L516">
        <v>425</v>
      </c>
      <c r="P516">
        <v>3</v>
      </c>
      <c r="Q516" s="18">
        <v>323</v>
      </c>
    </row>
    <row r="517" spans="1:17">
      <c r="A517" s="19">
        <v>41100</v>
      </c>
      <c r="B517" s="3" t="s">
        <v>31</v>
      </c>
      <c r="C517" s="3">
        <v>41</v>
      </c>
      <c r="D517" s="5" t="s">
        <v>15</v>
      </c>
      <c r="F517">
        <v>2.2200000000000002</v>
      </c>
      <c r="J517">
        <f>190+271+237+294+295+321+321</f>
        <v>1929</v>
      </c>
      <c r="K517">
        <v>7</v>
      </c>
      <c r="L517">
        <v>321</v>
      </c>
      <c r="P517">
        <v>3</v>
      </c>
      <c r="Q517" s="18">
        <v>324</v>
      </c>
    </row>
    <row r="518" spans="1:17">
      <c r="A518" s="19">
        <v>41100</v>
      </c>
      <c r="B518" s="3" t="s">
        <v>31</v>
      </c>
      <c r="C518" s="3">
        <v>41</v>
      </c>
      <c r="D518" s="5" t="s">
        <v>15</v>
      </c>
      <c r="F518">
        <v>1.99</v>
      </c>
      <c r="J518">
        <f>208+258+292+326+223</f>
        <v>1307</v>
      </c>
      <c r="K518">
        <v>5</v>
      </c>
      <c r="L518">
        <v>326</v>
      </c>
      <c r="P518">
        <v>3</v>
      </c>
      <c r="Q518" s="18">
        <v>325</v>
      </c>
    </row>
    <row r="519" spans="1:17">
      <c r="A519" s="19">
        <v>41100</v>
      </c>
      <c r="B519" s="3" t="s">
        <v>31</v>
      </c>
      <c r="C519" s="3">
        <v>41</v>
      </c>
      <c r="D519" s="5" t="s">
        <v>15</v>
      </c>
      <c r="F519">
        <v>5.54</v>
      </c>
      <c r="J519">
        <f>230+268+309+347+350+381+403+419</f>
        <v>2707</v>
      </c>
      <c r="K519">
        <v>8</v>
      </c>
      <c r="L519">
        <v>419</v>
      </c>
      <c r="P519">
        <v>3</v>
      </c>
      <c r="Q519" s="18">
        <v>326</v>
      </c>
    </row>
    <row r="520" spans="1:17">
      <c r="A520" s="19">
        <v>41100</v>
      </c>
      <c r="B520" s="3" t="s">
        <v>31</v>
      </c>
      <c r="C520" s="3">
        <v>41</v>
      </c>
      <c r="D520" s="5" t="s">
        <v>19</v>
      </c>
      <c r="E520">
        <v>293</v>
      </c>
      <c r="F520">
        <v>3.28</v>
      </c>
      <c r="H520">
        <v>32</v>
      </c>
      <c r="I520">
        <v>2.5</v>
      </c>
      <c r="P520">
        <v>3</v>
      </c>
      <c r="Q520" s="18">
        <v>327</v>
      </c>
    </row>
    <row r="521" spans="1:17">
      <c r="A521" s="19">
        <v>41100</v>
      </c>
      <c r="B521" s="3" t="s">
        <v>31</v>
      </c>
      <c r="C521" s="3">
        <v>41</v>
      </c>
      <c r="D521" s="5" t="s">
        <v>15</v>
      </c>
      <c r="F521">
        <v>3.21</v>
      </c>
      <c r="J521">
        <f>191+240+287+310+341+362+365</f>
        <v>2096</v>
      </c>
      <c r="K521">
        <v>7</v>
      </c>
      <c r="L521">
        <v>365</v>
      </c>
      <c r="P521">
        <v>3</v>
      </c>
      <c r="Q521" s="18">
        <v>328</v>
      </c>
    </row>
    <row r="522" spans="1:17">
      <c r="A522" s="19">
        <v>41100</v>
      </c>
      <c r="B522" s="3" t="s">
        <v>31</v>
      </c>
      <c r="C522" s="3">
        <v>41</v>
      </c>
      <c r="D522" s="5" t="s">
        <v>15</v>
      </c>
      <c r="F522">
        <v>2.09</v>
      </c>
      <c r="J522">
        <f>148+242+278+286+302</f>
        <v>1256</v>
      </c>
      <c r="K522">
        <v>5</v>
      </c>
      <c r="L522">
        <v>302</v>
      </c>
      <c r="P522">
        <v>3</v>
      </c>
      <c r="Q522" s="18">
        <v>329</v>
      </c>
    </row>
    <row r="523" spans="1:17">
      <c r="A523" s="19">
        <v>41100</v>
      </c>
      <c r="B523" s="3" t="s">
        <v>31</v>
      </c>
      <c r="C523" s="3">
        <v>41</v>
      </c>
      <c r="D523" s="5" t="s">
        <v>15</v>
      </c>
      <c r="F523">
        <v>2.2400000000000002</v>
      </c>
      <c r="J523">
        <f>167+213+268+316+344</f>
        <v>1308</v>
      </c>
      <c r="K523">
        <v>5</v>
      </c>
      <c r="L523">
        <v>344</v>
      </c>
      <c r="P523">
        <v>3</v>
      </c>
      <c r="Q523" s="18">
        <v>330</v>
      </c>
    </row>
    <row r="524" spans="1:17">
      <c r="A524" s="19">
        <v>41100</v>
      </c>
      <c r="B524" s="3" t="s">
        <v>31</v>
      </c>
      <c r="C524" s="3">
        <v>41</v>
      </c>
      <c r="D524" s="5" t="s">
        <v>18</v>
      </c>
      <c r="E524">
        <v>236</v>
      </c>
      <c r="F524">
        <v>1.72</v>
      </c>
      <c r="G524">
        <v>16</v>
      </c>
      <c r="P524">
        <v>3</v>
      </c>
      <c r="Q524" s="18">
        <v>331</v>
      </c>
    </row>
    <row r="525" spans="1:17">
      <c r="A525" s="19">
        <v>41100</v>
      </c>
      <c r="B525" s="3" t="s">
        <v>31</v>
      </c>
      <c r="C525" s="3">
        <v>24</v>
      </c>
      <c r="D525" s="5" t="s">
        <v>20</v>
      </c>
      <c r="E525">
        <v>42</v>
      </c>
      <c r="F525">
        <v>0.6</v>
      </c>
      <c r="M525" t="s">
        <v>32</v>
      </c>
      <c r="P525">
        <v>3</v>
      </c>
      <c r="Q525" s="18">
        <v>332</v>
      </c>
    </row>
    <row r="526" spans="1:17">
      <c r="A526" s="19">
        <v>41100</v>
      </c>
      <c r="B526" s="3" t="s">
        <v>31</v>
      </c>
      <c r="C526" s="3">
        <v>24</v>
      </c>
      <c r="D526" s="5" t="s">
        <v>20</v>
      </c>
      <c r="E526">
        <v>109</v>
      </c>
      <c r="F526">
        <v>0.46</v>
      </c>
      <c r="G526">
        <v>5</v>
      </c>
      <c r="M526" t="s">
        <v>32</v>
      </c>
      <c r="P526">
        <v>3</v>
      </c>
      <c r="Q526" s="18">
        <v>333</v>
      </c>
    </row>
    <row r="527" spans="1:17">
      <c r="A527" s="19">
        <v>41100</v>
      </c>
      <c r="B527" s="3" t="s">
        <v>31</v>
      </c>
      <c r="C527" s="3">
        <v>24</v>
      </c>
      <c r="D527" s="5" t="s">
        <v>20</v>
      </c>
      <c r="E527">
        <v>119</v>
      </c>
      <c r="F527">
        <v>0.45</v>
      </c>
      <c r="M527" t="s">
        <v>32</v>
      </c>
      <c r="P527">
        <v>3</v>
      </c>
      <c r="Q527" s="18">
        <v>334</v>
      </c>
    </row>
    <row r="528" spans="1:17">
      <c r="A528" s="19">
        <v>41100</v>
      </c>
      <c r="B528" s="3" t="s">
        <v>31</v>
      </c>
      <c r="C528" s="3">
        <v>24</v>
      </c>
      <c r="D528" s="5" t="s">
        <v>20</v>
      </c>
      <c r="E528">
        <v>127</v>
      </c>
      <c r="F528">
        <v>0.54</v>
      </c>
      <c r="M528" t="s">
        <v>32</v>
      </c>
      <c r="P528">
        <v>3</v>
      </c>
      <c r="Q528" s="18">
        <v>335</v>
      </c>
    </row>
    <row r="529" spans="1:17">
      <c r="A529" s="19">
        <v>41100</v>
      </c>
      <c r="B529" s="3" t="s">
        <v>31</v>
      </c>
      <c r="C529" s="3">
        <v>24</v>
      </c>
      <c r="D529" s="5" t="s">
        <v>20</v>
      </c>
      <c r="E529">
        <v>108</v>
      </c>
      <c r="F529">
        <v>0.75</v>
      </c>
      <c r="M529" t="s">
        <v>32</v>
      </c>
      <c r="P529">
        <v>3</v>
      </c>
      <c r="Q529" s="18">
        <v>336</v>
      </c>
    </row>
    <row r="530" spans="1:17">
      <c r="A530" s="19">
        <v>41100</v>
      </c>
      <c r="B530" s="3" t="s">
        <v>31</v>
      </c>
      <c r="C530" s="3">
        <v>24</v>
      </c>
      <c r="D530" s="5" t="s">
        <v>20</v>
      </c>
      <c r="E530">
        <v>158</v>
      </c>
      <c r="F530">
        <v>0.63</v>
      </c>
      <c r="G530">
        <v>12</v>
      </c>
      <c r="M530" t="s">
        <v>32</v>
      </c>
      <c r="P530">
        <v>3</v>
      </c>
      <c r="Q530" s="18">
        <v>337</v>
      </c>
    </row>
    <row r="531" spans="1:17">
      <c r="A531" s="19">
        <v>41100</v>
      </c>
      <c r="B531" s="3" t="s">
        <v>31</v>
      </c>
      <c r="C531" s="3">
        <v>24</v>
      </c>
      <c r="D531" s="5" t="s">
        <v>20</v>
      </c>
      <c r="E531">
        <v>115</v>
      </c>
      <c r="F531">
        <v>0.9</v>
      </c>
      <c r="M531" t="s">
        <v>32</v>
      </c>
      <c r="P531">
        <v>3</v>
      </c>
      <c r="Q531" s="18">
        <v>338</v>
      </c>
    </row>
    <row r="532" spans="1:17">
      <c r="A532" s="19">
        <v>41100</v>
      </c>
      <c r="B532" s="3" t="s">
        <v>31</v>
      </c>
      <c r="C532" s="3">
        <v>24</v>
      </c>
      <c r="D532" s="5" t="s">
        <v>20</v>
      </c>
      <c r="E532">
        <v>105</v>
      </c>
      <c r="F532">
        <v>0.92</v>
      </c>
      <c r="M532" t="s">
        <v>32</v>
      </c>
      <c r="P532">
        <v>3</v>
      </c>
      <c r="Q532" s="18">
        <v>339</v>
      </c>
    </row>
    <row r="533" spans="1:17">
      <c r="A533" s="19">
        <v>41100</v>
      </c>
      <c r="B533" s="3" t="s">
        <v>31</v>
      </c>
      <c r="C533" s="3">
        <v>24</v>
      </c>
      <c r="D533" s="5" t="s">
        <v>20</v>
      </c>
      <c r="E533">
        <v>65</v>
      </c>
      <c r="F533">
        <v>0.88</v>
      </c>
      <c r="M533" t="s">
        <v>32</v>
      </c>
      <c r="P533">
        <v>3</v>
      </c>
      <c r="Q533" s="18">
        <v>340</v>
      </c>
    </row>
    <row r="534" spans="1:17">
      <c r="A534" s="19">
        <v>41100</v>
      </c>
      <c r="B534" s="3" t="s">
        <v>31</v>
      </c>
      <c r="C534" s="3">
        <v>24</v>
      </c>
      <c r="D534" s="5" t="s">
        <v>20</v>
      </c>
      <c r="E534">
        <v>197</v>
      </c>
      <c r="F534">
        <v>0.71</v>
      </c>
      <c r="M534" t="s">
        <v>32</v>
      </c>
      <c r="P534">
        <v>3</v>
      </c>
      <c r="Q534" s="18">
        <v>341</v>
      </c>
    </row>
    <row r="535" spans="1:17">
      <c r="A535" s="19">
        <v>41100</v>
      </c>
      <c r="B535" s="3" t="s">
        <v>31</v>
      </c>
      <c r="C535" s="3">
        <v>24</v>
      </c>
      <c r="D535" s="5" t="s">
        <v>20</v>
      </c>
      <c r="E535">
        <v>238</v>
      </c>
      <c r="F535">
        <v>0.72</v>
      </c>
      <c r="M535" t="s">
        <v>32</v>
      </c>
      <c r="P535">
        <v>3</v>
      </c>
      <c r="Q535" s="18">
        <v>342</v>
      </c>
    </row>
    <row r="536" spans="1:17">
      <c r="A536" s="19">
        <v>41100</v>
      </c>
      <c r="B536" s="3" t="s">
        <v>31</v>
      </c>
      <c r="C536" s="3">
        <v>24</v>
      </c>
      <c r="D536" s="5" t="s">
        <v>20</v>
      </c>
      <c r="E536">
        <v>108</v>
      </c>
      <c r="F536">
        <v>0.52</v>
      </c>
      <c r="M536" t="s">
        <v>32</v>
      </c>
      <c r="P536">
        <v>3</v>
      </c>
      <c r="Q536" s="18">
        <v>343</v>
      </c>
    </row>
    <row r="537" spans="1:17">
      <c r="A537" s="19">
        <v>41100</v>
      </c>
      <c r="B537" s="3" t="s">
        <v>31</v>
      </c>
      <c r="C537" s="3">
        <v>24</v>
      </c>
      <c r="D537" s="5" t="s">
        <v>20</v>
      </c>
      <c r="E537">
        <v>223</v>
      </c>
      <c r="F537">
        <v>0.67</v>
      </c>
      <c r="M537" t="s">
        <v>32</v>
      </c>
      <c r="P537">
        <v>3</v>
      </c>
      <c r="Q537" s="18">
        <v>344</v>
      </c>
    </row>
    <row r="538" spans="1:17">
      <c r="A538" s="19">
        <v>41100</v>
      </c>
      <c r="B538" s="3" t="s">
        <v>31</v>
      </c>
      <c r="C538" s="3">
        <v>24</v>
      </c>
      <c r="D538" s="5" t="s">
        <v>20</v>
      </c>
      <c r="E538">
        <v>104</v>
      </c>
      <c r="F538">
        <v>0.71</v>
      </c>
      <c r="M538" t="s">
        <v>32</v>
      </c>
      <c r="P538">
        <v>3</v>
      </c>
      <c r="Q538" s="18">
        <v>345</v>
      </c>
    </row>
    <row r="539" spans="1:17">
      <c r="A539" s="19">
        <v>41100</v>
      </c>
      <c r="B539" s="3" t="s">
        <v>31</v>
      </c>
      <c r="C539" s="3">
        <v>24</v>
      </c>
      <c r="D539" s="5" t="s">
        <v>20</v>
      </c>
      <c r="E539">
        <v>112</v>
      </c>
      <c r="F539">
        <v>0.96</v>
      </c>
      <c r="M539" t="s">
        <v>32</v>
      </c>
      <c r="P539">
        <v>3</v>
      </c>
      <c r="Q539" s="18">
        <v>346</v>
      </c>
    </row>
    <row r="540" spans="1:17">
      <c r="A540" s="19">
        <v>41100</v>
      </c>
      <c r="B540" s="3" t="s">
        <v>31</v>
      </c>
      <c r="C540" s="3">
        <v>24</v>
      </c>
      <c r="D540" s="5" t="s">
        <v>20</v>
      </c>
      <c r="E540">
        <v>200</v>
      </c>
      <c r="F540">
        <v>0.79</v>
      </c>
      <c r="M540" t="s">
        <v>32</v>
      </c>
      <c r="P540">
        <v>3</v>
      </c>
      <c r="Q540" s="18">
        <v>347</v>
      </c>
    </row>
    <row r="541" spans="1:17">
      <c r="A541" s="19">
        <v>41100</v>
      </c>
      <c r="B541" s="3" t="s">
        <v>31</v>
      </c>
      <c r="C541" s="3">
        <v>24</v>
      </c>
      <c r="D541" s="5" t="s">
        <v>20</v>
      </c>
      <c r="E541">
        <v>31</v>
      </c>
      <c r="F541">
        <v>0.71</v>
      </c>
      <c r="M541" t="s">
        <v>32</v>
      </c>
      <c r="P541">
        <v>3</v>
      </c>
      <c r="Q541" s="18">
        <v>348</v>
      </c>
    </row>
    <row r="542" spans="1:17">
      <c r="A542" s="19">
        <v>41100</v>
      </c>
      <c r="B542" s="3" t="s">
        <v>31</v>
      </c>
      <c r="C542" s="3">
        <v>24</v>
      </c>
      <c r="D542" s="5" t="s">
        <v>20</v>
      </c>
      <c r="E542">
        <v>121</v>
      </c>
      <c r="F542">
        <v>0.79</v>
      </c>
      <c r="M542" t="s">
        <v>32</v>
      </c>
      <c r="P542">
        <v>3</v>
      </c>
      <c r="Q542" s="18">
        <v>349</v>
      </c>
    </row>
    <row r="543" spans="1:17">
      <c r="A543" s="19">
        <v>41100</v>
      </c>
      <c r="B543" s="3" t="s">
        <v>31</v>
      </c>
      <c r="C543" s="3">
        <v>24</v>
      </c>
      <c r="D543" s="5" t="s">
        <v>15</v>
      </c>
      <c r="F543">
        <v>2.8</v>
      </c>
      <c r="J543">
        <f>126+188+225+249+258</f>
        <v>1046</v>
      </c>
      <c r="K543">
        <v>5</v>
      </c>
      <c r="L543">
        <v>258</v>
      </c>
      <c r="P543">
        <v>3</v>
      </c>
      <c r="Q543" s="18">
        <v>350</v>
      </c>
    </row>
    <row r="544" spans="1:17">
      <c r="A544" s="19">
        <v>41100</v>
      </c>
      <c r="B544" s="3" t="s">
        <v>31</v>
      </c>
      <c r="C544" s="3">
        <v>24</v>
      </c>
      <c r="D544" s="5" t="s">
        <v>20</v>
      </c>
      <c r="E544">
        <v>175</v>
      </c>
      <c r="F544">
        <v>0.76</v>
      </c>
      <c r="G544">
        <v>3</v>
      </c>
      <c r="M544" t="s">
        <v>32</v>
      </c>
      <c r="P544">
        <v>3</v>
      </c>
      <c r="Q544" s="18">
        <v>351</v>
      </c>
    </row>
    <row r="545" spans="1:17">
      <c r="A545" s="19">
        <v>41100</v>
      </c>
      <c r="B545" s="3" t="s">
        <v>31</v>
      </c>
      <c r="C545" s="3">
        <v>24</v>
      </c>
      <c r="D545" s="5" t="s">
        <v>20</v>
      </c>
      <c r="E545">
        <v>254</v>
      </c>
      <c r="F545">
        <v>0.77</v>
      </c>
      <c r="G545">
        <v>3</v>
      </c>
      <c r="M545" t="s">
        <v>32</v>
      </c>
      <c r="P545">
        <v>3</v>
      </c>
      <c r="Q545" s="18">
        <v>352</v>
      </c>
    </row>
    <row r="546" spans="1:17">
      <c r="A546" s="19">
        <v>41100</v>
      </c>
      <c r="B546" s="3" t="s">
        <v>31</v>
      </c>
      <c r="C546" s="3">
        <v>24</v>
      </c>
      <c r="D546" s="5" t="s">
        <v>20</v>
      </c>
      <c r="E546">
        <v>126</v>
      </c>
      <c r="F546">
        <v>0.3</v>
      </c>
      <c r="M546" t="s">
        <v>32</v>
      </c>
      <c r="P546">
        <v>3</v>
      </c>
      <c r="Q546" s="18">
        <v>353</v>
      </c>
    </row>
    <row r="547" spans="1:17">
      <c r="A547" s="19">
        <v>41100</v>
      </c>
      <c r="B547" s="3" t="s">
        <v>31</v>
      </c>
      <c r="C547" s="3">
        <v>24</v>
      </c>
      <c r="D547" s="5" t="s">
        <v>20</v>
      </c>
      <c r="E547">
        <v>105</v>
      </c>
      <c r="F547">
        <v>0.31</v>
      </c>
      <c r="G547">
        <v>3</v>
      </c>
      <c r="M547" t="s">
        <v>32</v>
      </c>
      <c r="P547">
        <v>3</v>
      </c>
      <c r="Q547" s="18">
        <v>354</v>
      </c>
    </row>
    <row r="548" spans="1:17">
      <c r="A548" s="19">
        <v>41100</v>
      </c>
      <c r="B548" s="3" t="s">
        <v>31</v>
      </c>
      <c r="C548" s="3">
        <v>24</v>
      </c>
      <c r="D548" s="5" t="s">
        <v>20</v>
      </c>
      <c r="E548">
        <v>120</v>
      </c>
      <c r="F548">
        <v>0.56999999999999995</v>
      </c>
      <c r="M548" t="s">
        <v>32</v>
      </c>
      <c r="P548">
        <v>3</v>
      </c>
      <c r="Q548" s="18">
        <v>355</v>
      </c>
    </row>
    <row r="549" spans="1:17">
      <c r="A549" s="19">
        <v>41100</v>
      </c>
      <c r="B549" s="3" t="s">
        <v>31</v>
      </c>
      <c r="C549" s="3">
        <v>24</v>
      </c>
      <c r="D549" s="5" t="s">
        <v>20</v>
      </c>
      <c r="E549">
        <v>165</v>
      </c>
      <c r="F549">
        <v>0.38</v>
      </c>
      <c r="M549" t="s">
        <v>32</v>
      </c>
      <c r="P549">
        <v>3</v>
      </c>
      <c r="Q549" s="18">
        <v>356</v>
      </c>
    </row>
    <row r="550" spans="1:17">
      <c r="A550" s="19">
        <v>41100</v>
      </c>
      <c r="B550" s="3" t="s">
        <v>31</v>
      </c>
      <c r="C550" s="3">
        <v>24</v>
      </c>
      <c r="D550" s="5" t="s">
        <v>20</v>
      </c>
      <c r="E550">
        <v>198</v>
      </c>
      <c r="F550">
        <v>0.65</v>
      </c>
      <c r="M550" t="s">
        <v>32</v>
      </c>
      <c r="P550">
        <v>3</v>
      </c>
      <c r="Q550" s="18">
        <v>357</v>
      </c>
    </row>
    <row r="551" spans="1:17">
      <c r="A551" s="19">
        <v>41100</v>
      </c>
      <c r="B551" s="3" t="s">
        <v>31</v>
      </c>
      <c r="C551" s="3">
        <v>24</v>
      </c>
      <c r="D551" s="5" t="s">
        <v>20</v>
      </c>
      <c r="E551">
        <v>73</v>
      </c>
      <c r="F551">
        <v>0.78</v>
      </c>
      <c r="M551" t="s">
        <v>32</v>
      </c>
      <c r="P551">
        <v>3</v>
      </c>
      <c r="Q551" s="18">
        <v>358</v>
      </c>
    </row>
    <row r="552" spans="1:17">
      <c r="A552" s="19">
        <v>41100</v>
      </c>
      <c r="B552" s="3" t="s">
        <v>31</v>
      </c>
      <c r="C552" s="3">
        <v>24</v>
      </c>
      <c r="D552" s="5" t="s">
        <v>20</v>
      </c>
      <c r="E552">
        <v>86</v>
      </c>
      <c r="F552">
        <v>0.55000000000000004</v>
      </c>
      <c r="G552">
        <v>3</v>
      </c>
      <c r="M552" t="s">
        <v>32</v>
      </c>
      <c r="P552">
        <v>3</v>
      </c>
      <c r="Q552" s="18">
        <v>359</v>
      </c>
    </row>
    <row r="553" spans="1:17">
      <c r="A553" s="19">
        <v>41100</v>
      </c>
      <c r="B553" s="3" t="s">
        <v>31</v>
      </c>
      <c r="C553" s="3">
        <v>24</v>
      </c>
      <c r="D553" s="5" t="s">
        <v>20</v>
      </c>
      <c r="E553">
        <v>110</v>
      </c>
      <c r="F553">
        <v>0.77</v>
      </c>
      <c r="M553" t="s">
        <v>32</v>
      </c>
      <c r="P553">
        <v>3</v>
      </c>
      <c r="Q553" s="18">
        <v>360</v>
      </c>
    </row>
    <row r="554" spans="1:17">
      <c r="A554" s="19">
        <v>41100</v>
      </c>
      <c r="B554" s="3" t="s">
        <v>31</v>
      </c>
      <c r="C554" s="3">
        <v>24</v>
      </c>
      <c r="D554" s="5" t="s">
        <v>20</v>
      </c>
      <c r="E554">
        <v>228</v>
      </c>
      <c r="F554">
        <v>0.52</v>
      </c>
      <c r="M554" t="s">
        <v>32</v>
      </c>
      <c r="P554">
        <v>3</v>
      </c>
      <c r="Q554" s="18">
        <v>361</v>
      </c>
    </row>
    <row r="555" spans="1:17">
      <c r="A555" s="19">
        <v>41100</v>
      </c>
      <c r="B555" s="3" t="s">
        <v>31</v>
      </c>
      <c r="C555" s="3">
        <v>24</v>
      </c>
      <c r="D555" s="5" t="s">
        <v>20</v>
      </c>
      <c r="E555">
        <v>78</v>
      </c>
      <c r="F555">
        <v>0.72</v>
      </c>
      <c r="M555" t="s">
        <v>32</v>
      </c>
      <c r="P555">
        <v>3</v>
      </c>
      <c r="Q555" s="18">
        <v>362</v>
      </c>
    </row>
    <row r="556" spans="1:17">
      <c r="A556" s="19">
        <v>41100</v>
      </c>
      <c r="B556" s="3" t="s">
        <v>31</v>
      </c>
      <c r="C556" s="3">
        <v>24</v>
      </c>
      <c r="D556" s="5" t="s">
        <v>20</v>
      </c>
      <c r="E556">
        <v>199</v>
      </c>
      <c r="F556">
        <v>0.6</v>
      </c>
      <c r="M556" t="s">
        <v>32</v>
      </c>
      <c r="P556">
        <v>3</v>
      </c>
      <c r="Q556" s="18">
        <v>363</v>
      </c>
    </row>
    <row r="557" spans="1:17">
      <c r="A557" s="19">
        <v>41100</v>
      </c>
      <c r="B557" s="3" t="s">
        <v>31</v>
      </c>
      <c r="C557" s="3">
        <v>24</v>
      </c>
      <c r="D557" s="5" t="s">
        <v>20</v>
      </c>
      <c r="E557">
        <v>120</v>
      </c>
      <c r="F557">
        <v>0.21</v>
      </c>
      <c r="M557" t="s">
        <v>32</v>
      </c>
      <c r="P557">
        <v>3</v>
      </c>
      <c r="Q557" s="18">
        <v>364</v>
      </c>
    </row>
    <row r="558" spans="1:17">
      <c r="A558" s="19">
        <v>41100</v>
      </c>
      <c r="B558" s="3" t="s">
        <v>31</v>
      </c>
      <c r="C558" s="3">
        <v>24</v>
      </c>
      <c r="D558" s="5" t="s">
        <v>20</v>
      </c>
      <c r="E558">
        <v>128</v>
      </c>
      <c r="F558">
        <v>0.48</v>
      </c>
      <c r="M558" t="s">
        <v>32</v>
      </c>
      <c r="P558">
        <v>3</v>
      </c>
      <c r="Q558" s="18">
        <v>365</v>
      </c>
    </row>
    <row r="559" spans="1:17">
      <c r="A559" s="19">
        <v>41100</v>
      </c>
      <c r="B559" s="3" t="s">
        <v>31</v>
      </c>
      <c r="C559" s="3">
        <v>24</v>
      </c>
      <c r="D559" s="5" t="s">
        <v>20</v>
      </c>
      <c r="E559">
        <v>140</v>
      </c>
      <c r="F559">
        <v>0.46</v>
      </c>
      <c r="M559" t="s">
        <v>32</v>
      </c>
      <c r="P559">
        <v>3</v>
      </c>
      <c r="Q559" s="18">
        <v>366</v>
      </c>
    </row>
    <row r="560" spans="1:17">
      <c r="A560" s="19">
        <v>41100</v>
      </c>
      <c r="B560" s="3" t="s">
        <v>31</v>
      </c>
      <c r="C560" s="3">
        <v>24</v>
      </c>
      <c r="D560" s="5" t="s">
        <v>20</v>
      </c>
      <c r="E560">
        <v>227</v>
      </c>
      <c r="F560">
        <v>0.78</v>
      </c>
      <c r="G560">
        <v>6</v>
      </c>
      <c r="M560" t="s">
        <v>32</v>
      </c>
      <c r="P560">
        <v>3</v>
      </c>
      <c r="Q560" s="18">
        <v>367</v>
      </c>
    </row>
    <row r="561" spans="1:17">
      <c r="A561" s="19">
        <v>41100</v>
      </c>
      <c r="B561" s="3" t="s">
        <v>31</v>
      </c>
      <c r="C561" s="3">
        <v>24</v>
      </c>
      <c r="D561" s="5" t="s">
        <v>20</v>
      </c>
      <c r="E561">
        <v>172</v>
      </c>
      <c r="F561">
        <v>0.46</v>
      </c>
      <c r="M561" t="s">
        <v>32</v>
      </c>
      <c r="P561">
        <v>3</v>
      </c>
      <c r="Q561" s="18">
        <v>368</v>
      </c>
    </row>
    <row r="562" spans="1:17">
      <c r="A562" s="19">
        <v>41100</v>
      </c>
      <c r="B562" s="3" t="s">
        <v>31</v>
      </c>
      <c r="C562" s="3">
        <v>24</v>
      </c>
      <c r="D562" s="5" t="s">
        <v>20</v>
      </c>
      <c r="E562">
        <v>153</v>
      </c>
      <c r="F562">
        <v>0.48</v>
      </c>
      <c r="M562" t="s">
        <v>32</v>
      </c>
      <c r="P562">
        <v>3</v>
      </c>
      <c r="Q562" s="18">
        <v>369</v>
      </c>
    </row>
    <row r="563" spans="1:17">
      <c r="A563" s="19">
        <v>41100</v>
      </c>
      <c r="B563" s="3" t="s">
        <v>31</v>
      </c>
      <c r="C563" s="3">
        <v>24</v>
      </c>
      <c r="D563" s="5" t="s">
        <v>20</v>
      </c>
      <c r="E563">
        <v>171</v>
      </c>
      <c r="F563">
        <v>0.77</v>
      </c>
      <c r="M563" t="s">
        <v>32</v>
      </c>
      <c r="P563">
        <v>3</v>
      </c>
      <c r="Q563" s="18">
        <v>370</v>
      </c>
    </row>
    <row r="564" spans="1:17">
      <c r="A564" s="19">
        <v>41100</v>
      </c>
      <c r="B564" s="3" t="s">
        <v>31</v>
      </c>
      <c r="C564" s="3">
        <v>24</v>
      </c>
      <c r="D564" s="5" t="s">
        <v>20</v>
      </c>
      <c r="E564">
        <v>151</v>
      </c>
      <c r="F564">
        <v>0.9</v>
      </c>
      <c r="M564" t="s">
        <v>32</v>
      </c>
      <c r="P564">
        <v>3</v>
      </c>
      <c r="Q564" s="18">
        <v>371</v>
      </c>
    </row>
    <row r="565" spans="1:17">
      <c r="A565" s="19">
        <v>41100</v>
      </c>
      <c r="B565" s="3" t="s">
        <v>31</v>
      </c>
      <c r="C565" s="3">
        <v>24</v>
      </c>
      <c r="D565" s="5" t="s">
        <v>20</v>
      </c>
      <c r="E565">
        <v>248</v>
      </c>
      <c r="F565">
        <v>0.64</v>
      </c>
      <c r="M565" t="s">
        <v>32</v>
      </c>
      <c r="P565">
        <v>3</v>
      </c>
      <c r="Q565" s="18">
        <v>372</v>
      </c>
    </row>
    <row r="566" spans="1:17">
      <c r="A566" s="19">
        <v>41100</v>
      </c>
      <c r="B566" s="3" t="s">
        <v>31</v>
      </c>
      <c r="C566" s="3">
        <v>24</v>
      </c>
      <c r="D566" s="5" t="s">
        <v>20</v>
      </c>
      <c r="E566">
        <v>132</v>
      </c>
      <c r="F566">
        <v>0.82</v>
      </c>
      <c r="M566" t="s">
        <v>32</v>
      </c>
      <c r="P566">
        <v>3</v>
      </c>
      <c r="Q566" s="18">
        <v>373</v>
      </c>
    </row>
    <row r="567" spans="1:17">
      <c r="A567" s="19">
        <v>41100</v>
      </c>
      <c r="B567" s="3" t="s">
        <v>31</v>
      </c>
      <c r="C567" s="3">
        <v>24</v>
      </c>
      <c r="D567" s="5" t="s">
        <v>20</v>
      </c>
      <c r="E567">
        <v>137</v>
      </c>
      <c r="F567">
        <v>0.67</v>
      </c>
      <c r="M567" t="s">
        <v>32</v>
      </c>
      <c r="P567">
        <v>3</v>
      </c>
      <c r="Q567" s="18">
        <v>374</v>
      </c>
    </row>
    <row r="568" spans="1:17">
      <c r="A568" s="19">
        <v>41100</v>
      </c>
      <c r="B568" s="3" t="s">
        <v>31</v>
      </c>
      <c r="C568" s="3">
        <v>24</v>
      </c>
      <c r="D568" s="5" t="s">
        <v>20</v>
      </c>
      <c r="E568">
        <v>200</v>
      </c>
      <c r="F568">
        <v>0.6</v>
      </c>
      <c r="G568" s="14"/>
      <c r="M568" t="s">
        <v>32</v>
      </c>
      <c r="P568">
        <v>3</v>
      </c>
      <c r="Q568" s="18">
        <v>375</v>
      </c>
    </row>
    <row r="569" spans="1:17">
      <c r="A569" s="19">
        <v>41100</v>
      </c>
      <c r="B569" s="3" t="s">
        <v>31</v>
      </c>
      <c r="C569" s="3">
        <v>24</v>
      </c>
      <c r="D569" s="5" t="s">
        <v>20</v>
      </c>
      <c r="E569">
        <v>217</v>
      </c>
      <c r="F569">
        <v>0.62</v>
      </c>
      <c r="G569">
        <v>4</v>
      </c>
      <c r="M569" t="s">
        <v>32</v>
      </c>
      <c r="P569">
        <v>3</v>
      </c>
      <c r="Q569" s="18">
        <v>376</v>
      </c>
    </row>
    <row r="570" spans="1:17">
      <c r="A570" s="19">
        <v>41100</v>
      </c>
      <c r="B570" s="3" t="s">
        <v>31</v>
      </c>
      <c r="C570" s="3">
        <v>24</v>
      </c>
      <c r="D570" s="5" t="s">
        <v>20</v>
      </c>
      <c r="E570">
        <v>20</v>
      </c>
      <c r="F570">
        <v>0.45</v>
      </c>
      <c r="M570" t="s">
        <v>32</v>
      </c>
      <c r="P570">
        <v>3</v>
      </c>
      <c r="Q570" s="18">
        <v>377</v>
      </c>
    </row>
    <row r="571" spans="1:17">
      <c r="A571" s="19">
        <v>41100</v>
      </c>
      <c r="B571" s="3" t="s">
        <v>31</v>
      </c>
      <c r="C571" s="3">
        <v>24</v>
      </c>
      <c r="D571" s="5" t="s">
        <v>20</v>
      </c>
      <c r="E571">
        <v>190</v>
      </c>
      <c r="F571">
        <v>0.6</v>
      </c>
      <c r="M571" t="s">
        <v>32</v>
      </c>
      <c r="P571">
        <v>3</v>
      </c>
      <c r="Q571" s="18">
        <v>378</v>
      </c>
    </row>
    <row r="572" spans="1:17">
      <c r="A572" s="19">
        <v>41100</v>
      </c>
      <c r="B572" s="3" t="s">
        <v>31</v>
      </c>
      <c r="C572" s="3">
        <v>24</v>
      </c>
      <c r="D572" s="5" t="s">
        <v>20</v>
      </c>
      <c r="E572">
        <v>221</v>
      </c>
      <c r="F572">
        <v>0.75</v>
      </c>
      <c r="M572" t="s">
        <v>32</v>
      </c>
      <c r="P572">
        <v>3</v>
      </c>
      <c r="Q572" s="18">
        <v>379</v>
      </c>
    </row>
    <row r="573" spans="1:17">
      <c r="A573" s="19">
        <v>41100</v>
      </c>
      <c r="B573" s="3" t="s">
        <v>31</v>
      </c>
      <c r="C573" s="3">
        <v>24</v>
      </c>
      <c r="D573" s="5" t="s">
        <v>20</v>
      </c>
      <c r="E573">
        <v>42</v>
      </c>
      <c r="F573">
        <v>0.76</v>
      </c>
      <c r="M573" t="s">
        <v>32</v>
      </c>
      <c r="P573">
        <v>3</v>
      </c>
      <c r="Q573" s="18">
        <v>380</v>
      </c>
    </row>
    <row r="574" spans="1:17">
      <c r="A574" s="19">
        <v>41100</v>
      </c>
      <c r="B574" s="3" t="s">
        <v>31</v>
      </c>
      <c r="C574" s="3">
        <v>24</v>
      </c>
      <c r="D574" s="5" t="s">
        <v>20</v>
      </c>
      <c r="E574">
        <v>125</v>
      </c>
      <c r="F574">
        <v>0.72</v>
      </c>
      <c r="M574" t="s">
        <v>32</v>
      </c>
      <c r="P574">
        <v>3</v>
      </c>
      <c r="Q574" s="18">
        <v>381</v>
      </c>
    </row>
    <row r="575" spans="1:17">
      <c r="A575" s="19">
        <v>41100</v>
      </c>
      <c r="B575" s="3" t="s">
        <v>31</v>
      </c>
      <c r="C575" s="3">
        <v>24</v>
      </c>
      <c r="D575" s="5" t="s">
        <v>20</v>
      </c>
      <c r="E575">
        <v>86</v>
      </c>
      <c r="F575">
        <v>0.5</v>
      </c>
      <c r="M575" t="s">
        <v>32</v>
      </c>
      <c r="P575">
        <v>3</v>
      </c>
      <c r="Q575" s="18">
        <v>382</v>
      </c>
    </row>
    <row r="576" spans="1:17">
      <c r="A576" s="19">
        <v>41100</v>
      </c>
      <c r="B576" s="3" t="s">
        <v>31</v>
      </c>
      <c r="C576" s="3">
        <v>24</v>
      </c>
      <c r="D576" s="5" t="s">
        <v>20</v>
      </c>
      <c r="E576">
        <v>113</v>
      </c>
      <c r="F576">
        <v>0.42</v>
      </c>
      <c r="M576" t="s">
        <v>32</v>
      </c>
      <c r="P576">
        <v>3</v>
      </c>
      <c r="Q576" s="18">
        <v>383</v>
      </c>
    </row>
    <row r="577" spans="1:17">
      <c r="A577" s="19">
        <v>41100</v>
      </c>
      <c r="B577" s="3" t="s">
        <v>31</v>
      </c>
      <c r="C577" s="3">
        <v>24</v>
      </c>
      <c r="D577" s="5" t="s">
        <v>20</v>
      </c>
      <c r="E577">
        <v>72</v>
      </c>
      <c r="F577">
        <v>0.75</v>
      </c>
      <c r="M577" t="s">
        <v>32</v>
      </c>
      <c r="P577">
        <v>3</v>
      </c>
      <c r="Q577" s="18">
        <v>384</v>
      </c>
    </row>
    <row r="578" spans="1:17">
      <c r="A578" s="19">
        <v>41100</v>
      </c>
      <c r="B578" s="3" t="s">
        <v>31</v>
      </c>
      <c r="C578" s="3">
        <v>24</v>
      </c>
      <c r="D578" s="5" t="s">
        <v>20</v>
      </c>
      <c r="E578">
        <v>123</v>
      </c>
      <c r="F578">
        <v>0.57999999999999996</v>
      </c>
      <c r="M578" t="s">
        <v>32</v>
      </c>
      <c r="P578">
        <v>3</v>
      </c>
      <c r="Q578" s="18">
        <v>385</v>
      </c>
    </row>
    <row r="579" spans="1:17">
      <c r="A579" s="19">
        <v>41100</v>
      </c>
      <c r="B579" s="3" t="s">
        <v>31</v>
      </c>
      <c r="C579" s="3">
        <v>24</v>
      </c>
      <c r="D579" s="5" t="s">
        <v>20</v>
      </c>
      <c r="E579">
        <v>177</v>
      </c>
      <c r="F579">
        <v>0.62</v>
      </c>
      <c r="M579" t="s">
        <v>32</v>
      </c>
      <c r="P579">
        <v>3</v>
      </c>
      <c r="Q579" s="18">
        <v>386</v>
      </c>
    </row>
    <row r="580" spans="1:17">
      <c r="A580" s="19">
        <v>41100</v>
      </c>
      <c r="B580" s="3" t="s">
        <v>31</v>
      </c>
      <c r="C580" s="3">
        <v>24</v>
      </c>
      <c r="D580" s="5" t="s">
        <v>20</v>
      </c>
      <c r="E580">
        <v>100</v>
      </c>
      <c r="F580">
        <v>0.63</v>
      </c>
      <c r="M580" t="s">
        <v>32</v>
      </c>
      <c r="P580">
        <v>3</v>
      </c>
      <c r="Q580" s="18">
        <v>387</v>
      </c>
    </row>
    <row r="581" spans="1:17">
      <c r="A581" s="19">
        <v>41100</v>
      </c>
      <c r="B581" s="3" t="s">
        <v>31</v>
      </c>
      <c r="C581" s="3">
        <v>24</v>
      </c>
      <c r="D581" s="5" t="s">
        <v>20</v>
      </c>
      <c r="E581">
        <v>214</v>
      </c>
      <c r="F581">
        <v>0.68</v>
      </c>
      <c r="M581" t="s">
        <v>32</v>
      </c>
      <c r="P581">
        <v>3</v>
      </c>
      <c r="Q581" s="18">
        <v>388</v>
      </c>
    </row>
    <row r="582" spans="1:17">
      <c r="A582" s="19">
        <v>41100</v>
      </c>
      <c r="B582" s="3" t="s">
        <v>31</v>
      </c>
      <c r="C582" s="3">
        <v>24</v>
      </c>
      <c r="D582" s="5" t="s">
        <v>20</v>
      </c>
      <c r="E582">
        <v>267</v>
      </c>
      <c r="F582">
        <v>0.57999999999999996</v>
      </c>
      <c r="G582">
        <v>1</v>
      </c>
      <c r="M582" t="s">
        <v>32</v>
      </c>
      <c r="P582">
        <v>3</v>
      </c>
      <c r="Q582" s="18">
        <v>389</v>
      </c>
    </row>
    <row r="583" spans="1:17">
      <c r="A583" s="19">
        <v>41100</v>
      </c>
      <c r="B583" s="3" t="s">
        <v>31</v>
      </c>
      <c r="C583" s="3">
        <v>24</v>
      </c>
      <c r="D583" s="5" t="s">
        <v>20</v>
      </c>
      <c r="E583">
        <v>70</v>
      </c>
      <c r="F583">
        <v>0.62</v>
      </c>
      <c r="M583" t="s">
        <v>32</v>
      </c>
      <c r="P583">
        <v>3</v>
      </c>
      <c r="Q583" s="18">
        <v>390</v>
      </c>
    </row>
    <row r="584" spans="1:17">
      <c r="A584" s="19">
        <v>41100</v>
      </c>
      <c r="B584" s="3" t="s">
        <v>31</v>
      </c>
      <c r="C584" s="3">
        <v>24</v>
      </c>
      <c r="D584" s="5" t="s">
        <v>20</v>
      </c>
      <c r="E584">
        <v>195</v>
      </c>
      <c r="F584">
        <v>0.66</v>
      </c>
      <c r="M584" t="s">
        <v>32</v>
      </c>
      <c r="P584">
        <v>3</v>
      </c>
      <c r="Q584" s="18">
        <v>391</v>
      </c>
    </row>
    <row r="585" spans="1:17">
      <c r="A585" s="19">
        <v>41100</v>
      </c>
      <c r="B585" s="3" t="s">
        <v>31</v>
      </c>
      <c r="C585" s="3">
        <v>24</v>
      </c>
      <c r="D585" s="5" t="s">
        <v>20</v>
      </c>
      <c r="E585">
        <v>248</v>
      </c>
      <c r="F585">
        <v>0.72</v>
      </c>
      <c r="M585" t="s">
        <v>32</v>
      </c>
      <c r="P585">
        <v>3</v>
      </c>
      <c r="Q585" s="18">
        <v>392</v>
      </c>
    </row>
    <row r="586" spans="1:17">
      <c r="A586" s="19">
        <v>41100</v>
      </c>
      <c r="B586" s="3" t="s">
        <v>31</v>
      </c>
      <c r="C586" s="3">
        <v>24</v>
      </c>
      <c r="D586" s="5" t="s">
        <v>15</v>
      </c>
      <c r="F586">
        <v>2.08</v>
      </c>
      <c r="J586">
        <f>183+225+250</f>
        <v>658</v>
      </c>
      <c r="K586">
        <v>3</v>
      </c>
      <c r="L586">
        <v>250</v>
      </c>
      <c r="P586">
        <v>3</v>
      </c>
      <c r="Q586" s="18">
        <v>393</v>
      </c>
    </row>
    <row r="587" spans="1:17">
      <c r="A587" s="19">
        <v>41100</v>
      </c>
      <c r="B587" s="3" t="s">
        <v>31</v>
      </c>
      <c r="C587" s="3">
        <v>24</v>
      </c>
      <c r="D587" s="5" t="s">
        <v>20</v>
      </c>
      <c r="E587">
        <v>268</v>
      </c>
      <c r="F587">
        <v>0.7</v>
      </c>
      <c r="G587">
        <v>2</v>
      </c>
      <c r="M587" t="s">
        <v>32</v>
      </c>
      <c r="P587">
        <v>3</v>
      </c>
      <c r="Q587" s="18">
        <v>394</v>
      </c>
    </row>
    <row r="588" spans="1:17">
      <c r="A588" s="19">
        <v>41100</v>
      </c>
      <c r="B588" s="3" t="s">
        <v>31</v>
      </c>
      <c r="C588" s="3">
        <v>24</v>
      </c>
      <c r="D588" s="5" t="s">
        <v>20</v>
      </c>
      <c r="E588">
        <v>133</v>
      </c>
      <c r="F588">
        <v>0.5</v>
      </c>
      <c r="G588">
        <v>4</v>
      </c>
      <c r="M588" t="s">
        <v>32</v>
      </c>
      <c r="P588">
        <v>3</v>
      </c>
      <c r="Q588" s="18">
        <v>395</v>
      </c>
    </row>
    <row r="589" spans="1:17">
      <c r="A589" s="19">
        <v>41100</v>
      </c>
      <c r="B589" s="3" t="s">
        <v>31</v>
      </c>
      <c r="C589" s="3">
        <v>24</v>
      </c>
      <c r="D589" s="5" t="s">
        <v>20</v>
      </c>
      <c r="E589">
        <v>47</v>
      </c>
      <c r="F589">
        <v>0.82</v>
      </c>
      <c r="M589" t="s">
        <v>32</v>
      </c>
      <c r="P589">
        <v>3</v>
      </c>
      <c r="Q589" s="18">
        <v>396</v>
      </c>
    </row>
    <row r="590" spans="1:17">
      <c r="A590" s="19">
        <v>41100</v>
      </c>
      <c r="B590" s="3" t="s">
        <v>31</v>
      </c>
      <c r="C590" s="3">
        <v>24</v>
      </c>
      <c r="D590" s="5" t="s">
        <v>20</v>
      </c>
      <c r="E590">
        <v>68</v>
      </c>
      <c r="F590">
        <v>0.65</v>
      </c>
      <c r="M590" t="s">
        <v>32</v>
      </c>
      <c r="P590">
        <v>3</v>
      </c>
      <c r="Q590" s="18">
        <v>397</v>
      </c>
    </row>
    <row r="591" spans="1:17">
      <c r="A591" s="19">
        <v>41100</v>
      </c>
      <c r="B591" s="3" t="s">
        <v>31</v>
      </c>
      <c r="C591" s="3">
        <v>24</v>
      </c>
      <c r="D591" s="5" t="s">
        <v>20</v>
      </c>
      <c r="E591">
        <v>108</v>
      </c>
      <c r="F591">
        <v>0.82</v>
      </c>
      <c r="M591" t="s">
        <v>32</v>
      </c>
      <c r="P591">
        <v>3</v>
      </c>
      <c r="Q591" s="18">
        <v>398</v>
      </c>
    </row>
    <row r="592" spans="1:17">
      <c r="A592" s="19">
        <v>41100</v>
      </c>
      <c r="B592" s="3" t="s">
        <v>31</v>
      </c>
      <c r="C592" s="3">
        <v>24</v>
      </c>
      <c r="D592" s="5" t="s">
        <v>20</v>
      </c>
      <c r="E592">
        <v>231</v>
      </c>
      <c r="F592">
        <v>0.65</v>
      </c>
      <c r="M592" t="s">
        <v>32</v>
      </c>
      <c r="P592">
        <v>3</v>
      </c>
      <c r="Q592" s="18">
        <v>399</v>
      </c>
    </row>
    <row r="593" spans="1:17">
      <c r="A593" s="19">
        <v>41100</v>
      </c>
      <c r="B593" s="3" t="s">
        <v>31</v>
      </c>
      <c r="C593" s="3">
        <v>24</v>
      </c>
      <c r="D593" s="5" t="s">
        <v>20</v>
      </c>
      <c r="E593">
        <v>141</v>
      </c>
      <c r="F593">
        <v>0.64</v>
      </c>
      <c r="M593" t="s">
        <v>32</v>
      </c>
      <c r="P593">
        <v>3</v>
      </c>
      <c r="Q593" s="18">
        <v>400</v>
      </c>
    </row>
    <row r="594" spans="1:17">
      <c r="A594" s="19">
        <v>41100</v>
      </c>
      <c r="B594" s="3" t="s">
        <v>31</v>
      </c>
      <c r="C594" s="3">
        <v>24</v>
      </c>
      <c r="D594" s="5" t="s">
        <v>20</v>
      </c>
      <c r="E594">
        <v>234</v>
      </c>
      <c r="F594">
        <v>0.78</v>
      </c>
      <c r="M594" t="s">
        <v>32</v>
      </c>
      <c r="P594">
        <v>3</v>
      </c>
      <c r="Q594" s="18">
        <v>401</v>
      </c>
    </row>
    <row r="595" spans="1:17">
      <c r="A595" s="19">
        <v>41100</v>
      </c>
      <c r="B595" s="3" t="s">
        <v>31</v>
      </c>
      <c r="C595" s="3">
        <v>24</v>
      </c>
      <c r="D595" s="5" t="s">
        <v>20</v>
      </c>
      <c r="E595">
        <v>137</v>
      </c>
      <c r="F595">
        <v>0.63</v>
      </c>
      <c r="M595" t="s">
        <v>32</v>
      </c>
      <c r="P595">
        <v>3</v>
      </c>
      <c r="Q595" s="18">
        <v>402</v>
      </c>
    </row>
    <row r="596" spans="1:17">
      <c r="A596" s="19">
        <v>41100</v>
      </c>
      <c r="B596" s="3" t="s">
        <v>31</v>
      </c>
      <c r="C596" s="3">
        <v>24</v>
      </c>
      <c r="D596" s="5" t="s">
        <v>20</v>
      </c>
      <c r="E596">
        <v>258</v>
      </c>
      <c r="F596">
        <v>0.7</v>
      </c>
      <c r="M596" t="s">
        <v>32</v>
      </c>
      <c r="P596">
        <v>3</v>
      </c>
      <c r="Q596" s="18">
        <v>403</v>
      </c>
    </row>
    <row r="597" spans="1:17">
      <c r="A597" s="19">
        <v>41100</v>
      </c>
      <c r="B597" s="3" t="s">
        <v>31</v>
      </c>
      <c r="C597" s="3">
        <v>24</v>
      </c>
      <c r="D597" s="5" t="s">
        <v>20</v>
      </c>
      <c r="E597">
        <v>260</v>
      </c>
      <c r="F597">
        <v>0.76</v>
      </c>
      <c r="M597" t="s">
        <v>32</v>
      </c>
      <c r="P597">
        <v>3</v>
      </c>
      <c r="Q597" s="18">
        <v>404</v>
      </c>
    </row>
    <row r="598" spans="1:17">
      <c r="A598" s="19">
        <v>41100</v>
      </c>
      <c r="B598" s="3" t="s">
        <v>31</v>
      </c>
      <c r="C598" s="3">
        <v>24</v>
      </c>
      <c r="D598" s="5" t="s">
        <v>20</v>
      </c>
      <c r="E598">
        <v>190</v>
      </c>
      <c r="F598">
        <v>0.67</v>
      </c>
      <c r="M598" t="s">
        <v>32</v>
      </c>
      <c r="P598">
        <v>3</v>
      </c>
      <c r="Q598" s="18">
        <v>405</v>
      </c>
    </row>
    <row r="599" spans="1:17">
      <c r="A599" s="19">
        <v>41100</v>
      </c>
      <c r="B599" s="3" t="s">
        <v>31</v>
      </c>
      <c r="C599" s="3">
        <v>24</v>
      </c>
      <c r="D599" s="5" t="s">
        <v>20</v>
      </c>
      <c r="E599">
        <v>168</v>
      </c>
      <c r="F599">
        <v>0.75</v>
      </c>
      <c r="M599" t="s">
        <v>32</v>
      </c>
      <c r="P599">
        <v>3</v>
      </c>
      <c r="Q599" s="18">
        <v>406</v>
      </c>
    </row>
    <row r="600" spans="1:17">
      <c r="A600" s="19">
        <v>41100</v>
      </c>
      <c r="B600" s="3" t="s">
        <v>31</v>
      </c>
      <c r="C600" s="3">
        <v>24</v>
      </c>
      <c r="D600" s="5" t="s">
        <v>20</v>
      </c>
      <c r="E600">
        <v>186</v>
      </c>
      <c r="F600">
        <v>0.57999999999999996</v>
      </c>
      <c r="M600" t="s">
        <v>32</v>
      </c>
      <c r="P600">
        <v>3</v>
      </c>
      <c r="Q600" s="18">
        <v>407</v>
      </c>
    </row>
    <row r="601" spans="1:17">
      <c r="A601" s="19">
        <v>41100</v>
      </c>
      <c r="B601" s="3" t="s">
        <v>31</v>
      </c>
      <c r="C601" s="3">
        <v>24</v>
      </c>
      <c r="D601" s="5" t="s">
        <v>20</v>
      </c>
      <c r="E601">
        <v>267</v>
      </c>
      <c r="F601">
        <v>0.4</v>
      </c>
      <c r="M601" t="s">
        <v>32</v>
      </c>
      <c r="P601">
        <v>3</v>
      </c>
      <c r="Q601" s="18">
        <v>408</v>
      </c>
    </row>
    <row r="602" spans="1:17">
      <c r="A602" s="19">
        <v>41100</v>
      </c>
      <c r="B602" s="3" t="s">
        <v>31</v>
      </c>
      <c r="C602" s="3">
        <v>24</v>
      </c>
      <c r="D602" s="5" t="s">
        <v>20</v>
      </c>
      <c r="E602">
        <v>170</v>
      </c>
      <c r="F602">
        <v>0.38</v>
      </c>
      <c r="M602" t="s">
        <v>32</v>
      </c>
      <c r="P602">
        <v>3</v>
      </c>
      <c r="Q602" s="18">
        <v>409</v>
      </c>
    </row>
    <row r="603" spans="1:17">
      <c r="A603" s="19">
        <v>41100</v>
      </c>
      <c r="B603" s="3" t="s">
        <v>31</v>
      </c>
      <c r="C603" s="3">
        <v>24</v>
      </c>
      <c r="D603" s="5" t="s">
        <v>20</v>
      </c>
      <c r="E603">
        <v>161</v>
      </c>
      <c r="F603">
        <v>0.4</v>
      </c>
      <c r="G603">
        <v>2</v>
      </c>
      <c r="M603" t="s">
        <v>32</v>
      </c>
      <c r="P603">
        <v>3</v>
      </c>
      <c r="Q603" s="18">
        <v>410</v>
      </c>
    </row>
    <row r="604" spans="1:17">
      <c r="A604" s="19">
        <v>41100</v>
      </c>
      <c r="B604" s="3" t="s">
        <v>31</v>
      </c>
      <c r="C604" s="3">
        <v>24</v>
      </c>
      <c r="D604" s="5" t="s">
        <v>20</v>
      </c>
      <c r="E604">
        <v>111</v>
      </c>
      <c r="F604">
        <v>0.22</v>
      </c>
      <c r="M604" t="s">
        <v>32</v>
      </c>
      <c r="P604">
        <v>3</v>
      </c>
      <c r="Q604" s="18">
        <v>411</v>
      </c>
    </row>
    <row r="605" spans="1:17">
      <c r="A605" s="19">
        <v>41100</v>
      </c>
      <c r="B605" s="3" t="s">
        <v>31</v>
      </c>
      <c r="C605" s="3">
        <v>24</v>
      </c>
      <c r="D605" s="5" t="s">
        <v>20</v>
      </c>
      <c r="E605">
        <v>112</v>
      </c>
      <c r="F605">
        <v>0.52</v>
      </c>
      <c r="G605">
        <v>3</v>
      </c>
      <c r="M605" t="s">
        <v>32</v>
      </c>
      <c r="P605">
        <v>3</v>
      </c>
      <c r="Q605" s="18">
        <v>412</v>
      </c>
    </row>
    <row r="606" spans="1:17">
      <c r="A606" s="19">
        <v>41100</v>
      </c>
      <c r="B606" s="3" t="s">
        <v>31</v>
      </c>
      <c r="C606" s="3">
        <v>24</v>
      </c>
      <c r="D606" s="5" t="s">
        <v>20</v>
      </c>
      <c r="E606">
        <v>68</v>
      </c>
      <c r="F606">
        <v>0.76</v>
      </c>
      <c r="M606" t="s">
        <v>32</v>
      </c>
      <c r="P606">
        <v>3</v>
      </c>
      <c r="Q606" s="18">
        <v>413</v>
      </c>
    </row>
    <row r="607" spans="1:17">
      <c r="A607" s="19">
        <v>41100</v>
      </c>
      <c r="B607" s="3" t="s">
        <v>31</v>
      </c>
      <c r="C607" s="3">
        <v>24</v>
      </c>
      <c r="D607" s="5" t="s">
        <v>20</v>
      </c>
      <c r="E607">
        <v>109</v>
      </c>
      <c r="F607">
        <v>0.45</v>
      </c>
      <c r="M607" t="s">
        <v>32</v>
      </c>
      <c r="P607">
        <v>3</v>
      </c>
      <c r="Q607" s="18">
        <v>414</v>
      </c>
    </row>
    <row r="608" spans="1:17">
      <c r="A608" s="19">
        <v>41100</v>
      </c>
      <c r="B608" s="3" t="s">
        <v>31</v>
      </c>
      <c r="C608" s="3">
        <v>24</v>
      </c>
      <c r="D608" s="5" t="s">
        <v>20</v>
      </c>
      <c r="E608">
        <v>101</v>
      </c>
      <c r="F608">
        <v>0.48</v>
      </c>
      <c r="M608" t="s">
        <v>32</v>
      </c>
      <c r="P608">
        <v>3</v>
      </c>
      <c r="Q608" s="18">
        <v>415</v>
      </c>
    </row>
    <row r="609" spans="1:17">
      <c r="A609" s="19">
        <v>41100</v>
      </c>
      <c r="B609" s="3" t="s">
        <v>31</v>
      </c>
      <c r="C609" s="3">
        <v>24</v>
      </c>
      <c r="D609" s="5" t="s">
        <v>20</v>
      </c>
      <c r="E609">
        <v>192</v>
      </c>
      <c r="F609">
        <v>0.59</v>
      </c>
      <c r="G609">
        <v>2</v>
      </c>
      <c r="M609" t="s">
        <v>32</v>
      </c>
      <c r="P609">
        <v>3</v>
      </c>
      <c r="Q609" s="18">
        <v>416</v>
      </c>
    </row>
    <row r="610" spans="1:17">
      <c r="A610" s="19">
        <v>41100</v>
      </c>
      <c r="B610" s="3" t="s">
        <v>31</v>
      </c>
      <c r="C610" s="3">
        <v>24</v>
      </c>
      <c r="D610" s="5" t="s">
        <v>20</v>
      </c>
      <c r="E610">
        <v>145</v>
      </c>
      <c r="F610">
        <v>0.51</v>
      </c>
      <c r="M610" t="s">
        <v>32</v>
      </c>
      <c r="P610">
        <v>3</v>
      </c>
      <c r="Q610" s="18">
        <v>417</v>
      </c>
    </row>
    <row r="611" spans="1:17">
      <c r="A611" s="19">
        <v>41100</v>
      </c>
      <c r="B611" s="3" t="s">
        <v>31</v>
      </c>
      <c r="C611" s="3">
        <v>24</v>
      </c>
      <c r="D611" s="5" t="s">
        <v>20</v>
      </c>
      <c r="E611">
        <v>287</v>
      </c>
      <c r="F611">
        <v>0.74</v>
      </c>
      <c r="M611" t="s">
        <v>32</v>
      </c>
      <c r="P611">
        <v>3</v>
      </c>
      <c r="Q611" s="18">
        <v>418</v>
      </c>
    </row>
    <row r="612" spans="1:17">
      <c r="A612" s="19">
        <v>41100</v>
      </c>
      <c r="B612" s="3" t="s">
        <v>31</v>
      </c>
      <c r="C612" s="3">
        <v>24</v>
      </c>
      <c r="D612" s="5" t="s">
        <v>20</v>
      </c>
      <c r="E612">
        <v>111</v>
      </c>
      <c r="F612">
        <v>0.69</v>
      </c>
      <c r="M612" t="s">
        <v>32</v>
      </c>
      <c r="P612">
        <v>3</v>
      </c>
      <c r="Q612" s="18">
        <v>419</v>
      </c>
    </row>
    <row r="613" spans="1:17">
      <c r="A613" s="19">
        <v>41100</v>
      </c>
      <c r="B613" s="3" t="s">
        <v>31</v>
      </c>
      <c r="C613" s="3">
        <v>24</v>
      </c>
      <c r="D613" s="5" t="s">
        <v>20</v>
      </c>
      <c r="E613">
        <v>208</v>
      </c>
      <c r="F613">
        <v>0.63</v>
      </c>
      <c r="M613" t="s">
        <v>32</v>
      </c>
      <c r="P613">
        <v>3</v>
      </c>
      <c r="Q613" s="18">
        <v>420</v>
      </c>
    </row>
    <row r="614" spans="1:17">
      <c r="A614" s="19">
        <v>41100</v>
      </c>
      <c r="B614" s="3" t="s">
        <v>31</v>
      </c>
      <c r="C614" s="3">
        <v>24</v>
      </c>
      <c r="D614" s="5" t="s">
        <v>20</v>
      </c>
      <c r="E614">
        <v>246</v>
      </c>
      <c r="F614">
        <v>0.53</v>
      </c>
      <c r="M614" t="s">
        <v>32</v>
      </c>
      <c r="P614">
        <v>3</v>
      </c>
      <c r="Q614" s="18">
        <v>421</v>
      </c>
    </row>
    <row r="615" spans="1:17">
      <c r="A615" s="19">
        <v>41100</v>
      </c>
      <c r="B615" s="3" t="s">
        <v>31</v>
      </c>
      <c r="C615" s="3">
        <v>24</v>
      </c>
      <c r="D615" s="5" t="s">
        <v>20</v>
      </c>
      <c r="E615">
        <v>152</v>
      </c>
      <c r="F615">
        <v>0.5</v>
      </c>
      <c r="M615" t="s">
        <v>32</v>
      </c>
      <c r="P615">
        <v>3</v>
      </c>
      <c r="Q615" s="18">
        <v>422</v>
      </c>
    </row>
    <row r="616" spans="1:17">
      <c r="A616" s="19">
        <v>41100</v>
      </c>
      <c r="B616" s="3" t="s">
        <v>31</v>
      </c>
      <c r="C616" s="3">
        <v>24</v>
      </c>
      <c r="D616" s="5" t="s">
        <v>20</v>
      </c>
      <c r="E616">
        <v>222</v>
      </c>
      <c r="F616">
        <v>0.53</v>
      </c>
      <c r="M616" t="s">
        <v>32</v>
      </c>
      <c r="P616">
        <v>3</v>
      </c>
      <c r="Q616" s="18">
        <v>423</v>
      </c>
    </row>
    <row r="617" spans="1:17">
      <c r="A617" s="19">
        <v>41100</v>
      </c>
      <c r="B617" s="3" t="s">
        <v>31</v>
      </c>
      <c r="C617" s="3">
        <v>24</v>
      </c>
      <c r="D617" s="5" t="s">
        <v>20</v>
      </c>
      <c r="E617">
        <v>131</v>
      </c>
      <c r="F617">
        <v>0.51</v>
      </c>
      <c r="M617" t="s">
        <v>32</v>
      </c>
      <c r="P617">
        <v>3</v>
      </c>
      <c r="Q617" s="18">
        <v>424</v>
      </c>
    </row>
    <row r="618" spans="1:17">
      <c r="A618" s="19">
        <v>41100</v>
      </c>
      <c r="B618" s="3" t="s">
        <v>31</v>
      </c>
      <c r="C618" s="3">
        <v>24</v>
      </c>
      <c r="D618" s="5" t="s">
        <v>20</v>
      </c>
      <c r="E618">
        <v>257</v>
      </c>
      <c r="F618">
        <v>0.66</v>
      </c>
      <c r="M618" t="s">
        <v>32</v>
      </c>
      <c r="P618">
        <v>3</v>
      </c>
      <c r="Q618" s="18">
        <v>425</v>
      </c>
    </row>
    <row r="619" spans="1:17">
      <c r="A619" s="19">
        <v>41100</v>
      </c>
      <c r="B619" s="3" t="s">
        <v>31</v>
      </c>
      <c r="C619" s="3">
        <v>24</v>
      </c>
      <c r="D619" s="5" t="s">
        <v>20</v>
      </c>
      <c r="E619">
        <v>283</v>
      </c>
      <c r="F619">
        <v>0.62</v>
      </c>
      <c r="M619" t="s">
        <v>32</v>
      </c>
      <c r="P619">
        <v>3</v>
      </c>
      <c r="Q619" s="18">
        <v>426</v>
      </c>
    </row>
    <row r="620" spans="1:17">
      <c r="A620" s="19">
        <v>41100</v>
      </c>
      <c r="B620" s="3" t="s">
        <v>31</v>
      </c>
      <c r="C620" s="3">
        <v>24</v>
      </c>
      <c r="D620" s="5" t="s">
        <v>20</v>
      </c>
      <c r="E620">
        <v>167</v>
      </c>
      <c r="F620">
        <v>0.57999999999999996</v>
      </c>
      <c r="M620" t="s">
        <v>32</v>
      </c>
      <c r="P620">
        <v>3</v>
      </c>
      <c r="Q620" s="18">
        <v>427</v>
      </c>
    </row>
    <row r="621" spans="1:17">
      <c r="A621" s="19">
        <v>41100</v>
      </c>
      <c r="B621" s="3" t="s">
        <v>31</v>
      </c>
      <c r="C621" s="3">
        <v>24</v>
      </c>
      <c r="D621" s="5" t="s">
        <v>20</v>
      </c>
      <c r="E621">
        <v>112</v>
      </c>
      <c r="F621">
        <v>0.22</v>
      </c>
      <c r="M621" t="s">
        <v>32</v>
      </c>
      <c r="P621">
        <v>3</v>
      </c>
      <c r="Q621" s="18">
        <v>428</v>
      </c>
    </row>
    <row r="622" spans="1:17">
      <c r="A622" s="19">
        <v>41100</v>
      </c>
      <c r="B622" s="3" t="s">
        <v>31</v>
      </c>
      <c r="C622" s="3">
        <v>24</v>
      </c>
      <c r="D622" s="5" t="s">
        <v>20</v>
      </c>
      <c r="E622">
        <v>210</v>
      </c>
      <c r="F622">
        <v>0.64</v>
      </c>
      <c r="M622" t="s">
        <v>32</v>
      </c>
      <c r="P622">
        <v>3</v>
      </c>
      <c r="Q622" s="18">
        <v>429</v>
      </c>
    </row>
    <row r="623" spans="1:17">
      <c r="A623" s="19">
        <v>41100</v>
      </c>
      <c r="B623" s="3" t="s">
        <v>31</v>
      </c>
      <c r="C623" s="3">
        <v>24</v>
      </c>
      <c r="D623" s="5" t="s">
        <v>20</v>
      </c>
      <c r="E623">
        <v>234</v>
      </c>
      <c r="F623">
        <v>0.6</v>
      </c>
      <c r="M623" t="s">
        <v>32</v>
      </c>
      <c r="P623">
        <v>3</v>
      </c>
      <c r="Q623" s="18">
        <v>430</v>
      </c>
    </row>
    <row r="624" spans="1:17">
      <c r="A624" s="19">
        <v>41100</v>
      </c>
      <c r="B624" s="3" t="s">
        <v>31</v>
      </c>
      <c r="C624" s="3">
        <v>24</v>
      </c>
      <c r="D624" s="5" t="s">
        <v>20</v>
      </c>
      <c r="E624">
        <v>187</v>
      </c>
      <c r="F624">
        <v>0.57999999999999996</v>
      </c>
      <c r="M624" t="s">
        <v>32</v>
      </c>
      <c r="P624">
        <v>3</v>
      </c>
      <c r="Q624" s="18">
        <v>431</v>
      </c>
    </row>
    <row r="625" spans="1:17">
      <c r="A625" s="19">
        <v>41100</v>
      </c>
      <c r="B625" s="3" t="s">
        <v>31</v>
      </c>
      <c r="C625" s="3">
        <v>24</v>
      </c>
      <c r="D625" s="6" t="s">
        <v>15</v>
      </c>
      <c r="F625">
        <v>3.44</v>
      </c>
      <c r="J625">
        <f>135+234+254+259+284+273</f>
        <v>1439</v>
      </c>
      <c r="K625">
        <v>6</v>
      </c>
      <c r="L625">
        <v>284</v>
      </c>
      <c r="P625">
        <v>3</v>
      </c>
      <c r="Q625" s="18">
        <v>432</v>
      </c>
    </row>
    <row r="626" spans="1:17">
      <c r="A626" s="19">
        <v>41100</v>
      </c>
      <c r="B626" s="3" t="s">
        <v>31</v>
      </c>
      <c r="C626" s="3">
        <v>24</v>
      </c>
      <c r="D626" s="5" t="s">
        <v>20</v>
      </c>
      <c r="E626">
        <v>174</v>
      </c>
      <c r="F626">
        <v>0.6</v>
      </c>
      <c r="M626" t="s">
        <v>32</v>
      </c>
      <c r="P626">
        <v>3</v>
      </c>
      <c r="Q626" s="18">
        <v>433</v>
      </c>
    </row>
    <row r="627" spans="1:17">
      <c r="A627" s="19">
        <v>41100</v>
      </c>
      <c r="B627" s="3" t="s">
        <v>31</v>
      </c>
      <c r="C627" s="3">
        <v>24</v>
      </c>
      <c r="D627" s="5" t="s">
        <v>20</v>
      </c>
      <c r="E627">
        <v>197</v>
      </c>
      <c r="F627">
        <v>0.52</v>
      </c>
      <c r="G627">
        <v>2</v>
      </c>
      <c r="M627" t="s">
        <v>32</v>
      </c>
      <c r="P627">
        <v>3</v>
      </c>
      <c r="Q627" s="18">
        <v>434</v>
      </c>
    </row>
    <row r="628" spans="1:17">
      <c r="A628" s="19">
        <v>41100</v>
      </c>
      <c r="B628" s="3" t="s">
        <v>31</v>
      </c>
      <c r="C628" s="3">
        <v>24</v>
      </c>
      <c r="D628" s="5" t="s">
        <v>20</v>
      </c>
      <c r="E628">
        <v>174</v>
      </c>
      <c r="F628">
        <v>0.92</v>
      </c>
      <c r="M628" t="s">
        <v>32</v>
      </c>
      <c r="P628">
        <v>3</v>
      </c>
      <c r="Q628" s="18">
        <v>435</v>
      </c>
    </row>
    <row r="629" spans="1:17">
      <c r="A629" s="19">
        <v>41100</v>
      </c>
      <c r="B629" s="3" t="s">
        <v>31</v>
      </c>
      <c r="C629" s="3">
        <v>24</v>
      </c>
      <c r="D629" s="5" t="s">
        <v>20</v>
      </c>
      <c r="E629">
        <v>163</v>
      </c>
      <c r="F629">
        <v>0.56000000000000005</v>
      </c>
      <c r="G629">
        <v>4</v>
      </c>
      <c r="M629" t="s">
        <v>32</v>
      </c>
      <c r="P629">
        <v>3</v>
      </c>
      <c r="Q629" s="18">
        <v>436</v>
      </c>
    </row>
    <row r="630" spans="1:17">
      <c r="A630" s="19">
        <v>41100</v>
      </c>
      <c r="B630" s="3" t="s">
        <v>31</v>
      </c>
      <c r="C630" s="3">
        <v>24</v>
      </c>
      <c r="D630" s="5" t="s">
        <v>20</v>
      </c>
      <c r="E630">
        <v>69</v>
      </c>
      <c r="F630">
        <v>0.91</v>
      </c>
      <c r="M630" t="s">
        <v>32</v>
      </c>
      <c r="P630">
        <v>3</v>
      </c>
      <c r="Q630" s="18">
        <v>437</v>
      </c>
    </row>
    <row r="631" spans="1:17">
      <c r="A631" s="19">
        <v>41100</v>
      </c>
      <c r="B631" s="3" t="s">
        <v>31</v>
      </c>
      <c r="C631" s="3">
        <v>24</v>
      </c>
      <c r="D631" s="5" t="s">
        <v>20</v>
      </c>
      <c r="E631">
        <v>72</v>
      </c>
      <c r="F631">
        <v>0.75</v>
      </c>
      <c r="M631" t="s">
        <v>32</v>
      </c>
      <c r="P631">
        <v>3</v>
      </c>
      <c r="Q631" s="18">
        <v>438</v>
      </c>
    </row>
    <row r="632" spans="1:17">
      <c r="A632" s="19">
        <v>41100</v>
      </c>
      <c r="B632" s="3" t="s">
        <v>31</v>
      </c>
      <c r="C632" s="3">
        <v>24</v>
      </c>
      <c r="D632" s="5" t="s">
        <v>20</v>
      </c>
      <c r="E632">
        <v>269</v>
      </c>
      <c r="F632">
        <v>0.69</v>
      </c>
      <c r="M632" t="s">
        <v>32</v>
      </c>
      <c r="P632">
        <v>3</v>
      </c>
      <c r="Q632" s="18">
        <v>439</v>
      </c>
    </row>
    <row r="633" spans="1:17">
      <c r="A633" s="19">
        <v>41100</v>
      </c>
      <c r="B633" s="3" t="s">
        <v>31</v>
      </c>
      <c r="C633" s="3">
        <v>24</v>
      </c>
      <c r="D633" s="5" t="s">
        <v>20</v>
      </c>
      <c r="E633">
        <v>258</v>
      </c>
      <c r="F633">
        <v>0.73</v>
      </c>
      <c r="M633" t="s">
        <v>32</v>
      </c>
      <c r="P633">
        <v>3</v>
      </c>
      <c r="Q633" s="18">
        <v>440</v>
      </c>
    </row>
    <row r="634" spans="1:17">
      <c r="A634" s="19">
        <v>41100</v>
      </c>
      <c r="B634" s="3" t="s">
        <v>31</v>
      </c>
      <c r="C634" s="3">
        <v>24</v>
      </c>
      <c r="D634" s="5" t="s">
        <v>20</v>
      </c>
      <c r="E634">
        <v>28</v>
      </c>
      <c r="F634">
        <v>0.44</v>
      </c>
      <c r="M634" t="s">
        <v>32</v>
      </c>
      <c r="P634">
        <v>3</v>
      </c>
      <c r="Q634" s="18">
        <v>441</v>
      </c>
    </row>
    <row r="635" spans="1:17">
      <c r="A635" s="19">
        <v>41100</v>
      </c>
      <c r="B635" s="3" t="s">
        <v>31</v>
      </c>
      <c r="C635" s="3">
        <v>24</v>
      </c>
      <c r="D635" s="5" t="s">
        <v>20</v>
      </c>
      <c r="E635">
        <v>263</v>
      </c>
      <c r="F635">
        <v>0.57999999999999996</v>
      </c>
      <c r="M635" t="s">
        <v>32</v>
      </c>
      <c r="P635">
        <v>3</v>
      </c>
      <c r="Q635" s="18">
        <v>442</v>
      </c>
    </row>
    <row r="636" spans="1:17">
      <c r="A636" s="19">
        <v>41100</v>
      </c>
      <c r="B636" s="3" t="s">
        <v>31</v>
      </c>
      <c r="C636" s="3">
        <v>24</v>
      </c>
      <c r="D636" s="5" t="s">
        <v>20</v>
      </c>
      <c r="E636">
        <v>230</v>
      </c>
      <c r="F636">
        <v>0.61</v>
      </c>
      <c r="M636" t="s">
        <v>32</v>
      </c>
      <c r="P636">
        <v>3</v>
      </c>
      <c r="Q636" s="18">
        <v>443</v>
      </c>
    </row>
    <row r="637" spans="1:17">
      <c r="A637" s="19">
        <v>41100</v>
      </c>
      <c r="B637" s="3" t="s">
        <v>31</v>
      </c>
      <c r="C637" s="3">
        <v>24</v>
      </c>
      <c r="D637" s="5" t="s">
        <v>20</v>
      </c>
      <c r="E637">
        <v>94</v>
      </c>
      <c r="F637">
        <v>0.63</v>
      </c>
      <c r="M637" t="s">
        <v>32</v>
      </c>
      <c r="P637">
        <v>3</v>
      </c>
      <c r="Q637" s="18">
        <v>444</v>
      </c>
    </row>
    <row r="638" spans="1:17">
      <c r="A638" s="19">
        <v>41100</v>
      </c>
      <c r="B638" s="3" t="s">
        <v>31</v>
      </c>
      <c r="C638" s="3">
        <v>24</v>
      </c>
      <c r="D638" s="5" t="s">
        <v>20</v>
      </c>
      <c r="E638">
        <v>123</v>
      </c>
      <c r="F638">
        <v>0.62</v>
      </c>
      <c r="M638" t="s">
        <v>32</v>
      </c>
      <c r="P638">
        <v>3</v>
      </c>
      <c r="Q638" s="18">
        <v>445</v>
      </c>
    </row>
    <row r="639" spans="1:17">
      <c r="A639" s="19">
        <v>41100</v>
      </c>
      <c r="B639" s="3" t="s">
        <v>31</v>
      </c>
      <c r="C639" s="3">
        <v>24</v>
      </c>
      <c r="D639" s="5" t="s">
        <v>20</v>
      </c>
      <c r="E639">
        <v>242</v>
      </c>
      <c r="F639">
        <v>0.57999999999999996</v>
      </c>
      <c r="M639" t="s">
        <v>32</v>
      </c>
      <c r="P639">
        <v>3</v>
      </c>
      <c r="Q639" s="18">
        <v>446</v>
      </c>
    </row>
    <row r="640" spans="1:17">
      <c r="A640" s="19">
        <v>41100</v>
      </c>
      <c r="B640" s="3" t="s">
        <v>31</v>
      </c>
      <c r="C640" s="3">
        <v>24</v>
      </c>
      <c r="D640" s="5" t="s">
        <v>20</v>
      </c>
      <c r="E640">
        <v>261</v>
      </c>
      <c r="F640">
        <v>0.56999999999999995</v>
      </c>
      <c r="M640" t="s">
        <v>32</v>
      </c>
      <c r="P640">
        <v>3</v>
      </c>
      <c r="Q640" s="18">
        <v>447</v>
      </c>
    </row>
    <row r="641" spans="1:17">
      <c r="A641" s="19">
        <v>41100</v>
      </c>
      <c r="B641" s="3" t="s">
        <v>31</v>
      </c>
      <c r="C641" s="3">
        <v>24</v>
      </c>
      <c r="D641" s="5" t="s">
        <v>20</v>
      </c>
      <c r="E641">
        <v>175</v>
      </c>
      <c r="F641">
        <v>0.4</v>
      </c>
      <c r="M641" t="s">
        <v>32</v>
      </c>
      <c r="P641">
        <v>3</v>
      </c>
      <c r="Q641" s="18">
        <v>448</v>
      </c>
    </row>
    <row r="642" spans="1:17">
      <c r="A642" s="19">
        <v>41100</v>
      </c>
      <c r="B642" s="3" t="s">
        <v>31</v>
      </c>
      <c r="C642" s="3">
        <v>24</v>
      </c>
      <c r="D642" s="5" t="s">
        <v>20</v>
      </c>
      <c r="E642">
        <v>133</v>
      </c>
      <c r="F642">
        <v>0.6</v>
      </c>
      <c r="M642" t="s">
        <v>32</v>
      </c>
      <c r="P642">
        <v>3</v>
      </c>
      <c r="Q642" s="18">
        <v>449</v>
      </c>
    </row>
    <row r="643" spans="1:17">
      <c r="A643" s="19">
        <v>41100</v>
      </c>
      <c r="B643" s="3" t="s">
        <v>31</v>
      </c>
      <c r="C643" s="3">
        <v>24</v>
      </c>
      <c r="D643" s="5" t="s">
        <v>20</v>
      </c>
      <c r="E643">
        <v>142</v>
      </c>
      <c r="F643">
        <v>0.3</v>
      </c>
      <c r="G643">
        <v>1</v>
      </c>
      <c r="M643" t="s">
        <v>32</v>
      </c>
      <c r="P643">
        <v>3</v>
      </c>
      <c r="Q643" s="18">
        <v>450</v>
      </c>
    </row>
    <row r="644" spans="1:17">
      <c r="A644" s="19">
        <v>41100</v>
      </c>
      <c r="B644" s="3" t="s">
        <v>31</v>
      </c>
      <c r="C644" s="3">
        <v>24</v>
      </c>
      <c r="D644" s="5" t="s">
        <v>20</v>
      </c>
      <c r="E644">
        <v>239</v>
      </c>
      <c r="F644">
        <v>0.72</v>
      </c>
      <c r="M644" t="s">
        <v>32</v>
      </c>
      <c r="P644">
        <v>3</v>
      </c>
      <c r="Q644" s="18">
        <v>451</v>
      </c>
    </row>
    <row r="645" spans="1:17">
      <c r="A645" s="19">
        <v>41100</v>
      </c>
      <c r="B645" s="3" t="s">
        <v>31</v>
      </c>
      <c r="C645" s="3">
        <v>24</v>
      </c>
      <c r="D645" s="5" t="s">
        <v>20</v>
      </c>
      <c r="E645">
        <v>171</v>
      </c>
      <c r="F645">
        <v>0.75</v>
      </c>
      <c r="M645" t="s">
        <v>32</v>
      </c>
      <c r="P645">
        <v>3</v>
      </c>
      <c r="Q645" s="18">
        <v>452</v>
      </c>
    </row>
    <row r="646" spans="1:17">
      <c r="A646" s="19">
        <v>41100</v>
      </c>
      <c r="B646" s="3" t="s">
        <v>31</v>
      </c>
      <c r="C646" s="3">
        <v>24</v>
      </c>
      <c r="D646" s="5" t="s">
        <v>20</v>
      </c>
      <c r="E646">
        <v>128</v>
      </c>
      <c r="F646">
        <v>0.39</v>
      </c>
      <c r="M646" t="s">
        <v>32</v>
      </c>
      <c r="P646">
        <v>3</v>
      </c>
      <c r="Q646" s="18">
        <v>453</v>
      </c>
    </row>
    <row r="647" spans="1:17">
      <c r="A647" s="19">
        <v>41100</v>
      </c>
      <c r="B647" s="3" t="s">
        <v>31</v>
      </c>
      <c r="C647" s="3">
        <v>22</v>
      </c>
      <c r="D647" s="5" t="s">
        <v>20</v>
      </c>
      <c r="E647">
        <v>34</v>
      </c>
      <c r="F647">
        <v>0.68</v>
      </c>
      <c r="M647" t="s">
        <v>33</v>
      </c>
      <c r="P647">
        <v>3</v>
      </c>
      <c r="Q647" s="18">
        <v>454</v>
      </c>
    </row>
    <row r="648" spans="1:17">
      <c r="A648" s="19">
        <v>41100</v>
      </c>
      <c r="B648" s="3" t="s">
        <v>31</v>
      </c>
      <c r="C648" s="3">
        <v>22</v>
      </c>
      <c r="D648" s="5" t="s">
        <v>20</v>
      </c>
      <c r="E648">
        <v>40</v>
      </c>
      <c r="F648">
        <v>0.5</v>
      </c>
      <c r="M648" t="s">
        <v>33</v>
      </c>
      <c r="P648">
        <v>3</v>
      </c>
      <c r="Q648" s="18">
        <v>455</v>
      </c>
    </row>
    <row r="649" spans="1:17">
      <c r="A649" s="19">
        <v>41100</v>
      </c>
      <c r="B649" s="3" t="s">
        <v>31</v>
      </c>
      <c r="C649" s="3">
        <v>22</v>
      </c>
      <c r="D649" s="5" t="s">
        <v>20</v>
      </c>
      <c r="E649">
        <v>194</v>
      </c>
      <c r="F649">
        <v>0.8</v>
      </c>
      <c r="M649" t="s">
        <v>33</v>
      </c>
      <c r="P649">
        <v>3</v>
      </c>
      <c r="Q649" s="18">
        <v>456</v>
      </c>
    </row>
    <row r="650" spans="1:17">
      <c r="A650" s="19">
        <v>41100</v>
      </c>
      <c r="B650" s="3" t="s">
        <v>31</v>
      </c>
      <c r="C650" s="3">
        <v>22</v>
      </c>
      <c r="D650" s="5" t="s">
        <v>20</v>
      </c>
      <c r="E650">
        <v>194</v>
      </c>
      <c r="F650">
        <v>0.7</v>
      </c>
      <c r="M650" t="s">
        <v>33</v>
      </c>
      <c r="P650">
        <v>3</v>
      </c>
      <c r="Q650" s="18">
        <v>457</v>
      </c>
    </row>
    <row r="651" spans="1:17">
      <c r="A651" s="19">
        <v>41100</v>
      </c>
      <c r="B651" s="3" t="s">
        <v>31</v>
      </c>
      <c r="C651" s="3">
        <v>22</v>
      </c>
      <c r="D651" s="5" t="s">
        <v>20</v>
      </c>
      <c r="E651">
        <v>82</v>
      </c>
      <c r="F651">
        <v>0.67</v>
      </c>
      <c r="M651" t="s">
        <v>33</v>
      </c>
      <c r="P651">
        <v>3</v>
      </c>
      <c r="Q651" s="18">
        <v>458</v>
      </c>
    </row>
    <row r="652" spans="1:17">
      <c r="A652" s="19">
        <v>41100</v>
      </c>
      <c r="B652" s="3" t="s">
        <v>31</v>
      </c>
      <c r="C652" s="3">
        <v>22</v>
      </c>
      <c r="D652" s="5" t="s">
        <v>20</v>
      </c>
      <c r="E652">
        <v>152</v>
      </c>
      <c r="F652">
        <v>0.72</v>
      </c>
      <c r="M652" t="s">
        <v>33</v>
      </c>
      <c r="P652">
        <v>3</v>
      </c>
      <c r="Q652" s="18">
        <v>459</v>
      </c>
    </row>
    <row r="653" spans="1:17">
      <c r="A653" s="19">
        <v>41100</v>
      </c>
      <c r="B653" s="3" t="s">
        <v>31</v>
      </c>
      <c r="C653" s="3">
        <v>22</v>
      </c>
      <c r="D653" s="5" t="s">
        <v>20</v>
      </c>
      <c r="E653">
        <v>28</v>
      </c>
      <c r="F653">
        <v>0.85</v>
      </c>
      <c r="M653" t="s">
        <v>33</v>
      </c>
      <c r="P653">
        <v>3</v>
      </c>
      <c r="Q653" s="18">
        <v>460</v>
      </c>
    </row>
    <row r="654" spans="1:17">
      <c r="A654" s="19">
        <v>41100</v>
      </c>
      <c r="B654" s="3" t="s">
        <v>31</v>
      </c>
      <c r="C654" s="3">
        <v>22</v>
      </c>
      <c r="D654" s="5" t="s">
        <v>20</v>
      </c>
      <c r="E654">
        <v>225</v>
      </c>
      <c r="F654">
        <v>0.92</v>
      </c>
      <c r="M654" t="s">
        <v>33</v>
      </c>
      <c r="P654">
        <v>3</v>
      </c>
      <c r="Q654" s="18">
        <v>461</v>
      </c>
    </row>
    <row r="655" spans="1:17">
      <c r="A655" s="19">
        <v>41100</v>
      </c>
      <c r="B655" s="3" t="s">
        <v>31</v>
      </c>
      <c r="C655" s="3">
        <v>22</v>
      </c>
      <c r="D655" s="5" t="s">
        <v>20</v>
      </c>
      <c r="E655">
        <v>157</v>
      </c>
      <c r="F655">
        <v>0.4</v>
      </c>
      <c r="M655" t="s">
        <v>33</v>
      </c>
      <c r="P655">
        <v>3</v>
      </c>
      <c r="Q655" s="18">
        <v>462</v>
      </c>
    </row>
    <row r="656" spans="1:17">
      <c r="A656" s="19">
        <v>41100</v>
      </c>
      <c r="B656" s="3" t="s">
        <v>31</v>
      </c>
      <c r="C656" s="3">
        <v>22</v>
      </c>
      <c r="D656" s="5" t="s">
        <v>20</v>
      </c>
      <c r="E656">
        <v>142</v>
      </c>
      <c r="F656">
        <v>0.85</v>
      </c>
      <c r="M656" t="s">
        <v>33</v>
      </c>
      <c r="P656">
        <v>3</v>
      </c>
      <c r="Q656" s="18">
        <v>463</v>
      </c>
    </row>
    <row r="657" spans="1:17">
      <c r="A657" s="19">
        <v>41100</v>
      </c>
      <c r="B657" s="3" t="s">
        <v>31</v>
      </c>
      <c r="C657" s="3">
        <v>22</v>
      </c>
      <c r="D657" s="5" t="s">
        <v>20</v>
      </c>
      <c r="E657">
        <v>175</v>
      </c>
      <c r="F657">
        <v>0.83</v>
      </c>
      <c r="M657" t="s">
        <v>33</v>
      </c>
      <c r="P657">
        <v>3</v>
      </c>
      <c r="Q657" s="18">
        <v>464</v>
      </c>
    </row>
    <row r="658" spans="1:17">
      <c r="A658" s="19">
        <v>41100</v>
      </c>
      <c r="B658" s="3" t="s">
        <v>31</v>
      </c>
      <c r="C658" s="3">
        <v>22</v>
      </c>
      <c r="D658" s="5" t="s">
        <v>20</v>
      </c>
      <c r="E658">
        <v>215</v>
      </c>
      <c r="F658">
        <v>0.76</v>
      </c>
      <c r="G658">
        <v>1</v>
      </c>
      <c r="M658" t="s">
        <v>33</v>
      </c>
      <c r="P658">
        <v>3</v>
      </c>
      <c r="Q658" s="18">
        <v>465</v>
      </c>
    </row>
    <row r="659" spans="1:17">
      <c r="A659" s="19">
        <v>41100</v>
      </c>
      <c r="B659" s="3" t="s">
        <v>31</v>
      </c>
      <c r="C659" s="3">
        <v>22</v>
      </c>
      <c r="D659" s="5" t="s">
        <v>20</v>
      </c>
      <c r="E659">
        <v>74</v>
      </c>
      <c r="F659">
        <v>0.38</v>
      </c>
      <c r="M659" t="s">
        <v>33</v>
      </c>
      <c r="P659">
        <v>3</v>
      </c>
      <c r="Q659" s="18">
        <v>466</v>
      </c>
    </row>
    <row r="660" spans="1:17">
      <c r="A660" s="19">
        <v>41100</v>
      </c>
      <c r="B660" s="3" t="s">
        <v>31</v>
      </c>
      <c r="C660" s="3">
        <v>22</v>
      </c>
      <c r="D660" s="5" t="s">
        <v>20</v>
      </c>
      <c r="E660">
        <v>147</v>
      </c>
      <c r="F660">
        <v>0.87</v>
      </c>
      <c r="M660" t="s">
        <v>33</v>
      </c>
      <c r="P660">
        <v>3</v>
      </c>
      <c r="Q660" s="18">
        <v>467</v>
      </c>
    </row>
    <row r="661" spans="1:17">
      <c r="A661" s="19">
        <v>41100</v>
      </c>
      <c r="B661" s="3" t="s">
        <v>31</v>
      </c>
      <c r="C661" s="3">
        <v>22</v>
      </c>
      <c r="D661" s="5" t="s">
        <v>20</v>
      </c>
      <c r="E661">
        <v>166</v>
      </c>
      <c r="F661">
        <v>0.7</v>
      </c>
      <c r="M661" t="s">
        <v>33</v>
      </c>
      <c r="P661">
        <v>3</v>
      </c>
      <c r="Q661" s="18">
        <v>468</v>
      </c>
    </row>
    <row r="662" spans="1:17">
      <c r="A662" s="19">
        <v>41100</v>
      </c>
      <c r="B662" s="3" t="s">
        <v>31</v>
      </c>
      <c r="C662" s="3">
        <v>22</v>
      </c>
      <c r="D662" s="5" t="s">
        <v>20</v>
      </c>
      <c r="E662">
        <v>152</v>
      </c>
      <c r="F662">
        <v>0.72</v>
      </c>
      <c r="M662" t="s">
        <v>33</v>
      </c>
      <c r="P662">
        <v>3</v>
      </c>
      <c r="Q662" s="18">
        <v>469</v>
      </c>
    </row>
    <row r="663" spans="1:17">
      <c r="A663" s="19">
        <v>41100</v>
      </c>
      <c r="B663" s="3" t="s">
        <v>31</v>
      </c>
      <c r="C663" s="3">
        <v>22</v>
      </c>
      <c r="D663" s="5" t="s">
        <v>20</v>
      </c>
      <c r="E663">
        <v>126</v>
      </c>
      <c r="F663">
        <v>0.92</v>
      </c>
      <c r="M663" t="s">
        <v>33</v>
      </c>
      <c r="P663">
        <v>3</v>
      </c>
      <c r="Q663" s="18">
        <v>470</v>
      </c>
    </row>
    <row r="664" spans="1:17">
      <c r="A664" s="19">
        <v>41100</v>
      </c>
      <c r="B664" s="3" t="s">
        <v>31</v>
      </c>
      <c r="C664" s="3">
        <v>22</v>
      </c>
      <c r="D664" s="5" t="s">
        <v>20</v>
      </c>
      <c r="E664">
        <v>147</v>
      </c>
      <c r="F664">
        <v>0.36</v>
      </c>
      <c r="M664" t="s">
        <v>33</v>
      </c>
      <c r="P664">
        <v>3</v>
      </c>
      <c r="Q664" s="18">
        <v>471</v>
      </c>
    </row>
    <row r="665" spans="1:17">
      <c r="A665" s="19">
        <v>41100</v>
      </c>
      <c r="B665" s="3" t="s">
        <v>31</v>
      </c>
      <c r="C665" s="3">
        <v>22</v>
      </c>
      <c r="D665" s="5" t="s">
        <v>20</v>
      </c>
      <c r="E665">
        <v>168</v>
      </c>
      <c r="F665">
        <v>0.55000000000000004</v>
      </c>
      <c r="M665" t="s">
        <v>33</v>
      </c>
      <c r="P665">
        <v>3</v>
      </c>
      <c r="Q665" s="18">
        <v>472</v>
      </c>
    </row>
    <row r="666" spans="1:17">
      <c r="A666" s="19">
        <v>41100</v>
      </c>
      <c r="B666" s="3" t="s">
        <v>31</v>
      </c>
      <c r="C666" s="3">
        <v>22</v>
      </c>
      <c r="D666" s="5" t="s">
        <v>20</v>
      </c>
      <c r="E666">
        <v>176</v>
      </c>
      <c r="F666">
        <v>0.46</v>
      </c>
      <c r="M666" t="s">
        <v>33</v>
      </c>
      <c r="P666">
        <v>3</v>
      </c>
      <c r="Q666" s="18">
        <v>473</v>
      </c>
    </row>
    <row r="667" spans="1:17">
      <c r="A667" s="19">
        <v>41100</v>
      </c>
      <c r="B667" s="3" t="s">
        <v>31</v>
      </c>
      <c r="C667" s="3">
        <v>22</v>
      </c>
      <c r="D667" s="5" t="s">
        <v>20</v>
      </c>
      <c r="E667">
        <v>125</v>
      </c>
      <c r="F667">
        <v>0.51</v>
      </c>
      <c r="M667" t="s">
        <v>33</v>
      </c>
      <c r="P667">
        <v>3</v>
      </c>
      <c r="Q667" s="18">
        <v>474</v>
      </c>
    </row>
    <row r="668" spans="1:17">
      <c r="A668" s="19">
        <v>41100</v>
      </c>
      <c r="B668" s="3" t="s">
        <v>31</v>
      </c>
      <c r="C668" s="3">
        <v>22</v>
      </c>
      <c r="D668" s="5" t="s">
        <v>20</v>
      </c>
      <c r="E668">
        <v>236</v>
      </c>
      <c r="F668">
        <v>0.52</v>
      </c>
      <c r="M668" t="s">
        <v>33</v>
      </c>
      <c r="P668">
        <v>3</v>
      </c>
      <c r="Q668" s="18">
        <v>475</v>
      </c>
    </row>
    <row r="669" spans="1:17">
      <c r="A669" s="19">
        <v>41100</v>
      </c>
      <c r="B669" s="3" t="s">
        <v>31</v>
      </c>
      <c r="C669" s="3">
        <v>22</v>
      </c>
      <c r="D669" s="5" t="s">
        <v>20</v>
      </c>
      <c r="E669">
        <v>90</v>
      </c>
      <c r="F669">
        <v>0.82</v>
      </c>
      <c r="M669" t="s">
        <v>33</v>
      </c>
      <c r="P669">
        <v>3</v>
      </c>
      <c r="Q669" s="18">
        <v>476</v>
      </c>
    </row>
    <row r="670" spans="1:17">
      <c r="A670" s="19">
        <v>41100</v>
      </c>
      <c r="B670" s="3" t="s">
        <v>31</v>
      </c>
      <c r="C670" s="3">
        <v>22</v>
      </c>
      <c r="D670" s="5" t="s">
        <v>20</v>
      </c>
      <c r="E670">
        <v>142</v>
      </c>
      <c r="F670">
        <v>0.4</v>
      </c>
      <c r="M670" t="s">
        <v>33</v>
      </c>
      <c r="P670">
        <v>3</v>
      </c>
      <c r="Q670" s="18">
        <v>477</v>
      </c>
    </row>
    <row r="671" spans="1:17">
      <c r="A671" s="19">
        <v>41100</v>
      </c>
      <c r="B671" s="3" t="s">
        <v>31</v>
      </c>
      <c r="C671" s="3">
        <v>22</v>
      </c>
      <c r="D671" s="5" t="s">
        <v>20</v>
      </c>
      <c r="E671">
        <v>169</v>
      </c>
      <c r="F671">
        <v>0.65</v>
      </c>
      <c r="M671" t="s">
        <v>33</v>
      </c>
      <c r="P671">
        <v>3</v>
      </c>
      <c r="Q671" s="18">
        <v>478</v>
      </c>
    </row>
    <row r="672" spans="1:17">
      <c r="A672" s="19">
        <v>41100</v>
      </c>
      <c r="B672" s="3" t="s">
        <v>31</v>
      </c>
      <c r="C672" s="3">
        <v>22</v>
      </c>
      <c r="D672" s="5" t="s">
        <v>20</v>
      </c>
      <c r="E672">
        <v>108</v>
      </c>
      <c r="F672">
        <v>0.52</v>
      </c>
      <c r="M672" t="s">
        <v>33</v>
      </c>
      <c r="P672">
        <v>3</v>
      </c>
      <c r="Q672" s="18">
        <v>479</v>
      </c>
    </row>
    <row r="673" spans="1:17">
      <c r="A673" s="19">
        <v>41100</v>
      </c>
      <c r="B673" s="3" t="s">
        <v>31</v>
      </c>
      <c r="C673" s="3">
        <v>22</v>
      </c>
      <c r="D673" s="5" t="s">
        <v>20</v>
      </c>
      <c r="E673">
        <v>86</v>
      </c>
      <c r="F673">
        <v>0.48</v>
      </c>
      <c r="M673" t="s">
        <v>33</v>
      </c>
      <c r="P673">
        <v>3</v>
      </c>
      <c r="Q673" s="18">
        <v>480</v>
      </c>
    </row>
    <row r="674" spans="1:17">
      <c r="A674" s="19">
        <v>41100</v>
      </c>
      <c r="B674" s="3" t="s">
        <v>31</v>
      </c>
      <c r="C674" s="3">
        <v>22</v>
      </c>
      <c r="D674" s="5" t="s">
        <v>20</v>
      </c>
      <c r="E674">
        <v>186</v>
      </c>
      <c r="F674">
        <v>0.84</v>
      </c>
      <c r="G674">
        <v>2</v>
      </c>
      <c r="M674" t="s">
        <v>33</v>
      </c>
      <c r="P674">
        <v>3</v>
      </c>
      <c r="Q674" s="18">
        <v>481</v>
      </c>
    </row>
    <row r="675" spans="1:17">
      <c r="A675" s="19">
        <v>41100</v>
      </c>
      <c r="B675" s="3" t="s">
        <v>31</v>
      </c>
      <c r="C675" s="3">
        <v>22</v>
      </c>
      <c r="D675" s="5" t="s">
        <v>20</v>
      </c>
      <c r="E675">
        <v>83</v>
      </c>
      <c r="F675">
        <v>0.72</v>
      </c>
      <c r="M675" t="s">
        <v>33</v>
      </c>
      <c r="P675">
        <v>3</v>
      </c>
      <c r="Q675" s="18">
        <v>482</v>
      </c>
    </row>
    <row r="676" spans="1:17">
      <c r="A676" s="19">
        <v>41100</v>
      </c>
      <c r="B676" s="3" t="s">
        <v>31</v>
      </c>
      <c r="C676" s="3">
        <v>22</v>
      </c>
      <c r="D676" s="5" t="s">
        <v>20</v>
      </c>
      <c r="E676">
        <v>180</v>
      </c>
      <c r="F676">
        <v>0.63</v>
      </c>
      <c r="M676" t="s">
        <v>33</v>
      </c>
      <c r="P676">
        <v>3</v>
      </c>
      <c r="Q676" s="18">
        <v>483</v>
      </c>
    </row>
    <row r="677" spans="1:17">
      <c r="A677" s="19">
        <v>41100</v>
      </c>
      <c r="B677" s="3" t="s">
        <v>31</v>
      </c>
      <c r="C677" s="3">
        <v>22</v>
      </c>
      <c r="D677" s="5" t="s">
        <v>20</v>
      </c>
      <c r="E677">
        <v>38</v>
      </c>
      <c r="F677">
        <v>0.5</v>
      </c>
      <c r="M677" t="s">
        <v>33</v>
      </c>
      <c r="P677">
        <v>3</v>
      </c>
      <c r="Q677" s="18">
        <v>484</v>
      </c>
    </row>
    <row r="678" spans="1:17">
      <c r="A678" s="19">
        <v>41100</v>
      </c>
      <c r="B678" s="3" t="s">
        <v>31</v>
      </c>
      <c r="C678" s="3">
        <v>22</v>
      </c>
      <c r="D678" s="5" t="s">
        <v>20</v>
      </c>
      <c r="E678">
        <v>105</v>
      </c>
      <c r="F678">
        <v>0.69</v>
      </c>
      <c r="M678" t="s">
        <v>33</v>
      </c>
      <c r="P678">
        <v>3</v>
      </c>
      <c r="Q678" s="18">
        <v>485</v>
      </c>
    </row>
    <row r="679" spans="1:17">
      <c r="A679" s="19">
        <v>41100</v>
      </c>
      <c r="B679" s="3" t="s">
        <v>31</v>
      </c>
      <c r="C679" s="3">
        <v>22</v>
      </c>
      <c r="D679" s="5" t="s">
        <v>20</v>
      </c>
      <c r="E679">
        <v>224</v>
      </c>
      <c r="F679">
        <v>0.53</v>
      </c>
      <c r="M679" t="s">
        <v>33</v>
      </c>
      <c r="P679">
        <v>3</v>
      </c>
      <c r="Q679" s="18">
        <v>486</v>
      </c>
    </row>
    <row r="680" spans="1:17">
      <c r="A680" s="19">
        <v>41100</v>
      </c>
      <c r="B680" s="3" t="s">
        <v>31</v>
      </c>
      <c r="C680" s="3">
        <v>22</v>
      </c>
      <c r="D680" s="5" t="s">
        <v>20</v>
      </c>
      <c r="E680">
        <v>148</v>
      </c>
      <c r="F680">
        <v>0.62</v>
      </c>
      <c r="M680" t="s">
        <v>33</v>
      </c>
      <c r="P680">
        <v>3</v>
      </c>
      <c r="Q680" s="18">
        <v>487</v>
      </c>
    </row>
    <row r="681" spans="1:17">
      <c r="A681" s="19">
        <v>41100</v>
      </c>
      <c r="B681" s="3" t="s">
        <v>31</v>
      </c>
      <c r="C681" s="3">
        <v>22</v>
      </c>
      <c r="D681" s="5" t="s">
        <v>20</v>
      </c>
      <c r="E681">
        <v>107</v>
      </c>
      <c r="F681">
        <v>0.78</v>
      </c>
      <c r="M681" t="s">
        <v>33</v>
      </c>
      <c r="P681">
        <v>3</v>
      </c>
      <c r="Q681" s="18">
        <v>488</v>
      </c>
    </row>
    <row r="682" spans="1:17">
      <c r="A682" s="19">
        <v>41100</v>
      </c>
      <c r="B682" s="3" t="s">
        <v>31</v>
      </c>
      <c r="C682" s="3">
        <v>22</v>
      </c>
      <c r="D682" s="5" t="s">
        <v>20</v>
      </c>
      <c r="E682">
        <v>63</v>
      </c>
      <c r="F682">
        <v>0.7</v>
      </c>
      <c r="M682" t="s">
        <v>33</v>
      </c>
      <c r="P682">
        <v>3</v>
      </c>
      <c r="Q682" s="18">
        <v>489</v>
      </c>
    </row>
    <row r="683" spans="1:17">
      <c r="A683" s="19">
        <v>41100</v>
      </c>
      <c r="B683" s="3" t="s">
        <v>31</v>
      </c>
      <c r="C683" s="3">
        <v>22</v>
      </c>
      <c r="D683" s="5" t="s">
        <v>20</v>
      </c>
      <c r="E683">
        <v>102</v>
      </c>
      <c r="F683">
        <v>0.57999999999999996</v>
      </c>
      <c r="M683" t="s">
        <v>33</v>
      </c>
      <c r="P683">
        <v>3</v>
      </c>
      <c r="Q683" s="18">
        <v>490</v>
      </c>
    </row>
    <row r="684" spans="1:17">
      <c r="A684" s="19">
        <v>41100</v>
      </c>
      <c r="B684" s="3" t="s">
        <v>31</v>
      </c>
      <c r="C684" s="3">
        <v>22</v>
      </c>
      <c r="D684" s="5" t="s">
        <v>20</v>
      </c>
      <c r="E684">
        <v>31</v>
      </c>
      <c r="F684">
        <v>0.72</v>
      </c>
      <c r="M684" t="s">
        <v>33</v>
      </c>
      <c r="P684">
        <v>3</v>
      </c>
      <c r="Q684" s="18">
        <v>491</v>
      </c>
    </row>
    <row r="685" spans="1:17">
      <c r="A685" s="19">
        <v>41100</v>
      </c>
      <c r="B685" s="3" t="s">
        <v>31</v>
      </c>
      <c r="C685" s="3">
        <v>22</v>
      </c>
      <c r="D685" s="5" t="s">
        <v>20</v>
      </c>
      <c r="E685">
        <v>109</v>
      </c>
      <c r="F685">
        <v>0.69</v>
      </c>
      <c r="M685" t="s">
        <v>33</v>
      </c>
      <c r="P685">
        <v>3</v>
      </c>
      <c r="Q685" s="18">
        <v>492</v>
      </c>
    </row>
    <row r="686" spans="1:17">
      <c r="A686" s="19">
        <v>41100</v>
      </c>
      <c r="B686" s="3" t="s">
        <v>31</v>
      </c>
      <c r="C686" s="3">
        <v>22</v>
      </c>
      <c r="D686" s="5" t="s">
        <v>20</v>
      </c>
      <c r="E686">
        <v>149</v>
      </c>
      <c r="F686">
        <v>0.5</v>
      </c>
      <c r="M686" t="s">
        <v>33</v>
      </c>
      <c r="P686">
        <v>3</v>
      </c>
      <c r="Q686" s="18">
        <v>493</v>
      </c>
    </row>
    <row r="687" spans="1:17">
      <c r="A687" s="19">
        <v>41100</v>
      </c>
      <c r="B687" s="3" t="s">
        <v>31</v>
      </c>
      <c r="C687" s="3">
        <v>22</v>
      </c>
      <c r="D687" s="5" t="s">
        <v>20</v>
      </c>
      <c r="E687">
        <v>235</v>
      </c>
      <c r="F687">
        <v>0.56999999999999995</v>
      </c>
      <c r="M687" t="s">
        <v>33</v>
      </c>
      <c r="P687">
        <v>3</v>
      </c>
      <c r="Q687" s="18">
        <v>494</v>
      </c>
    </row>
    <row r="688" spans="1:17">
      <c r="A688" s="19">
        <v>41100</v>
      </c>
      <c r="B688" s="3" t="s">
        <v>31</v>
      </c>
      <c r="C688" s="3">
        <v>22</v>
      </c>
      <c r="D688" s="5" t="s">
        <v>20</v>
      </c>
      <c r="E688">
        <v>238</v>
      </c>
      <c r="F688">
        <v>0.7</v>
      </c>
      <c r="M688" t="s">
        <v>33</v>
      </c>
      <c r="P688">
        <v>3</v>
      </c>
      <c r="Q688" s="18">
        <v>495</v>
      </c>
    </row>
    <row r="689" spans="1:17">
      <c r="A689" s="19">
        <v>41100</v>
      </c>
      <c r="B689" s="3" t="s">
        <v>31</v>
      </c>
      <c r="C689" s="3">
        <v>22</v>
      </c>
      <c r="D689" s="5" t="s">
        <v>20</v>
      </c>
      <c r="E689">
        <v>170</v>
      </c>
      <c r="F689">
        <v>0.36</v>
      </c>
      <c r="M689" t="s">
        <v>33</v>
      </c>
      <c r="P689">
        <v>3</v>
      </c>
      <c r="Q689" s="18">
        <v>496</v>
      </c>
    </row>
    <row r="690" spans="1:17">
      <c r="A690" s="19">
        <v>41100</v>
      </c>
      <c r="B690" s="3" t="s">
        <v>31</v>
      </c>
      <c r="C690" s="3">
        <v>22</v>
      </c>
      <c r="D690" s="5" t="s">
        <v>20</v>
      </c>
      <c r="E690">
        <v>250</v>
      </c>
      <c r="F690">
        <v>0.64</v>
      </c>
      <c r="M690" t="s">
        <v>33</v>
      </c>
      <c r="P690">
        <v>3</v>
      </c>
      <c r="Q690" s="18">
        <v>497</v>
      </c>
    </row>
    <row r="691" spans="1:17">
      <c r="A691" s="19">
        <v>41100</v>
      </c>
      <c r="B691" s="3" t="s">
        <v>31</v>
      </c>
      <c r="C691" s="3">
        <v>19</v>
      </c>
      <c r="D691" s="5" t="s">
        <v>20</v>
      </c>
      <c r="E691">
        <v>110</v>
      </c>
      <c r="F691">
        <v>0.66</v>
      </c>
      <c r="P691">
        <v>3</v>
      </c>
      <c r="Q691" s="18">
        <v>498</v>
      </c>
    </row>
    <row r="692" spans="1:17">
      <c r="A692" s="19">
        <v>41100</v>
      </c>
      <c r="B692" s="3" t="s">
        <v>31</v>
      </c>
      <c r="C692" s="3">
        <v>19</v>
      </c>
      <c r="D692" s="5" t="s">
        <v>20</v>
      </c>
      <c r="E692">
        <v>192</v>
      </c>
      <c r="F692">
        <v>0.67</v>
      </c>
      <c r="P692">
        <v>3</v>
      </c>
      <c r="Q692" s="18">
        <v>499</v>
      </c>
    </row>
    <row r="693" spans="1:17">
      <c r="A693" s="19">
        <v>41100</v>
      </c>
      <c r="B693" s="3" t="s">
        <v>31</v>
      </c>
      <c r="C693" s="3">
        <v>19</v>
      </c>
      <c r="D693" s="5" t="s">
        <v>20</v>
      </c>
      <c r="E693">
        <v>41</v>
      </c>
      <c r="F693">
        <v>0.82</v>
      </c>
      <c r="P693">
        <v>3</v>
      </c>
      <c r="Q693" s="18">
        <v>500</v>
      </c>
    </row>
    <row r="694" spans="1:17">
      <c r="A694" s="19">
        <v>41100</v>
      </c>
      <c r="B694" s="3" t="s">
        <v>31</v>
      </c>
      <c r="C694" s="3">
        <v>19</v>
      </c>
      <c r="D694" s="5" t="s">
        <v>20</v>
      </c>
      <c r="E694">
        <v>78</v>
      </c>
      <c r="F694">
        <v>0.96</v>
      </c>
      <c r="P694">
        <v>3</v>
      </c>
      <c r="Q694" s="18">
        <v>501</v>
      </c>
    </row>
    <row r="695" spans="1:17">
      <c r="A695" s="19">
        <v>41100</v>
      </c>
      <c r="B695" s="3" t="s">
        <v>31</v>
      </c>
      <c r="C695" s="3">
        <v>19</v>
      </c>
      <c r="D695" s="5" t="s">
        <v>20</v>
      </c>
      <c r="E695">
        <v>71</v>
      </c>
      <c r="F695">
        <v>0.72</v>
      </c>
      <c r="P695">
        <v>3</v>
      </c>
      <c r="Q695" s="18">
        <v>502</v>
      </c>
    </row>
    <row r="696" spans="1:17">
      <c r="A696" s="19">
        <v>41100</v>
      </c>
      <c r="B696" s="3" t="s">
        <v>31</v>
      </c>
      <c r="C696" s="3">
        <v>19</v>
      </c>
      <c r="D696" s="5" t="s">
        <v>20</v>
      </c>
      <c r="E696">
        <v>233</v>
      </c>
      <c r="F696">
        <v>0.71</v>
      </c>
      <c r="P696">
        <v>3</v>
      </c>
      <c r="Q696" s="18">
        <v>503</v>
      </c>
    </row>
    <row r="697" spans="1:17">
      <c r="A697" s="19">
        <v>41100</v>
      </c>
      <c r="B697" s="3" t="s">
        <v>31</v>
      </c>
      <c r="C697" s="3">
        <v>19</v>
      </c>
      <c r="D697" s="5" t="s">
        <v>20</v>
      </c>
      <c r="E697">
        <v>176</v>
      </c>
      <c r="F697">
        <v>0.72</v>
      </c>
      <c r="P697">
        <v>3</v>
      </c>
      <c r="Q697" s="18">
        <v>504</v>
      </c>
    </row>
    <row r="698" spans="1:17">
      <c r="A698" s="19">
        <v>41100</v>
      </c>
      <c r="B698" s="3" t="s">
        <v>31</v>
      </c>
      <c r="C698" s="3">
        <v>19</v>
      </c>
      <c r="D698" s="5" t="s">
        <v>20</v>
      </c>
      <c r="E698">
        <v>60</v>
      </c>
      <c r="F698">
        <v>0.7</v>
      </c>
      <c r="P698">
        <v>3</v>
      </c>
      <c r="Q698" s="18">
        <v>505</v>
      </c>
    </row>
    <row r="699" spans="1:17">
      <c r="A699" s="19">
        <v>41100</v>
      </c>
      <c r="B699" s="3" t="s">
        <v>31</v>
      </c>
      <c r="C699" s="3">
        <v>19</v>
      </c>
      <c r="D699" s="5" t="s">
        <v>20</v>
      </c>
      <c r="E699">
        <v>91</v>
      </c>
      <c r="F699">
        <v>0.89</v>
      </c>
      <c r="P699">
        <v>3</v>
      </c>
      <c r="Q699" s="18">
        <v>506</v>
      </c>
    </row>
    <row r="700" spans="1:17">
      <c r="A700" s="19">
        <v>41100</v>
      </c>
      <c r="B700" s="3" t="s">
        <v>31</v>
      </c>
      <c r="C700" s="3">
        <v>19</v>
      </c>
      <c r="D700" s="5" t="s">
        <v>20</v>
      </c>
      <c r="E700">
        <v>92</v>
      </c>
      <c r="F700">
        <v>1.07</v>
      </c>
      <c r="P700">
        <v>3</v>
      </c>
      <c r="Q700" s="18">
        <v>507</v>
      </c>
    </row>
    <row r="701" spans="1:17">
      <c r="A701" s="19">
        <v>41100</v>
      </c>
      <c r="B701" s="3" t="s">
        <v>31</v>
      </c>
      <c r="C701" s="3">
        <v>19</v>
      </c>
      <c r="D701" s="5" t="s">
        <v>20</v>
      </c>
      <c r="E701">
        <v>192</v>
      </c>
      <c r="F701">
        <v>1.01</v>
      </c>
      <c r="P701">
        <v>3</v>
      </c>
      <c r="Q701" s="18">
        <v>508</v>
      </c>
    </row>
    <row r="702" spans="1:17">
      <c r="A702" s="19">
        <v>41100</v>
      </c>
      <c r="B702" s="3" t="s">
        <v>31</v>
      </c>
      <c r="C702" s="3">
        <v>19</v>
      </c>
      <c r="D702" s="5" t="s">
        <v>20</v>
      </c>
      <c r="E702">
        <v>130</v>
      </c>
      <c r="F702">
        <v>0.85</v>
      </c>
      <c r="P702">
        <v>3</v>
      </c>
      <c r="Q702" s="18">
        <v>509</v>
      </c>
    </row>
    <row r="703" spans="1:17">
      <c r="A703" s="19">
        <v>41100</v>
      </c>
      <c r="B703" s="3" t="s">
        <v>31</v>
      </c>
      <c r="C703" s="3">
        <v>19</v>
      </c>
      <c r="D703" s="5" t="s">
        <v>19</v>
      </c>
      <c r="E703">
        <v>217</v>
      </c>
      <c r="F703">
        <v>2.6</v>
      </c>
      <c r="H703">
        <v>20</v>
      </c>
      <c r="I703">
        <v>1.9</v>
      </c>
      <c r="P703">
        <v>3</v>
      </c>
      <c r="Q703" s="18">
        <v>510</v>
      </c>
    </row>
    <row r="704" spans="1:17">
      <c r="A704" s="19">
        <v>41100</v>
      </c>
      <c r="B704" s="3" t="s">
        <v>31</v>
      </c>
      <c r="C704" s="3">
        <v>19</v>
      </c>
      <c r="D704" s="5" t="s">
        <v>15</v>
      </c>
      <c r="F704">
        <v>1.38</v>
      </c>
      <c r="J704">
        <f>136+142+157+173+173</f>
        <v>781</v>
      </c>
      <c r="K704">
        <v>5</v>
      </c>
      <c r="L704">
        <v>173</v>
      </c>
      <c r="P704">
        <v>3</v>
      </c>
      <c r="Q704" s="18">
        <v>511</v>
      </c>
    </row>
    <row r="705" spans="1:17">
      <c r="A705" s="19">
        <v>41100</v>
      </c>
      <c r="B705" s="3" t="s">
        <v>31</v>
      </c>
      <c r="C705" s="3">
        <v>19</v>
      </c>
      <c r="D705" s="5" t="s">
        <v>19</v>
      </c>
      <c r="E705">
        <v>226</v>
      </c>
      <c r="F705">
        <v>1.51</v>
      </c>
      <c r="H705">
        <v>15</v>
      </c>
      <c r="I705">
        <v>1.6</v>
      </c>
      <c r="P705">
        <v>3</v>
      </c>
      <c r="Q705" s="18">
        <v>512</v>
      </c>
    </row>
    <row r="706" spans="1:17">
      <c r="A706" s="19">
        <v>41100</v>
      </c>
      <c r="B706" s="3" t="s">
        <v>31</v>
      </c>
      <c r="C706" s="3">
        <v>19</v>
      </c>
      <c r="D706" s="5" t="s">
        <v>20</v>
      </c>
      <c r="E706">
        <v>197</v>
      </c>
      <c r="F706">
        <v>0.95</v>
      </c>
      <c r="G706">
        <v>1</v>
      </c>
      <c r="P706">
        <v>3</v>
      </c>
      <c r="Q706" s="18">
        <v>513</v>
      </c>
    </row>
    <row r="707" spans="1:17">
      <c r="A707" s="19">
        <v>41100</v>
      </c>
      <c r="B707" s="3" t="s">
        <v>31</v>
      </c>
      <c r="C707" s="3">
        <v>19</v>
      </c>
      <c r="D707" s="5" t="s">
        <v>20</v>
      </c>
      <c r="E707">
        <v>158</v>
      </c>
      <c r="F707">
        <v>0.97</v>
      </c>
      <c r="P707">
        <v>3</v>
      </c>
      <c r="Q707" s="18">
        <v>514</v>
      </c>
    </row>
    <row r="708" spans="1:17">
      <c r="A708" s="19">
        <v>41100</v>
      </c>
      <c r="B708" s="3" t="s">
        <v>31</v>
      </c>
      <c r="C708" s="3">
        <v>19</v>
      </c>
      <c r="D708" s="5" t="s">
        <v>20</v>
      </c>
      <c r="E708">
        <v>220</v>
      </c>
      <c r="F708">
        <v>0.91</v>
      </c>
      <c r="P708">
        <v>3</v>
      </c>
      <c r="Q708" s="18">
        <v>515</v>
      </c>
    </row>
    <row r="709" spans="1:17">
      <c r="A709" s="19">
        <v>41100</v>
      </c>
      <c r="B709" s="3" t="s">
        <v>31</v>
      </c>
      <c r="C709" s="3">
        <v>19</v>
      </c>
      <c r="D709" s="5" t="s">
        <v>20</v>
      </c>
      <c r="E709">
        <v>174</v>
      </c>
      <c r="F709">
        <v>1.1299999999999999</v>
      </c>
      <c r="G709">
        <v>3</v>
      </c>
      <c r="P709">
        <v>3</v>
      </c>
      <c r="Q709" s="18">
        <v>516</v>
      </c>
    </row>
    <row r="710" spans="1:17">
      <c r="A710" s="19">
        <v>41100</v>
      </c>
      <c r="B710" s="3" t="s">
        <v>31</v>
      </c>
      <c r="C710" s="3">
        <v>19</v>
      </c>
      <c r="D710" s="5" t="s">
        <v>20</v>
      </c>
      <c r="E710">
        <v>142</v>
      </c>
      <c r="F710">
        <v>0.72</v>
      </c>
      <c r="P710">
        <v>3</v>
      </c>
      <c r="Q710" s="18">
        <v>517</v>
      </c>
    </row>
    <row r="711" spans="1:17">
      <c r="A711" s="19">
        <v>41100</v>
      </c>
      <c r="B711" s="3" t="s">
        <v>31</v>
      </c>
      <c r="C711" s="3">
        <v>19</v>
      </c>
      <c r="D711" s="5" t="s">
        <v>20</v>
      </c>
      <c r="E711">
        <v>51</v>
      </c>
      <c r="F711">
        <v>1.02</v>
      </c>
      <c r="P711">
        <v>3</v>
      </c>
      <c r="Q711" s="18">
        <v>518</v>
      </c>
    </row>
    <row r="712" spans="1:17">
      <c r="A712" s="19">
        <v>41100</v>
      </c>
      <c r="B712" s="3" t="s">
        <v>31</v>
      </c>
      <c r="C712" s="3">
        <v>19</v>
      </c>
      <c r="D712" s="5" t="s">
        <v>20</v>
      </c>
      <c r="E712">
        <v>86</v>
      </c>
      <c r="F712">
        <v>0.82</v>
      </c>
      <c r="P712">
        <v>3</v>
      </c>
      <c r="Q712" s="18">
        <v>519</v>
      </c>
    </row>
    <row r="713" spans="1:17">
      <c r="A713" s="19">
        <v>41100</v>
      </c>
      <c r="B713" s="3" t="s">
        <v>31</v>
      </c>
      <c r="C713" s="3">
        <v>19</v>
      </c>
      <c r="D713" s="5" t="s">
        <v>20</v>
      </c>
      <c r="E713">
        <v>202</v>
      </c>
      <c r="F713">
        <v>0.96</v>
      </c>
      <c r="P713">
        <v>3</v>
      </c>
      <c r="Q713" s="18">
        <v>520</v>
      </c>
    </row>
    <row r="714" spans="1:17">
      <c r="A714" s="19">
        <v>41100</v>
      </c>
      <c r="B714" s="3" t="s">
        <v>31</v>
      </c>
      <c r="C714" s="3">
        <v>19</v>
      </c>
      <c r="D714" s="5" t="s">
        <v>20</v>
      </c>
      <c r="E714">
        <v>134</v>
      </c>
      <c r="F714">
        <v>0.71</v>
      </c>
      <c r="P714">
        <v>3</v>
      </c>
      <c r="Q714" s="18">
        <v>521</v>
      </c>
    </row>
    <row r="715" spans="1:17">
      <c r="A715" s="19">
        <v>41100</v>
      </c>
      <c r="B715" s="3" t="s">
        <v>31</v>
      </c>
      <c r="C715" s="3">
        <v>19</v>
      </c>
      <c r="D715" s="5" t="s">
        <v>20</v>
      </c>
      <c r="E715">
        <v>203</v>
      </c>
      <c r="F715">
        <v>0.82</v>
      </c>
      <c r="P715">
        <v>3</v>
      </c>
      <c r="Q715" s="18">
        <v>522</v>
      </c>
    </row>
    <row r="716" spans="1:17">
      <c r="A716" s="19">
        <v>41100</v>
      </c>
      <c r="B716" s="3" t="s">
        <v>31</v>
      </c>
      <c r="C716" s="3">
        <v>19</v>
      </c>
      <c r="D716" s="5" t="s">
        <v>20</v>
      </c>
      <c r="E716">
        <v>232</v>
      </c>
      <c r="F716">
        <v>0.88</v>
      </c>
      <c r="P716">
        <v>3</v>
      </c>
      <c r="Q716" s="18">
        <v>523</v>
      </c>
    </row>
    <row r="717" spans="1:17">
      <c r="A717" s="19">
        <v>41100</v>
      </c>
      <c r="B717" s="3" t="s">
        <v>31</v>
      </c>
      <c r="C717" s="3">
        <v>19</v>
      </c>
      <c r="D717" s="5" t="s">
        <v>20</v>
      </c>
      <c r="E717">
        <v>95</v>
      </c>
      <c r="F717">
        <v>1.25</v>
      </c>
      <c r="P717">
        <v>3</v>
      </c>
      <c r="Q717" s="18">
        <v>524</v>
      </c>
    </row>
    <row r="718" spans="1:17">
      <c r="A718" s="19">
        <v>41100</v>
      </c>
      <c r="B718" s="3" t="s">
        <v>31</v>
      </c>
      <c r="C718" s="3">
        <v>19</v>
      </c>
      <c r="D718" s="5" t="s">
        <v>20</v>
      </c>
      <c r="E718">
        <v>206</v>
      </c>
      <c r="F718">
        <v>0.8</v>
      </c>
      <c r="P718">
        <v>3</v>
      </c>
      <c r="Q718" s="18">
        <v>525</v>
      </c>
    </row>
    <row r="719" spans="1:17">
      <c r="A719" s="19">
        <v>41100</v>
      </c>
      <c r="B719" s="3" t="s">
        <v>31</v>
      </c>
      <c r="C719" s="3">
        <v>19</v>
      </c>
      <c r="D719" s="5" t="s">
        <v>20</v>
      </c>
      <c r="E719">
        <v>239</v>
      </c>
      <c r="F719">
        <v>0.8</v>
      </c>
      <c r="P719">
        <v>3</v>
      </c>
      <c r="Q719" s="18">
        <v>526</v>
      </c>
    </row>
    <row r="720" spans="1:17">
      <c r="A720" s="19">
        <v>41100</v>
      </c>
      <c r="B720" s="3" t="s">
        <v>31</v>
      </c>
      <c r="C720" s="3">
        <v>19</v>
      </c>
      <c r="D720" s="5" t="s">
        <v>20</v>
      </c>
      <c r="E720">
        <v>218</v>
      </c>
      <c r="F720">
        <v>1.06</v>
      </c>
      <c r="P720">
        <v>3</v>
      </c>
      <c r="Q720" s="18">
        <v>527</v>
      </c>
    </row>
    <row r="721" spans="1:17">
      <c r="A721" s="19">
        <v>41100</v>
      </c>
      <c r="B721" s="3" t="s">
        <v>31</v>
      </c>
      <c r="C721" s="3">
        <v>19</v>
      </c>
      <c r="D721" s="5" t="s">
        <v>20</v>
      </c>
      <c r="E721">
        <v>93</v>
      </c>
      <c r="F721">
        <v>1.1200000000000001</v>
      </c>
      <c r="P721">
        <v>3</v>
      </c>
      <c r="Q721" s="18">
        <v>528</v>
      </c>
    </row>
    <row r="722" spans="1:17">
      <c r="A722" s="19">
        <v>41100</v>
      </c>
      <c r="B722" s="3" t="s">
        <v>31</v>
      </c>
      <c r="C722" s="3">
        <v>19</v>
      </c>
      <c r="D722" s="5" t="s">
        <v>20</v>
      </c>
      <c r="E722">
        <v>78</v>
      </c>
      <c r="F722">
        <v>0.85</v>
      </c>
      <c r="G722">
        <v>3</v>
      </c>
      <c r="P722">
        <v>3</v>
      </c>
      <c r="Q722" s="18">
        <v>529</v>
      </c>
    </row>
    <row r="723" spans="1:17">
      <c r="A723" s="19">
        <v>41100</v>
      </c>
      <c r="B723" s="3" t="s">
        <v>31</v>
      </c>
      <c r="C723" s="3">
        <v>19</v>
      </c>
      <c r="D723" s="5" t="s">
        <v>20</v>
      </c>
      <c r="E723">
        <v>234</v>
      </c>
      <c r="F723">
        <v>0.85</v>
      </c>
      <c r="P723">
        <v>3</v>
      </c>
      <c r="Q723" s="18">
        <v>530</v>
      </c>
    </row>
    <row r="724" spans="1:17">
      <c r="A724" s="19">
        <v>41100</v>
      </c>
      <c r="B724" s="3" t="s">
        <v>31</v>
      </c>
      <c r="C724" s="3">
        <v>19</v>
      </c>
      <c r="D724" s="5" t="s">
        <v>20</v>
      </c>
      <c r="E724">
        <v>198</v>
      </c>
      <c r="F724">
        <v>0.82</v>
      </c>
      <c r="P724">
        <v>3</v>
      </c>
      <c r="Q724" s="18">
        <v>531</v>
      </c>
    </row>
    <row r="725" spans="1:17">
      <c r="A725" s="19">
        <v>41100</v>
      </c>
      <c r="B725" s="3" t="s">
        <v>31</v>
      </c>
      <c r="C725" s="3">
        <v>19</v>
      </c>
      <c r="D725" s="6" t="s">
        <v>15</v>
      </c>
      <c r="F725">
        <v>2.0299999999999998</v>
      </c>
      <c r="J725">
        <f>153+165+189+214+231</f>
        <v>952</v>
      </c>
      <c r="K725">
        <v>5</v>
      </c>
      <c r="L725">
        <v>231</v>
      </c>
      <c r="P725">
        <v>3</v>
      </c>
      <c r="Q725" s="18">
        <v>532</v>
      </c>
    </row>
    <row r="726" spans="1:17">
      <c r="A726" s="19">
        <v>41100</v>
      </c>
      <c r="B726" s="3" t="s">
        <v>31</v>
      </c>
      <c r="C726" s="3">
        <v>19</v>
      </c>
      <c r="D726" s="6" t="s">
        <v>15</v>
      </c>
      <c r="F726">
        <v>1.1299999999999999</v>
      </c>
      <c r="J726">
        <f>80+124+171+176+212+236</f>
        <v>999</v>
      </c>
      <c r="K726">
        <v>6</v>
      </c>
      <c r="L726">
        <v>236</v>
      </c>
      <c r="P726">
        <v>3</v>
      </c>
      <c r="Q726" s="18">
        <v>533</v>
      </c>
    </row>
    <row r="727" spans="1:17">
      <c r="A727" s="19">
        <v>41100</v>
      </c>
      <c r="B727" s="3" t="s">
        <v>31</v>
      </c>
      <c r="C727" s="3">
        <v>19</v>
      </c>
      <c r="D727" s="6" t="s">
        <v>15</v>
      </c>
      <c r="F727">
        <v>1.06</v>
      </c>
      <c r="J727">
        <f>98+126+153+174</f>
        <v>551</v>
      </c>
      <c r="K727">
        <v>4</v>
      </c>
      <c r="L727">
        <v>174</v>
      </c>
      <c r="P727">
        <v>3</v>
      </c>
      <c r="Q727" s="18">
        <v>534</v>
      </c>
    </row>
    <row r="728" spans="1:17">
      <c r="A728" s="19">
        <v>41100</v>
      </c>
      <c r="B728" s="3" t="s">
        <v>31</v>
      </c>
      <c r="C728" s="3">
        <v>19</v>
      </c>
      <c r="D728" s="5" t="s">
        <v>20</v>
      </c>
      <c r="E728">
        <v>170</v>
      </c>
      <c r="F728">
        <v>1.2</v>
      </c>
      <c r="P728">
        <v>3</v>
      </c>
      <c r="Q728" s="18">
        <v>535</v>
      </c>
    </row>
    <row r="729" spans="1:17">
      <c r="A729" s="19">
        <v>41100</v>
      </c>
      <c r="B729" s="3" t="s">
        <v>31</v>
      </c>
      <c r="C729" s="3">
        <v>19</v>
      </c>
      <c r="D729" s="5" t="s">
        <v>20</v>
      </c>
      <c r="E729">
        <v>212</v>
      </c>
      <c r="F729">
        <v>0.91</v>
      </c>
      <c r="P729">
        <v>3</v>
      </c>
      <c r="Q729" s="18">
        <v>536</v>
      </c>
    </row>
    <row r="730" spans="1:17">
      <c r="A730" s="19">
        <v>41100</v>
      </c>
      <c r="B730" s="3" t="s">
        <v>31</v>
      </c>
      <c r="C730" s="3">
        <v>19</v>
      </c>
      <c r="D730" s="5" t="s">
        <v>20</v>
      </c>
      <c r="E730">
        <v>142</v>
      </c>
      <c r="F730">
        <v>0.82</v>
      </c>
      <c r="P730">
        <v>3</v>
      </c>
      <c r="Q730" s="18">
        <v>537</v>
      </c>
    </row>
    <row r="731" spans="1:17">
      <c r="A731" s="19">
        <v>41100</v>
      </c>
      <c r="B731" s="3" t="s">
        <v>31</v>
      </c>
      <c r="C731" s="3">
        <v>19</v>
      </c>
      <c r="D731" s="5" t="s">
        <v>20</v>
      </c>
      <c r="E731">
        <v>113</v>
      </c>
      <c r="F731">
        <v>0.81</v>
      </c>
      <c r="P731">
        <v>3</v>
      </c>
      <c r="Q731" s="18">
        <v>538</v>
      </c>
    </row>
    <row r="732" spans="1:17">
      <c r="A732" s="19">
        <v>41100</v>
      </c>
      <c r="B732" s="3" t="s">
        <v>31</v>
      </c>
      <c r="C732" s="3">
        <v>19</v>
      </c>
      <c r="D732" s="5" t="s">
        <v>20</v>
      </c>
      <c r="E732">
        <v>173</v>
      </c>
      <c r="F732">
        <v>0.96</v>
      </c>
      <c r="P732">
        <v>3</v>
      </c>
      <c r="Q732" s="18">
        <v>539</v>
      </c>
    </row>
    <row r="733" spans="1:17">
      <c r="A733" s="19">
        <v>41100</v>
      </c>
      <c r="B733" s="3" t="s">
        <v>31</v>
      </c>
      <c r="C733" s="3">
        <v>19</v>
      </c>
      <c r="D733" s="6" t="s">
        <v>19</v>
      </c>
      <c r="F733">
        <v>1.41</v>
      </c>
      <c r="J733">
        <f>129+153+194+216+228+261</f>
        <v>1181</v>
      </c>
      <c r="K733">
        <v>6</v>
      </c>
      <c r="L733">
        <v>261</v>
      </c>
      <c r="P733">
        <v>3</v>
      </c>
      <c r="Q733" s="18">
        <v>540</v>
      </c>
    </row>
    <row r="734" spans="1:17">
      <c r="A734" s="19">
        <v>41100</v>
      </c>
      <c r="B734" s="3" t="s">
        <v>31</v>
      </c>
      <c r="C734" s="3">
        <v>19</v>
      </c>
      <c r="D734" s="5" t="s">
        <v>20</v>
      </c>
      <c r="E734">
        <v>116</v>
      </c>
      <c r="F734">
        <v>0.9</v>
      </c>
      <c r="P734">
        <v>3</v>
      </c>
      <c r="Q734" s="18">
        <v>541</v>
      </c>
    </row>
    <row r="735" spans="1:17">
      <c r="A735" s="19">
        <v>41100</v>
      </c>
      <c r="B735" s="3" t="s">
        <v>31</v>
      </c>
      <c r="C735" s="3">
        <v>19</v>
      </c>
      <c r="D735" s="5" t="s">
        <v>20</v>
      </c>
      <c r="E735">
        <v>217</v>
      </c>
      <c r="F735">
        <v>0.95</v>
      </c>
      <c r="P735">
        <v>3</v>
      </c>
      <c r="Q735" s="18">
        <v>542</v>
      </c>
    </row>
    <row r="736" spans="1:17">
      <c r="A736" s="19">
        <v>41100</v>
      </c>
      <c r="B736" s="3" t="s">
        <v>31</v>
      </c>
      <c r="C736" s="3">
        <v>19</v>
      </c>
      <c r="D736" s="5" t="s">
        <v>20</v>
      </c>
      <c r="E736">
        <v>122</v>
      </c>
      <c r="F736">
        <v>0.8</v>
      </c>
      <c r="P736">
        <v>3</v>
      </c>
      <c r="Q736" s="18">
        <v>543</v>
      </c>
    </row>
    <row r="737" spans="1:17">
      <c r="A737" s="19">
        <v>41100</v>
      </c>
      <c r="B737" s="3" t="s">
        <v>31</v>
      </c>
      <c r="C737" s="3">
        <v>19</v>
      </c>
      <c r="D737" s="5" t="s">
        <v>20</v>
      </c>
      <c r="E737">
        <v>186</v>
      </c>
      <c r="F737">
        <v>0.75</v>
      </c>
      <c r="P737">
        <v>3</v>
      </c>
      <c r="Q737" s="18">
        <v>544</v>
      </c>
    </row>
    <row r="738" spans="1:17">
      <c r="A738" s="19">
        <v>41100</v>
      </c>
      <c r="B738" s="3" t="s">
        <v>31</v>
      </c>
      <c r="C738" s="3">
        <v>19</v>
      </c>
      <c r="D738" s="6" t="s">
        <v>19</v>
      </c>
      <c r="F738">
        <v>1.1599999999999999</v>
      </c>
      <c r="J738">
        <f>155+174+210+233</f>
        <v>772</v>
      </c>
      <c r="K738">
        <v>4</v>
      </c>
      <c r="L738">
        <v>233</v>
      </c>
      <c r="P738">
        <v>3</v>
      </c>
      <c r="Q738" s="18">
        <v>545</v>
      </c>
    </row>
    <row r="739" spans="1:17">
      <c r="A739" s="19">
        <v>41100</v>
      </c>
      <c r="B739" s="3" t="s">
        <v>31</v>
      </c>
      <c r="C739" s="3">
        <v>19</v>
      </c>
      <c r="D739" s="6" t="s">
        <v>19</v>
      </c>
      <c r="E739">
        <v>274</v>
      </c>
      <c r="F739">
        <v>3.1</v>
      </c>
      <c r="H739">
        <v>26</v>
      </c>
      <c r="I739">
        <v>1.3</v>
      </c>
      <c r="P739">
        <v>3</v>
      </c>
      <c r="Q739" s="18">
        <v>546</v>
      </c>
    </row>
    <row r="740" spans="1:17">
      <c r="A740" s="19">
        <v>41100</v>
      </c>
      <c r="B740" s="3" t="s">
        <v>31</v>
      </c>
      <c r="C740" s="3">
        <v>19</v>
      </c>
      <c r="D740" s="6" t="s">
        <v>15</v>
      </c>
      <c r="F740">
        <v>2.86</v>
      </c>
      <c r="J740">
        <f>141+162+190+224+261+264</f>
        <v>1242</v>
      </c>
      <c r="K740">
        <v>6</v>
      </c>
      <c r="L740">
        <v>264</v>
      </c>
      <c r="P740">
        <v>3</v>
      </c>
      <c r="Q740" s="18">
        <v>547</v>
      </c>
    </row>
    <row r="741" spans="1:17">
      <c r="A741" s="19">
        <v>41100</v>
      </c>
      <c r="B741" s="3" t="s">
        <v>31</v>
      </c>
      <c r="C741" s="3">
        <v>17</v>
      </c>
      <c r="D741" s="6" t="s">
        <v>19</v>
      </c>
      <c r="E741">
        <v>256</v>
      </c>
      <c r="F741">
        <v>3</v>
      </c>
      <c r="H741">
        <v>25</v>
      </c>
      <c r="I741">
        <v>1.8</v>
      </c>
      <c r="P741">
        <v>3</v>
      </c>
      <c r="Q741" s="18">
        <v>548</v>
      </c>
    </row>
    <row r="742" spans="1:17">
      <c r="A742" s="19">
        <v>41100</v>
      </c>
      <c r="B742" s="3" t="s">
        <v>31</v>
      </c>
      <c r="C742" s="3">
        <v>17</v>
      </c>
      <c r="D742" s="6" t="s">
        <v>15</v>
      </c>
      <c r="F742">
        <v>3.6</v>
      </c>
      <c r="J742">
        <f>188+190+224+255+249+282+304</f>
        <v>1692</v>
      </c>
      <c r="K742">
        <v>7</v>
      </c>
      <c r="L742">
        <v>304</v>
      </c>
      <c r="P742">
        <v>3</v>
      </c>
      <c r="Q742" s="18">
        <v>549</v>
      </c>
    </row>
    <row r="743" spans="1:17">
      <c r="A743" s="19">
        <v>41100</v>
      </c>
      <c r="B743" s="3" t="s">
        <v>31</v>
      </c>
      <c r="C743" s="3">
        <v>17</v>
      </c>
      <c r="D743" s="6" t="s">
        <v>19</v>
      </c>
      <c r="E743">
        <v>265</v>
      </c>
      <c r="F743">
        <v>3.15</v>
      </c>
      <c r="H743">
        <v>20</v>
      </c>
      <c r="I743">
        <v>1.7</v>
      </c>
      <c r="P743">
        <v>3</v>
      </c>
      <c r="Q743" s="18">
        <v>550</v>
      </c>
    </row>
    <row r="744" spans="1:17">
      <c r="A744" s="19">
        <v>41100</v>
      </c>
      <c r="B744" s="3" t="s">
        <v>31</v>
      </c>
      <c r="C744" s="3">
        <v>17</v>
      </c>
      <c r="D744" s="6" t="s">
        <v>19</v>
      </c>
      <c r="F744">
        <v>2</v>
      </c>
      <c r="J744">
        <f>126+136+189+167+215+220+233</f>
        <v>1286</v>
      </c>
      <c r="K744">
        <v>7</v>
      </c>
      <c r="L744">
        <v>233</v>
      </c>
      <c r="P744">
        <v>3</v>
      </c>
      <c r="Q744" s="18">
        <v>551</v>
      </c>
    </row>
    <row r="745" spans="1:17">
      <c r="A745" s="19">
        <v>41100</v>
      </c>
      <c r="B745" s="3" t="s">
        <v>31</v>
      </c>
      <c r="C745" s="3">
        <v>17</v>
      </c>
      <c r="D745" s="6" t="s">
        <v>19</v>
      </c>
      <c r="E745">
        <v>244</v>
      </c>
      <c r="F745">
        <v>2.0099999999999998</v>
      </c>
      <c r="H745">
        <v>21</v>
      </c>
      <c r="I745">
        <v>1</v>
      </c>
      <c r="P745">
        <v>3</v>
      </c>
      <c r="Q745" s="18">
        <v>552</v>
      </c>
    </row>
    <row r="746" spans="1:17">
      <c r="A746" s="19">
        <v>41100</v>
      </c>
      <c r="B746" s="3" t="s">
        <v>31</v>
      </c>
      <c r="C746" s="3">
        <v>17</v>
      </c>
      <c r="D746" s="6" t="s">
        <v>19</v>
      </c>
      <c r="E746">
        <v>305</v>
      </c>
      <c r="F746">
        <v>2.8</v>
      </c>
      <c r="H746">
        <v>27</v>
      </c>
      <c r="I746">
        <v>2</v>
      </c>
      <c r="P746">
        <v>3</v>
      </c>
      <c r="Q746" s="18">
        <v>553</v>
      </c>
    </row>
    <row r="747" spans="1:17">
      <c r="A747" s="19">
        <v>41100</v>
      </c>
      <c r="B747" s="3" t="s">
        <v>31</v>
      </c>
      <c r="C747" s="3">
        <v>17</v>
      </c>
      <c r="D747" s="6" t="s">
        <v>19</v>
      </c>
      <c r="E747">
        <v>266</v>
      </c>
      <c r="F747">
        <v>2.76</v>
      </c>
      <c r="H747">
        <v>22</v>
      </c>
      <c r="I747">
        <v>1.1000000000000001</v>
      </c>
      <c r="P747">
        <v>3</v>
      </c>
      <c r="Q747" s="18">
        <v>554</v>
      </c>
    </row>
    <row r="748" spans="1:17">
      <c r="A748" s="19">
        <v>41100</v>
      </c>
      <c r="B748" s="3" t="s">
        <v>31</v>
      </c>
      <c r="C748" s="3">
        <v>17</v>
      </c>
      <c r="D748" s="6" t="s">
        <v>19</v>
      </c>
      <c r="F748">
        <v>0.98</v>
      </c>
      <c r="J748">
        <f>158+209+159+178</f>
        <v>704</v>
      </c>
      <c r="K748">
        <v>4</v>
      </c>
      <c r="L748">
        <v>209</v>
      </c>
      <c r="P748">
        <v>3</v>
      </c>
      <c r="Q748" s="18">
        <v>555</v>
      </c>
    </row>
    <row r="749" spans="1:17">
      <c r="A749" s="19">
        <v>41100</v>
      </c>
      <c r="B749" s="3" t="s">
        <v>31</v>
      </c>
      <c r="C749" s="3">
        <v>17</v>
      </c>
      <c r="D749" s="6" t="s">
        <v>19</v>
      </c>
      <c r="E749">
        <v>265</v>
      </c>
      <c r="F749">
        <v>1.96</v>
      </c>
      <c r="H749">
        <v>19</v>
      </c>
      <c r="I749">
        <v>1.3</v>
      </c>
      <c r="P749">
        <v>3</v>
      </c>
      <c r="Q749" s="18">
        <v>556</v>
      </c>
    </row>
    <row r="750" spans="1:17">
      <c r="A750" s="19">
        <v>41100</v>
      </c>
      <c r="B750" s="3" t="s">
        <v>31</v>
      </c>
      <c r="C750" s="3">
        <v>17</v>
      </c>
      <c r="D750" s="6" t="s">
        <v>20</v>
      </c>
      <c r="E750">
        <v>94</v>
      </c>
      <c r="F750">
        <v>1.03</v>
      </c>
      <c r="P750">
        <v>3</v>
      </c>
      <c r="Q750" s="18">
        <v>557</v>
      </c>
    </row>
    <row r="751" spans="1:17">
      <c r="A751" s="19">
        <v>41100</v>
      </c>
      <c r="B751" s="3" t="s">
        <v>31</v>
      </c>
      <c r="C751" s="3">
        <v>17</v>
      </c>
      <c r="D751" s="6" t="s">
        <v>20</v>
      </c>
      <c r="E751">
        <v>263</v>
      </c>
      <c r="F751">
        <v>0.98</v>
      </c>
      <c r="P751">
        <v>3</v>
      </c>
      <c r="Q751" s="18">
        <v>558</v>
      </c>
    </row>
    <row r="752" spans="1:17">
      <c r="A752" s="19">
        <v>41100</v>
      </c>
      <c r="B752" s="3" t="s">
        <v>31</v>
      </c>
      <c r="C752" s="3">
        <v>17</v>
      </c>
      <c r="D752" s="6" t="s">
        <v>20</v>
      </c>
      <c r="E752">
        <v>197</v>
      </c>
      <c r="F752">
        <v>0.95</v>
      </c>
      <c r="P752">
        <v>3</v>
      </c>
      <c r="Q752" s="18">
        <v>559</v>
      </c>
    </row>
    <row r="753" spans="1:17">
      <c r="A753" s="19">
        <v>41100</v>
      </c>
      <c r="B753" s="3" t="s">
        <v>31</v>
      </c>
      <c r="C753" s="3">
        <v>17</v>
      </c>
      <c r="D753" s="6" t="s">
        <v>20</v>
      </c>
      <c r="E753">
        <v>136</v>
      </c>
      <c r="F753">
        <v>0.86</v>
      </c>
      <c r="P753">
        <v>3</v>
      </c>
      <c r="Q753" s="18">
        <v>560</v>
      </c>
    </row>
    <row r="754" spans="1:17">
      <c r="A754" s="19">
        <v>41100</v>
      </c>
      <c r="B754" s="3" t="s">
        <v>31</v>
      </c>
      <c r="C754" s="3">
        <v>17</v>
      </c>
      <c r="D754" s="6" t="s">
        <v>20</v>
      </c>
      <c r="E754">
        <v>21</v>
      </c>
      <c r="F754">
        <v>0.69</v>
      </c>
      <c r="P754">
        <v>3</v>
      </c>
      <c r="Q754" s="18">
        <v>561</v>
      </c>
    </row>
    <row r="755" spans="1:17">
      <c r="A755" s="19">
        <v>41100</v>
      </c>
      <c r="B755" s="3" t="s">
        <v>31</v>
      </c>
      <c r="C755" s="3">
        <v>17</v>
      </c>
      <c r="D755" s="6" t="s">
        <v>20</v>
      </c>
      <c r="E755">
        <v>86</v>
      </c>
      <c r="F755">
        <v>0.88</v>
      </c>
      <c r="P755">
        <v>3</v>
      </c>
      <c r="Q755" s="18">
        <v>562</v>
      </c>
    </row>
    <row r="756" spans="1:17">
      <c r="A756" s="19">
        <v>41100</v>
      </c>
      <c r="B756" s="3" t="s">
        <v>31</v>
      </c>
      <c r="C756" s="3">
        <v>17</v>
      </c>
      <c r="D756" s="6" t="s">
        <v>15</v>
      </c>
      <c r="F756">
        <v>3.34</v>
      </c>
      <c r="J756">
        <f>176+194+245+251+277+295+305+316</f>
        <v>2059</v>
      </c>
      <c r="K756">
        <v>8</v>
      </c>
      <c r="L756">
        <v>316</v>
      </c>
      <c r="P756">
        <v>3</v>
      </c>
      <c r="Q756" s="18">
        <v>563</v>
      </c>
    </row>
    <row r="757" spans="1:17">
      <c r="A757" s="19">
        <v>41100</v>
      </c>
      <c r="B757" s="3" t="s">
        <v>31</v>
      </c>
      <c r="C757" s="3">
        <v>17</v>
      </c>
      <c r="D757" s="6" t="s">
        <v>19</v>
      </c>
      <c r="F757">
        <v>1.92</v>
      </c>
      <c r="J757">
        <f>156+179+199+243+250+228</f>
        <v>1255</v>
      </c>
      <c r="K757">
        <v>6</v>
      </c>
      <c r="L757">
        <v>250</v>
      </c>
      <c r="P757">
        <v>3</v>
      </c>
      <c r="Q757" s="18">
        <v>564</v>
      </c>
    </row>
    <row r="758" spans="1:17">
      <c r="A758" s="19">
        <v>41100</v>
      </c>
      <c r="B758" s="3" t="s">
        <v>31</v>
      </c>
      <c r="C758" s="3">
        <v>17</v>
      </c>
      <c r="D758" s="6" t="s">
        <v>19</v>
      </c>
      <c r="F758">
        <v>1.31</v>
      </c>
      <c r="J758">
        <f>176+217+246</f>
        <v>639</v>
      </c>
      <c r="K758">
        <v>3</v>
      </c>
      <c r="L758">
        <v>246</v>
      </c>
      <c r="P758">
        <v>3</v>
      </c>
      <c r="Q758" s="18">
        <v>565</v>
      </c>
    </row>
    <row r="759" spans="1:17">
      <c r="A759" s="19">
        <v>41100</v>
      </c>
      <c r="B759" s="3" t="s">
        <v>31</v>
      </c>
      <c r="C759" s="3">
        <v>17</v>
      </c>
      <c r="D759" s="6" t="s">
        <v>19</v>
      </c>
      <c r="F759">
        <v>1.81</v>
      </c>
      <c r="J759">
        <f>122+134+134+160+192+219+217</f>
        <v>1178</v>
      </c>
      <c r="K759">
        <v>7</v>
      </c>
      <c r="L759">
        <v>219</v>
      </c>
      <c r="P759">
        <v>3</v>
      </c>
      <c r="Q759" s="18">
        <v>566</v>
      </c>
    </row>
    <row r="760" spans="1:17">
      <c r="A760" s="19">
        <v>41100</v>
      </c>
      <c r="B760" s="3" t="s">
        <v>31</v>
      </c>
      <c r="C760" s="3">
        <v>17</v>
      </c>
      <c r="D760" s="6" t="s">
        <v>19</v>
      </c>
      <c r="F760">
        <v>1.52</v>
      </c>
      <c r="J760">
        <f>185+224+226+245+245</f>
        <v>1125</v>
      </c>
      <c r="K760">
        <v>5</v>
      </c>
      <c r="L760">
        <v>245</v>
      </c>
      <c r="P760">
        <v>3</v>
      </c>
      <c r="Q760" s="18">
        <v>567</v>
      </c>
    </row>
    <row r="761" spans="1:17">
      <c r="A761" s="19">
        <v>41100</v>
      </c>
      <c r="B761" s="3" t="s">
        <v>31</v>
      </c>
      <c r="C761" s="3">
        <v>17</v>
      </c>
      <c r="D761" s="6" t="s">
        <v>19</v>
      </c>
      <c r="F761">
        <v>0.57999999999999996</v>
      </c>
      <c r="J761">
        <f>130+175+197+201</f>
        <v>703</v>
      </c>
      <c r="K761">
        <v>4</v>
      </c>
      <c r="L761">
        <v>201</v>
      </c>
      <c r="P761">
        <v>3</v>
      </c>
      <c r="Q761" s="18">
        <v>568</v>
      </c>
    </row>
    <row r="762" spans="1:17">
      <c r="A762" s="19">
        <v>41100</v>
      </c>
      <c r="B762" s="3" t="s">
        <v>31</v>
      </c>
      <c r="C762" s="3">
        <v>17</v>
      </c>
      <c r="D762" s="6" t="s">
        <v>19</v>
      </c>
      <c r="E762">
        <v>302</v>
      </c>
      <c r="F762">
        <v>2.92</v>
      </c>
      <c r="H762">
        <v>22</v>
      </c>
      <c r="I762">
        <v>1.6</v>
      </c>
      <c r="P762">
        <v>3</v>
      </c>
      <c r="Q762" s="18">
        <v>569</v>
      </c>
    </row>
    <row r="763" spans="1:17">
      <c r="A763" s="2">
        <v>41103</v>
      </c>
      <c r="B763" s="3" t="s">
        <v>34</v>
      </c>
      <c r="C763" s="3">
        <v>49</v>
      </c>
      <c r="D763" s="6" t="s">
        <v>19</v>
      </c>
      <c r="M763" t="s">
        <v>35</v>
      </c>
      <c r="P763">
        <v>3</v>
      </c>
      <c r="Q763" s="18">
        <v>570</v>
      </c>
    </row>
    <row r="764" spans="1:17">
      <c r="A764" s="2">
        <v>41103</v>
      </c>
      <c r="B764" s="3" t="s">
        <v>34</v>
      </c>
      <c r="C764" s="3">
        <v>46</v>
      </c>
      <c r="D764" s="6" t="s">
        <v>19</v>
      </c>
      <c r="M764" t="s">
        <v>35</v>
      </c>
      <c r="P764">
        <v>3</v>
      </c>
      <c r="Q764" s="18">
        <v>571</v>
      </c>
    </row>
    <row r="765" spans="1:17">
      <c r="A765" s="2">
        <v>41103</v>
      </c>
      <c r="B765" s="3" t="s">
        <v>34</v>
      </c>
      <c r="C765" s="3">
        <v>33</v>
      </c>
      <c r="D765" s="5" t="s">
        <v>15</v>
      </c>
      <c r="F765">
        <v>5.56</v>
      </c>
      <c r="J765">
        <f>165+220+290+325+350+390+395+365</f>
        <v>2500</v>
      </c>
      <c r="K765">
        <v>8</v>
      </c>
      <c r="L765">
        <v>395</v>
      </c>
      <c r="P765">
        <v>3</v>
      </c>
      <c r="Q765" s="18">
        <v>572</v>
      </c>
    </row>
    <row r="766" spans="1:17">
      <c r="A766" s="2">
        <v>41103</v>
      </c>
      <c r="B766" s="3" t="s">
        <v>34</v>
      </c>
      <c r="C766" s="3">
        <v>33</v>
      </c>
      <c r="D766" s="5" t="s">
        <v>15</v>
      </c>
      <c r="F766">
        <v>6.62</v>
      </c>
      <c r="J766">
        <f>184+232+250+293+313+337+381+381+386</f>
        <v>2757</v>
      </c>
      <c r="K766">
        <v>9</v>
      </c>
      <c r="L766">
        <v>386</v>
      </c>
      <c r="P766">
        <v>3</v>
      </c>
      <c r="Q766" s="18">
        <v>573</v>
      </c>
    </row>
    <row r="767" spans="1:17">
      <c r="A767" s="2">
        <v>41103</v>
      </c>
      <c r="B767" s="3" t="s">
        <v>34</v>
      </c>
      <c r="C767" s="3">
        <v>33</v>
      </c>
      <c r="D767" s="5" t="s">
        <v>15</v>
      </c>
      <c r="F767">
        <v>6.27</v>
      </c>
      <c r="J767">
        <f>199+234+279+309+333+350+390+398+400</f>
        <v>2892</v>
      </c>
      <c r="K767">
        <v>9</v>
      </c>
      <c r="L767">
        <v>400</v>
      </c>
      <c r="P767">
        <v>3</v>
      </c>
      <c r="Q767" s="18">
        <v>574</v>
      </c>
    </row>
    <row r="768" spans="1:17">
      <c r="A768" s="2">
        <v>41103</v>
      </c>
      <c r="B768" s="3" t="s">
        <v>34</v>
      </c>
      <c r="C768" s="3">
        <v>33</v>
      </c>
      <c r="D768" s="5" t="s">
        <v>15</v>
      </c>
      <c r="F768">
        <v>8.49</v>
      </c>
      <c r="J768">
        <f>187+240+266+281+276+296+305+310</f>
        <v>2161</v>
      </c>
      <c r="K768">
        <v>8</v>
      </c>
      <c r="L768">
        <v>310</v>
      </c>
      <c r="P768">
        <v>3</v>
      </c>
      <c r="Q768" s="18">
        <v>575</v>
      </c>
    </row>
    <row r="769" spans="1:17">
      <c r="A769" s="2">
        <v>41103</v>
      </c>
      <c r="B769" s="3" t="s">
        <v>34</v>
      </c>
      <c r="C769" s="3">
        <v>33</v>
      </c>
      <c r="D769" s="5" t="s">
        <v>20</v>
      </c>
      <c r="E769">
        <v>123</v>
      </c>
      <c r="F769">
        <v>0.89</v>
      </c>
      <c r="P769">
        <v>3</v>
      </c>
      <c r="Q769" s="18">
        <v>576</v>
      </c>
    </row>
    <row r="770" spans="1:17">
      <c r="A770" s="2">
        <v>41103</v>
      </c>
      <c r="B770" s="3" t="s">
        <v>34</v>
      </c>
      <c r="C770" s="3">
        <v>33</v>
      </c>
      <c r="D770" s="5" t="s">
        <v>20</v>
      </c>
      <c r="E770">
        <v>220</v>
      </c>
      <c r="F770">
        <v>0.82</v>
      </c>
      <c r="P770">
        <v>3</v>
      </c>
      <c r="Q770" s="18">
        <v>577</v>
      </c>
    </row>
    <row r="771" spans="1:17">
      <c r="A771" s="2">
        <v>41103</v>
      </c>
      <c r="B771" s="3" t="s">
        <v>34</v>
      </c>
      <c r="C771" s="3">
        <v>33</v>
      </c>
      <c r="D771" s="5" t="s">
        <v>20</v>
      </c>
      <c r="E771">
        <v>99</v>
      </c>
      <c r="F771">
        <v>0.77</v>
      </c>
      <c r="P771">
        <v>3</v>
      </c>
      <c r="Q771" s="18">
        <v>578</v>
      </c>
    </row>
    <row r="772" spans="1:17">
      <c r="A772" s="2">
        <v>41103</v>
      </c>
      <c r="B772" s="3" t="s">
        <v>34</v>
      </c>
      <c r="C772" s="3">
        <v>33</v>
      </c>
      <c r="D772" s="5" t="s">
        <v>20</v>
      </c>
      <c r="E772">
        <v>31</v>
      </c>
      <c r="F772">
        <v>0.7</v>
      </c>
      <c r="P772">
        <v>3</v>
      </c>
      <c r="Q772" s="18">
        <v>579</v>
      </c>
    </row>
    <row r="773" spans="1:17">
      <c r="A773" s="2">
        <v>41103</v>
      </c>
      <c r="B773" s="3" t="s">
        <v>34</v>
      </c>
      <c r="C773" s="3">
        <v>33</v>
      </c>
      <c r="D773" s="5" t="s">
        <v>20</v>
      </c>
      <c r="E773">
        <v>155</v>
      </c>
      <c r="F773">
        <v>0.63</v>
      </c>
      <c r="P773">
        <v>3</v>
      </c>
      <c r="Q773" s="18">
        <v>580</v>
      </c>
    </row>
    <row r="774" spans="1:17">
      <c r="A774" s="2">
        <v>41103</v>
      </c>
      <c r="B774" s="3" t="s">
        <v>34</v>
      </c>
      <c r="C774" s="3">
        <v>33</v>
      </c>
      <c r="D774" s="5" t="s">
        <v>20</v>
      </c>
      <c r="E774">
        <v>125</v>
      </c>
      <c r="F774">
        <v>0.56999999999999995</v>
      </c>
      <c r="P774">
        <v>3</v>
      </c>
      <c r="Q774" s="18">
        <v>581</v>
      </c>
    </row>
    <row r="775" spans="1:17">
      <c r="A775" s="2">
        <v>41103</v>
      </c>
      <c r="B775" s="3" t="s">
        <v>34</v>
      </c>
      <c r="C775" s="3">
        <v>33</v>
      </c>
      <c r="D775" s="5" t="s">
        <v>20</v>
      </c>
      <c r="E775">
        <v>92</v>
      </c>
      <c r="F775">
        <v>0.84</v>
      </c>
      <c r="P775">
        <v>3</v>
      </c>
      <c r="Q775" s="18">
        <v>582</v>
      </c>
    </row>
    <row r="776" spans="1:17">
      <c r="A776" s="2">
        <v>41103</v>
      </c>
      <c r="B776" s="3" t="s">
        <v>34</v>
      </c>
      <c r="C776" s="3">
        <v>33</v>
      </c>
      <c r="D776" s="5" t="s">
        <v>20</v>
      </c>
      <c r="E776">
        <v>120</v>
      </c>
      <c r="F776">
        <v>0.98</v>
      </c>
      <c r="P776">
        <v>3</v>
      </c>
      <c r="Q776" s="18">
        <v>583</v>
      </c>
    </row>
    <row r="777" spans="1:17">
      <c r="A777" s="2">
        <v>41103</v>
      </c>
      <c r="B777" s="3" t="s">
        <v>34</v>
      </c>
      <c r="C777" s="3">
        <v>33</v>
      </c>
      <c r="D777" s="5" t="s">
        <v>20</v>
      </c>
      <c r="E777">
        <v>59</v>
      </c>
      <c r="F777">
        <v>0.67</v>
      </c>
      <c r="P777">
        <v>3</v>
      </c>
      <c r="Q777" s="18">
        <v>584</v>
      </c>
    </row>
    <row r="778" spans="1:17">
      <c r="A778" s="2">
        <v>41103</v>
      </c>
      <c r="B778" s="3" t="s">
        <v>34</v>
      </c>
      <c r="C778" s="3">
        <v>33</v>
      </c>
      <c r="D778" s="5" t="s">
        <v>15</v>
      </c>
      <c r="F778">
        <v>4.03</v>
      </c>
      <c r="J778">
        <f>135+270+285+350+365</f>
        <v>1405</v>
      </c>
      <c r="K778">
        <v>5</v>
      </c>
      <c r="L778">
        <v>365</v>
      </c>
      <c r="P778">
        <v>3</v>
      </c>
      <c r="Q778" s="18">
        <v>585</v>
      </c>
    </row>
    <row r="779" spans="1:17">
      <c r="A779" s="2">
        <v>41103</v>
      </c>
      <c r="B779" s="3" t="s">
        <v>34</v>
      </c>
      <c r="C779" s="3">
        <v>33</v>
      </c>
      <c r="D779" s="5" t="s">
        <v>15</v>
      </c>
      <c r="F779">
        <v>5.56</v>
      </c>
      <c r="J779">
        <f>200+250+275+280+310+330+335</f>
        <v>1980</v>
      </c>
      <c r="K779">
        <v>7</v>
      </c>
      <c r="L779">
        <v>335</v>
      </c>
      <c r="P779">
        <v>3</v>
      </c>
      <c r="Q779" s="18">
        <v>586</v>
      </c>
    </row>
    <row r="780" spans="1:17">
      <c r="A780" s="2">
        <v>41103</v>
      </c>
      <c r="B780" s="3" t="s">
        <v>34</v>
      </c>
      <c r="C780" s="3">
        <v>33</v>
      </c>
      <c r="D780" s="5" t="s">
        <v>20</v>
      </c>
      <c r="E780">
        <v>138</v>
      </c>
      <c r="F780">
        <v>0.72</v>
      </c>
      <c r="G780" s="5"/>
      <c r="P780">
        <v>3</v>
      </c>
      <c r="Q780" s="18">
        <v>587</v>
      </c>
    </row>
    <row r="781" spans="1:17">
      <c r="A781" s="2">
        <v>41103</v>
      </c>
      <c r="B781" s="3" t="s">
        <v>34</v>
      </c>
      <c r="C781" s="3">
        <v>33</v>
      </c>
      <c r="D781" s="5" t="s">
        <v>20</v>
      </c>
      <c r="E781">
        <v>196</v>
      </c>
      <c r="F781">
        <v>0.65</v>
      </c>
      <c r="P781">
        <v>3</v>
      </c>
      <c r="Q781" s="18">
        <v>588</v>
      </c>
    </row>
    <row r="782" spans="1:17">
      <c r="A782" s="2">
        <v>41103</v>
      </c>
      <c r="B782" s="3" t="s">
        <v>34</v>
      </c>
      <c r="C782" s="3">
        <v>33</v>
      </c>
      <c r="D782" s="5" t="s">
        <v>15</v>
      </c>
      <c r="F782">
        <v>5.21</v>
      </c>
      <c r="J782">
        <f>145+182+222+257+277+294+327+351+358</f>
        <v>2413</v>
      </c>
      <c r="K782">
        <v>9</v>
      </c>
      <c r="L782">
        <v>358</v>
      </c>
      <c r="P782">
        <v>3</v>
      </c>
      <c r="Q782" s="18">
        <v>589</v>
      </c>
    </row>
    <row r="783" spans="1:17">
      <c r="A783" s="2">
        <v>41103</v>
      </c>
      <c r="B783" s="3" t="s">
        <v>34</v>
      </c>
      <c r="C783" s="3">
        <v>33</v>
      </c>
      <c r="D783" s="5" t="s">
        <v>15</v>
      </c>
      <c r="F783">
        <v>3.03</v>
      </c>
      <c r="J783">
        <f>140+200+237+265+287+300+305</f>
        <v>1734</v>
      </c>
      <c r="K783">
        <v>7</v>
      </c>
      <c r="L783">
        <v>305</v>
      </c>
      <c r="P783">
        <v>3</v>
      </c>
      <c r="Q783" s="18">
        <v>590</v>
      </c>
    </row>
    <row r="784" spans="1:17">
      <c r="A784" s="2">
        <v>41103</v>
      </c>
      <c r="B784" s="3" t="s">
        <v>34</v>
      </c>
      <c r="C784" s="3">
        <v>33</v>
      </c>
      <c r="D784" s="5" t="s">
        <v>15</v>
      </c>
      <c r="F784">
        <v>3.94</v>
      </c>
      <c r="J784">
        <f>143+179+221+260+287+319+321+334</f>
        <v>2064</v>
      </c>
      <c r="K784">
        <v>8</v>
      </c>
      <c r="L784">
        <v>334</v>
      </c>
      <c r="P784">
        <v>3</v>
      </c>
      <c r="Q784" s="18">
        <v>591</v>
      </c>
    </row>
    <row r="785" spans="1:17">
      <c r="A785" s="2">
        <v>41103</v>
      </c>
      <c r="B785" s="3" t="s">
        <v>34</v>
      </c>
      <c r="C785" s="3">
        <v>33</v>
      </c>
      <c r="D785" s="5" t="s">
        <v>15</v>
      </c>
      <c r="F785">
        <v>3.53</v>
      </c>
      <c r="J785">
        <f>130+162+200+225+245+276+292</f>
        <v>1530</v>
      </c>
      <c r="K785">
        <v>7</v>
      </c>
      <c r="L785">
        <v>292</v>
      </c>
      <c r="P785">
        <v>3</v>
      </c>
      <c r="Q785" s="18">
        <v>592</v>
      </c>
    </row>
    <row r="786" spans="1:17">
      <c r="A786" s="2">
        <v>41103</v>
      </c>
      <c r="B786" s="3" t="s">
        <v>34</v>
      </c>
      <c r="C786" s="3">
        <v>33</v>
      </c>
      <c r="D786" s="5" t="s">
        <v>15</v>
      </c>
      <c r="F786">
        <v>4.87</v>
      </c>
      <c r="J786">
        <f>147+216+253+282+312+333+350+362</f>
        <v>2255</v>
      </c>
      <c r="K786">
        <v>8</v>
      </c>
      <c r="L786">
        <v>362</v>
      </c>
      <c r="P786">
        <v>3</v>
      </c>
      <c r="Q786" s="18">
        <v>593</v>
      </c>
    </row>
    <row r="787" spans="1:17">
      <c r="A787" s="2">
        <v>41103</v>
      </c>
      <c r="B787" s="3" t="s">
        <v>34</v>
      </c>
      <c r="C787" s="3">
        <v>33</v>
      </c>
      <c r="D787" s="5" t="s">
        <v>15</v>
      </c>
      <c r="F787">
        <v>0.95</v>
      </c>
      <c r="J787">
        <f>135+170+198+207</f>
        <v>710</v>
      </c>
      <c r="K787">
        <v>4</v>
      </c>
      <c r="L787">
        <v>207</v>
      </c>
      <c r="P787">
        <v>3</v>
      </c>
      <c r="Q787" s="18">
        <v>594</v>
      </c>
    </row>
    <row r="788" spans="1:17">
      <c r="A788" s="2">
        <v>41103</v>
      </c>
      <c r="B788" s="3" t="s">
        <v>34</v>
      </c>
      <c r="C788" s="3">
        <v>33</v>
      </c>
      <c r="D788" s="5" t="s">
        <v>15</v>
      </c>
      <c r="F788">
        <v>4.58</v>
      </c>
      <c r="J788">
        <f>176+280+310+317+324+329</f>
        <v>1736</v>
      </c>
      <c r="K788">
        <v>6</v>
      </c>
      <c r="L788">
        <v>329</v>
      </c>
      <c r="P788">
        <v>3</v>
      </c>
      <c r="Q788" s="18">
        <v>595</v>
      </c>
    </row>
    <row r="789" spans="1:17">
      <c r="A789" s="2">
        <v>41103</v>
      </c>
      <c r="B789" s="3" t="s">
        <v>34</v>
      </c>
      <c r="C789" s="3">
        <v>33</v>
      </c>
      <c r="D789" s="5" t="s">
        <v>19</v>
      </c>
      <c r="E789">
        <v>401</v>
      </c>
      <c r="F789">
        <v>6.72</v>
      </c>
      <c r="H789">
        <v>27</v>
      </c>
      <c r="I789">
        <v>3.1</v>
      </c>
      <c r="L789">
        <v>391</v>
      </c>
      <c r="P789">
        <v>3</v>
      </c>
      <c r="Q789" s="18">
        <v>596</v>
      </c>
    </row>
    <row r="790" spans="1:17">
      <c r="A790" s="2">
        <v>41103</v>
      </c>
      <c r="B790" s="3" t="s">
        <v>34</v>
      </c>
      <c r="C790" s="3">
        <v>33</v>
      </c>
      <c r="D790" s="5" t="s">
        <v>15</v>
      </c>
      <c r="F790">
        <v>4.49</v>
      </c>
      <c r="J790">
        <f>182+213+242+252+263+293+302</f>
        <v>1747</v>
      </c>
      <c r="K790">
        <v>7</v>
      </c>
      <c r="L790">
        <v>302</v>
      </c>
      <c r="P790">
        <v>3</v>
      </c>
      <c r="Q790" s="18">
        <v>597</v>
      </c>
    </row>
    <row r="791" spans="1:17">
      <c r="A791" s="2">
        <v>41103</v>
      </c>
      <c r="B791" s="3" t="s">
        <v>34</v>
      </c>
      <c r="C791" s="3">
        <v>33</v>
      </c>
      <c r="D791" s="5" t="s">
        <v>15</v>
      </c>
      <c r="F791">
        <v>3.51</v>
      </c>
      <c r="J791">
        <f>201+263+274+309+328+330</f>
        <v>1705</v>
      </c>
      <c r="K791">
        <v>6</v>
      </c>
      <c r="L791">
        <v>330</v>
      </c>
      <c r="P791">
        <v>3</v>
      </c>
      <c r="Q791" s="18">
        <v>598</v>
      </c>
    </row>
    <row r="792" spans="1:17">
      <c r="A792" s="2">
        <v>41103</v>
      </c>
      <c r="B792" s="3" t="s">
        <v>34</v>
      </c>
      <c r="C792" s="3">
        <v>31</v>
      </c>
      <c r="D792" s="5" t="s">
        <v>15</v>
      </c>
      <c r="F792">
        <v>3.5</v>
      </c>
      <c r="J792">
        <f>207+232+278+289+312+329</f>
        <v>1647</v>
      </c>
      <c r="K792">
        <v>6</v>
      </c>
      <c r="L792">
        <v>329</v>
      </c>
      <c r="P792">
        <v>3</v>
      </c>
      <c r="Q792" s="18">
        <v>599</v>
      </c>
    </row>
    <row r="793" spans="1:17">
      <c r="A793" s="2">
        <v>41103</v>
      </c>
      <c r="B793" s="3" t="s">
        <v>34</v>
      </c>
      <c r="C793" s="3">
        <v>31</v>
      </c>
      <c r="D793" s="5" t="s">
        <v>20</v>
      </c>
      <c r="E793">
        <v>193</v>
      </c>
      <c r="F793">
        <v>0.85</v>
      </c>
      <c r="M793" t="s">
        <v>36</v>
      </c>
      <c r="P793">
        <v>3</v>
      </c>
      <c r="Q793" s="18">
        <v>600</v>
      </c>
    </row>
    <row r="794" spans="1:17">
      <c r="A794" s="2">
        <v>41103</v>
      </c>
      <c r="B794" s="3" t="s">
        <v>34</v>
      </c>
      <c r="C794" s="3">
        <v>31</v>
      </c>
      <c r="D794" s="5" t="s">
        <v>20</v>
      </c>
      <c r="E794">
        <v>100</v>
      </c>
      <c r="F794">
        <v>0.81</v>
      </c>
      <c r="P794">
        <v>3</v>
      </c>
      <c r="Q794" s="18">
        <v>601</v>
      </c>
    </row>
    <row r="795" spans="1:17">
      <c r="A795" s="2">
        <v>41103</v>
      </c>
      <c r="B795" s="3" t="s">
        <v>34</v>
      </c>
      <c r="C795" s="3">
        <v>31</v>
      </c>
      <c r="D795" s="5" t="s">
        <v>20</v>
      </c>
      <c r="E795">
        <v>45</v>
      </c>
      <c r="F795">
        <v>1.07</v>
      </c>
      <c r="P795">
        <v>3</v>
      </c>
      <c r="Q795" s="18">
        <v>602</v>
      </c>
    </row>
    <row r="796" spans="1:17">
      <c r="A796" s="2">
        <v>41103</v>
      </c>
      <c r="B796" s="3" t="s">
        <v>34</v>
      </c>
      <c r="C796" s="3">
        <v>31</v>
      </c>
      <c r="D796" s="5" t="s">
        <v>20</v>
      </c>
      <c r="E796">
        <v>184</v>
      </c>
      <c r="F796">
        <v>0.74</v>
      </c>
      <c r="P796">
        <v>3</v>
      </c>
      <c r="Q796" s="18">
        <v>603</v>
      </c>
    </row>
    <row r="797" spans="1:17">
      <c r="A797" s="2">
        <v>41103</v>
      </c>
      <c r="B797" s="3" t="s">
        <v>34</v>
      </c>
      <c r="C797" s="3">
        <v>31</v>
      </c>
      <c r="D797" s="5" t="s">
        <v>20</v>
      </c>
      <c r="E797">
        <v>184</v>
      </c>
      <c r="F797">
        <v>0.56000000000000005</v>
      </c>
      <c r="P797">
        <v>3</v>
      </c>
      <c r="Q797" s="18">
        <v>604</v>
      </c>
    </row>
    <row r="798" spans="1:17">
      <c r="A798" s="2">
        <v>41103</v>
      </c>
      <c r="B798" s="3" t="s">
        <v>34</v>
      </c>
      <c r="C798" s="3">
        <v>31</v>
      </c>
      <c r="D798" s="5" t="s">
        <v>20</v>
      </c>
      <c r="E798">
        <v>143</v>
      </c>
      <c r="F798">
        <v>0.72</v>
      </c>
      <c r="P798">
        <v>3</v>
      </c>
      <c r="Q798" s="18">
        <v>605</v>
      </c>
    </row>
    <row r="799" spans="1:17">
      <c r="A799" s="2">
        <v>41103</v>
      </c>
      <c r="B799" s="3" t="s">
        <v>34</v>
      </c>
      <c r="C799" s="3">
        <v>31</v>
      </c>
      <c r="D799" s="5" t="s">
        <v>20</v>
      </c>
      <c r="E799">
        <v>127</v>
      </c>
      <c r="F799">
        <v>0.65</v>
      </c>
      <c r="P799">
        <v>3</v>
      </c>
      <c r="Q799" s="18">
        <v>606</v>
      </c>
    </row>
    <row r="800" spans="1:17">
      <c r="A800" s="2">
        <v>41103</v>
      </c>
      <c r="B800" s="3" t="s">
        <v>34</v>
      </c>
      <c r="C800" s="3">
        <v>31</v>
      </c>
      <c r="D800" s="5" t="s">
        <v>20</v>
      </c>
      <c r="E800">
        <v>147</v>
      </c>
      <c r="F800">
        <v>0.65</v>
      </c>
      <c r="P800">
        <v>3</v>
      </c>
      <c r="Q800" s="18">
        <v>607</v>
      </c>
    </row>
    <row r="801" spans="1:17">
      <c r="A801" s="2">
        <v>41103</v>
      </c>
      <c r="B801" s="3" t="s">
        <v>34</v>
      </c>
      <c r="C801" s="3">
        <v>31</v>
      </c>
      <c r="D801" s="5" t="s">
        <v>20</v>
      </c>
      <c r="E801">
        <v>126</v>
      </c>
      <c r="F801">
        <v>0.43</v>
      </c>
      <c r="P801">
        <v>3</v>
      </c>
      <c r="Q801" s="18">
        <v>608</v>
      </c>
    </row>
    <row r="802" spans="1:17">
      <c r="A802" s="2">
        <v>41103</v>
      </c>
      <c r="B802" s="3" t="s">
        <v>34</v>
      </c>
      <c r="C802" s="3">
        <v>31</v>
      </c>
      <c r="D802" s="5" t="s">
        <v>20</v>
      </c>
      <c r="E802">
        <v>38</v>
      </c>
      <c r="F802">
        <v>0.41</v>
      </c>
      <c r="P802">
        <v>3</v>
      </c>
      <c r="Q802" s="18">
        <v>609</v>
      </c>
    </row>
    <row r="803" spans="1:17">
      <c r="A803" s="2">
        <v>41103</v>
      </c>
      <c r="B803" s="3" t="s">
        <v>34</v>
      </c>
      <c r="C803" s="3">
        <v>31</v>
      </c>
      <c r="D803" s="5" t="s">
        <v>20</v>
      </c>
      <c r="E803">
        <v>205</v>
      </c>
      <c r="F803">
        <v>0.94</v>
      </c>
      <c r="P803">
        <v>3</v>
      </c>
      <c r="Q803" s="18">
        <v>610</v>
      </c>
    </row>
    <row r="804" spans="1:17">
      <c r="A804" s="2">
        <v>41103</v>
      </c>
      <c r="B804" s="3" t="s">
        <v>34</v>
      </c>
      <c r="C804" s="3">
        <v>31</v>
      </c>
      <c r="D804" s="5" t="s">
        <v>20</v>
      </c>
      <c r="E804">
        <v>102</v>
      </c>
      <c r="F804">
        <v>0.64</v>
      </c>
      <c r="P804">
        <v>3</v>
      </c>
      <c r="Q804" s="18">
        <v>611</v>
      </c>
    </row>
    <row r="805" spans="1:17">
      <c r="A805" s="2">
        <v>41103</v>
      </c>
      <c r="B805" s="3" t="s">
        <v>34</v>
      </c>
      <c r="C805" s="3">
        <v>31</v>
      </c>
      <c r="D805" s="5" t="s">
        <v>20</v>
      </c>
      <c r="E805">
        <v>101</v>
      </c>
      <c r="F805">
        <v>0.51</v>
      </c>
      <c r="P805">
        <v>3</v>
      </c>
      <c r="Q805" s="18">
        <v>612</v>
      </c>
    </row>
    <row r="806" spans="1:17">
      <c r="A806" s="2">
        <v>41103</v>
      </c>
      <c r="B806" s="3" t="s">
        <v>34</v>
      </c>
      <c r="C806" s="3">
        <v>31</v>
      </c>
      <c r="D806" s="5" t="s">
        <v>20</v>
      </c>
      <c r="E806">
        <v>137</v>
      </c>
      <c r="F806">
        <v>0.74</v>
      </c>
      <c r="P806">
        <v>3</v>
      </c>
      <c r="Q806" s="18">
        <v>613</v>
      </c>
    </row>
    <row r="807" spans="1:17">
      <c r="A807" s="2">
        <v>41103</v>
      </c>
      <c r="B807" s="3" t="s">
        <v>34</v>
      </c>
      <c r="C807" s="3">
        <v>31</v>
      </c>
      <c r="D807" s="5" t="s">
        <v>20</v>
      </c>
      <c r="E807">
        <v>153</v>
      </c>
      <c r="F807">
        <v>0.65</v>
      </c>
      <c r="G807">
        <v>5</v>
      </c>
      <c r="P807">
        <v>3</v>
      </c>
      <c r="Q807" s="18">
        <v>614</v>
      </c>
    </row>
    <row r="808" spans="1:17">
      <c r="A808" s="2">
        <v>41103</v>
      </c>
      <c r="B808" s="3" t="s">
        <v>34</v>
      </c>
      <c r="C808" s="3">
        <v>31</v>
      </c>
      <c r="D808" s="5" t="s">
        <v>15</v>
      </c>
      <c r="F808">
        <v>0.69</v>
      </c>
      <c r="J808">
        <f>75+86</f>
        <v>161</v>
      </c>
      <c r="K808">
        <v>2</v>
      </c>
      <c r="L808">
        <v>86</v>
      </c>
      <c r="P808">
        <v>3</v>
      </c>
      <c r="Q808" s="18">
        <v>615</v>
      </c>
    </row>
    <row r="809" spans="1:17">
      <c r="A809" s="2">
        <v>41103</v>
      </c>
      <c r="B809" s="3" t="s">
        <v>34</v>
      </c>
      <c r="C809" s="3">
        <v>31</v>
      </c>
      <c r="D809" s="5" t="s">
        <v>20</v>
      </c>
      <c r="E809">
        <v>143</v>
      </c>
      <c r="F809">
        <v>0.93</v>
      </c>
      <c r="P809">
        <v>3</v>
      </c>
      <c r="Q809" s="18">
        <v>616</v>
      </c>
    </row>
    <row r="810" spans="1:17">
      <c r="A810" s="2">
        <v>41103</v>
      </c>
      <c r="B810" s="3" t="s">
        <v>34</v>
      </c>
      <c r="C810" s="3">
        <v>31</v>
      </c>
      <c r="D810" s="5" t="s">
        <v>20</v>
      </c>
      <c r="E810">
        <v>226</v>
      </c>
      <c r="F810">
        <v>0.76</v>
      </c>
      <c r="P810">
        <v>3</v>
      </c>
      <c r="Q810" s="18">
        <v>617</v>
      </c>
    </row>
    <row r="811" spans="1:17">
      <c r="A811" s="2">
        <v>41103</v>
      </c>
      <c r="B811" s="3" t="s">
        <v>34</v>
      </c>
      <c r="C811" s="3">
        <v>31</v>
      </c>
      <c r="D811" s="5" t="s">
        <v>20</v>
      </c>
      <c r="E811">
        <v>184</v>
      </c>
      <c r="F811">
        <v>0.69</v>
      </c>
      <c r="P811">
        <v>3</v>
      </c>
      <c r="Q811" s="18">
        <v>618</v>
      </c>
    </row>
    <row r="812" spans="1:17">
      <c r="A812" s="2">
        <v>41103</v>
      </c>
      <c r="B812" s="3" t="s">
        <v>34</v>
      </c>
      <c r="C812" s="3">
        <v>31</v>
      </c>
      <c r="D812" s="5" t="s">
        <v>20</v>
      </c>
      <c r="E812">
        <v>219</v>
      </c>
      <c r="F812">
        <v>0.72</v>
      </c>
      <c r="P812">
        <v>3</v>
      </c>
      <c r="Q812" s="18">
        <v>619</v>
      </c>
    </row>
    <row r="813" spans="1:17">
      <c r="A813" s="2">
        <v>41103</v>
      </c>
      <c r="B813" s="3" t="s">
        <v>34</v>
      </c>
      <c r="C813" s="3">
        <v>31</v>
      </c>
      <c r="D813" s="5" t="s">
        <v>20</v>
      </c>
      <c r="E813" s="14">
        <v>211</v>
      </c>
      <c r="F813">
        <v>0.74</v>
      </c>
      <c r="P813">
        <v>3</v>
      </c>
      <c r="Q813" s="18">
        <v>620</v>
      </c>
    </row>
    <row r="814" spans="1:17">
      <c r="A814" s="2">
        <v>41103</v>
      </c>
      <c r="B814" s="3" t="s">
        <v>34</v>
      </c>
      <c r="C814" s="3">
        <v>31</v>
      </c>
      <c r="D814" s="5" t="s">
        <v>20</v>
      </c>
      <c r="E814">
        <v>296</v>
      </c>
      <c r="F814">
        <v>0.69</v>
      </c>
      <c r="P814">
        <v>3</v>
      </c>
      <c r="Q814" s="18">
        <v>621</v>
      </c>
    </row>
    <row r="815" spans="1:17">
      <c r="A815" s="2">
        <v>41103</v>
      </c>
      <c r="B815" s="3" t="s">
        <v>34</v>
      </c>
      <c r="C815" s="3">
        <v>31</v>
      </c>
      <c r="D815" s="5" t="s">
        <v>20</v>
      </c>
      <c r="E815">
        <v>246</v>
      </c>
      <c r="F815">
        <v>0.66</v>
      </c>
      <c r="P815">
        <v>3</v>
      </c>
      <c r="Q815" s="18">
        <v>622</v>
      </c>
    </row>
    <row r="816" spans="1:17">
      <c r="A816" s="2">
        <v>41103</v>
      </c>
      <c r="B816" s="3" t="s">
        <v>34</v>
      </c>
      <c r="C816" s="3">
        <v>31</v>
      </c>
      <c r="D816" s="5" t="s">
        <v>20</v>
      </c>
      <c r="E816">
        <v>161</v>
      </c>
      <c r="F816">
        <v>0.86</v>
      </c>
      <c r="P816">
        <v>3</v>
      </c>
      <c r="Q816" s="18">
        <v>623</v>
      </c>
    </row>
    <row r="817" spans="1:17">
      <c r="A817" s="2">
        <v>41103</v>
      </c>
      <c r="B817" s="3" t="s">
        <v>34</v>
      </c>
      <c r="C817" s="3">
        <v>31</v>
      </c>
      <c r="D817" s="5" t="s">
        <v>20</v>
      </c>
      <c r="E817">
        <v>35</v>
      </c>
      <c r="F817">
        <v>0.68</v>
      </c>
      <c r="P817">
        <v>3</v>
      </c>
      <c r="Q817" s="18">
        <v>624</v>
      </c>
    </row>
    <row r="818" spans="1:17">
      <c r="A818" s="2">
        <v>41103</v>
      </c>
      <c r="B818" s="3" t="s">
        <v>34</v>
      </c>
      <c r="C818" s="3">
        <v>31</v>
      </c>
      <c r="D818" s="5" t="s">
        <v>20</v>
      </c>
      <c r="E818">
        <v>37</v>
      </c>
      <c r="F818">
        <v>0.77</v>
      </c>
      <c r="P818">
        <v>3</v>
      </c>
      <c r="Q818" s="18">
        <v>625</v>
      </c>
    </row>
    <row r="819" spans="1:17">
      <c r="A819" s="2">
        <v>41103</v>
      </c>
      <c r="B819" s="3" t="s">
        <v>34</v>
      </c>
      <c r="C819" s="3">
        <v>31</v>
      </c>
      <c r="D819" s="5" t="s">
        <v>20</v>
      </c>
      <c r="E819">
        <v>59</v>
      </c>
      <c r="F819">
        <v>0.61</v>
      </c>
      <c r="P819">
        <v>3</v>
      </c>
      <c r="Q819" s="18">
        <v>626</v>
      </c>
    </row>
    <row r="820" spans="1:17">
      <c r="A820" s="2">
        <v>41103</v>
      </c>
      <c r="B820" s="3" t="s">
        <v>34</v>
      </c>
      <c r="C820" s="3">
        <v>31</v>
      </c>
      <c r="D820" s="5" t="s">
        <v>20</v>
      </c>
      <c r="E820">
        <v>119</v>
      </c>
      <c r="F820">
        <v>0.95</v>
      </c>
      <c r="G820">
        <v>4</v>
      </c>
      <c r="P820">
        <v>3</v>
      </c>
      <c r="Q820" s="18">
        <v>627</v>
      </c>
    </row>
    <row r="821" spans="1:17">
      <c r="A821" s="2">
        <v>41103</v>
      </c>
      <c r="B821" s="3" t="s">
        <v>34</v>
      </c>
      <c r="C821" s="3">
        <v>31</v>
      </c>
      <c r="D821" s="5" t="s">
        <v>20</v>
      </c>
      <c r="E821">
        <v>245</v>
      </c>
      <c r="F821">
        <v>0.73</v>
      </c>
      <c r="P821">
        <v>3</v>
      </c>
      <c r="Q821" s="18">
        <v>628</v>
      </c>
    </row>
    <row r="822" spans="1:17">
      <c r="A822" s="2">
        <v>41103</v>
      </c>
      <c r="B822" s="3" t="s">
        <v>34</v>
      </c>
      <c r="C822" s="3">
        <v>31</v>
      </c>
      <c r="D822" s="5" t="s">
        <v>20</v>
      </c>
      <c r="E822">
        <v>255</v>
      </c>
      <c r="F822">
        <v>0.67</v>
      </c>
      <c r="P822">
        <v>3</v>
      </c>
      <c r="Q822" s="18">
        <v>629</v>
      </c>
    </row>
    <row r="823" spans="1:17">
      <c r="A823" s="2">
        <v>41103</v>
      </c>
      <c r="B823" s="3" t="s">
        <v>34</v>
      </c>
      <c r="C823" s="3">
        <v>31</v>
      </c>
      <c r="D823" s="5" t="s">
        <v>20</v>
      </c>
      <c r="E823">
        <v>245</v>
      </c>
      <c r="F823">
        <v>0.74</v>
      </c>
      <c r="P823">
        <v>3</v>
      </c>
      <c r="Q823" s="18">
        <v>630</v>
      </c>
    </row>
    <row r="824" spans="1:17">
      <c r="A824" s="2">
        <v>41103</v>
      </c>
      <c r="B824" s="3" t="s">
        <v>34</v>
      </c>
      <c r="C824" s="3">
        <v>31</v>
      </c>
      <c r="D824" s="5" t="s">
        <v>20</v>
      </c>
      <c r="E824">
        <v>148</v>
      </c>
      <c r="F824">
        <v>0.92</v>
      </c>
      <c r="P824">
        <v>3</v>
      </c>
      <c r="Q824" s="18">
        <v>631</v>
      </c>
    </row>
    <row r="825" spans="1:17">
      <c r="A825" s="2">
        <v>41103</v>
      </c>
      <c r="B825" s="3" t="s">
        <v>34</v>
      </c>
      <c r="C825" s="3">
        <v>31</v>
      </c>
      <c r="D825" s="5" t="s">
        <v>20</v>
      </c>
      <c r="E825">
        <v>216</v>
      </c>
      <c r="F825">
        <v>1.08</v>
      </c>
      <c r="P825">
        <v>3</v>
      </c>
      <c r="Q825" s="18">
        <v>632</v>
      </c>
    </row>
    <row r="826" spans="1:17">
      <c r="A826" s="2">
        <v>41103</v>
      </c>
      <c r="B826" s="3" t="s">
        <v>34</v>
      </c>
      <c r="C826" s="3">
        <v>31</v>
      </c>
      <c r="D826" s="5" t="s">
        <v>20</v>
      </c>
      <c r="E826">
        <v>112</v>
      </c>
      <c r="F826">
        <v>0.61</v>
      </c>
      <c r="P826">
        <v>3</v>
      </c>
      <c r="Q826" s="18">
        <v>633</v>
      </c>
    </row>
    <row r="827" spans="1:17">
      <c r="A827" s="2">
        <v>41103</v>
      </c>
      <c r="B827" s="3" t="s">
        <v>34</v>
      </c>
      <c r="C827" s="3">
        <v>31</v>
      </c>
      <c r="D827" s="5" t="s">
        <v>20</v>
      </c>
      <c r="E827">
        <v>195</v>
      </c>
      <c r="F827">
        <v>0.85</v>
      </c>
      <c r="P827">
        <v>3</v>
      </c>
      <c r="Q827" s="18">
        <v>634</v>
      </c>
    </row>
    <row r="828" spans="1:17">
      <c r="A828" s="2">
        <v>41103</v>
      </c>
      <c r="B828" s="3" t="s">
        <v>34</v>
      </c>
      <c r="C828" s="3">
        <v>31</v>
      </c>
      <c r="D828" s="5" t="s">
        <v>20</v>
      </c>
      <c r="E828">
        <v>53</v>
      </c>
      <c r="F828">
        <v>0.44</v>
      </c>
      <c r="P828">
        <v>3</v>
      </c>
      <c r="Q828" s="18">
        <v>635</v>
      </c>
    </row>
    <row r="829" spans="1:17">
      <c r="A829" s="2">
        <v>41103</v>
      </c>
      <c r="B829" s="3" t="s">
        <v>34</v>
      </c>
      <c r="C829" s="3">
        <v>31</v>
      </c>
      <c r="D829" s="5" t="s">
        <v>20</v>
      </c>
      <c r="E829">
        <v>148</v>
      </c>
      <c r="F829">
        <v>0.67</v>
      </c>
      <c r="P829">
        <v>3</v>
      </c>
      <c r="Q829" s="18">
        <v>636</v>
      </c>
    </row>
    <row r="830" spans="1:17">
      <c r="A830" s="2">
        <v>41103</v>
      </c>
      <c r="B830" s="3" t="s">
        <v>34</v>
      </c>
      <c r="C830" s="3">
        <v>31</v>
      </c>
      <c r="D830" s="5" t="s">
        <v>20</v>
      </c>
      <c r="E830">
        <v>206</v>
      </c>
      <c r="F830">
        <v>0.7</v>
      </c>
      <c r="P830">
        <v>3</v>
      </c>
      <c r="Q830" s="18">
        <v>637</v>
      </c>
    </row>
    <row r="831" spans="1:17">
      <c r="A831" s="2">
        <v>41103</v>
      </c>
      <c r="B831" s="3" t="s">
        <v>34</v>
      </c>
      <c r="C831" s="3">
        <v>31</v>
      </c>
      <c r="D831" s="5" t="s">
        <v>20</v>
      </c>
      <c r="E831" s="14">
        <v>59</v>
      </c>
      <c r="F831">
        <v>0.48</v>
      </c>
      <c r="P831">
        <v>3</v>
      </c>
      <c r="Q831" s="18">
        <v>638</v>
      </c>
    </row>
    <row r="832" spans="1:17">
      <c r="A832" s="2">
        <v>41103</v>
      </c>
      <c r="B832" s="3" t="s">
        <v>34</v>
      </c>
      <c r="C832" s="3">
        <v>31</v>
      </c>
      <c r="D832" s="5" t="s">
        <v>20</v>
      </c>
      <c r="E832">
        <v>226</v>
      </c>
      <c r="F832">
        <v>0.56999999999999995</v>
      </c>
      <c r="P832">
        <v>3</v>
      </c>
      <c r="Q832" s="18">
        <v>639</v>
      </c>
    </row>
    <row r="833" spans="1:17">
      <c r="A833" s="2">
        <v>41103</v>
      </c>
      <c r="B833" s="3" t="s">
        <v>34</v>
      </c>
      <c r="C833" s="3">
        <v>31</v>
      </c>
      <c r="D833" s="5" t="s">
        <v>20</v>
      </c>
      <c r="E833">
        <v>110</v>
      </c>
      <c r="F833">
        <v>0.67</v>
      </c>
      <c r="P833">
        <v>3</v>
      </c>
      <c r="Q833" s="18">
        <v>640</v>
      </c>
    </row>
    <row r="834" spans="1:17">
      <c r="A834" s="2">
        <v>41103</v>
      </c>
      <c r="B834" s="3" t="s">
        <v>34</v>
      </c>
      <c r="C834" s="3">
        <v>31</v>
      </c>
      <c r="D834" s="5" t="s">
        <v>20</v>
      </c>
      <c r="E834">
        <v>55</v>
      </c>
      <c r="F834">
        <v>0.69</v>
      </c>
      <c r="P834">
        <v>3</v>
      </c>
      <c r="Q834" s="18">
        <v>641</v>
      </c>
    </row>
    <row r="835" spans="1:17">
      <c r="A835" s="2">
        <v>41103</v>
      </c>
      <c r="B835" s="3" t="s">
        <v>34</v>
      </c>
      <c r="C835" s="3">
        <v>31</v>
      </c>
      <c r="D835" s="5" t="s">
        <v>20</v>
      </c>
      <c r="E835">
        <v>149</v>
      </c>
      <c r="F835">
        <v>0.7</v>
      </c>
      <c r="P835">
        <v>3</v>
      </c>
      <c r="Q835" s="18">
        <v>642</v>
      </c>
    </row>
    <row r="836" spans="1:17">
      <c r="A836" s="2">
        <v>41103</v>
      </c>
      <c r="B836" s="3" t="s">
        <v>34</v>
      </c>
      <c r="C836" s="3">
        <v>31</v>
      </c>
      <c r="D836" s="5" t="s">
        <v>20</v>
      </c>
      <c r="E836">
        <v>151</v>
      </c>
      <c r="F836">
        <v>0.64</v>
      </c>
      <c r="P836">
        <v>3</v>
      </c>
      <c r="Q836" s="18">
        <v>643</v>
      </c>
    </row>
    <row r="837" spans="1:17">
      <c r="A837" s="2">
        <v>41103</v>
      </c>
      <c r="B837" s="3" t="s">
        <v>34</v>
      </c>
      <c r="C837" s="3">
        <v>31</v>
      </c>
      <c r="D837" s="5" t="s">
        <v>20</v>
      </c>
      <c r="E837">
        <v>206</v>
      </c>
      <c r="F837">
        <v>0.61</v>
      </c>
      <c r="P837">
        <v>3</v>
      </c>
      <c r="Q837" s="18">
        <v>644</v>
      </c>
    </row>
    <row r="838" spans="1:17">
      <c r="A838" s="2">
        <v>41103</v>
      </c>
      <c r="B838" s="3" t="s">
        <v>34</v>
      </c>
      <c r="C838" s="3">
        <v>31</v>
      </c>
      <c r="D838" s="5" t="s">
        <v>20</v>
      </c>
      <c r="E838">
        <v>50</v>
      </c>
      <c r="F838">
        <v>0.72</v>
      </c>
      <c r="P838">
        <v>3</v>
      </c>
      <c r="Q838" s="18">
        <v>645</v>
      </c>
    </row>
    <row r="839" spans="1:17">
      <c r="A839" s="2">
        <v>41103</v>
      </c>
      <c r="B839" s="3" t="s">
        <v>34</v>
      </c>
      <c r="C839" s="3">
        <v>31</v>
      </c>
      <c r="D839" s="5" t="s">
        <v>20</v>
      </c>
      <c r="E839">
        <v>207</v>
      </c>
      <c r="F839">
        <v>0.63</v>
      </c>
      <c r="P839">
        <v>3</v>
      </c>
      <c r="Q839" s="18">
        <v>646</v>
      </c>
    </row>
    <row r="840" spans="1:17">
      <c r="A840" s="2">
        <v>41103</v>
      </c>
      <c r="B840" s="3" t="s">
        <v>34</v>
      </c>
      <c r="C840" s="3">
        <v>31</v>
      </c>
      <c r="D840" s="5" t="s">
        <v>20</v>
      </c>
      <c r="E840">
        <v>237</v>
      </c>
      <c r="F840">
        <v>0.68</v>
      </c>
      <c r="P840">
        <v>3</v>
      </c>
      <c r="Q840" s="18">
        <v>647</v>
      </c>
    </row>
    <row r="841" spans="1:17">
      <c r="A841" s="2">
        <v>41103</v>
      </c>
      <c r="B841" s="3" t="s">
        <v>34</v>
      </c>
      <c r="C841" s="3">
        <v>31</v>
      </c>
      <c r="D841" s="5" t="s">
        <v>20</v>
      </c>
      <c r="E841">
        <v>120</v>
      </c>
      <c r="F841">
        <v>0.59</v>
      </c>
      <c r="P841">
        <v>3</v>
      </c>
      <c r="Q841" s="18">
        <v>648</v>
      </c>
    </row>
    <row r="842" spans="1:17">
      <c r="A842" s="2">
        <v>41103</v>
      </c>
      <c r="B842" s="3" t="s">
        <v>34</v>
      </c>
      <c r="C842" s="3">
        <v>31</v>
      </c>
      <c r="D842" s="5" t="s">
        <v>20</v>
      </c>
      <c r="E842">
        <v>69</v>
      </c>
      <c r="F842">
        <v>0.68</v>
      </c>
      <c r="P842">
        <v>3</v>
      </c>
      <c r="Q842" s="18">
        <v>649</v>
      </c>
    </row>
    <row r="843" spans="1:17">
      <c r="A843" s="2">
        <v>41103</v>
      </c>
      <c r="B843" s="3" t="s">
        <v>34</v>
      </c>
      <c r="C843" s="3">
        <v>31</v>
      </c>
      <c r="D843" s="5" t="s">
        <v>20</v>
      </c>
      <c r="E843">
        <v>145</v>
      </c>
      <c r="F843">
        <v>0.43</v>
      </c>
      <c r="P843">
        <v>3</v>
      </c>
      <c r="Q843" s="18">
        <v>650</v>
      </c>
    </row>
    <row r="844" spans="1:17">
      <c r="A844" s="2">
        <v>41103</v>
      </c>
      <c r="B844" s="3" t="s">
        <v>34</v>
      </c>
      <c r="C844" s="3">
        <v>31</v>
      </c>
      <c r="D844" s="5" t="s">
        <v>20</v>
      </c>
      <c r="E844">
        <v>164</v>
      </c>
      <c r="F844">
        <v>0.67</v>
      </c>
      <c r="P844">
        <v>3</v>
      </c>
      <c r="Q844" s="18">
        <v>651</v>
      </c>
    </row>
    <row r="845" spans="1:17">
      <c r="A845" s="2">
        <v>41103</v>
      </c>
      <c r="B845" s="3" t="s">
        <v>34</v>
      </c>
      <c r="C845" s="3">
        <v>31</v>
      </c>
      <c r="D845" s="5" t="s">
        <v>20</v>
      </c>
      <c r="E845">
        <v>140</v>
      </c>
      <c r="F845">
        <v>0.79</v>
      </c>
      <c r="G845">
        <v>3</v>
      </c>
      <c r="P845">
        <v>3</v>
      </c>
      <c r="Q845" s="18">
        <v>652</v>
      </c>
    </row>
    <row r="846" spans="1:17">
      <c r="A846" s="2">
        <v>41103</v>
      </c>
      <c r="B846" s="3" t="s">
        <v>34</v>
      </c>
      <c r="C846" s="3">
        <v>31</v>
      </c>
      <c r="D846" s="5" t="s">
        <v>20</v>
      </c>
      <c r="E846">
        <v>116</v>
      </c>
      <c r="F846">
        <v>0.48</v>
      </c>
      <c r="P846">
        <v>3</v>
      </c>
      <c r="Q846" s="18">
        <v>653</v>
      </c>
    </row>
    <row r="847" spans="1:17">
      <c r="A847" s="2">
        <v>41103</v>
      </c>
      <c r="B847" s="3" t="s">
        <v>34</v>
      </c>
      <c r="C847" s="3">
        <v>31</v>
      </c>
      <c r="D847" s="5" t="s">
        <v>20</v>
      </c>
      <c r="E847">
        <v>242</v>
      </c>
      <c r="F847">
        <v>0.7</v>
      </c>
      <c r="P847">
        <v>3</v>
      </c>
      <c r="Q847" s="18">
        <v>654</v>
      </c>
    </row>
    <row r="848" spans="1:17">
      <c r="A848" s="2">
        <v>41103</v>
      </c>
      <c r="B848" s="3" t="s">
        <v>34</v>
      </c>
      <c r="C848" s="3">
        <v>31</v>
      </c>
      <c r="D848" s="5" t="s">
        <v>20</v>
      </c>
      <c r="E848">
        <v>123</v>
      </c>
      <c r="F848">
        <v>0.67</v>
      </c>
      <c r="P848">
        <v>3</v>
      </c>
      <c r="Q848" s="18">
        <v>655</v>
      </c>
    </row>
    <row r="849" spans="1:17">
      <c r="A849" s="2">
        <v>41103</v>
      </c>
      <c r="B849" s="3" t="s">
        <v>34</v>
      </c>
      <c r="C849" s="3">
        <v>31</v>
      </c>
      <c r="D849" s="5" t="s">
        <v>20</v>
      </c>
      <c r="E849">
        <v>205</v>
      </c>
      <c r="F849">
        <v>0.61</v>
      </c>
      <c r="P849">
        <v>3</v>
      </c>
      <c r="Q849" s="18">
        <v>656</v>
      </c>
    </row>
    <row r="850" spans="1:17">
      <c r="A850" s="2">
        <v>41103</v>
      </c>
      <c r="B850" s="3" t="s">
        <v>34</v>
      </c>
      <c r="C850" s="3">
        <v>31</v>
      </c>
      <c r="D850" s="5" t="s">
        <v>20</v>
      </c>
      <c r="E850">
        <v>215</v>
      </c>
      <c r="F850">
        <v>0.78</v>
      </c>
      <c r="P850">
        <v>3</v>
      </c>
      <c r="Q850" s="18">
        <v>657</v>
      </c>
    </row>
    <row r="851" spans="1:17">
      <c r="A851" s="2">
        <v>41103</v>
      </c>
      <c r="B851" s="3" t="s">
        <v>34</v>
      </c>
      <c r="C851" s="3">
        <v>31</v>
      </c>
      <c r="D851" s="5" t="s">
        <v>20</v>
      </c>
      <c r="E851">
        <v>239</v>
      </c>
      <c r="F851">
        <v>0.84</v>
      </c>
      <c r="P851">
        <v>3</v>
      </c>
      <c r="Q851" s="18">
        <v>658</v>
      </c>
    </row>
    <row r="852" spans="1:17">
      <c r="A852" s="2">
        <v>41103</v>
      </c>
      <c r="B852" s="3" t="s">
        <v>34</v>
      </c>
      <c r="C852" s="3">
        <v>31</v>
      </c>
      <c r="D852" s="5" t="s">
        <v>20</v>
      </c>
      <c r="E852">
        <v>122</v>
      </c>
      <c r="F852">
        <v>0.63</v>
      </c>
      <c r="P852">
        <v>3</v>
      </c>
      <c r="Q852" s="18">
        <v>659</v>
      </c>
    </row>
    <row r="853" spans="1:17">
      <c r="A853" s="2">
        <v>41103</v>
      </c>
      <c r="B853" s="3" t="s">
        <v>34</v>
      </c>
      <c r="C853" s="3">
        <v>31</v>
      </c>
      <c r="D853" s="5" t="s">
        <v>20</v>
      </c>
      <c r="E853">
        <v>211</v>
      </c>
      <c r="F853">
        <v>0.69</v>
      </c>
      <c r="P853">
        <v>3</v>
      </c>
      <c r="Q853" s="18">
        <v>660</v>
      </c>
    </row>
    <row r="854" spans="1:17">
      <c r="A854" s="2">
        <v>41103</v>
      </c>
      <c r="B854" s="3" t="s">
        <v>34</v>
      </c>
      <c r="C854" s="3">
        <v>31</v>
      </c>
      <c r="D854" s="5" t="s">
        <v>20</v>
      </c>
      <c r="E854">
        <v>91</v>
      </c>
      <c r="F854">
        <v>0.57999999999999996</v>
      </c>
      <c r="P854">
        <v>3</v>
      </c>
      <c r="Q854" s="18">
        <v>661</v>
      </c>
    </row>
    <row r="855" spans="1:17">
      <c r="A855" s="2">
        <v>41103</v>
      </c>
      <c r="B855" s="3" t="s">
        <v>34</v>
      </c>
      <c r="C855" s="3">
        <v>31</v>
      </c>
      <c r="D855" s="5" t="s">
        <v>20</v>
      </c>
      <c r="E855">
        <v>111</v>
      </c>
      <c r="F855">
        <v>0.63</v>
      </c>
      <c r="P855">
        <v>3</v>
      </c>
      <c r="Q855" s="18">
        <v>662</v>
      </c>
    </row>
    <row r="856" spans="1:17">
      <c r="A856" s="2">
        <v>41103</v>
      </c>
      <c r="B856" s="3" t="s">
        <v>34</v>
      </c>
      <c r="C856" s="3">
        <v>31</v>
      </c>
      <c r="D856" s="5" t="s">
        <v>20</v>
      </c>
      <c r="E856">
        <v>247</v>
      </c>
      <c r="F856">
        <v>0.51</v>
      </c>
      <c r="P856">
        <v>3</v>
      </c>
      <c r="Q856" s="18">
        <v>663</v>
      </c>
    </row>
    <row r="857" spans="1:17">
      <c r="A857" s="2">
        <v>41103</v>
      </c>
      <c r="B857" s="3" t="s">
        <v>34</v>
      </c>
      <c r="C857" s="3">
        <v>31</v>
      </c>
      <c r="D857" s="5" t="s">
        <v>20</v>
      </c>
      <c r="E857">
        <v>195</v>
      </c>
      <c r="F857">
        <v>0.63</v>
      </c>
      <c r="P857">
        <v>3</v>
      </c>
      <c r="Q857" s="18">
        <v>664</v>
      </c>
    </row>
    <row r="858" spans="1:17">
      <c r="A858" s="2">
        <v>41103</v>
      </c>
      <c r="B858" s="3" t="s">
        <v>34</v>
      </c>
      <c r="C858" s="3">
        <v>31</v>
      </c>
      <c r="D858" s="5" t="s">
        <v>20</v>
      </c>
      <c r="E858">
        <v>213</v>
      </c>
      <c r="F858">
        <v>0.76</v>
      </c>
      <c r="P858">
        <v>3</v>
      </c>
      <c r="Q858" s="18">
        <v>665</v>
      </c>
    </row>
    <row r="859" spans="1:17">
      <c r="A859" s="2">
        <v>41103</v>
      </c>
      <c r="B859" s="3" t="s">
        <v>34</v>
      </c>
      <c r="C859" s="3">
        <v>31</v>
      </c>
      <c r="D859" s="5" t="s">
        <v>20</v>
      </c>
      <c r="E859">
        <v>190</v>
      </c>
      <c r="F859">
        <v>0.71</v>
      </c>
      <c r="P859">
        <v>3</v>
      </c>
      <c r="Q859" s="18">
        <v>666</v>
      </c>
    </row>
    <row r="860" spans="1:17">
      <c r="A860" s="2">
        <v>41103</v>
      </c>
      <c r="B860" s="3" t="s">
        <v>34</v>
      </c>
      <c r="C860" s="3">
        <v>31</v>
      </c>
      <c r="D860" s="5" t="s">
        <v>20</v>
      </c>
      <c r="E860">
        <v>43</v>
      </c>
      <c r="F860">
        <v>0.63</v>
      </c>
      <c r="P860">
        <v>3</v>
      </c>
      <c r="Q860" s="18">
        <v>667</v>
      </c>
    </row>
    <row r="861" spans="1:17">
      <c r="A861" s="2">
        <v>41103</v>
      </c>
      <c r="B861" s="3" t="s">
        <v>34</v>
      </c>
      <c r="C861" s="3">
        <v>31</v>
      </c>
      <c r="D861" s="5" t="s">
        <v>20</v>
      </c>
      <c r="E861">
        <v>244</v>
      </c>
      <c r="F861">
        <v>0.68</v>
      </c>
      <c r="P861">
        <v>3</v>
      </c>
      <c r="Q861" s="18">
        <v>668</v>
      </c>
    </row>
    <row r="862" spans="1:17">
      <c r="A862" s="2">
        <v>41103</v>
      </c>
      <c r="B862" s="3" t="s">
        <v>34</v>
      </c>
      <c r="C862" s="3">
        <v>31</v>
      </c>
      <c r="D862" s="5" t="s">
        <v>20</v>
      </c>
      <c r="E862">
        <v>132</v>
      </c>
      <c r="F862">
        <v>0.63</v>
      </c>
      <c r="P862">
        <v>3</v>
      </c>
      <c r="Q862" s="18">
        <v>669</v>
      </c>
    </row>
    <row r="863" spans="1:17">
      <c r="A863" s="2">
        <v>41103</v>
      </c>
      <c r="B863" s="3" t="s">
        <v>34</v>
      </c>
      <c r="C863" s="3">
        <v>31</v>
      </c>
      <c r="D863" s="5" t="s">
        <v>20</v>
      </c>
      <c r="E863">
        <v>219</v>
      </c>
      <c r="F863">
        <v>0.53</v>
      </c>
      <c r="P863">
        <v>3</v>
      </c>
      <c r="Q863" s="18">
        <v>670</v>
      </c>
    </row>
    <row r="864" spans="1:17">
      <c r="A864" s="2">
        <v>41103</v>
      </c>
      <c r="B864" s="3" t="s">
        <v>34</v>
      </c>
      <c r="C864" s="3">
        <v>31</v>
      </c>
      <c r="D864" s="5" t="s">
        <v>20</v>
      </c>
      <c r="E864">
        <v>189</v>
      </c>
      <c r="F864">
        <v>0.76</v>
      </c>
      <c r="P864">
        <v>3</v>
      </c>
      <c r="Q864" s="18">
        <v>671</v>
      </c>
    </row>
    <row r="865" spans="1:17">
      <c r="A865" s="2">
        <v>41103</v>
      </c>
      <c r="B865" s="3" t="s">
        <v>34</v>
      </c>
      <c r="C865" s="3">
        <v>31</v>
      </c>
      <c r="D865" s="5" t="s">
        <v>20</v>
      </c>
      <c r="E865">
        <v>247</v>
      </c>
      <c r="F865">
        <v>0.67</v>
      </c>
      <c r="P865">
        <v>3</v>
      </c>
      <c r="Q865" s="18">
        <v>672</v>
      </c>
    </row>
    <row r="866" spans="1:17">
      <c r="A866" s="2">
        <v>41103</v>
      </c>
      <c r="B866" s="3" t="s">
        <v>34</v>
      </c>
      <c r="C866" s="3">
        <v>31</v>
      </c>
      <c r="D866" s="5" t="s">
        <v>20</v>
      </c>
      <c r="E866">
        <v>169</v>
      </c>
      <c r="F866">
        <v>0.33</v>
      </c>
      <c r="P866">
        <v>3</v>
      </c>
      <c r="Q866" s="18">
        <v>673</v>
      </c>
    </row>
    <row r="867" spans="1:17">
      <c r="A867" s="2">
        <v>41103</v>
      </c>
      <c r="B867" s="3" t="s">
        <v>34</v>
      </c>
      <c r="C867" s="3">
        <v>31</v>
      </c>
      <c r="D867" s="5" t="s">
        <v>20</v>
      </c>
      <c r="E867">
        <v>116</v>
      </c>
      <c r="F867" s="7">
        <v>0.66</v>
      </c>
      <c r="P867">
        <v>3</v>
      </c>
      <c r="Q867" s="18">
        <v>674</v>
      </c>
    </row>
    <row r="868" spans="1:17">
      <c r="A868" s="2">
        <v>41103</v>
      </c>
      <c r="B868" s="3" t="s">
        <v>34</v>
      </c>
      <c r="C868" s="3">
        <v>31</v>
      </c>
      <c r="D868" s="5" t="s">
        <v>20</v>
      </c>
      <c r="E868">
        <v>166</v>
      </c>
      <c r="F868">
        <v>0.64</v>
      </c>
      <c r="G868">
        <v>6</v>
      </c>
      <c r="P868">
        <v>3</v>
      </c>
      <c r="Q868" s="18">
        <v>675</v>
      </c>
    </row>
    <row r="869" spans="1:17">
      <c r="A869" s="2">
        <v>41103</v>
      </c>
      <c r="B869" s="3" t="s">
        <v>34</v>
      </c>
      <c r="C869" s="3">
        <v>31</v>
      </c>
      <c r="D869" s="5" t="s">
        <v>20</v>
      </c>
      <c r="E869">
        <v>173</v>
      </c>
      <c r="F869">
        <v>0.64</v>
      </c>
      <c r="G869">
        <v>7</v>
      </c>
      <c r="P869">
        <v>3</v>
      </c>
      <c r="Q869" s="18">
        <v>676</v>
      </c>
    </row>
    <row r="870" spans="1:17">
      <c r="A870" s="2">
        <v>41103</v>
      </c>
      <c r="B870" s="3" t="s">
        <v>34</v>
      </c>
      <c r="C870" s="3">
        <v>31</v>
      </c>
      <c r="D870" s="5" t="s">
        <v>20</v>
      </c>
      <c r="E870">
        <v>230</v>
      </c>
      <c r="F870">
        <v>0.77</v>
      </c>
      <c r="P870">
        <v>3</v>
      </c>
      <c r="Q870" s="18">
        <v>677</v>
      </c>
    </row>
    <row r="871" spans="1:17">
      <c r="A871" s="2">
        <v>41103</v>
      </c>
      <c r="B871" s="3" t="s">
        <v>34</v>
      </c>
      <c r="C871" s="3">
        <v>31</v>
      </c>
      <c r="D871" s="5" t="s">
        <v>20</v>
      </c>
      <c r="E871">
        <v>268</v>
      </c>
      <c r="F871">
        <v>0.56999999999999995</v>
      </c>
      <c r="P871">
        <v>3</v>
      </c>
      <c r="Q871" s="18">
        <v>678</v>
      </c>
    </row>
    <row r="872" spans="1:17">
      <c r="A872" s="2">
        <v>41103</v>
      </c>
      <c r="B872" s="3" t="s">
        <v>34</v>
      </c>
      <c r="C872" s="3">
        <v>31</v>
      </c>
      <c r="D872" s="5" t="s">
        <v>20</v>
      </c>
      <c r="E872">
        <v>207</v>
      </c>
      <c r="F872">
        <v>0.68</v>
      </c>
      <c r="G872">
        <v>4</v>
      </c>
      <c r="P872">
        <v>3</v>
      </c>
      <c r="Q872" s="18">
        <v>679</v>
      </c>
    </row>
    <row r="873" spans="1:17">
      <c r="A873" s="2">
        <v>41103</v>
      </c>
      <c r="B873" s="3" t="s">
        <v>34</v>
      </c>
      <c r="C873" s="3">
        <v>31</v>
      </c>
      <c r="D873" s="5" t="s">
        <v>20</v>
      </c>
      <c r="E873">
        <v>187</v>
      </c>
      <c r="F873">
        <v>0.74</v>
      </c>
      <c r="P873">
        <v>3</v>
      </c>
      <c r="Q873" s="18">
        <v>680</v>
      </c>
    </row>
    <row r="874" spans="1:17">
      <c r="A874" s="2">
        <v>41103</v>
      </c>
      <c r="B874" s="3" t="s">
        <v>34</v>
      </c>
      <c r="C874" s="3">
        <v>31</v>
      </c>
      <c r="D874" s="5" t="s">
        <v>20</v>
      </c>
      <c r="E874">
        <v>236</v>
      </c>
      <c r="F874">
        <v>0.66</v>
      </c>
      <c r="P874">
        <v>3</v>
      </c>
      <c r="Q874" s="18">
        <v>681</v>
      </c>
    </row>
    <row r="875" spans="1:17">
      <c r="A875" s="2">
        <v>41103</v>
      </c>
      <c r="B875" s="3" t="s">
        <v>34</v>
      </c>
      <c r="C875" s="3">
        <v>31</v>
      </c>
      <c r="D875" s="5" t="s">
        <v>20</v>
      </c>
      <c r="E875">
        <v>286</v>
      </c>
      <c r="F875">
        <v>0.46</v>
      </c>
      <c r="G875">
        <v>4</v>
      </c>
      <c r="P875">
        <v>3</v>
      </c>
      <c r="Q875" s="18">
        <v>682</v>
      </c>
    </row>
    <row r="876" spans="1:17">
      <c r="A876" s="2">
        <v>41103</v>
      </c>
      <c r="B876" s="3" t="s">
        <v>34</v>
      </c>
      <c r="C876" s="3">
        <v>31</v>
      </c>
      <c r="D876" s="5" t="s">
        <v>19</v>
      </c>
      <c r="E876">
        <v>299</v>
      </c>
      <c r="F876">
        <v>3.33</v>
      </c>
      <c r="H876">
        <v>32</v>
      </c>
      <c r="I876">
        <v>2.6</v>
      </c>
      <c r="L876">
        <v>298</v>
      </c>
      <c r="P876">
        <v>3</v>
      </c>
      <c r="Q876" s="18">
        <v>683</v>
      </c>
    </row>
    <row r="877" spans="1:17">
      <c r="A877" s="2">
        <v>41103</v>
      </c>
      <c r="B877" s="3" t="s">
        <v>34</v>
      </c>
      <c r="C877" s="3">
        <v>26</v>
      </c>
      <c r="D877" s="5" t="s">
        <v>15</v>
      </c>
      <c r="E877">
        <v>283</v>
      </c>
      <c r="F877">
        <v>4.91</v>
      </c>
      <c r="H877">
        <v>34</v>
      </c>
      <c r="I877">
        <v>2.8</v>
      </c>
      <c r="L877">
        <v>285</v>
      </c>
      <c r="P877">
        <v>3</v>
      </c>
      <c r="Q877" s="18">
        <v>684</v>
      </c>
    </row>
    <row r="878" spans="1:17">
      <c r="A878" s="2">
        <v>41103</v>
      </c>
      <c r="B878" s="3" t="s">
        <v>34</v>
      </c>
      <c r="C878" s="3">
        <v>26</v>
      </c>
      <c r="D878" s="5" t="s">
        <v>15</v>
      </c>
      <c r="E878">
        <v>323</v>
      </c>
      <c r="F878">
        <v>4.18</v>
      </c>
      <c r="H878">
        <v>25</v>
      </c>
      <c r="I878">
        <v>2.2000000000000002</v>
      </c>
      <c r="L878">
        <v>303</v>
      </c>
      <c r="P878">
        <v>3</v>
      </c>
      <c r="Q878" s="18">
        <v>685</v>
      </c>
    </row>
    <row r="879" spans="1:17">
      <c r="A879" s="2">
        <v>41103</v>
      </c>
      <c r="B879" s="3" t="s">
        <v>34</v>
      </c>
      <c r="C879" s="3">
        <v>26</v>
      </c>
      <c r="D879" s="5" t="s">
        <v>15</v>
      </c>
      <c r="F879">
        <v>5.97</v>
      </c>
      <c r="J879">
        <f>185+192+200+238+282+284+308+320</f>
        <v>2009</v>
      </c>
      <c r="K879">
        <v>8</v>
      </c>
      <c r="L879">
        <v>320</v>
      </c>
      <c r="P879">
        <v>3</v>
      </c>
      <c r="Q879" s="18">
        <v>686</v>
      </c>
    </row>
    <row r="880" spans="1:17">
      <c r="A880" s="2">
        <v>41103</v>
      </c>
      <c r="B880" s="3" t="s">
        <v>34</v>
      </c>
      <c r="C880" s="3">
        <v>26</v>
      </c>
      <c r="D880" s="5" t="s">
        <v>19</v>
      </c>
      <c r="E880">
        <v>284</v>
      </c>
      <c r="F880">
        <v>3.5</v>
      </c>
      <c r="H880">
        <v>26</v>
      </c>
      <c r="I880">
        <v>2.6</v>
      </c>
      <c r="L880">
        <v>281</v>
      </c>
      <c r="P880">
        <v>3</v>
      </c>
      <c r="Q880" s="18">
        <v>687</v>
      </c>
    </row>
    <row r="881" spans="1:17">
      <c r="A881" s="2">
        <v>41103</v>
      </c>
      <c r="B881" s="3" t="s">
        <v>34</v>
      </c>
      <c r="C881" s="3">
        <v>26</v>
      </c>
      <c r="D881" s="5" t="s">
        <v>19</v>
      </c>
      <c r="E881">
        <v>291</v>
      </c>
      <c r="F881">
        <v>3.41</v>
      </c>
      <c r="H881">
        <f>30</f>
        <v>30</v>
      </c>
      <c r="I881">
        <v>2.7</v>
      </c>
      <c r="L881">
        <v>274</v>
      </c>
      <c r="P881">
        <v>3</v>
      </c>
      <c r="Q881" s="18">
        <v>688</v>
      </c>
    </row>
    <row r="882" spans="1:17">
      <c r="A882" s="2">
        <v>41103</v>
      </c>
      <c r="B882" s="3" t="s">
        <v>34</v>
      </c>
      <c r="C882" s="3">
        <v>26</v>
      </c>
      <c r="D882" s="5" t="s">
        <v>15</v>
      </c>
      <c r="F882">
        <v>1.64</v>
      </c>
      <c r="J882">
        <f>132+174+213+238+259+267</f>
        <v>1283</v>
      </c>
      <c r="K882">
        <v>6</v>
      </c>
      <c r="L882">
        <v>267</v>
      </c>
      <c r="P882">
        <v>3</v>
      </c>
      <c r="Q882" s="18">
        <v>689</v>
      </c>
    </row>
    <row r="883" spans="1:17">
      <c r="A883" s="2">
        <v>41103</v>
      </c>
      <c r="B883" s="3" t="s">
        <v>34</v>
      </c>
      <c r="C883" s="3">
        <v>26</v>
      </c>
      <c r="D883" s="5" t="s">
        <v>19</v>
      </c>
      <c r="E883">
        <v>301</v>
      </c>
      <c r="F883">
        <v>3.57</v>
      </c>
      <c r="H883">
        <v>32</v>
      </c>
      <c r="I883">
        <v>2.7</v>
      </c>
      <c r="L883">
        <v>297</v>
      </c>
      <c r="P883">
        <v>3</v>
      </c>
      <c r="Q883" s="18">
        <v>690</v>
      </c>
    </row>
    <row r="884" spans="1:17">
      <c r="A884" s="2">
        <v>41103</v>
      </c>
      <c r="B884" s="3" t="s">
        <v>34</v>
      </c>
      <c r="C884" s="3">
        <v>26</v>
      </c>
      <c r="D884" s="5" t="s">
        <v>15</v>
      </c>
      <c r="F884">
        <v>3.23</v>
      </c>
      <c r="J884">
        <f>232+244+280+283+308</f>
        <v>1347</v>
      </c>
      <c r="K884">
        <v>5</v>
      </c>
      <c r="L884">
        <v>305</v>
      </c>
      <c r="P884">
        <v>3</v>
      </c>
      <c r="Q884" s="18">
        <v>691</v>
      </c>
    </row>
    <row r="885" spans="1:17">
      <c r="A885" s="2">
        <v>41103</v>
      </c>
      <c r="B885" s="3" t="s">
        <v>34</v>
      </c>
      <c r="C885" s="3">
        <v>26</v>
      </c>
      <c r="D885" s="5" t="s">
        <v>19</v>
      </c>
      <c r="E885">
        <v>336</v>
      </c>
      <c r="F885" t="s">
        <v>37</v>
      </c>
      <c r="H885">
        <v>25</v>
      </c>
      <c r="I885">
        <v>3</v>
      </c>
      <c r="L885">
        <v>320</v>
      </c>
      <c r="M885" t="s">
        <v>38</v>
      </c>
      <c r="P885">
        <v>3</v>
      </c>
      <c r="Q885" s="18">
        <v>692</v>
      </c>
    </row>
    <row r="886" spans="1:17">
      <c r="A886" s="2">
        <v>41103</v>
      </c>
      <c r="B886" s="3" t="s">
        <v>39</v>
      </c>
      <c r="C886" s="3">
        <v>47</v>
      </c>
      <c r="D886" s="5" t="s">
        <v>15</v>
      </c>
      <c r="F886">
        <v>7.57</v>
      </c>
      <c r="J886">
        <f>240+286+357+414+448+464+465+467</f>
        <v>3141</v>
      </c>
      <c r="K886">
        <v>8</v>
      </c>
      <c r="L886">
        <v>467</v>
      </c>
      <c r="P886">
        <v>3</v>
      </c>
      <c r="Q886" s="18">
        <v>693</v>
      </c>
    </row>
    <row r="887" spans="1:17">
      <c r="A887" s="2">
        <v>41103</v>
      </c>
      <c r="B887" s="3" t="s">
        <v>39</v>
      </c>
      <c r="C887" s="3">
        <v>47</v>
      </c>
      <c r="D887" s="5" t="s">
        <v>15</v>
      </c>
      <c r="F887">
        <v>6.29</v>
      </c>
      <c r="J887">
        <f>225+285+295+389+398+425+423</f>
        <v>2440</v>
      </c>
      <c r="K887">
        <v>7</v>
      </c>
      <c r="L887">
        <v>425</v>
      </c>
      <c r="P887">
        <v>3</v>
      </c>
      <c r="Q887" s="18">
        <v>694</v>
      </c>
    </row>
    <row r="888" spans="1:17">
      <c r="A888" s="2">
        <v>41103</v>
      </c>
      <c r="B888" s="3" t="s">
        <v>39</v>
      </c>
      <c r="C888" s="3">
        <v>47</v>
      </c>
      <c r="D888" s="5" t="s">
        <v>22</v>
      </c>
      <c r="E888">
        <v>195</v>
      </c>
      <c r="F888">
        <v>1.24</v>
      </c>
      <c r="P888">
        <v>3</v>
      </c>
      <c r="Q888" s="18">
        <v>695</v>
      </c>
    </row>
    <row r="889" spans="1:17">
      <c r="A889" s="2">
        <v>41103</v>
      </c>
      <c r="B889" s="3" t="s">
        <v>39</v>
      </c>
      <c r="C889" s="3">
        <v>47</v>
      </c>
      <c r="D889" s="5" t="s">
        <v>22</v>
      </c>
      <c r="E889">
        <v>325</v>
      </c>
      <c r="F889">
        <v>1.1000000000000001</v>
      </c>
      <c r="P889">
        <v>3</v>
      </c>
      <c r="Q889" s="18">
        <v>696</v>
      </c>
    </row>
    <row r="890" spans="1:17">
      <c r="A890" s="2">
        <v>41103</v>
      </c>
      <c r="B890" s="3" t="s">
        <v>39</v>
      </c>
      <c r="C890" s="3">
        <v>47</v>
      </c>
      <c r="D890" s="5" t="s">
        <v>22</v>
      </c>
      <c r="E890">
        <v>173</v>
      </c>
      <c r="F890">
        <v>0.64</v>
      </c>
      <c r="P890">
        <v>3</v>
      </c>
      <c r="Q890" s="18">
        <v>697</v>
      </c>
    </row>
    <row r="891" spans="1:17">
      <c r="A891" s="2">
        <v>41103</v>
      </c>
      <c r="B891" s="3" t="s">
        <v>39</v>
      </c>
      <c r="C891" s="3">
        <v>47</v>
      </c>
      <c r="D891" s="5" t="s">
        <v>15</v>
      </c>
      <c r="E891">
        <v>344</v>
      </c>
      <c r="F891">
        <v>4.54</v>
      </c>
      <c r="H891">
        <v>77</v>
      </c>
      <c r="I891">
        <v>2.2999999999999998</v>
      </c>
      <c r="L891">
        <v>336</v>
      </c>
      <c r="P891">
        <v>3</v>
      </c>
      <c r="Q891" s="18">
        <v>698</v>
      </c>
    </row>
    <row r="892" spans="1:17">
      <c r="A892" s="2">
        <v>41103</v>
      </c>
      <c r="B892" s="3" t="s">
        <v>39</v>
      </c>
      <c r="C892" s="3">
        <v>47</v>
      </c>
      <c r="D892" s="5" t="s">
        <v>15</v>
      </c>
      <c r="F892">
        <v>6.05</v>
      </c>
      <c r="J892">
        <f>244+293+352+409+435+444+461+467</f>
        <v>3105</v>
      </c>
      <c r="K892">
        <v>8</v>
      </c>
      <c r="L892">
        <v>467</v>
      </c>
      <c r="P892">
        <v>3</v>
      </c>
      <c r="Q892" s="18">
        <v>699</v>
      </c>
    </row>
    <row r="893" spans="1:17">
      <c r="A893" s="2">
        <v>41103</v>
      </c>
      <c r="B893" s="3" t="s">
        <v>39</v>
      </c>
      <c r="C893" s="3">
        <v>47</v>
      </c>
      <c r="D893" s="5" t="s">
        <v>19</v>
      </c>
      <c r="E893">
        <v>391</v>
      </c>
      <c r="F893">
        <v>4.01</v>
      </c>
      <c r="H893">
        <v>4</v>
      </c>
      <c r="I893">
        <v>2.8</v>
      </c>
      <c r="L893">
        <v>373</v>
      </c>
      <c r="P893">
        <v>3</v>
      </c>
      <c r="Q893" s="18">
        <v>700</v>
      </c>
    </row>
    <row r="894" spans="1:17">
      <c r="A894" s="2">
        <v>41103</v>
      </c>
      <c r="B894" s="3" t="s">
        <v>39</v>
      </c>
      <c r="C894" s="3">
        <v>47</v>
      </c>
      <c r="D894" s="5" t="s">
        <v>15</v>
      </c>
      <c r="F894">
        <v>5.93</v>
      </c>
      <c r="J894">
        <f>193+250+309+358+395+426+430+430</f>
        <v>2791</v>
      </c>
      <c r="K894">
        <f>8</f>
        <v>8</v>
      </c>
      <c r="L894">
        <v>430</v>
      </c>
      <c r="P894">
        <v>3</v>
      </c>
      <c r="Q894" s="18">
        <v>701</v>
      </c>
    </row>
    <row r="895" spans="1:17">
      <c r="A895" s="2">
        <v>41103</v>
      </c>
      <c r="B895" s="3" t="s">
        <v>39</v>
      </c>
      <c r="C895" s="3">
        <v>36</v>
      </c>
      <c r="D895" s="5" t="s">
        <v>15</v>
      </c>
      <c r="F895">
        <v>0.6</v>
      </c>
      <c r="J895">
        <f>37+43+59+66</f>
        <v>205</v>
      </c>
      <c r="K895">
        <v>4</v>
      </c>
      <c r="L895">
        <v>66</v>
      </c>
      <c r="P895">
        <v>3</v>
      </c>
      <c r="Q895" s="18">
        <v>702</v>
      </c>
    </row>
    <row r="896" spans="1:17">
      <c r="A896" s="2">
        <v>41103</v>
      </c>
      <c r="B896" s="3" t="s">
        <v>39</v>
      </c>
      <c r="C896" s="3">
        <v>36</v>
      </c>
      <c r="D896" s="5" t="s">
        <v>15</v>
      </c>
      <c r="F896">
        <v>2.64</v>
      </c>
      <c r="J896">
        <f>229+247+265+275+294</f>
        <v>1310</v>
      </c>
      <c r="K896">
        <v>5</v>
      </c>
      <c r="L896">
        <v>294</v>
      </c>
      <c r="P896">
        <v>3</v>
      </c>
      <c r="Q896" s="18">
        <v>703</v>
      </c>
    </row>
    <row r="897" spans="1:17">
      <c r="A897" s="2">
        <v>41103</v>
      </c>
      <c r="B897" s="3" t="s">
        <v>39</v>
      </c>
      <c r="C897" s="3">
        <v>36</v>
      </c>
      <c r="D897" s="5" t="s">
        <v>15</v>
      </c>
      <c r="F897">
        <v>2.36</v>
      </c>
      <c r="J897">
        <f>173+200+239+264+274+279</f>
        <v>1429</v>
      </c>
      <c r="K897">
        <v>6</v>
      </c>
      <c r="L897">
        <v>279</v>
      </c>
      <c r="P897">
        <v>3</v>
      </c>
      <c r="Q897" s="18">
        <v>704</v>
      </c>
    </row>
    <row r="898" spans="1:17">
      <c r="A898" s="2">
        <v>41103</v>
      </c>
      <c r="B898" s="3" t="s">
        <v>39</v>
      </c>
      <c r="C898" s="3">
        <v>36</v>
      </c>
      <c r="D898" s="5" t="s">
        <v>15</v>
      </c>
      <c r="F898">
        <v>5.9</v>
      </c>
      <c r="J898">
        <f>263+315+323+387+395+416+439</f>
        <v>2538</v>
      </c>
      <c r="K898">
        <v>7</v>
      </c>
      <c r="L898">
        <v>439</v>
      </c>
      <c r="P898">
        <v>3</v>
      </c>
      <c r="Q898" s="18">
        <v>705</v>
      </c>
    </row>
    <row r="899" spans="1:17">
      <c r="A899" s="2">
        <v>41103</v>
      </c>
      <c r="B899" s="3" t="s">
        <v>39</v>
      </c>
      <c r="C899" s="3">
        <v>36</v>
      </c>
      <c r="D899" s="5" t="s">
        <v>15</v>
      </c>
      <c r="F899">
        <v>1.05</v>
      </c>
      <c r="J899">
        <f>155+216+244+259</f>
        <v>874</v>
      </c>
      <c r="K899">
        <v>4</v>
      </c>
      <c r="L899">
        <v>259</v>
      </c>
      <c r="P899">
        <v>3</v>
      </c>
      <c r="Q899" s="18">
        <v>706</v>
      </c>
    </row>
    <row r="900" spans="1:17">
      <c r="A900" s="2">
        <v>41103</v>
      </c>
      <c r="B900" s="3" t="s">
        <v>39</v>
      </c>
      <c r="C900" s="3">
        <v>36</v>
      </c>
      <c r="D900" s="5" t="s">
        <v>15</v>
      </c>
      <c r="F900">
        <v>2.36</v>
      </c>
      <c r="J900">
        <f>200+228+261+279+286+307</f>
        <v>1561</v>
      </c>
      <c r="K900">
        <v>6</v>
      </c>
      <c r="L900">
        <v>307</v>
      </c>
      <c r="P900">
        <v>3</v>
      </c>
      <c r="Q900" s="18">
        <v>707</v>
      </c>
    </row>
    <row r="901" spans="1:17">
      <c r="A901" s="2">
        <v>41103</v>
      </c>
      <c r="B901" s="3" t="s">
        <v>39</v>
      </c>
      <c r="C901" s="3">
        <v>36</v>
      </c>
      <c r="D901" s="5" t="s">
        <v>15</v>
      </c>
      <c r="F901">
        <v>3.86</v>
      </c>
      <c r="J901">
        <f>175+206+237+294+315+319+323</f>
        <v>1869</v>
      </c>
      <c r="K901">
        <v>7</v>
      </c>
      <c r="L901">
        <v>323</v>
      </c>
      <c r="P901">
        <v>3</v>
      </c>
      <c r="Q901" s="18">
        <v>708</v>
      </c>
    </row>
    <row r="902" spans="1:17">
      <c r="A902" s="2">
        <v>41103</v>
      </c>
      <c r="B902" s="3" t="s">
        <v>39</v>
      </c>
      <c r="C902" s="3">
        <v>36</v>
      </c>
      <c r="D902" s="5" t="s">
        <v>15</v>
      </c>
      <c r="F902">
        <v>4.26</v>
      </c>
      <c r="J902">
        <f>184+235+247+264+295+306+323+335</f>
        <v>2189</v>
      </c>
      <c r="K902">
        <v>8</v>
      </c>
      <c r="L902">
        <v>335</v>
      </c>
      <c r="P902">
        <v>3</v>
      </c>
      <c r="Q902" s="18">
        <v>709</v>
      </c>
    </row>
    <row r="903" spans="1:17">
      <c r="A903" s="2">
        <v>41103</v>
      </c>
      <c r="B903" s="3" t="s">
        <v>39</v>
      </c>
      <c r="C903" s="3">
        <v>36</v>
      </c>
      <c r="D903" s="5" t="s">
        <v>15</v>
      </c>
      <c r="F903">
        <v>0.59</v>
      </c>
      <c r="J903">
        <f>51+54+69</f>
        <v>174</v>
      </c>
      <c r="K903">
        <v>3</v>
      </c>
      <c r="L903">
        <v>69</v>
      </c>
      <c r="P903">
        <v>3</v>
      </c>
      <c r="Q903" s="18">
        <v>710</v>
      </c>
    </row>
    <row r="904" spans="1:17">
      <c r="A904" s="2">
        <v>41103</v>
      </c>
      <c r="B904" s="3" t="s">
        <v>39</v>
      </c>
      <c r="C904" s="3">
        <v>36</v>
      </c>
      <c r="D904" s="5" t="s">
        <v>15</v>
      </c>
      <c r="F904">
        <v>0.49</v>
      </c>
      <c r="J904">
        <f>44+50+70+74</f>
        <v>238</v>
      </c>
      <c r="K904">
        <v>4</v>
      </c>
      <c r="L904">
        <v>74</v>
      </c>
      <c r="P904">
        <v>3</v>
      </c>
      <c r="Q904" s="18">
        <v>711</v>
      </c>
    </row>
    <row r="905" spans="1:17">
      <c r="A905" s="2">
        <v>41103</v>
      </c>
      <c r="B905" s="3" t="s">
        <v>39</v>
      </c>
      <c r="C905" s="3">
        <v>36</v>
      </c>
      <c r="D905" s="5" t="s">
        <v>15</v>
      </c>
      <c r="F905">
        <v>1.05</v>
      </c>
      <c r="J905">
        <f>67+91+122+127</f>
        <v>407</v>
      </c>
      <c r="K905">
        <v>4</v>
      </c>
      <c r="L905">
        <v>127</v>
      </c>
      <c r="P905">
        <v>3</v>
      </c>
      <c r="Q905" s="18">
        <v>712</v>
      </c>
    </row>
    <row r="906" spans="1:17">
      <c r="A906" s="2">
        <v>41103</v>
      </c>
      <c r="B906" s="3" t="s">
        <v>39</v>
      </c>
      <c r="C906" s="3">
        <v>36</v>
      </c>
      <c r="D906" s="5" t="s">
        <v>15</v>
      </c>
      <c r="F906">
        <v>1.66</v>
      </c>
      <c r="J906">
        <f>136+225+251+272</f>
        <v>884</v>
      </c>
      <c r="K906">
        <v>4</v>
      </c>
      <c r="L906">
        <v>272</v>
      </c>
      <c r="P906">
        <v>3</v>
      </c>
      <c r="Q906" s="18">
        <v>713</v>
      </c>
    </row>
    <row r="907" spans="1:17">
      <c r="A907" s="2">
        <v>41103</v>
      </c>
      <c r="B907" s="3" t="s">
        <v>39</v>
      </c>
      <c r="C907" s="3">
        <v>36</v>
      </c>
      <c r="D907" s="5" t="s">
        <v>15</v>
      </c>
      <c r="F907">
        <v>2.16</v>
      </c>
      <c r="J907">
        <f>209+234+257+293+319</f>
        <v>1312</v>
      </c>
      <c r="K907">
        <v>5</v>
      </c>
      <c r="L907">
        <v>319</v>
      </c>
      <c r="P907">
        <v>3</v>
      </c>
      <c r="Q907" s="18">
        <v>714</v>
      </c>
    </row>
    <row r="908" spans="1:17">
      <c r="A908" s="2">
        <v>41103</v>
      </c>
      <c r="B908" s="3" t="s">
        <v>39</v>
      </c>
      <c r="C908" s="3">
        <v>36</v>
      </c>
      <c r="D908" s="5" t="s">
        <v>15</v>
      </c>
      <c r="F908">
        <v>3.08</v>
      </c>
      <c r="J908">
        <f>222+239+251+280+308+334</f>
        <v>1634</v>
      </c>
      <c r="K908">
        <v>6</v>
      </c>
      <c r="L908">
        <v>334</v>
      </c>
      <c r="P908">
        <v>3</v>
      </c>
      <c r="Q908" s="18">
        <v>715</v>
      </c>
    </row>
    <row r="909" spans="1:17">
      <c r="A909" s="2">
        <v>41103</v>
      </c>
      <c r="B909" s="3" t="s">
        <v>39</v>
      </c>
      <c r="C909" s="3">
        <v>36</v>
      </c>
      <c r="D909" s="5" t="s">
        <v>15</v>
      </c>
      <c r="F909">
        <v>4.1399999999999997</v>
      </c>
      <c r="J909">
        <f>236+291+311+320+329</f>
        <v>1487</v>
      </c>
      <c r="K909">
        <v>5</v>
      </c>
      <c r="L909">
        <v>329</v>
      </c>
      <c r="P909">
        <v>3</v>
      </c>
      <c r="Q909" s="18">
        <v>716</v>
      </c>
    </row>
    <row r="910" spans="1:17">
      <c r="A910" s="2">
        <v>41103</v>
      </c>
      <c r="B910" s="3" t="s">
        <v>39</v>
      </c>
      <c r="C910" s="3">
        <v>36</v>
      </c>
      <c r="D910" s="5" t="s">
        <v>15</v>
      </c>
      <c r="F910">
        <v>2.0099999999999998</v>
      </c>
      <c r="J910">
        <f>146+180+229+244+246+274+286</f>
        <v>1605</v>
      </c>
      <c r="K910">
        <v>7</v>
      </c>
      <c r="L910">
        <v>286</v>
      </c>
      <c r="P910">
        <v>3</v>
      </c>
      <c r="Q910" s="18">
        <v>717</v>
      </c>
    </row>
    <row r="911" spans="1:17">
      <c r="A911" s="2">
        <v>41103</v>
      </c>
      <c r="B911" s="3" t="s">
        <v>39</v>
      </c>
      <c r="C911" s="3">
        <v>25</v>
      </c>
      <c r="D911" s="6" t="s">
        <v>19</v>
      </c>
      <c r="E911">
        <v>315</v>
      </c>
      <c r="F911">
        <v>2.78</v>
      </c>
      <c r="H911">
        <v>29</v>
      </c>
      <c r="I911">
        <v>2.2999999999999998</v>
      </c>
      <c r="L911">
        <v>329</v>
      </c>
      <c r="P911">
        <v>3</v>
      </c>
      <c r="Q911" s="18">
        <v>718</v>
      </c>
    </row>
    <row r="912" spans="1:17">
      <c r="A912" s="2">
        <v>41103</v>
      </c>
      <c r="B912" s="3" t="s">
        <v>39</v>
      </c>
      <c r="C912" s="3">
        <v>25</v>
      </c>
      <c r="D912" s="6" t="s">
        <v>15</v>
      </c>
      <c r="F912">
        <v>1.29</v>
      </c>
      <c r="J912">
        <f>228+259+283</f>
        <v>770</v>
      </c>
      <c r="K912">
        <v>3</v>
      </c>
      <c r="L912">
        <v>283</v>
      </c>
      <c r="P912">
        <v>3</v>
      </c>
      <c r="Q912" s="18">
        <v>719</v>
      </c>
    </row>
    <row r="913" spans="1:17">
      <c r="A913" s="2">
        <v>41103</v>
      </c>
      <c r="B913" s="3" t="s">
        <v>39</v>
      </c>
      <c r="C913" s="3">
        <v>25</v>
      </c>
      <c r="D913" s="6" t="s">
        <v>19</v>
      </c>
      <c r="E913">
        <v>391</v>
      </c>
      <c r="F913">
        <v>2.4700000000000002</v>
      </c>
      <c r="H913">
        <v>22</v>
      </c>
      <c r="I913">
        <v>2.8</v>
      </c>
      <c r="L913">
        <v>411</v>
      </c>
      <c r="P913">
        <v>3</v>
      </c>
      <c r="Q913" s="18">
        <v>720</v>
      </c>
    </row>
    <row r="914" spans="1:17">
      <c r="A914" s="2">
        <v>41103</v>
      </c>
      <c r="B914" s="3" t="s">
        <v>39</v>
      </c>
      <c r="C914" s="3">
        <v>25</v>
      </c>
      <c r="D914" s="6" t="s">
        <v>19</v>
      </c>
      <c r="F914">
        <v>2.3199999999999998</v>
      </c>
      <c r="J914">
        <f>261+300+316+323</f>
        <v>1200</v>
      </c>
      <c r="K914">
        <v>4</v>
      </c>
      <c r="L914">
        <v>323</v>
      </c>
      <c r="P914">
        <v>3</v>
      </c>
      <c r="Q914" s="18">
        <v>721</v>
      </c>
    </row>
    <row r="915" spans="1:17">
      <c r="A915" s="2">
        <v>41103</v>
      </c>
      <c r="B915" s="3" t="s">
        <v>39</v>
      </c>
      <c r="C915" s="3">
        <v>25</v>
      </c>
      <c r="D915" s="6" t="s">
        <v>15</v>
      </c>
      <c r="F915">
        <v>1.78</v>
      </c>
      <c r="J915">
        <f>197+245+247+271+272</f>
        <v>1232</v>
      </c>
      <c r="K915">
        <v>5</v>
      </c>
      <c r="L915">
        <v>272</v>
      </c>
      <c r="P915">
        <v>3</v>
      </c>
      <c r="Q915" s="18">
        <v>722</v>
      </c>
    </row>
    <row r="916" spans="1:17">
      <c r="A916" s="2">
        <v>41103</v>
      </c>
      <c r="B916" s="3" t="s">
        <v>39</v>
      </c>
      <c r="C916" s="3">
        <v>25</v>
      </c>
      <c r="D916" s="6" t="s">
        <v>15</v>
      </c>
      <c r="F916">
        <v>1.94</v>
      </c>
      <c r="J916">
        <f>196+235+274+315</f>
        <v>1020</v>
      </c>
      <c r="K916">
        <v>4</v>
      </c>
      <c r="L916">
        <v>315</v>
      </c>
      <c r="P916">
        <v>3</v>
      </c>
      <c r="Q916" s="18">
        <v>723</v>
      </c>
    </row>
    <row r="917" spans="1:17">
      <c r="A917" s="2">
        <v>41103</v>
      </c>
      <c r="B917" s="3" t="s">
        <v>39</v>
      </c>
      <c r="C917" s="3">
        <v>25</v>
      </c>
      <c r="D917" s="6" t="s">
        <v>15</v>
      </c>
      <c r="F917">
        <v>1.1200000000000001</v>
      </c>
      <c r="J917">
        <f>218+230+263+281+287</f>
        <v>1279</v>
      </c>
      <c r="K917">
        <v>5</v>
      </c>
      <c r="L917">
        <v>287</v>
      </c>
      <c r="P917">
        <v>3</v>
      </c>
      <c r="Q917" s="18">
        <v>724</v>
      </c>
    </row>
    <row r="918" spans="1:17">
      <c r="A918" s="2">
        <v>41103</v>
      </c>
      <c r="B918" s="3" t="s">
        <v>39</v>
      </c>
      <c r="C918" s="3">
        <v>25</v>
      </c>
      <c r="D918" s="6" t="s">
        <v>19</v>
      </c>
      <c r="E918">
        <v>339</v>
      </c>
      <c r="F918">
        <v>3.61</v>
      </c>
      <c r="H918">
        <v>26</v>
      </c>
      <c r="I918">
        <v>2.5</v>
      </c>
      <c r="L918">
        <v>335</v>
      </c>
      <c r="P918">
        <v>3</v>
      </c>
      <c r="Q918" s="18">
        <v>725</v>
      </c>
    </row>
    <row r="919" spans="1:17">
      <c r="A919" s="2">
        <v>41103</v>
      </c>
      <c r="B919" s="3" t="s">
        <v>39</v>
      </c>
      <c r="C919" s="3">
        <v>25</v>
      </c>
      <c r="D919" s="6" t="s">
        <v>15</v>
      </c>
      <c r="F919">
        <v>0.96</v>
      </c>
      <c r="J919">
        <f>220+244+252</f>
        <v>716</v>
      </c>
      <c r="K919">
        <v>3</v>
      </c>
      <c r="L919">
        <v>252</v>
      </c>
      <c r="P919">
        <v>3</v>
      </c>
      <c r="Q919" s="18">
        <v>726</v>
      </c>
    </row>
    <row r="920" spans="1:17">
      <c r="A920" s="2">
        <v>41103</v>
      </c>
      <c r="B920" s="3" t="s">
        <v>39</v>
      </c>
      <c r="C920" s="3">
        <v>25</v>
      </c>
      <c r="D920" s="6" t="s">
        <v>15</v>
      </c>
      <c r="F920">
        <v>1.19</v>
      </c>
      <c r="J920">
        <f>171+212+213+246</f>
        <v>842</v>
      </c>
      <c r="K920">
        <v>4</v>
      </c>
      <c r="L920">
        <v>246</v>
      </c>
      <c r="P920">
        <v>3</v>
      </c>
      <c r="Q920" s="18">
        <v>727</v>
      </c>
    </row>
    <row r="921" spans="1:17">
      <c r="A921" s="2">
        <v>41103</v>
      </c>
      <c r="B921" s="3" t="s">
        <v>39</v>
      </c>
      <c r="C921" s="3">
        <v>25</v>
      </c>
      <c r="D921" s="6" t="s">
        <v>15</v>
      </c>
      <c r="F921">
        <v>1.4</v>
      </c>
      <c r="J921">
        <f>216+231+251+266</f>
        <v>964</v>
      </c>
      <c r="K921">
        <v>4</v>
      </c>
      <c r="L921">
        <v>266</v>
      </c>
      <c r="P921">
        <v>3</v>
      </c>
      <c r="Q921" s="18">
        <v>728</v>
      </c>
    </row>
    <row r="922" spans="1:17">
      <c r="A922" s="2">
        <v>41103</v>
      </c>
      <c r="B922" s="3" t="s">
        <v>39</v>
      </c>
      <c r="C922" s="3">
        <v>25</v>
      </c>
      <c r="D922" s="6" t="s">
        <v>19</v>
      </c>
      <c r="E922">
        <v>286</v>
      </c>
      <c r="F922">
        <v>1.96</v>
      </c>
      <c r="H922">
        <v>19</v>
      </c>
      <c r="I922">
        <v>2.1</v>
      </c>
      <c r="L922">
        <v>309</v>
      </c>
      <c r="P922">
        <v>3</v>
      </c>
      <c r="Q922" s="18">
        <v>729</v>
      </c>
    </row>
    <row r="923" spans="1:17">
      <c r="A923" s="2">
        <v>41103</v>
      </c>
      <c r="B923" s="3" t="s">
        <v>39</v>
      </c>
      <c r="C923" s="3">
        <v>25</v>
      </c>
      <c r="D923" s="6" t="s">
        <v>15</v>
      </c>
      <c r="F923">
        <v>1.38</v>
      </c>
      <c r="J923">
        <f>197+234+261+262</f>
        <v>954</v>
      </c>
      <c r="K923">
        <v>4</v>
      </c>
      <c r="L923">
        <v>262</v>
      </c>
      <c r="P923">
        <v>3</v>
      </c>
      <c r="Q923" s="18">
        <v>730</v>
      </c>
    </row>
    <row r="924" spans="1:17">
      <c r="A924" s="2">
        <v>41103</v>
      </c>
      <c r="B924" s="3" t="s">
        <v>39</v>
      </c>
      <c r="C924" s="3">
        <v>25</v>
      </c>
      <c r="D924" s="6" t="s">
        <v>19</v>
      </c>
      <c r="E924">
        <v>271</v>
      </c>
      <c r="F924">
        <v>2.15</v>
      </c>
      <c r="H924">
        <v>17</v>
      </c>
      <c r="I924">
        <v>2.2000000000000002</v>
      </c>
      <c r="L924">
        <v>291</v>
      </c>
      <c r="P924">
        <v>3</v>
      </c>
      <c r="Q924" s="18">
        <v>731</v>
      </c>
    </row>
    <row r="925" spans="1:17">
      <c r="A925" s="2">
        <v>41103</v>
      </c>
      <c r="B925" s="3" t="s">
        <v>39</v>
      </c>
      <c r="C925" s="3">
        <v>25</v>
      </c>
      <c r="D925" s="6" t="s">
        <v>19</v>
      </c>
      <c r="E925">
        <v>296</v>
      </c>
      <c r="F925">
        <v>2.83</v>
      </c>
      <c r="H925">
        <v>25</v>
      </c>
      <c r="I925">
        <v>2.6</v>
      </c>
      <c r="L925">
        <v>364</v>
      </c>
      <c r="P925">
        <v>3</v>
      </c>
      <c r="Q925" s="18">
        <v>732</v>
      </c>
    </row>
    <row r="926" spans="1:17">
      <c r="A926" s="2">
        <v>41103</v>
      </c>
      <c r="B926" s="3" t="s">
        <v>39</v>
      </c>
      <c r="C926" s="3">
        <v>25</v>
      </c>
      <c r="D926" s="6" t="s">
        <v>19</v>
      </c>
      <c r="E926">
        <v>288</v>
      </c>
      <c r="F926">
        <v>2.15</v>
      </c>
      <c r="H926">
        <v>20</v>
      </c>
      <c r="I926">
        <v>2.6</v>
      </c>
      <c r="L926">
        <v>310</v>
      </c>
      <c r="P926">
        <v>3</v>
      </c>
      <c r="Q926" s="18">
        <v>733</v>
      </c>
    </row>
    <row r="927" spans="1:17">
      <c r="A927" s="2">
        <v>41103</v>
      </c>
      <c r="B927" s="3" t="s">
        <v>39</v>
      </c>
      <c r="C927" s="3">
        <v>10</v>
      </c>
      <c r="D927" s="5" t="s">
        <v>22</v>
      </c>
      <c r="E927">
        <v>283</v>
      </c>
      <c r="F927">
        <v>1.79</v>
      </c>
      <c r="G927">
        <v>8</v>
      </c>
      <c r="M927" t="s">
        <v>40</v>
      </c>
      <c r="P927">
        <v>3</v>
      </c>
      <c r="Q927" s="18">
        <v>734</v>
      </c>
    </row>
    <row r="928" spans="1:17">
      <c r="A928" s="2">
        <v>41103</v>
      </c>
      <c r="B928" s="3" t="s">
        <v>39</v>
      </c>
      <c r="C928" s="3">
        <v>10</v>
      </c>
      <c r="D928" s="5" t="s">
        <v>21</v>
      </c>
      <c r="E928">
        <v>257</v>
      </c>
      <c r="F928">
        <v>1.49</v>
      </c>
      <c r="G928">
        <v>15</v>
      </c>
      <c r="M928" t="s">
        <v>40</v>
      </c>
      <c r="P928">
        <v>3</v>
      </c>
      <c r="Q928" s="18">
        <v>735</v>
      </c>
    </row>
    <row r="929" spans="1:17">
      <c r="A929" s="2">
        <v>41103</v>
      </c>
      <c r="B929" s="3" t="s">
        <v>39</v>
      </c>
      <c r="C929" s="3">
        <v>10</v>
      </c>
      <c r="D929" s="5" t="s">
        <v>21</v>
      </c>
      <c r="E929">
        <v>336</v>
      </c>
      <c r="F929">
        <v>2.1</v>
      </c>
      <c r="G929">
        <v>18</v>
      </c>
      <c r="M929" t="s">
        <v>40</v>
      </c>
      <c r="P929">
        <v>3</v>
      </c>
      <c r="Q929" s="18">
        <v>736</v>
      </c>
    </row>
    <row r="930" spans="1:17">
      <c r="A930" s="2">
        <v>41103</v>
      </c>
      <c r="B930" s="3" t="s">
        <v>39</v>
      </c>
      <c r="C930" s="3">
        <v>10</v>
      </c>
      <c r="D930" s="5" t="s">
        <v>22</v>
      </c>
      <c r="E930">
        <v>300</v>
      </c>
      <c r="F930">
        <v>1.19</v>
      </c>
      <c r="G930">
        <v>7</v>
      </c>
      <c r="M930" t="s">
        <v>40</v>
      </c>
      <c r="P930">
        <v>3</v>
      </c>
      <c r="Q930" s="18">
        <v>737</v>
      </c>
    </row>
    <row r="931" spans="1:17">
      <c r="A931" s="2">
        <v>41103</v>
      </c>
      <c r="B931" s="3" t="s">
        <v>39</v>
      </c>
      <c r="C931" s="3">
        <v>10</v>
      </c>
      <c r="D931" s="5" t="s">
        <v>22</v>
      </c>
      <c r="E931">
        <v>122</v>
      </c>
      <c r="F931">
        <v>0.95</v>
      </c>
      <c r="M931" t="s">
        <v>41</v>
      </c>
      <c r="P931">
        <v>3</v>
      </c>
      <c r="Q931" s="18">
        <v>738</v>
      </c>
    </row>
    <row r="932" spans="1:17">
      <c r="A932" s="2">
        <v>41103</v>
      </c>
      <c r="B932" s="3" t="s">
        <v>39</v>
      </c>
      <c r="C932" s="3">
        <v>10</v>
      </c>
      <c r="D932" s="5" t="s">
        <v>21</v>
      </c>
      <c r="E932">
        <v>275</v>
      </c>
      <c r="F932">
        <v>1.27</v>
      </c>
      <c r="G932">
        <v>13</v>
      </c>
      <c r="M932" t="s">
        <v>40</v>
      </c>
      <c r="P932">
        <v>3</v>
      </c>
      <c r="Q932" s="18">
        <v>739</v>
      </c>
    </row>
    <row r="933" spans="1:17">
      <c r="A933" s="2">
        <v>41103</v>
      </c>
      <c r="B933" s="3" t="s">
        <v>39</v>
      </c>
      <c r="C933" s="3">
        <v>10</v>
      </c>
      <c r="D933" s="5" t="s">
        <v>22</v>
      </c>
      <c r="E933">
        <v>257</v>
      </c>
      <c r="F933">
        <v>0.84</v>
      </c>
      <c r="M933" t="s">
        <v>41</v>
      </c>
      <c r="P933">
        <v>3</v>
      </c>
      <c r="Q933" s="18">
        <v>740</v>
      </c>
    </row>
    <row r="934" spans="1:17">
      <c r="A934" s="2">
        <v>41103</v>
      </c>
      <c r="B934" s="3" t="s">
        <v>39</v>
      </c>
      <c r="C934" s="3">
        <v>10</v>
      </c>
      <c r="D934" s="5" t="s">
        <v>22</v>
      </c>
      <c r="E934">
        <v>292</v>
      </c>
      <c r="F934">
        <v>1.26</v>
      </c>
      <c r="M934" t="s">
        <v>41</v>
      </c>
      <c r="P934">
        <v>3</v>
      </c>
      <c r="Q934" s="18">
        <v>741</v>
      </c>
    </row>
    <row r="935" spans="1:17">
      <c r="A935" s="2">
        <v>41103</v>
      </c>
      <c r="B935" s="3" t="s">
        <v>39</v>
      </c>
      <c r="C935" s="3">
        <v>10</v>
      </c>
      <c r="D935" s="5" t="s">
        <v>21</v>
      </c>
      <c r="E935">
        <v>351</v>
      </c>
      <c r="F935">
        <v>0.63</v>
      </c>
      <c r="G935">
        <v>1</v>
      </c>
      <c r="M935" t="s">
        <v>41</v>
      </c>
      <c r="P935">
        <v>3</v>
      </c>
      <c r="Q935" s="18">
        <v>742</v>
      </c>
    </row>
    <row r="936" spans="1:17">
      <c r="A936" s="2">
        <v>41103</v>
      </c>
      <c r="B936" s="3" t="s">
        <v>39</v>
      </c>
      <c r="C936" s="3">
        <v>10</v>
      </c>
      <c r="D936" s="5" t="s">
        <v>22</v>
      </c>
      <c r="E936">
        <v>249</v>
      </c>
      <c r="F936">
        <v>1.1599999999999999</v>
      </c>
      <c r="M936" t="s">
        <v>41</v>
      </c>
      <c r="P936">
        <v>3</v>
      </c>
      <c r="Q936" s="18">
        <v>743</v>
      </c>
    </row>
    <row r="937" spans="1:17">
      <c r="A937" s="2">
        <v>41103</v>
      </c>
      <c r="B937" s="3" t="s">
        <v>39</v>
      </c>
      <c r="C937" s="3">
        <v>10</v>
      </c>
      <c r="D937" s="5" t="s">
        <v>22</v>
      </c>
      <c r="E937">
        <v>298</v>
      </c>
      <c r="F937">
        <v>1.71</v>
      </c>
      <c r="G937">
        <v>30</v>
      </c>
      <c r="M937" t="s">
        <v>40</v>
      </c>
      <c r="P937">
        <v>3</v>
      </c>
      <c r="Q937" s="18">
        <v>744</v>
      </c>
    </row>
    <row r="938" spans="1:17">
      <c r="A938" s="2">
        <v>41103</v>
      </c>
      <c r="B938" s="3" t="s">
        <v>39</v>
      </c>
      <c r="C938" s="3">
        <v>10</v>
      </c>
      <c r="D938" s="5" t="s">
        <v>22</v>
      </c>
      <c r="E938">
        <v>280</v>
      </c>
      <c r="F938">
        <v>0.78</v>
      </c>
      <c r="G938">
        <v>7</v>
      </c>
      <c r="M938" t="s">
        <v>41</v>
      </c>
      <c r="P938">
        <v>3</v>
      </c>
      <c r="Q938" s="18">
        <v>745</v>
      </c>
    </row>
    <row r="939" spans="1:17">
      <c r="A939" s="2">
        <v>41103</v>
      </c>
      <c r="B939" s="3" t="s">
        <v>39</v>
      </c>
      <c r="C939" s="3">
        <v>10</v>
      </c>
      <c r="D939" s="5" t="s">
        <v>21</v>
      </c>
      <c r="E939">
        <v>278</v>
      </c>
      <c r="F939">
        <v>1.1599999999999999</v>
      </c>
      <c r="G939">
        <v>4</v>
      </c>
      <c r="M939" t="s">
        <v>41</v>
      </c>
      <c r="P939">
        <v>3</v>
      </c>
      <c r="Q939" s="18">
        <v>746</v>
      </c>
    </row>
    <row r="940" spans="1:17">
      <c r="A940" s="2">
        <v>41103</v>
      </c>
      <c r="B940" s="3" t="s">
        <v>39</v>
      </c>
      <c r="C940" s="3">
        <v>10</v>
      </c>
      <c r="D940" s="5" t="s">
        <v>21</v>
      </c>
      <c r="E940">
        <v>359</v>
      </c>
      <c r="F940">
        <v>1.47</v>
      </c>
      <c r="G940">
        <v>18</v>
      </c>
      <c r="M940" t="s">
        <v>40</v>
      </c>
      <c r="P940">
        <v>3</v>
      </c>
      <c r="Q940" s="18">
        <v>747</v>
      </c>
    </row>
    <row r="941" spans="1:17">
      <c r="A941" s="2">
        <v>41103</v>
      </c>
      <c r="B941" s="3" t="s">
        <v>39</v>
      </c>
      <c r="C941" s="3">
        <v>10</v>
      </c>
      <c r="D941" s="5" t="s">
        <v>21</v>
      </c>
      <c r="E941">
        <v>308</v>
      </c>
      <c r="F941">
        <v>0.97</v>
      </c>
      <c r="G941">
        <v>5</v>
      </c>
      <c r="M941" t="s">
        <v>40</v>
      </c>
      <c r="P941">
        <v>3</v>
      </c>
      <c r="Q941" s="18">
        <v>748</v>
      </c>
    </row>
    <row r="942" spans="1:17">
      <c r="A942" s="2">
        <v>41103</v>
      </c>
      <c r="B942" s="3" t="s">
        <v>39</v>
      </c>
      <c r="C942" s="3">
        <v>10</v>
      </c>
      <c r="D942" s="5" t="s">
        <v>21</v>
      </c>
      <c r="E942" s="14">
        <v>264</v>
      </c>
      <c r="F942">
        <v>1.24</v>
      </c>
      <c r="G942">
        <v>4</v>
      </c>
      <c r="M942" t="s">
        <v>40</v>
      </c>
      <c r="P942">
        <v>3</v>
      </c>
      <c r="Q942" s="18">
        <v>749</v>
      </c>
    </row>
    <row r="943" spans="1:17">
      <c r="A943" s="2">
        <v>41103</v>
      </c>
      <c r="B943" s="3" t="s">
        <v>39</v>
      </c>
      <c r="C943" s="3">
        <v>10</v>
      </c>
      <c r="D943" s="5" t="s">
        <v>22</v>
      </c>
      <c r="E943">
        <v>248</v>
      </c>
      <c r="F943">
        <v>1.39</v>
      </c>
      <c r="G943">
        <v>11</v>
      </c>
      <c r="M943" t="s">
        <v>40</v>
      </c>
      <c r="P943">
        <v>3</v>
      </c>
      <c r="Q943" s="18">
        <v>750</v>
      </c>
    </row>
    <row r="944" spans="1:17">
      <c r="A944" s="2">
        <v>41103</v>
      </c>
      <c r="B944" s="3" t="s">
        <v>39</v>
      </c>
      <c r="C944" s="3">
        <v>10</v>
      </c>
      <c r="D944" s="5" t="s">
        <v>22</v>
      </c>
      <c r="E944">
        <v>255</v>
      </c>
      <c r="F944">
        <v>0.89</v>
      </c>
      <c r="G944">
        <v>8</v>
      </c>
      <c r="M944" t="s">
        <v>40</v>
      </c>
      <c r="P944">
        <v>3</v>
      </c>
      <c r="Q944" s="18">
        <v>751</v>
      </c>
    </row>
    <row r="945" spans="1:17">
      <c r="A945" s="2">
        <v>41103</v>
      </c>
      <c r="B945" s="3" t="s">
        <v>39</v>
      </c>
      <c r="C945" s="3">
        <v>10</v>
      </c>
      <c r="D945" s="5" t="s">
        <v>21</v>
      </c>
      <c r="E945">
        <v>271</v>
      </c>
      <c r="F945">
        <v>0.78</v>
      </c>
      <c r="G945">
        <v>5</v>
      </c>
      <c r="M945" t="s">
        <v>41</v>
      </c>
      <c r="P945">
        <v>3</v>
      </c>
      <c r="Q945" s="18">
        <v>752</v>
      </c>
    </row>
    <row r="946" spans="1:17">
      <c r="A946" s="2">
        <v>41103</v>
      </c>
      <c r="B946" s="3" t="s">
        <v>39</v>
      </c>
      <c r="C946" s="3">
        <v>10</v>
      </c>
      <c r="D946" s="5" t="s">
        <v>21</v>
      </c>
      <c r="E946">
        <v>289</v>
      </c>
      <c r="F946">
        <v>1.29</v>
      </c>
      <c r="G946">
        <v>6</v>
      </c>
      <c r="M946" t="s">
        <v>40</v>
      </c>
      <c r="P946">
        <v>3</v>
      </c>
      <c r="Q946" s="18">
        <v>753</v>
      </c>
    </row>
    <row r="947" spans="1:17">
      <c r="A947" s="2">
        <v>41103</v>
      </c>
      <c r="B947" s="3" t="s">
        <v>39</v>
      </c>
      <c r="C947" s="3">
        <v>10</v>
      </c>
      <c r="D947" s="5" t="s">
        <v>21</v>
      </c>
      <c r="E947">
        <v>331</v>
      </c>
      <c r="F947">
        <v>1.39</v>
      </c>
      <c r="G947">
        <v>13</v>
      </c>
      <c r="M947" t="s">
        <v>41</v>
      </c>
      <c r="P947">
        <v>3</v>
      </c>
      <c r="Q947" s="18">
        <v>754</v>
      </c>
    </row>
    <row r="948" spans="1:17">
      <c r="A948" s="2">
        <v>41103</v>
      </c>
      <c r="B948" s="3" t="s">
        <v>39</v>
      </c>
      <c r="C948" s="3">
        <v>10</v>
      </c>
      <c r="D948" s="5" t="s">
        <v>22</v>
      </c>
      <c r="E948" s="14">
        <v>223</v>
      </c>
      <c r="F948">
        <v>0.76</v>
      </c>
      <c r="M948" t="s">
        <v>41</v>
      </c>
      <c r="P948">
        <v>3</v>
      </c>
      <c r="Q948" s="18">
        <v>755</v>
      </c>
    </row>
    <row r="949" spans="1:17">
      <c r="A949" s="2">
        <v>41103</v>
      </c>
      <c r="B949" s="3" t="s">
        <v>39</v>
      </c>
      <c r="C949" s="3">
        <v>10</v>
      </c>
      <c r="D949" s="5" t="s">
        <v>21</v>
      </c>
      <c r="E949">
        <v>208</v>
      </c>
      <c r="F949">
        <v>0.75</v>
      </c>
      <c r="M949" t="s">
        <v>41</v>
      </c>
      <c r="P949">
        <v>3</v>
      </c>
      <c r="Q949" s="18">
        <v>756</v>
      </c>
    </row>
    <row r="950" spans="1:17">
      <c r="A950" s="2">
        <v>41103</v>
      </c>
      <c r="B950" s="3" t="s">
        <v>39</v>
      </c>
      <c r="C950" s="3">
        <v>10</v>
      </c>
      <c r="D950" s="5" t="s">
        <v>21</v>
      </c>
      <c r="E950">
        <v>289</v>
      </c>
      <c r="F950">
        <v>0.88</v>
      </c>
      <c r="G950">
        <v>4</v>
      </c>
      <c r="M950" t="s">
        <v>40</v>
      </c>
      <c r="P950">
        <v>3</v>
      </c>
      <c r="Q950" s="18">
        <v>757</v>
      </c>
    </row>
    <row r="951" spans="1:17">
      <c r="A951" s="2">
        <v>41103</v>
      </c>
      <c r="B951" s="3" t="s">
        <v>39</v>
      </c>
      <c r="C951" s="3">
        <v>10</v>
      </c>
      <c r="D951" s="5" t="s">
        <v>22</v>
      </c>
      <c r="E951">
        <v>296</v>
      </c>
      <c r="F951">
        <v>1.1100000000000001</v>
      </c>
      <c r="G951">
        <v>11</v>
      </c>
      <c r="M951" t="s">
        <v>40</v>
      </c>
      <c r="P951">
        <v>3</v>
      </c>
      <c r="Q951" s="18">
        <v>758</v>
      </c>
    </row>
    <row r="952" spans="1:17">
      <c r="A952" s="2">
        <v>41103</v>
      </c>
      <c r="B952" s="3" t="s">
        <v>39</v>
      </c>
      <c r="C952" s="3">
        <v>10</v>
      </c>
      <c r="D952" s="5" t="s">
        <v>22</v>
      </c>
      <c r="E952">
        <v>317</v>
      </c>
      <c r="F952">
        <v>1.26</v>
      </c>
      <c r="G952">
        <v>21</v>
      </c>
      <c r="M952" t="s">
        <v>40</v>
      </c>
      <c r="P952">
        <v>3</v>
      </c>
      <c r="Q952" s="18">
        <v>759</v>
      </c>
    </row>
    <row r="953" spans="1:17">
      <c r="A953" s="2">
        <v>41103</v>
      </c>
      <c r="B953" s="3" t="s">
        <v>39</v>
      </c>
      <c r="C953" s="3">
        <v>10</v>
      </c>
      <c r="D953" s="5" t="s">
        <v>22</v>
      </c>
      <c r="E953">
        <v>244</v>
      </c>
      <c r="F953">
        <v>1.1499999999999999</v>
      </c>
      <c r="G953">
        <v>8</v>
      </c>
      <c r="M953" t="s">
        <v>41</v>
      </c>
      <c r="P953">
        <v>3</v>
      </c>
      <c r="Q953" s="18">
        <v>760</v>
      </c>
    </row>
    <row r="954" spans="1:17">
      <c r="A954" s="2">
        <v>41103</v>
      </c>
      <c r="B954" s="3" t="s">
        <v>39</v>
      </c>
      <c r="C954" s="3">
        <v>10</v>
      </c>
      <c r="D954" s="5" t="s">
        <v>22</v>
      </c>
      <c r="E954">
        <v>350</v>
      </c>
      <c r="F954">
        <v>2.2400000000000002</v>
      </c>
      <c r="G954">
        <v>15</v>
      </c>
      <c r="M954" t="s">
        <v>40</v>
      </c>
      <c r="P954">
        <v>3</v>
      </c>
      <c r="Q954" s="18">
        <v>761</v>
      </c>
    </row>
    <row r="955" spans="1:17">
      <c r="A955" s="2">
        <v>41103</v>
      </c>
      <c r="B955" s="3" t="s">
        <v>39</v>
      </c>
      <c r="C955" s="3">
        <v>10</v>
      </c>
      <c r="D955" s="5" t="s">
        <v>22</v>
      </c>
      <c r="E955">
        <v>297</v>
      </c>
      <c r="F955">
        <v>1.48</v>
      </c>
      <c r="G955">
        <v>9</v>
      </c>
      <c r="M955" t="s">
        <v>41</v>
      </c>
      <c r="P955">
        <v>3</v>
      </c>
      <c r="Q955" s="18">
        <v>762</v>
      </c>
    </row>
    <row r="956" spans="1:17">
      <c r="A956" s="2">
        <v>41103</v>
      </c>
      <c r="B956" s="3" t="s">
        <v>39</v>
      </c>
      <c r="C956" s="3">
        <v>10</v>
      </c>
      <c r="D956" s="5" t="s">
        <v>21</v>
      </c>
      <c r="E956" s="14">
        <v>348</v>
      </c>
      <c r="F956">
        <v>1.98</v>
      </c>
      <c r="G956">
        <v>9</v>
      </c>
      <c r="M956" t="s">
        <v>40</v>
      </c>
      <c r="P956">
        <v>3</v>
      </c>
      <c r="Q956" s="18">
        <v>763</v>
      </c>
    </row>
    <row r="957" spans="1:17">
      <c r="A957" s="2">
        <v>41103</v>
      </c>
      <c r="B957" s="3" t="s">
        <v>39</v>
      </c>
      <c r="C957" s="3">
        <v>10</v>
      </c>
      <c r="D957" s="5" t="s">
        <v>21</v>
      </c>
      <c r="E957" s="14">
        <v>321</v>
      </c>
      <c r="F957">
        <v>1.26</v>
      </c>
      <c r="G957">
        <v>9</v>
      </c>
      <c r="M957" t="s">
        <v>41</v>
      </c>
      <c r="P957">
        <v>3</v>
      </c>
      <c r="Q957" s="18">
        <v>764</v>
      </c>
    </row>
    <row r="958" spans="1:17">
      <c r="A958" s="2">
        <v>41103</v>
      </c>
      <c r="B958" s="3" t="s">
        <v>39</v>
      </c>
      <c r="C958" s="3">
        <v>10</v>
      </c>
      <c r="D958" s="5" t="s">
        <v>22</v>
      </c>
      <c r="E958">
        <v>319</v>
      </c>
      <c r="F958">
        <v>1.51</v>
      </c>
      <c r="G958">
        <v>2</v>
      </c>
      <c r="M958" t="s">
        <v>41</v>
      </c>
      <c r="P958">
        <v>3</v>
      </c>
      <c r="Q958" s="18">
        <v>765</v>
      </c>
    </row>
    <row r="959" spans="1:17">
      <c r="A959" s="2">
        <v>41103</v>
      </c>
      <c r="B959" s="3" t="s">
        <v>39</v>
      </c>
      <c r="C959" s="3">
        <v>10</v>
      </c>
      <c r="D959" s="5" t="s">
        <v>22</v>
      </c>
      <c r="E959">
        <v>351</v>
      </c>
      <c r="F959">
        <v>1.77</v>
      </c>
      <c r="G959">
        <v>22</v>
      </c>
      <c r="M959" t="s">
        <v>40</v>
      </c>
      <c r="P959">
        <v>3</v>
      </c>
      <c r="Q959" s="18">
        <v>766</v>
      </c>
    </row>
    <row r="960" spans="1:17">
      <c r="A960" s="2">
        <v>41103</v>
      </c>
      <c r="B960" s="3" t="s">
        <v>39</v>
      </c>
      <c r="C960" s="3">
        <v>10</v>
      </c>
      <c r="D960" s="5" t="s">
        <v>22</v>
      </c>
      <c r="E960">
        <v>325</v>
      </c>
      <c r="F960">
        <v>1.81</v>
      </c>
      <c r="G960">
        <v>7</v>
      </c>
      <c r="M960" t="s">
        <v>41</v>
      </c>
      <c r="P960">
        <v>3</v>
      </c>
      <c r="Q960" s="18">
        <v>767</v>
      </c>
    </row>
    <row r="961" spans="1:17">
      <c r="A961" s="2">
        <v>41103</v>
      </c>
      <c r="B961" s="3" t="s">
        <v>39</v>
      </c>
      <c r="C961" s="3">
        <v>10</v>
      </c>
      <c r="D961" s="5" t="s">
        <v>22</v>
      </c>
      <c r="E961">
        <v>312</v>
      </c>
      <c r="F961">
        <v>0.98</v>
      </c>
      <c r="G961">
        <v>10</v>
      </c>
      <c r="M961" t="s">
        <v>40</v>
      </c>
      <c r="P961">
        <v>3</v>
      </c>
      <c r="Q961" s="18">
        <v>768</v>
      </c>
    </row>
    <row r="962" spans="1:17">
      <c r="A962" s="2">
        <v>41103</v>
      </c>
      <c r="B962" s="3" t="s">
        <v>39</v>
      </c>
      <c r="C962" s="3">
        <v>10</v>
      </c>
      <c r="D962" s="5" t="s">
        <v>21</v>
      </c>
      <c r="E962">
        <v>303</v>
      </c>
      <c r="F962">
        <v>1.08</v>
      </c>
      <c r="M962" t="s">
        <v>41</v>
      </c>
      <c r="P962">
        <v>3</v>
      </c>
      <c r="Q962" s="18">
        <v>769</v>
      </c>
    </row>
    <row r="963" spans="1:17">
      <c r="A963" s="2">
        <v>41103</v>
      </c>
      <c r="B963" s="3" t="s">
        <v>39</v>
      </c>
      <c r="C963" s="3">
        <v>10</v>
      </c>
      <c r="D963" s="5" t="s">
        <v>22</v>
      </c>
      <c r="E963">
        <v>344</v>
      </c>
      <c r="F963">
        <v>1.99</v>
      </c>
      <c r="G963">
        <v>23</v>
      </c>
      <c r="M963" t="s">
        <v>40</v>
      </c>
      <c r="P963">
        <v>3</v>
      </c>
      <c r="Q963" s="18">
        <v>770</v>
      </c>
    </row>
    <row r="964" spans="1:17">
      <c r="A964" s="2">
        <v>41103</v>
      </c>
      <c r="B964" s="3" t="s">
        <v>39</v>
      </c>
      <c r="C964" s="3">
        <v>10</v>
      </c>
      <c r="D964" s="5" t="s">
        <v>21</v>
      </c>
      <c r="E964">
        <v>277</v>
      </c>
      <c r="F964">
        <v>1.24</v>
      </c>
      <c r="M964" s="3" t="s">
        <v>41</v>
      </c>
      <c r="P964">
        <v>3</v>
      </c>
      <c r="Q964" s="18">
        <v>771</v>
      </c>
    </row>
    <row r="965" spans="1:17">
      <c r="A965" s="2">
        <v>41103</v>
      </c>
      <c r="B965" s="3" t="s">
        <v>39</v>
      </c>
      <c r="C965" s="3">
        <v>10</v>
      </c>
      <c r="D965" s="5" t="s">
        <v>22</v>
      </c>
      <c r="E965">
        <v>206</v>
      </c>
      <c r="F965">
        <v>0.89</v>
      </c>
      <c r="M965" t="s">
        <v>41</v>
      </c>
      <c r="P965">
        <v>3</v>
      </c>
      <c r="Q965" s="18">
        <v>772</v>
      </c>
    </row>
    <row r="966" spans="1:17">
      <c r="A966" s="2">
        <v>41103</v>
      </c>
      <c r="B966" s="3" t="s">
        <v>39</v>
      </c>
      <c r="C966" s="3">
        <v>10</v>
      </c>
      <c r="D966" s="5" t="s">
        <v>21</v>
      </c>
      <c r="E966">
        <v>315</v>
      </c>
      <c r="F966">
        <v>1.58</v>
      </c>
      <c r="G966">
        <v>3</v>
      </c>
      <c r="M966" t="s">
        <v>41</v>
      </c>
      <c r="P966">
        <v>3</v>
      </c>
      <c r="Q966" s="18">
        <v>773</v>
      </c>
    </row>
    <row r="967" spans="1:17">
      <c r="A967" s="2">
        <v>41103</v>
      </c>
      <c r="B967" s="3" t="s">
        <v>39</v>
      </c>
      <c r="C967" s="3">
        <v>10</v>
      </c>
      <c r="D967" s="5" t="s">
        <v>22</v>
      </c>
      <c r="E967">
        <v>256</v>
      </c>
      <c r="F967">
        <v>0.99</v>
      </c>
      <c r="M967" t="s">
        <v>41</v>
      </c>
      <c r="P967">
        <v>3</v>
      </c>
      <c r="Q967" s="18">
        <v>774</v>
      </c>
    </row>
    <row r="968" spans="1:17">
      <c r="A968" s="2">
        <v>41103</v>
      </c>
      <c r="B968" s="3" t="s">
        <v>39</v>
      </c>
      <c r="C968" s="3">
        <v>10</v>
      </c>
      <c r="D968" s="5" t="s">
        <v>22</v>
      </c>
      <c r="E968">
        <v>368</v>
      </c>
      <c r="F968">
        <v>1.99</v>
      </c>
      <c r="G968">
        <v>10</v>
      </c>
      <c r="M968" t="s">
        <v>40</v>
      </c>
      <c r="P968">
        <v>3</v>
      </c>
      <c r="Q968" s="18">
        <v>775</v>
      </c>
    </row>
    <row r="969" spans="1:17">
      <c r="A969" s="2">
        <v>41103</v>
      </c>
      <c r="B969" s="3" t="s">
        <v>39</v>
      </c>
      <c r="C969" s="3">
        <v>7</v>
      </c>
      <c r="E969">
        <v>250</v>
      </c>
      <c r="F969">
        <v>0.79</v>
      </c>
      <c r="G969">
        <v>5</v>
      </c>
      <c r="M969" t="s">
        <v>42</v>
      </c>
      <c r="P969">
        <v>3</v>
      </c>
      <c r="Q969" s="18">
        <v>776</v>
      </c>
    </row>
    <row r="970" spans="1:17">
      <c r="A970" s="2">
        <v>41103</v>
      </c>
      <c r="B970" s="3" t="s">
        <v>39</v>
      </c>
      <c r="C970" s="3">
        <v>7</v>
      </c>
      <c r="D970" s="6" t="s">
        <v>21</v>
      </c>
      <c r="E970">
        <v>221</v>
      </c>
      <c r="F970">
        <v>0.67</v>
      </c>
      <c r="M970" t="s">
        <v>42</v>
      </c>
      <c r="P970">
        <v>3</v>
      </c>
      <c r="Q970" s="18">
        <v>777</v>
      </c>
    </row>
    <row r="971" spans="1:17">
      <c r="A971" s="2">
        <v>41103</v>
      </c>
      <c r="B971" s="3" t="s">
        <v>39</v>
      </c>
      <c r="C971" s="3">
        <v>7</v>
      </c>
      <c r="D971" s="6" t="s">
        <v>22</v>
      </c>
      <c r="E971">
        <v>251</v>
      </c>
      <c r="F971">
        <v>0.79</v>
      </c>
      <c r="G971">
        <v>7</v>
      </c>
      <c r="M971" t="s">
        <v>42</v>
      </c>
      <c r="P971">
        <v>3</v>
      </c>
      <c r="Q971" s="18">
        <v>778</v>
      </c>
    </row>
    <row r="972" spans="1:17">
      <c r="A972" s="2">
        <v>41103</v>
      </c>
      <c r="B972" s="3" t="s">
        <v>39</v>
      </c>
      <c r="C972" s="3">
        <v>7</v>
      </c>
      <c r="D972" s="6" t="s">
        <v>21</v>
      </c>
      <c r="E972">
        <v>202</v>
      </c>
      <c r="F972">
        <v>0.9</v>
      </c>
      <c r="M972" t="s">
        <v>42</v>
      </c>
      <c r="P972">
        <v>3</v>
      </c>
      <c r="Q972" s="18">
        <v>779</v>
      </c>
    </row>
    <row r="973" spans="1:17">
      <c r="A973" s="2">
        <v>41103</v>
      </c>
      <c r="B973" s="3" t="s">
        <v>39</v>
      </c>
      <c r="C973" s="3">
        <v>7</v>
      </c>
      <c r="D973" s="6" t="s">
        <v>22</v>
      </c>
      <c r="E973">
        <v>223</v>
      </c>
      <c r="F973">
        <v>0.77</v>
      </c>
      <c r="G973">
        <v>2</v>
      </c>
      <c r="M973" t="s">
        <v>42</v>
      </c>
      <c r="P973">
        <v>3</v>
      </c>
      <c r="Q973" s="18">
        <v>780</v>
      </c>
    </row>
    <row r="974" spans="1:17">
      <c r="A974" s="2">
        <v>41103</v>
      </c>
      <c r="B974" s="3" t="s">
        <v>39</v>
      </c>
      <c r="C974" s="3">
        <v>7</v>
      </c>
      <c r="D974" s="6" t="s">
        <v>21</v>
      </c>
      <c r="E974">
        <v>207</v>
      </c>
      <c r="F974">
        <v>0.88</v>
      </c>
      <c r="M974" t="s">
        <v>42</v>
      </c>
      <c r="P974">
        <v>3</v>
      </c>
      <c r="Q974" s="18">
        <v>781</v>
      </c>
    </row>
    <row r="975" spans="1:17">
      <c r="A975" s="2">
        <v>41103</v>
      </c>
      <c r="B975" s="3" t="s">
        <v>39</v>
      </c>
      <c r="C975" s="3">
        <v>7</v>
      </c>
      <c r="D975" s="6" t="s">
        <v>21</v>
      </c>
      <c r="E975">
        <v>343</v>
      </c>
      <c r="F975">
        <v>1.87</v>
      </c>
      <c r="G975">
        <v>19</v>
      </c>
      <c r="P975">
        <v>3</v>
      </c>
      <c r="Q975" s="18">
        <v>782</v>
      </c>
    </row>
    <row r="976" spans="1:17">
      <c r="A976" s="2">
        <v>41103</v>
      </c>
      <c r="B976" s="3" t="s">
        <v>39</v>
      </c>
      <c r="C976" s="3">
        <v>7</v>
      </c>
      <c r="D976" s="6" t="s">
        <v>22</v>
      </c>
      <c r="E976">
        <v>255</v>
      </c>
      <c r="F976">
        <v>1.58</v>
      </c>
      <c r="G976">
        <v>10</v>
      </c>
      <c r="P976">
        <v>3</v>
      </c>
      <c r="Q976" s="18">
        <v>783</v>
      </c>
    </row>
    <row r="977" spans="1:17">
      <c r="A977" s="2">
        <v>41103</v>
      </c>
      <c r="B977" s="3" t="s">
        <v>39</v>
      </c>
      <c r="C977" s="3">
        <v>7</v>
      </c>
      <c r="D977" s="6" t="s">
        <v>21</v>
      </c>
      <c r="E977">
        <v>259</v>
      </c>
      <c r="F977">
        <v>1.33</v>
      </c>
      <c r="G977">
        <v>11</v>
      </c>
      <c r="P977">
        <v>3</v>
      </c>
      <c r="Q977" s="18">
        <v>784</v>
      </c>
    </row>
    <row r="978" spans="1:17">
      <c r="A978" s="2">
        <v>41103</v>
      </c>
      <c r="B978" s="3" t="s">
        <v>39</v>
      </c>
      <c r="C978" s="3">
        <v>7</v>
      </c>
      <c r="D978" s="6" t="s">
        <v>22</v>
      </c>
      <c r="E978">
        <v>250</v>
      </c>
      <c r="F978">
        <v>1.57</v>
      </c>
      <c r="G978">
        <v>11</v>
      </c>
      <c r="P978">
        <v>3</v>
      </c>
      <c r="Q978" s="18">
        <v>785</v>
      </c>
    </row>
    <row r="979" spans="1:17">
      <c r="A979" s="2">
        <v>41103</v>
      </c>
      <c r="B979" s="3" t="s">
        <v>39</v>
      </c>
      <c r="C979" s="3">
        <v>7</v>
      </c>
      <c r="D979" s="6" t="s">
        <v>21</v>
      </c>
      <c r="E979">
        <v>259</v>
      </c>
      <c r="F979">
        <v>1.0900000000000001</v>
      </c>
      <c r="G979">
        <v>4</v>
      </c>
      <c r="M979" t="s">
        <v>42</v>
      </c>
      <c r="P979">
        <v>3</v>
      </c>
      <c r="Q979" s="18">
        <v>786</v>
      </c>
    </row>
    <row r="980" spans="1:17">
      <c r="A980" s="2">
        <v>41103</v>
      </c>
      <c r="B980" s="3" t="s">
        <v>39</v>
      </c>
      <c r="C980" s="3">
        <v>7</v>
      </c>
      <c r="D980" s="6" t="s">
        <v>21</v>
      </c>
      <c r="E980">
        <v>379</v>
      </c>
      <c r="F980">
        <v>1.64</v>
      </c>
      <c r="G980">
        <v>12</v>
      </c>
      <c r="P980">
        <v>3</v>
      </c>
      <c r="Q980" s="18">
        <v>787</v>
      </c>
    </row>
    <row r="981" spans="1:17">
      <c r="A981" s="2">
        <v>41103</v>
      </c>
      <c r="B981" s="3" t="s">
        <v>39</v>
      </c>
      <c r="C981" s="3">
        <v>7</v>
      </c>
      <c r="D981" s="6" t="s">
        <v>21</v>
      </c>
      <c r="E981">
        <v>238</v>
      </c>
      <c r="F981">
        <v>0.82</v>
      </c>
      <c r="G981">
        <v>2</v>
      </c>
      <c r="M981" t="s">
        <v>42</v>
      </c>
      <c r="P981">
        <v>3</v>
      </c>
      <c r="Q981" s="18">
        <v>788</v>
      </c>
    </row>
    <row r="982" spans="1:17">
      <c r="A982" s="2">
        <v>41103</v>
      </c>
      <c r="B982" s="3" t="s">
        <v>39</v>
      </c>
      <c r="C982" s="3">
        <v>7</v>
      </c>
      <c r="D982" s="6" t="s">
        <v>21</v>
      </c>
      <c r="E982">
        <v>379</v>
      </c>
      <c r="F982">
        <v>1.59</v>
      </c>
      <c r="G982">
        <v>17</v>
      </c>
      <c r="P982">
        <v>3</v>
      </c>
      <c r="Q982" s="18">
        <v>789</v>
      </c>
    </row>
    <row r="983" spans="1:17">
      <c r="A983" s="2">
        <v>41103</v>
      </c>
      <c r="B983" s="3" t="s">
        <v>39</v>
      </c>
      <c r="C983" s="3">
        <v>7</v>
      </c>
      <c r="D983" s="6" t="s">
        <v>22</v>
      </c>
      <c r="E983">
        <v>227</v>
      </c>
      <c r="F983">
        <v>0.92</v>
      </c>
      <c r="M983" t="s">
        <v>42</v>
      </c>
      <c r="P983">
        <v>3</v>
      </c>
      <c r="Q983" s="18">
        <v>790</v>
      </c>
    </row>
    <row r="984" spans="1:17">
      <c r="A984" s="2">
        <v>41103</v>
      </c>
      <c r="B984" s="3" t="s">
        <v>39</v>
      </c>
      <c r="C984" s="3">
        <v>7</v>
      </c>
      <c r="D984" s="6" t="s">
        <v>22</v>
      </c>
      <c r="E984">
        <v>349</v>
      </c>
      <c r="F984">
        <v>1.46</v>
      </c>
      <c r="G984">
        <v>19</v>
      </c>
      <c r="P984">
        <v>3</v>
      </c>
      <c r="Q984" s="18">
        <v>791</v>
      </c>
    </row>
    <row r="985" spans="1:17">
      <c r="A985" s="2">
        <v>41103</v>
      </c>
      <c r="B985" s="3" t="s">
        <v>39</v>
      </c>
      <c r="C985" s="3">
        <v>7</v>
      </c>
      <c r="D985" s="6" t="s">
        <v>21</v>
      </c>
      <c r="E985">
        <v>184</v>
      </c>
      <c r="F985">
        <v>0.56999999999999995</v>
      </c>
      <c r="G985">
        <v>4</v>
      </c>
      <c r="M985" t="s">
        <v>42</v>
      </c>
      <c r="P985">
        <v>3</v>
      </c>
      <c r="Q985" s="18">
        <v>792</v>
      </c>
    </row>
    <row r="986" spans="1:17">
      <c r="A986" s="2">
        <v>41103</v>
      </c>
      <c r="B986" s="3" t="s">
        <v>39</v>
      </c>
      <c r="C986" s="3">
        <v>7</v>
      </c>
      <c r="D986" s="6" t="s">
        <v>22</v>
      </c>
      <c r="E986">
        <v>254</v>
      </c>
      <c r="F986">
        <v>0.75</v>
      </c>
      <c r="G986">
        <v>6</v>
      </c>
      <c r="M986" t="s">
        <v>42</v>
      </c>
      <c r="P986">
        <v>3</v>
      </c>
      <c r="Q986" s="18">
        <v>793</v>
      </c>
    </row>
    <row r="987" spans="1:17">
      <c r="A987" s="2">
        <v>41103</v>
      </c>
      <c r="B987" s="3" t="s">
        <v>39</v>
      </c>
      <c r="C987" s="3">
        <v>7</v>
      </c>
      <c r="D987" s="6" t="s">
        <v>21</v>
      </c>
      <c r="E987">
        <v>227</v>
      </c>
      <c r="F987">
        <v>0.71</v>
      </c>
      <c r="M987" t="s">
        <v>42</v>
      </c>
      <c r="P987">
        <v>3</v>
      </c>
      <c r="Q987" s="18">
        <v>794</v>
      </c>
    </row>
    <row r="988" spans="1:17">
      <c r="A988" s="2">
        <v>41103</v>
      </c>
      <c r="B988" s="3" t="s">
        <v>39</v>
      </c>
      <c r="C988" s="3">
        <v>7</v>
      </c>
      <c r="D988" s="6" t="s">
        <v>22</v>
      </c>
      <c r="E988">
        <v>221</v>
      </c>
      <c r="F988">
        <v>0.79</v>
      </c>
      <c r="M988" t="s">
        <v>42</v>
      </c>
      <c r="P988">
        <v>3</v>
      </c>
      <c r="Q988" s="18">
        <v>795</v>
      </c>
    </row>
    <row r="989" spans="1:17">
      <c r="A989" s="2">
        <v>41103</v>
      </c>
      <c r="B989" s="3" t="s">
        <v>39</v>
      </c>
      <c r="C989" s="3">
        <v>7</v>
      </c>
      <c r="D989" s="6" t="s">
        <v>21</v>
      </c>
      <c r="E989">
        <v>254</v>
      </c>
      <c r="F989">
        <v>1.4</v>
      </c>
      <c r="M989" t="s">
        <v>42</v>
      </c>
      <c r="P989">
        <v>3</v>
      </c>
      <c r="Q989" s="18">
        <v>796</v>
      </c>
    </row>
    <row r="990" spans="1:17">
      <c r="A990" s="2">
        <v>41103</v>
      </c>
      <c r="B990" s="3" t="s">
        <v>39</v>
      </c>
      <c r="C990" s="3">
        <v>7</v>
      </c>
      <c r="D990" s="6" t="s">
        <v>22</v>
      </c>
      <c r="E990">
        <v>241</v>
      </c>
      <c r="F990">
        <v>0.54</v>
      </c>
      <c r="M990" t="s">
        <v>42</v>
      </c>
      <c r="P990">
        <v>3</v>
      </c>
      <c r="Q990" s="18">
        <v>797</v>
      </c>
    </row>
    <row r="991" spans="1:17">
      <c r="A991" s="2">
        <v>41103</v>
      </c>
      <c r="B991" s="3" t="s">
        <v>39</v>
      </c>
      <c r="C991" s="3">
        <v>7</v>
      </c>
      <c r="D991" s="6" t="s">
        <v>22</v>
      </c>
      <c r="E991">
        <v>243</v>
      </c>
      <c r="F991">
        <v>1.1299999999999999</v>
      </c>
      <c r="G991">
        <v>3</v>
      </c>
      <c r="P991">
        <v>3</v>
      </c>
      <c r="Q991" s="18">
        <v>798</v>
      </c>
    </row>
    <row r="992" spans="1:17">
      <c r="A992" s="2">
        <v>41103</v>
      </c>
      <c r="B992" s="3" t="s">
        <v>39</v>
      </c>
      <c r="C992" s="3">
        <v>7</v>
      </c>
      <c r="D992" s="6" t="s">
        <v>21</v>
      </c>
      <c r="E992">
        <v>264</v>
      </c>
      <c r="F992">
        <v>1.23</v>
      </c>
      <c r="G992">
        <v>5</v>
      </c>
      <c r="M992" t="s">
        <v>42</v>
      </c>
      <c r="P992">
        <v>3</v>
      </c>
      <c r="Q992" s="18">
        <v>799</v>
      </c>
    </row>
    <row r="993" spans="1:17">
      <c r="A993" s="2">
        <v>41103</v>
      </c>
      <c r="B993" s="3" t="s">
        <v>39</v>
      </c>
      <c r="C993" s="3">
        <v>7</v>
      </c>
      <c r="D993" s="6" t="s">
        <v>22</v>
      </c>
      <c r="E993">
        <v>249</v>
      </c>
      <c r="F993">
        <v>0.84</v>
      </c>
      <c r="M993" t="s">
        <v>42</v>
      </c>
      <c r="P993">
        <v>3</v>
      </c>
      <c r="Q993" s="18">
        <v>800</v>
      </c>
    </row>
    <row r="994" spans="1:17">
      <c r="A994" s="2">
        <v>41103</v>
      </c>
      <c r="B994" s="3" t="s">
        <v>39</v>
      </c>
      <c r="C994" s="3">
        <v>7</v>
      </c>
      <c r="D994" s="6" t="s">
        <v>15</v>
      </c>
      <c r="E994">
        <v>319</v>
      </c>
      <c r="F994">
        <v>3.1</v>
      </c>
      <c r="H994">
        <v>26</v>
      </c>
      <c r="I994">
        <v>2.2999999999999998</v>
      </c>
      <c r="L994">
        <v>309</v>
      </c>
      <c r="P994">
        <v>3</v>
      </c>
      <c r="Q994" s="18">
        <v>801</v>
      </c>
    </row>
    <row r="995" spans="1:17">
      <c r="A995" s="2">
        <v>41103</v>
      </c>
      <c r="B995" s="3" t="s">
        <v>39</v>
      </c>
      <c r="C995" s="3">
        <v>7</v>
      </c>
      <c r="D995" s="6" t="s">
        <v>21</v>
      </c>
      <c r="E995">
        <v>215</v>
      </c>
      <c r="F995">
        <v>0.87</v>
      </c>
      <c r="M995" t="s">
        <v>42</v>
      </c>
      <c r="P995">
        <v>3</v>
      </c>
      <c r="Q995" s="18">
        <v>802</v>
      </c>
    </row>
    <row r="996" spans="1:17">
      <c r="A996" s="2">
        <v>41103</v>
      </c>
      <c r="B996" s="3" t="s">
        <v>39</v>
      </c>
      <c r="C996" s="3">
        <v>7</v>
      </c>
      <c r="D996" s="6" t="s">
        <v>19</v>
      </c>
      <c r="E996">
        <v>337</v>
      </c>
      <c r="F996">
        <v>3.81</v>
      </c>
      <c r="H996">
        <v>30</v>
      </c>
      <c r="I996">
        <v>2.7</v>
      </c>
      <c r="L996">
        <v>342</v>
      </c>
      <c r="P996">
        <v>3</v>
      </c>
      <c r="Q996" s="18">
        <v>803</v>
      </c>
    </row>
    <row r="997" spans="1:17">
      <c r="A997" s="2">
        <v>41103</v>
      </c>
      <c r="B997" s="3" t="s">
        <v>39</v>
      </c>
      <c r="C997" s="3">
        <v>7</v>
      </c>
      <c r="D997" s="6" t="s">
        <v>15</v>
      </c>
      <c r="F997">
        <v>4.6100000000000003</v>
      </c>
      <c r="J997">
        <f>228+291+316+329+343+368</f>
        <v>1875</v>
      </c>
      <c r="K997">
        <v>6</v>
      </c>
      <c r="L997">
        <v>368</v>
      </c>
      <c r="P997">
        <v>3</v>
      </c>
      <c r="Q997" s="18">
        <v>804</v>
      </c>
    </row>
    <row r="998" spans="1:17">
      <c r="A998" s="2">
        <v>41103</v>
      </c>
      <c r="B998" s="3" t="s">
        <v>39</v>
      </c>
      <c r="C998" s="3">
        <v>7</v>
      </c>
      <c r="D998" s="6" t="s">
        <v>21</v>
      </c>
      <c r="E998">
        <v>256</v>
      </c>
      <c r="F998">
        <v>1.1499999999999999</v>
      </c>
      <c r="M998" t="s">
        <v>42</v>
      </c>
      <c r="P998">
        <v>3</v>
      </c>
      <c r="Q998" s="18">
        <v>805</v>
      </c>
    </row>
    <row r="999" spans="1:17">
      <c r="A999" s="2">
        <v>41103</v>
      </c>
      <c r="B999" s="3" t="s">
        <v>39</v>
      </c>
      <c r="C999" s="3">
        <v>7</v>
      </c>
      <c r="D999" s="6" t="s">
        <v>15</v>
      </c>
      <c r="F999">
        <v>4</v>
      </c>
      <c r="J999">
        <f>205+243+316+351+362</f>
        <v>1477</v>
      </c>
      <c r="K999">
        <v>5</v>
      </c>
      <c r="L999">
        <v>362</v>
      </c>
      <c r="P999">
        <v>3</v>
      </c>
      <c r="Q999" s="18">
        <v>806</v>
      </c>
    </row>
    <row r="1000" spans="1:17">
      <c r="A1000" s="2">
        <v>41103</v>
      </c>
      <c r="B1000" s="3" t="s">
        <v>39</v>
      </c>
      <c r="C1000" s="3">
        <v>7</v>
      </c>
      <c r="D1000" s="6" t="s">
        <v>21</v>
      </c>
      <c r="E1000">
        <v>353</v>
      </c>
      <c r="F1000">
        <v>1.19</v>
      </c>
      <c r="G1000">
        <v>6</v>
      </c>
      <c r="P1000">
        <v>3</v>
      </c>
      <c r="Q1000" s="18">
        <v>807</v>
      </c>
    </row>
    <row r="1001" spans="1:17">
      <c r="A1001" s="2">
        <v>41107</v>
      </c>
      <c r="B1001" s="3" t="s">
        <v>43</v>
      </c>
      <c r="C1001" s="3">
        <v>52</v>
      </c>
      <c r="D1001" s="6" t="s">
        <v>19</v>
      </c>
      <c r="M1001" t="s">
        <v>44</v>
      </c>
      <c r="P1001">
        <v>3</v>
      </c>
      <c r="Q1001" s="18">
        <v>808</v>
      </c>
    </row>
    <row r="1002" spans="1:17">
      <c r="A1002" s="2">
        <v>41107</v>
      </c>
      <c r="B1002" s="3" t="s">
        <v>43</v>
      </c>
      <c r="C1002" s="3">
        <v>51</v>
      </c>
      <c r="D1002" s="6" t="s">
        <v>19</v>
      </c>
      <c r="M1002" t="s">
        <v>44</v>
      </c>
      <c r="P1002">
        <v>3</v>
      </c>
      <c r="Q1002" s="18">
        <v>809</v>
      </c>
    </row>
    <row r="1003" spans="1:17">
      <c r="A1003" s="2">
        <v>41107</v>
      </c>
      <c r="B1003" s="3" t="s">
        <v>43</v>
      </c>
      <c r="C1003" s="3">
        <v>31</v>
      </c>
      <c r="D1003" s="6" t="s">
        <v>15</v>
      </c>
      <c r="F1003">
        <v>2.19</v>
      </c>
      <c r="J1003">
        <f>130+146+166+184</f>
        <v>626</v>
      </c>
      <c r="K1003">
        <v>4</v>
      </c>
      <c r="L1003">
        <v>184</v>
      </c>
      <c r="P1003">
        <v>3</v>
      </c>
      <c r="Q1003" s="18">
        <v>810</v>
      </c>
    </row>
    <row r="1004" spans="1:17">
      <c r="A1004" s="2">
        <v>41107</v>
      </c>
      <c r="B1004" s="3" t="s">
        <v>43</v>
      </c>
      <c r="C1004" s="3">
        <v>31</v>
      </c>
      <c r="D1004" s="6" t="s">
        <v>15</v>
      </c>
      <c r="F1004">
        <v>3.44</v>
      </c>
      <c r="J1004">
        <f>196+237+241+266</f>
        <v>940</v>
      </c>
      <c r="K1004">
        <v>4</v>
      </c>
      <c r="L1004">
        <v>266</v>
      </c>
      <c r="P1004">
        <v>3</v>
      </c>
      <c r="Q1004" s="18">
        <v>811</v>
      </c>
    </row>
    <row r="1005" spans="1:17">
      <c r="A1005" s="2">
        <v>41107</v>
      </c>
      <c r="B1005" s="3" t="s">
        <v>43</v>
      </c>
      <c r="C1005" s="3">
        <v>31</v>
      </c>
      <c r="D1005" s="6" t="s">
        <v>20</v>
      </c>
      <c r="E1005">
        <v>82</v>
      </c>
      <c r="F1005">
        <v>0.84</v>
      </c>
      <c r="G1005">
        <v>3</v>
      </c>
      <c r="M1005" t="s">
        <v>45</v>
      </c>
      <c r="P1005">
        <v>3</v>
      </c>
      <c r="Q1005" s="18">
        <v>812</v>
      </c>
    </row>
    <row r="1006" spans="1:17">
      <c r="A1006" s="2">
        <v>41107</v>
      </c>
      <c r="B1006" s="3" t="s">
        <v>43</v>
      </c>
      <c r="C1006" s="3">
        <v>31</v>
      </c>
      <c r="D1006" s="6" t="s">
        <v>20</v>
      </c>
      <c r="E1006">
        <v>99</v>
      </c>
      <c r="F1006">
        <v>0.45</v>
      </c>
      <c r="M1006" t="s">
        <v>45</v>
      </c>
      <c r="P1006">
        <v>3</v>
      </c>
      <c r="Q1006" s="18">
        <v>813</v>
      </c>
    </row>
    <row r="1007" spans="1:17">
      <c r="A1007" s="2">
        <v>41107</v>
      </c>
      <c r="B1007" s="3" t="s">
        <v>43</v>
      </c>
      <c r="C1007" s="3">
        <v>31</v>
      </c>
      <c r="D1007" s="6" t="s">
        <v>20</v>
      </c>
      <c r="E1007">
        <v>67</v>
      </c>
      <c r="F1007">
        <v>0.78</v>
      </c>
      <c r="M1007" t="s">
        <v>45</v>
      </c>
      <c r="P1007">
        <v>3</v>
      </c>
      <c r="Q1007" s="18">
        <v>814</v>
      </c>
    </row>
    <row r="1008" spans="1:17">
      <c r="A1008" s="2">
        <v>41107</v>
      </c>
      <c r="B1008" s="3" t="s">
        <v>43</v>
      </c>
      <c r="C1008" s="3">
        <v>31</v>
      </c>
      <c r="D1008" s="6" t="s">
        <v>20</v>
      </c>
      <c r="E1008">
        <v>97</v>
      </c>
      <c r="F1008">
        <v>0.69</v>
      </c>
      <c r="M1008" t="s">
        <v>45</v>
      </c>
      <c r="P1008">
        <v>3</v>
      </c>
      <c r="Q1008" s="18">
        <v>815</v>
      </c>
    </row>
    <row r="1009" spans="1:17">
      <c r="A1009" s="2">
        <v>41107</v>
      </c>
      <c r="B1009" s="3" t="s">
        <v>43</v>
      </c>
      <c r="C1009" s="3">
        <v>31</v>
      </c>
      <c r="D1009" s="6" t="s">
        <v>20</v>
      </c>
      <c r="E1009">
        <v>102</v>
      </c>
      <c r="F1009">
        <v>0.82</v>
      </c>
      <c r="M1009" t="s">
        <v>45</v>
      </c>
      <c r="P1009">
        <v>3</v>
      </c>
      <c r="Q1009" s="18">
        <v>816</v>
      </c>
    </row>
    <row r="1010" spans="1:17">
      <c r="A1010" s="2">
        <v>41107</v>
      </c>
      <c r="B1010" s="3" t="s">
        <v>43</v>
      </c>
      <c r="C1010" s="3">
        <v>31</v>
      </c>
      <c r="D1010" s="6" t="s">
        <v>15</v>
      </c>
      <c r="F1010">
        <v>0.78</v>
      </c>
      <c r="J1010">
        <f>44+70+72+76</f>
        <v>262</v>
      </c>
      <c r="K1010">
        <v>4</v>
      </c>
      <c r="L1010">
        <v>76</v>
      </c>
      <c r="P1010">
        <v>3</v>
      </c>
      <c r="Q1010" s="18">
        <v>817</v>
      </c>
    </row>
    <row r="1011" spans="1:17">
      <c r="A1011" s="2">
        <v>41107</v>
      </c>
      <c r="B1011" s="3" t="s">
        <v>43</v>
      </c>
      <c r="C1011" s="3">
        <v>31</v>
      </c>
      <c r="D1011" s="6" t="s">
        <v>20</v>
      </c>
      <c r="E1011">
        <v>99</v>
      </c>
      <c r="F1011">
        <v>0.8</v>
      </c>
      <c r="M1011" t="s">
        <v>45</v>
      </c>
      <c r="P1011">
        <v>3</v>
      </c>
      <c r="Q1011" s="18">
        <v>818</v>
      </c>
    </row>
    <row r="1012" spans="1:17">
      <c r="A1012" s="2">
        <v>41107</v>
      </c>
      <c r="B1012" s="3" t="s">
        <v>43</v>
      </c>
      <c r="C1012" s="3">
        <v>31</v>
      </c>
      <c r="D1012" s="6" t="s">
        <v>20</v>
      </c>
      <c r="E1012">
        <v>129</v>
      </c>
      <c r="F1012">
        <v>0.6</v>
      </c>
      <c r="M1012" t="s">
        <v>45</v>
      </c>
      <c r="P1012">
        <v>3</v>
      </c>
      <c r="Q1012" s="18">
        <v>819</v>
      </c>
    </row>
    <row r="1013" spans="1:17">
      <c r="A1013" s="2">
        <v>41107</v>
      </c>
      <c r="B1013" s="3" t="s">
        <v>43</v>
      </c>
      <c r="C1013" s="3">
        <v>31</v>
      </c>
      <c r="D1013" s="6" t="s">
        <v>20</v>
      </c>
      <c r="E1013">
        <v>108</v>
      </c>
      <c r="F1013">
        <v>0.47</v>
      </c>
      <c r="M1013" t="s">
        <v>45</v>
      </c>
      <c r="P1013">
        <v>3</v>
      </c>
      <c r="Q1013" s="18">
        <v>820</v>
      </c>
    </row>
    <row r="1014" spans="1:17">
      <c r="A1014" s="2">
        <v>41107</v>
      </c>
      <c r="B1014" s="3" t="s">
        <v>43</v>
      </c>
      <c r="C1014" s="3">
        <v>31</v>
      </c>
      <c r="D1014" s="6" t="s">
        <v>20</v>
      </c>
      <c r="E1014">
        <v>131</v>
      </c>
      <c r="F1014">
        <v>0.56999999999999995</v>
      </c>
      <c r="M1014" t="s">
        <v>45</v>
      </c>
      <c r="P1014">
        <v>3</v>
      </c>
      <c r="Q1014" s="18">
        <v>821</v>
      </c>
    </row>
    <row r="1015" spans="1:17">
      <c r="A1015" s="2">
        <v>41107</v>
      </c>
      <c r="B1015" s="3" t="s">
        <v>43</v>
      </c>
      <c r="C1015" s="3">
        <v>31</v>
      </c>
      <c r="D1015" s="6" t="s">
        <v>20</v>
      </c>
      <c r="E1015">
        <v>138</v>
      </c>
      <c r="F1015">
        <v>0.75</v>
      </c>
      <c r="M1015" t="s">
        <v>45</v>
      </c>
      <c r="P1015">
        <v>3</v>
      </c>
      <c r="Q1015" s="18">
        <v>822</v>
      </c>
    </row>
    <row r="1016" spans="1:17">
      <c r="A1016" s="2">
        <v>41107</v>
      </c>
      <c r="B1016" s="3" t="s">
        <v>43</v>
      </c>
      <c r="C1016" s="3">
        <v>31</v>
      </c>
      <c r="D1016" s="6" t="s">
        <v>20</v>
      </c>
      <c r="E1016">
        <v>132</v>
      </c>
      <c r="F1016">
        <v>0.66</v>
      </c>
      <c r="M1016" t="s">
        <v>45</v>
      </c>
      <c r="P1016">
        <v>3</v>
      </c>
      <c r="Q1016" s="18">
        <v>823</v>
      </c>
    </row>
    <row r="1017" spans="1:17">
      <c r="A1017" s="2">
        <v>41107</v>
      </c>
      <c r="B1017" s="3" t="s">
        <v>43</v>
      </c>
      <c r="C1017" s="3">
        <v>31</v>
      </c>
      <c r="D1017" s="6" t="s">
        <v>20</v>
      </c>
      <c r="E1017">
        <v>132</v>
      </c>
      <c r="F1017">
        <v>0.67</v>
      </c>
      <c r="M1017" t="s">
        <v>45</v>
      </c>
      <c r="P1017">
        <v>3</v>
      </c>
      <c r="Q1017" s="18">
        <v>824</v>
      </c>
    </row>
    <row r="1018" spans="1:17">
      <c r="A1018" s="2">
        <v>41107</v>
      </c>
      <c r="B1018" s="3" t="s">
        <v>43</v>
      </c>
      <c r="C1018" s="3">
        <v>31</v>
      </c>
      <c r="D1018" s="6" t="s">
        <v>20</v>
      </c>
      <c r="E1018">
        <v>151</v>
      </c>
      <c r="F1018">
        <v>0.49</v>
      </c>
      <c r="M1018" t="s">
        <v>45</v>
      </c>
      <c r="P1018">
        <v>3</v>
      </c>
      <c r="Q1018" s="18">
        <v>825</v>
      </c>
    </row>
    <row r="1019" spans="1:17">
      <c r="A1019" s="2">
        <v>41107</v>
      </c>
      <c r="B1019" s="3" t="s">
        <v>43</v>
      </c>
      <c r="C1019" s="3">
        <v>31</v>
      </c>
      <c r="D1019" s="6" t="s">
        <v>20</v>
      </c>
      <c r="E1019">
        <v>107</v>
      </c>
      <c r="F1019">
        <v>0.61</v>
      </c>
      <c r="M1019" t="s">
        <v>45</v>
      </c>
      <c r="P1019">
        <v>3</v>
      </c>
      <c r="Q1019" s="18">
        <v>826</v>
      </c>
    </row>
    <row r="1020" spans="1:17">
      <c r="A1020" s="2">
        <v>41107</v>
      </c>
      <c r="B1020" s="3" t="s">
        <v>43</v>
      </c>
      <c r="C1020" s="3">
        <v>31</v>
      </c>
      <c r="D1020" s="6" t="s">
        <v>20</v>
      </c>
      <c r="E1020">
        <v>117</v>
      </c>
      <c r="F1020">
        <v>0.88</v>
      </c>
      <c r="M1020" t="s">
        <v>45</v>
      </c>
      <c r="P1020">
        <v>3</v>
      </c>
      <c r="Q1020" s="18">
        <v>827</v>
      </c>
    </row>
    <row r="1021" spans="1:17">
      <c r="A1021" s="2">
        <v>41107</v>
      </c>
      <c r="B1021" s="3" t="s">
        <v>43</v>
      </c>
      <c r="C1021" s="3">
        <v>31</v>
      </c>
      <c r="D1021" s="6" t="s">
        <v>20</v>
      </c>
      <c r="E1021">
        <v>177</v>
      </c>
      <c r="F1021">
        <v>0.84</v>
      </c>
      <c r="M1021" t="s">
        <v>45</v>
      </c>
      <c r="P1021">
        <v>3</v>
      </c>
      <c r="Q1021" s="18">
        <v>828</v>
      </c>
    </row>
    <row r="1022" spans="1:17">
      <c r="A1022" s="2">
        <v>41107</v>
      </c>
      <c r="B1022" s="3" t="s">
        <v>43</v>
      </c>
      <c r="C1022" s="3">
        <v>31</v>
      </c>
      <c r="D1022" s="6" t="s">
        <v>20</v>
      </c>
      <c r="E1022">
        <v>174</v>
      </c>
      <c r="F1022">
        <v>0.52</v>
      </c>
      <c r="M1022" t="s">
        <v>45</v>
      </c>
      <c r="P1022">
        <v>3</v>
      </c>
      <c r="Q1022" s="18">
        <v>829</v>
      </c>
    </row>
    <row r="1023" spans="1:17">
      <c r="A1023" s="2">
        <v>41107</v>
      </c>
      <c r="B1023" s="3" t="s">
        <v>43</v>
      </c>
      <c r="C1023" s="3">
        <v>31</v>
      </c>
      <c r="D1023" s="6" t="s">
        <v>20</v>
      </c>
      <c r="E1023">
        <v>150</v>
      </c>
      <c r="F1023">
        <v>0.93</v>
      </c>
      <c r="M1023" t="s">
        <v>45</v>
      </c>
      <c r="P1023">
        <v>3</v>
      </c>
      <c r="Q1023" s="18">
        <v>830</v>
      </c>
    </row>
    <row r="1024" spans="1:17">
      <c r="A1024" s="2">
        <v>41107</v>
      </c>
      <c r="B1024" s="3" t="s">
        <v>43</v>
      </c>
      <c r="C1024" s="3">
        <v>31</v>
      </c>
      <c r="D1024" s="6" t="s">
        <v>20</v>
      </c>
      <c r="E1024">
        <v>139</v>
      </c>
      <c r="F1024">
        <v>0.62</v>
      </c>
      <c r="M1024" t="s">
        <v>45</v>
      </c>
      <c r="P1024">
        <v>3</v>
      </c>
      <c r="Q1024" s="18">
        <v>831</v>
      </c>
    </row>
    <row r="1025" spans="1:17">
      <c r="A1025" s="2">
        <v>41107</v>
      </c>
      <c r="B1025" s="3" t="s">
        <v>43</v>
      </c>
      <c r="C1025" s="3">
        <v>31</v>
      </c>
      <c r="D1025" s="6" t="s">
        <v>20</v>
      </c>
      <c r="E1025">
        <v>115</v>
      </c>
      <c r="F1025">
        <v>0.5</v>
      </c>
      <c r="M1025" t="s">
        <v>45</v>
      </c>
      <c r="P1025">
        <v>3</v>
      </c>
      <c r="Q1025" s="18">
        <v>832</v>
      </c>
    </row>
    <row r="1026" spans="1:17">
      <c r="A1026" s="2">
        <v>41107</v>
      </c>
      <c r="B1026" s="3" t="s">
        <v>43</v>
      </c>
      <c r="C1026" s="3">
        <v>31</v>
      </c>
      <c r="D1026" s="6" t="s">
        <v>20</v>
      </c>
      <c r="E1026">
        <v>41</v>
      </c>
      <c r="F1026">
        <v>1.01</v>
      </c>
      <c r="M1026" t="s">
        <v>45</v>
      </c>
      <c r="P1026">
        <v>3</v>
      </c>
      <c r="Q1026" s="18">
        <v>833</v>
      </c>
    </row>
    <row r="1027" spans="1:17">
      <c r="A1027" s="2">
        <v>41107</v>
      </c>
      <c r="B1027" s="3" t="s">
        <v>43</v>
      </c>
      <c r="C1027" s="3">
        <v>31</v>
      </c>
      <c r="D1027" s="6" t="s">
        <v>20</v>
      </c>
      <c r="E1027">
        <v>35</v>
      </c>
      <c r="F1027">
        <v>1.23</v>
      </c>
      <c r="M1027" t="s">
        <v>45</v>
      </c>
      <c r="P1027">
        <v>3</v>
      </c>
      <c r="Q1027" s="18">
        <v>834</v>
      </c>
    </row>
    <row r="1028" spans="1:17">
      <c r="A1028" s="2">
        <v>41107</v>
      </c>
      <c r="B1028" s="3" t="s">
        <v>43</v>
      </c>
      <c r="C1028" s="3">
        <v>31</v>
      </c>
      <c r="D1028" s="6" t="s">
        <v>20</v>
      </c>
      <c r="E1028">
        <v>141</v>
      </c>
      <c r="F1028">
        <v>0.69</v>
      </c>
      <c r="M1028" t="s">
        <v>45</v>
      </c>
      <c r="P1028">
        <v>3</v>
      </c>
      <c r="Q1028" s="18">
        <v>835</v>
      </c>
    </row>
    <row r="1029" spans="1:17">
      <c r="A1029" s="2">
        <v>41107</v>
      </c>
      <c r="B1029" s="3" t="s">
        <v>43</v>
      </c>
      <c r="C1029" s="3">
        <v>31</v>
      </c>
      <c r="D1029" s="6" t="s">
        <v>20</v>
      </c>
      <c r="E1029">
        <v>132</v>
      </c>
      <c r="F1029">
        <v>0.68</v>
      </c>
      <c r="M1029" t="s">
        <v>45</v>
      </c>
      <c r="P1029">
        <v>3</v>
      </c>
      <c r="Q1029" s="18">
        <v>836</v>
      </c>
    </row>
    <row r="1030" spans="1:17">
      <c r="A1030" s="2">
        <v>41107</v>
      </c>
      <c r="B1030" s="3" t="s">
        <v>43</v>
      </c>
      <c r="C1030" s="3">
        <v>31</v>
      </c>
      <c r="D1030" s="6" t="s">
        <v>20</v>
      </c>
      <c r="E1030">
        <v>167</v>
      </c>
      <c r="F1030">
        <v>0.65</v>
      </c>
      <c r="M1030" t="s">
        <v>45</v>
      </c>
      <c r="P1030">
        <v>3</v>
      </c>
      <c r="Q1030" s="18">
        <v>837</v>
      </c>
    </row>
    <row r="1031" spans="1:17">
      <c r="A1031" s="2">
        <v>41107</v>
      </c>
      <c r="B1031" s="3" t="s">
        <v>43</v>
      </c>
      <c r="C1031" s="3">
        <v>31</v>
      </c>
      <c r="D1031" s="6" t="s">
        <v>20</v>
      </c>
      <c r="E1031">
        <v>134</v>
      </c>
      <c r="F1031">
        <v>0.63</v>
      </c>
      <c r="M1031" t="s">
        <v>45</v>
      </c>
      <c r="P1031">
        <v>3</v>
      </c>
      <c r="Q1031" s="18">
        <v>838</v>
      </c>
    </row>
    <row r="1032" spans="1:17">
      <c r="A1032" s="2">
        <v>41107</v>
      </c>
      <c r="B1032" s="3" t="s">
        <v>43</v>
      </c>
      <c r="C1032" s="3">
        <v>31</v>
      </c>
      <c r="D1032" s="6" t="s">
        <v>20</v>
      </c>
      <c r="E1032">
        <v>116</v>
      </c>
      <c r="F1032">
        <v>0.45</v>
      </c>
      <c r="M1032" t="s">
        <v>45</v>
      </c>
      <c r="P1032">
        <v>3</v>
      </c>
      <c r="Q1032" s="18">
        <v>839</v>
      </c>
    </row>
    <row r="1033" spans="1:17">
      <c r="A1033" s="2">
        <v>41107</v>
      </c>
      <c r="B1033" s="3" t="s">
        <v>43</v>
      </c>
      <c r="C1033" s="3">
        <v>31</v>
      </c>
      <c r="D1033" s="6" t="s">
        <v>20</v>
      </c>
      <c r="E1033">
        <v>134</v>
      </c>
      <c r="F1033">
        <v>0.62</v>
      </c>
      <c r="M1033" t="s">
        <v>45</v>
      </c>
      <c r="P1033">
        <v>3</v>
      </c>
      <c r="Q1033" s="18">
        <v>840</v>
      </c>
    </row>
    <row r="1034" spans="1:17">
      <c r="A1034" s="2">
        <v>41107</v>
      </c>
      <c r="B1034" s="3" t="s">
        <v>43</v>
      </c>
      <c r="C1034" s="3">
        <v>31</v>
      </c>
      <c r="D1034" s="6" t="s">
        <v>15</v>
      </c>
      <c r="F1034">
        <v>3.8</v>
      </c>
      <c r="J1034">
        <f>181+213+244+279+283</f>
        <v>1200</v>
      </c>
      <c r="K1034">
        <v>5</v>
      </c>
      <c r="L1034">
        <v>283</v>
      </c>
      <c r="P1034">
        <v>3</v>
      </c>
      <c r="Q1034" s="18">
        <v>841</v>
      </c>
    </row>
    <row r="1035" spans="1:17">
      <c r="A1035" s="2">
        <v>41107</v>
      </c>
      <c r="B1035" s="3" t="s">
        <v>43</v>
      </c>
      <c r="C1035" s="3">
        <v>31</v>
      </c>
      <c r="D1035" s="6" t="s">
        <v>20</v>
      </c>
      <c r="E1035">
        <v>169</v>
      </c>
      <c r="F1035">
        <v>0.99</v>
      </c>
      <c r="M1035" t="s">
        <v>45</v>
      </c>
      <c r="P1035">
        <v>3</v>
      </c>
      <c r="Q1035" s="18">
        <v>842</v>
      </c>
    </row>
    <row r="1036" spans="1:17">
      <c r="A1036" s="2">
        <v>41107</v>
      </c>
      <c r="B1036" s="3" t="s">
        <v>43</v>
      </c>
      <c r="C1036" s="3">
        <v>31</v>
      </c>
      <c r="D1036" s="6" t="s">
        <v>20</v>
      </c>
      <c r="E1036">
        <v>107</v>
      </c>
      <c r="F1036">
        <v>0.85</v>
      </c>
      <c r="M1036" t="s">
        <v>45</v>
      </c>
      <c r="P1036">
        <v>3</v>
      </c>
      <c r="Q1036" s="18">
        <v>843</v>
      </c>
    </row>
    <row r="1037" spans="1:17">
      <c r="A1037" s="2">
        <v>41107</v>
      </c>
      <c r="B1037" s="3" t="s">
        <v>43</v>
      </c>
      <c r="C1037" s="3">
        <v>31</v>
      </c>
      <c r="D1037" s="6" t="s">
        <v>20</v>
      </c>
      <c r="E1037">
        <v>152</v>
      </c>
      <c r="F1037">
        <v>0.85</v>
      </c>
      <c r="M1037" t="s">
        <v>45</v>
      </c>
      <c r="P1037">
        <v>3</v>
      </c>
      <c r="Q1037" s="18">
        <v>844</v>
      </c>
    </row>
    <row r="1038" spans="1:17">
      <c r="A1038" s="2">
        <v>41107</v>
      </c>
      <c r="B1038" s="3" t="s">
        <v>43</v>
      </c>
      <c r="C1038" s="3">
        <v>31</v>
      </c>
      <c r="D1038" s="6" t="s">
        <v>15</v>
      </c>
      <c r="E1038">
        <v>291</v>
      </c>
      <c r="F1038">
        <v>3.54</v>
      </c>
      <c r="H1038">
        <v>26</v>
      </c>
      <c r="I1038">
        <v>3</v>
      </c>
      <c r="L1038">
        <v>277</v>
      </c>
      <c r="P1038">
        <v>3</v>
      </c>
      <c r="Q1038" s="18">
        <v>845</v>
      </c>
    </row>
    <row r="1039" spans="1:17">
      <c r="A1039" s="2">
        <v>41107</v>
      </c>
      <c r="B1039" s="3" t="s">
        <v>43</v>
      </c>
      <c r="C1039" s="3">
        <v>31</v>
      </c>
      <c r="D1039" s="6" t="s">
        <v>20</v>
      </c>
      <c r="E1039">
        <v>75</v>
      </c>
      <c r="F1039">
        <v>0.84</v>
      </c>
      <c r="M1039" t="s">
        <v>45</v>
      </c>
      <c r="P1039">
        <v>3</v>
      </c>
      <c r="Q1039" s="18">
        <v>846</v>
      </c>
    </row>
    <row r="1040" spans="1:17">
      <c r="A1040" s="10">
        <v>41107</v>
      </c>
      <c r="B1040" s="8" t="s">
        <v>43</v>
      </c>
      <c r="C1040" s="8">
        <v>31</v>
      </c>
      <c r="D1040" s="11" t="s">
        <v>15</v>
      </c>
      <c r="E1040" s="8"/>
      <c r="F1040" s="8">
        <v>2.71</v>
      </c>
      <c r="G1040" s="8"/>
      <c r="H1040" s="8"/>
      <c r="I1040" s="8"/>
      <c r="J1040" s="8"/>
      <c r="K1040" s="8"/>
      <c r="L1040" s="8"/>
      <c r="P1040">
        <v>3</v>
      </c>
      <c r="Q1040" s="18">
        <v>847</v>
      </c>
    </row>
    <row r="1041" spans="1:17">
      <c r="A1041" s="2">
        <v>41107</v>
      </c>
      <c r="B1041" s="3" t="s">
        <v>43</v>
      </c>
      <c r="C1041" s="3">
        <v>31</v>
      </c>
      <c r="D1041" s="6" t="s">
        <v>20</v>
      </c>
      <c r="E1041">
        <v>158</v>
      </c>
      <c r="F1041">
        <v>0.84</v>
      </c>
      <c r="M1041" t="s">
        <v>45</v>
      </c>
      <c r="P1041">
        <v>3</v>
      </c>
      <c r="Q1041" s="18">
        <v>848</v>
      </c>
    </row>
    <row r="1042" spans="1:17">
      <c r="A1042" s="2">
        <v>41107</v>
      </c>
      <c r="B1042" s="3" t="s">
        <v>43</v>
      </c>
      <c r="C1042" s="3">
        <v>31</v>
      </c>
      <c r="D1042" s="6" t="s">
        <v>20</v>
      </c>
      <c r="E1042">
        <v>73</v>
      </c>
      <c r="F1042">
        <v>1.05</v>
      </c>
      <c r="M1042" t="s">
        <v>45</v>
      </c>
      <c r="P1042">
        <v>3</v>
      </c>
      <c r="Q1042" s="18">
        <v>849</v>
      </c>
    </row>
    <row r="1043" spans="1:17">
      <c r="A1043" s="2">
        <v>41107</v>
      </c>
      <c r="B1043" s="3" t="s">
        <v>43</v>
      </c>
      <c r="C1043" s="3">
        <v>31</v>
      </c>
      <c r="D1043" s="6" t="s">
        <v>20</v>
      </c>
      <c r="E1043">
        <v>128</v>
      </c>
      <c r="F1043">
        <v>0.79</v>
      </c>
      <c r="M1043" t="s">
        <v>45</v>
      </c>
      <c r="P1043">
        <v>3</v>
      </c>
      <c r="Q1043" s="18">
        <v>850</v>
      </c>
    </row>
    <row r="1044" spans="1:17">
      <c r="A1044" s="2">
        <v>41107</v>
      </c>
      <c r="B1044" s="3" t="s">
        <v>43</v>
      </c>
      <c r="C1044" s="3">
        <v>31</v>
      </c>
      <c r="D1044" s="6" t="s">
        <v>15</v>
      </c>
      <c r="E1044">
        <v>182</v>
      </c>
      <c r="F1044">
        <v>2.41</v>
      </c>
      <c r="H1044">
        <v>20</v>
      </c>
      <c r="I1044">
        <v>2</v>
      </c>
      <c r="L1044">
        <v>172</v>
      </c>
      <c r="P1044">
        <v>3</v>
      </c>
      <c r="Q1044" s="18">
        <v>851</v>
      </c>
    </row>
    <row r="1045" spans="1:17">
      <c r="A1045" s="2">
        <v>41107</v>
      </c>
      <c r="B1045" s="3" t="s">
        <v>43</v>
      </c>
      <c r="C1045" s="3">
        <v>31</v>
      </c>
      <c r="D1045" s="6" t="s">
        <v>20</v>
      </c>
      <c r="E1045">
        <v>99</v>
      </c>
      <c r="F1045">
        <v>0.97</v>
      </c>
      <c r="M1045" t="s">
        <v>45</v>
      </c>
      <c r="P1045">
        <v>3</v>
      </c>
      <c r="Q1045" s="18">
        <v>852</v>
      </c>
    </row>
    <row r="1046" spans="1:17">
      <c r="A1046" s="2">
        <v>41107</v>
      </c>
      <c r="B1046" s="3" t="s">
        <v>43</v>
      </c>
      <c r="C1046" s="3">
        <v>31</v>
      </c>
      <c r="D1046" s="6" t="s">
        <v>20</v>
      </c>
      <c r="E1046">
        <v>130</v>
      </c>
      <c r="F1046">
        <v>0.97</v>
      </c>
      <c r="M1046" t="s">
        <v>45</v>
      </c>
      <c r="P1046">
        <v>3</v>
      </c>
      <c r="Q1046" s="18">
        <v>853</v>
      </c>
    </row>
    <row r="1047" spans="1:17">
      <c r="A1047" s="2">
        <v>41107</v>
      </c>
      <c r="B1047" s="3" t="s">
        <v>43</v>
      </c>
      <c r="C1047" s="3">
        <v>31</v>
      </c>
      <c r="D1047" s="6" t="s">
        <v>20</v>
      </c>
      <c r="E1047">
        <v>82</v>
      </c>
      <c r="F1047">
        <v>0.59</v>
      </c>
      <c r="G1047">
        <v>1</v>
      </c>
      <c r="M1047" t="s">
        <v>45</v>
      </c>
      <c r="P1047">
        <v>3</v>
      </c>
      <c r="Q1047" s="18">
        <v>854</v>
      </c>
    </row>
    <row r="1048" spans="1:17">
      <c r="A1048" s="2">
        <v>41107</v>
      </c>
      <c r="B1048" s="3" t="s">
        <v>43</v>
      </c>
      <c r="C1048" s="3">
        <v>31</v>
      </c>
      <c r="D1048" s="6" t="s">
        <v>20</v>
      </c>
      <c r="E1048">
        <v>180</v>
      </c>
      <c r="F1048">
        <v>0.54</v>
      </c>
      <c r="M1048" t="s">
        <v>45</v>
      </c>
      <c r="P1048">
        <v>3</v>
      </c>
      <c r="Q1048" s="18">
        <v>855</v>
      </c>
    </row>
    <row r="1049" spans="1:17">
      <c r="A1049" s="2">
        <v>41107</v>
      </c>
      <c r="B1049" s="3" t="s">
        <v>43</v>
      </c>
      <c r="C1049" s="3">
        <v>31</v>
      </c>
      <c r="D1049" s="6" t="s">
        <v>20</v>
      </c>
      <c r="E1049">
        <v>178</v>
      </c>
      <c r="F1049">
        <v>0.56999999999999995</v>
      </c>
      <c r="G1049">
        <v>1</v>
      </c>
      <c r="M1049" t="s">
        <v>45</v>
      </c>
      <c r="P1049">
        <v>3</v>
      </c>
      <c r="Q1049" s="18">
        <v>856</v>
      </c>
    </row>
    <row r="1050" spans="1:17">
      <c r="A1050" s="2">
        <v>41107</v>
      </c>
      <c r="B1050" s="3" t="s">
        <v>43</v>
      </c>
      <c r="C1050" s="3">
        <v>31</v>
      </c>
      <c r="D1050" s="6" t="s">
        <v>20</v>
      </c>
      <c r="E1050">
        <v>163</v>
      </c>
      <c r="F1050">
        <v>0.66</v>
      </c>
      <c r="M1050" t="s">
        <v>45</v>
      </c>
      <c r="P1050">
        <v>3</v>
      </c>
      <c r="Q1050" s="18">
        <v>857</v>
      </c>
    </row>
    <row r="1051" spans="1:17">
      <c r="A1051" s="2">
        <v>41107</v>
      </c>
      <c r="B1051" s="3" t="s">
        <v>43</v>
      </c>
      <c r="C1051" s="3">
        <v>31</v>
      </c>
      <c r="D1051" s="6" t="s">
        <v>20</v>
      </c>
      <c r="E1051">
        <v>175</v>
      </c>
      <c r="F1051">
        <v>0.71</v>
      </c>
      <c r="M1051" t="s">
        <v>45</v>
      </c>
      <c r="P1051">
        <v>3</v>
      </c>
      <c r="Q1051" s="18">
        <v>858</v>
      </c>
    </row>
    <row r="1052" spans="1:17">
      <c r="A1052" s="2">
        <v>41107</v>
      </c>
      <c r="B1052" s="3" t="s">
        <v>43</v>
      </c>
      <c r="C1052" s="3">
        <v>31</v>
      </c>
      <c r="D1052" s="6" t="s">
        <v>20</v>
      </c>
      <c r="E1052">
        <v>72</v>
      </c>
      <c r="F1052">
        <v>0.68</v>
      </c>
      <c r="M1052" t="s">
        <v>45</v>
      </c>
      <c r="P1052">
        <v>3</v>
      </c>
      <c r="Q1052" s="18">
        <v>859</v>
      </c>
    </row>
    <row r="1053" spans="1:17">
      <c r="A1053" s="2">
        <v>41107</v>
      </c>
      <c r="B1053" s="3" t="s">
        <v>43</v>
      </c>
      <c r="C1053" s="3">
        <v>31</v>
      </c>
      <c r="D1053" s="6" t="s">
        <v>20</v>
      </c>
      <c r="E1053">
        <v>145</v>
      </c>
      <c r="F1053">
        <v>0.73</v>
      </c>
      <c r="M1053" t="s">
        <v>45</v>
      </c>
      <c r="P1053">
        <v>3</v>
      </c>
      <c r="Q1053" s="18">
        <v>860</v>
      </c>
    </row>
    <row r="1054" spans="1:17">
      <c r="A1054" s="2">
        <v>41107</v>
      </c>
      <c r="B1054" s="3" t="s">
        <v>43</v>
      </c>
      <c r="C1054" s="3">
        <v>31</v>
      </c>
      <c r="D1054" s="6" t="s">
        <v>20</v>
      </c>
      <c r="E1054">
        <v>189</v>
      </c>
      <c r="F1054">
        <v>0.72</v>
      </c>
      <c r="M1054" t="s">
        <v>45</v>
      </c>
      <c r="P1054">
        <v>3</v>
      </c>
      <c r="Q1054" s="18">
        <v>861</v>
      </c>
    </row>
    <row r="1055" spans="1:17">
      <c r="A1055" s="2">
        <v>41107</v>
      </c>
      <c r="B1055" s="3" t="s">
        <v>43</v>
      </c>
      <c r="C1055" s="3">
        <v>31</v>
      </c>
      <c r="D1055" s="6" t="s">
        <v>20</v>
      </c>
      <c r="E1055">
        <v>159</v>
      </c>
      <c r="F1055">
        <v>0.82</v>
      </c>
      <c r="M1055" t="s">
        <v>45</v>
      </c>
      <c r="P1055">
        <v>3</v>
      </c>
      <c r="Q1055" s="18">
        <v>862</v>
      </c>
    </row>
    <row r="1056" spans="1:17">
      <c r="A1056" s="2">
        <v>41107</v>
      </c>
      <c r="B1056" s="3" t="s">
        <v>43</v>
      </c>
      <c r="C1056" s="3">
        <v>31</v>
      </c>
      <c r="D1056" s="6" t="s">
        <v>20</v>
      </c>
      <c r="E1056">
        <v>185</v>
      </c>
      <c r="F1056">
        <v>0.75</v>
      </c>
      <c r="M1056" t="s">
        <v>45</v>
      </c>
      <c r="P1056">
        <v>3</v>
      </c>
      <c r="Q1056" s="18">
        <v>863</v>
      </c>
    </row>
    <row r="1057" spans="1:17">
      <c r="A1057" s="2">
        <v>41107</v>
      </c>
      <c r="B1057" s="3" t="s">
        <v>43</v>
      </c>
      <c r="C1057" s="3">
        <v>31</v>
      </c>
      <c r="D1057" s="6" t="s">
        <v>20</v>
      </c>
      <c r="E1057">
        <v>98</v>
      </c>
      <c r="F1057">
        <v>0.43</v>
      </c>
      <c r="M1057" t="s">
        <v>45</v>
      </c>
      <c r="P1057">
        <v>3</v>
      </c>
      <c r="Q1057" s="18">
        <v>864</v>
      </c>
    </row>
    <row r="1058" spans="1:17">
      <c r="A1058" s="2">
        <v>41107</v>
      </c>
      <c r="B1058" s="3" t="s">
        <v>43</v>
      </c>
      <c r="C1058" s="3">
        <v>31</v>
      </c>
      <c r="D1058" s="6" t="s">
        <v>20</v>
      </c>
      <c r="E1058">
        <v>163</v>
      </c>
      <c r="F1058">
        <v>0.53</v>
      </c>
      <c r="M1058" t="s">
        <v>45</v>
      </c>
      <c r="P1058">
        <v>3</v>
      </c>
      <c r="Q1058" s="18">
        <v>865</v>
      </c>
    </row>
    <row r="1059" spans="1:17">
      <c r="A1059" s="2">
        <v>41107</v>
      </c>
      <c r="B1059" s="3" t="s">
        <v>43</v>
      </c>
      <c r="C1059" s="3">
        <v>31</v>
      </c>
      <c r="D1059" s="6" t="s">
        <v>20</v>
      </c>
      <c r="E1059">
        <v>180</v>
      </c>
      <c r="F1059">
        <v>0.78</v>
      </c>
      <c r="M1059" t="s">
        <v>45</v>
      </c>
      <c r="P1059">
        <v>3</v>
      </c>
      <c r="Q1059" s="18">
        <v>866</v>
      </c>
    </row>
    <row r="1060" spans="1:17">
      <c r="A1060" s="2">
        <v>41107</v>
      </c>
      <c r="B1060" s="3" t="s">
        <v>43</v>
      </c>
      <c r="C1060" s="3">
        <v>31</v>
      </c>
      <c r="D1060" s="6" t="s">
        <v>20</v>
      </c>
      <c r="E1060">
        <v>177</v>
      </c>
      <c r="F1060">
        <v>0.79</v>
      </c>
      <c r="M1060" t="s">
        <v>45</v>
      </c>
      <c r="P1060">
        <v>3</v>
      </c>
      <c r="Q1060" s="18">
        <v>867</v>
      </c>
    </row>
    <row r="1061" spans="1:17">
      <c r="A1061" s="2">
        <v>41107</v>
      </c>
      <c r="B1061" s="3" t="s">
        <v>43</v>
      </c>
      <c r="C1061" s="3">
        <v>31</v>
      </c>
      <c r="D1061" s="6" t="s">
        <v>20</v>
      </c>
      <c r="E1061">
        <v>134</v>
      </c>
      <c r="F1061">
        <v>0.79</v>
      </c>
      <c r="M1061" t="s">
        <v>45</v>
      </c>
      <c r="P1061">
        <v>3</v>
      </c>
      <c r="Q1061" s="18">
        <v>868</v>
      </c>
    </row>
    <row r="1062" spans="1:17">
      <c r="A1062" s="2">
        <v>41107</v>
      </c>
      <c r="B1062" s="3" t="s">
        <v>43</v>
      </c>
      <c r="C1062" s="3">
        <v>31</v>
      </c>
      <c r="D1062" s="6" t="s">
        <v>20</v>
      </c>
      <c r="E1062">
        <v>94</v>
      </c>
      <c r="F1062">
        <v>0.75</v>
      </c>
      <c r="M1062" t="s">
        <v>45</v>
      </c>
      <c r="P1062">
        <v>3</v>
      </c>
      <c r="Q1062" s="18">
        <v>869</v>
      </c>
    </row>
    <row r="1063" spans="1:17">
      <c r="A1063" s="2">
        <v>41107</v>
      </c>
      <c r="B1063" s="3" t="s">
        <v>43</v>
      </c>
      <c r="C1063" s="3">
        <v>31</v>
      </c>
      <c r="D1063" s="6" t="s">
        <v>20</v>
      </c>
      <c r="E1063">
        <v>143</v>
      </c>
      <c r="F1063">
        <v>0.56000000000000005</v>
      </c>
      <c r="M1063" t="s">
        <v>45</v>
      </c>
      <c r="P1063">
        <v>3</v>
      </c>
      <c r="Q1063" s="18">
        <v>870</v>
      </c>
    </row>
    <row r="1064" spans="1:17">
      <c r="A1064" s="2">
        <v>41107</v>
      </c>
      <c r="B1064" s="3" t="s">
        <v>43</v>
      </c>
      <c r="C1064" s="3">
        <v>31</v>
      </c>
      <c r="D1064" s="6" t="s">
        <v>20</v>
      </c>
      <c r="E1064" s="14">
        <v>64</v>
      </c>
      <c r="F1064">
        <v>0.63</v>
      </c>
      <c r="G1064">
        <v>2</v>
      </c>
      <c r="M1064" t="s">
        <v>45</v>
      </c>
      <c r="P1064">
        <v>3</v>
      </c>
      <c r="Q1064" s="18">
        <v>871</v>
      </c>
    </row>
    <row r="1065" spans="1:17">
      <c r="A1065" s="2">
        <v>41107</v>
      </c>
      <c r="B1065" s="3" t="s">
        <v>43</v>
      </c>
      <c r="C1065" s="3">
        <v>31</v>
      </c>
      <c r="D1065" s="6" t="s">
        <v>20</v>
      </c>
      <c r="E1065">
        <v>168</v>
      </c>
      <c r="F1065">
        <v>0.57999999999999996</v>
      </c>
      <c r="M1065" t="s">
        <v>45</v>
      </c>
      <c r="P1065">
        <v>3</v>
      </c>
      <c r="Q1065" s="18">
        <v>872</v>
      </c>
    </row>
    <row r="1066" spans="1:17">
      <c r="A1066" s="2">
        <v>41107</v>
      </c>
      <c r="B1066" s="3" t="s">
        <v>43</v>
      </c>
      <c r="C1066" s="3">
        <v>31</v>
      </c>
      <c r="D1066" s="6" t="s">
        <v>20</v>
      </c>
      <c r="E1066">
        <v>97</v>
      </c>
      <c r="F1066">
        <v>0.75</v>
      </c>
      <c r="M1066" t="s">
        <v>45</v>
      </c>
      <c r="P1066">
        <v>3</v>
      </c>
      <c r="Q1066" s="18">
        <v>873</v>
      </c>
    </row>
    <row r="1067" spans="1:17">
      <c r="A1067" s="2">
        <v>41107</v>
      </c>
      <c r="B1067" s="3" t="s">
        <v>43</v>
      </c>
      <c r="C1067" s="3">
        <v>31</v>
      </c>
      <c r="D1067" s="6" t="s">
        <v>20</v>
      </c>
      <c r="E1067">
        <v>61</v>
      </c>
      <c r="F1067">
        <v>0.86</v>
      </c>
      <c r="G1067" s="5"/>
      <c r="M1067" t="s">
        <v>45</v>
      </c>
      <c r="P1067">
        <v>3</v>
      </c>
      <c r="Q1067" s="18">
        <v>874</v>
      </c>
    </row>
    <row r="1068" spans="1:17" s="9" customFormat="1">
      <c r="A1068" s="2">
        <v>41107</v>
      </c>
      <c r="B1068" s="3" t="s">
        <v>43</v>
      </c>
      <c r="C1068" s="3">
        <v>31</v>
      </c>
      <c r="D1068" s="6" t="s">
        <v>20</v>
      </c>
      <c r="E1068">
        <v>106</v>
      </c>
      <c r="F1068">
        <v>0.75</v>
      </c>
      <c r="G1068"/>
      <c r="H1068"/>
      <c r="I1068"/>
      <c r="J1068"/>
      <c r="K1068"/>
      <c r="L1068"/>
      <c r="M1068" t="s">
        <v>45</v>
      </c>
      <c r="N1068"/>
      <c r="O1068"/>
      <c r="P1068">
        <v>3</v>
      </c>
      <c r="Q1068" s="18">
        <v>875</v>
      </c>
    </row>
    <row r="1069" spans="1:17" s="9" customFormat="1">
      <c r="A1069" s="2">
        <v>41107</v>
      </c>
      <c r="B1069" s="3" t="s">
        <v>43</v>
      </c>
      <c r="C1069" s="3">
        <v>31</v>
      </c>
      <c r="D1069" s="6" t="s">
        <v>20</v>
      </c>
      <c r="E1069">
        <v>77</v>
      </c>
      <c r="F1069">
        <v>0.69</v>
      </c>
      <c r="G1069"/>
      <c r="H1069"/>
      <c r="I1069"/>
      <c r="J1069"/>
      <c r="K1069"/>
      <c r="L1069"/>
      <c r="M1069" t="s">
        <v>45</v>
      </c>
      <c r="N1069"/>
      <c r="O1069"/>
      <c r="P1069">
        <v>3</v>
      </c>
      <c r="Q1069" s="18">
        <v>876</v>
      </c>
    </row>
    <row r="1070" spans="1:17" s="9" customFormat="1">
      <c r="A1070" s="2">
        <v>41107</v>
      </c>
      <c r="B1070" s="3" t="s">
        <v>43</v>
      </c>
      <c r="C1070" s="3">
        <v>31</v>
      </c>
      <c r="D1070" s="6" t="s">
        <v>20</v>
      </c>
      <c r="E1070">
        <v>88</v>
      </c>
      <c r="F1070">
        <v>0.62</v>
      </c>
      <c r="G1070"/>
      <c r="H1070"/>
      <c r="I1070"/>
      <c r="J1070"/>
      <c r="K1070"/>
      <c r="L1070"/>
      <c r="M1070" t="s">
        <v>45</v>
      </c>
      <c r="N1070"/>
      <c r="O1070"/>
      <c r="P1070">
        <v>3</v>
      </c>
      <c r="Q1070" s="18">
        <v>877</v>
      </c>
    </row>
    <row r="1071" spans="1:17" s="9" customFormat="1">
      <c r="A1071" s="2">
        <v>41107</v>
      </c>
      <c r="B1071" s="3" t="s">
        <v>43</v>
      </c>
      <c r="C1071" s="3">
        <v>31</v>
      </c>
      <c r="D1071" s="6" t="s">
        <v>20</v>
      </c>
      <c r="E1071">
        <v>190</v>
      </c>
      <c r="F1071">
        <v>0.44</v>
      </c>
      <c r="G1071"/>
      <c r="H1071"/>
      <c r="I1071"/>
      <c r="J1071"/>
      <c r="K1071"/>
      <c r="L1071"/>
      <c r="M1071" t="s">
        <v>45</v>
      </c>
      <c r="N1071"/>
      <c r="O1071"/>
      <c r="P1071">
        <v>3</v>
      </c>
      <c r="Q1071" s="18">
        <v>878</v>
      </c>
    </row>
    <row r="1072" spans="1:17" s="9" customFormat="1">
      <c r="A1072" s="2">
        <v>41107</v>
      </c>
      <c r="B1072" s="3" t="s">
        <v>43</v>
      </c>
      <c r="C1072" s="3">
        <v>31</v>
      </c>
      <c r="D1072" s="6" t="s">
        <v>20</v>
      </c>
      <c r="E1072">
        <v>155</v>
      </c>
      <c r="F1072">
        <v>1.1499999999999999</v>
      </c>
      <c r="G1072"/>
      <c r="H1072"/>
      <c r="I1072"/>
      <c r="J1072"/>
      <c r="K1072"/>
      <c r="L1072"/>
      <c r="M1072" t="s">
        <v>45</v>
      </c>
      <c r="N1072"/>
      <c r="O1072"/>
      <c r="P1072">
        <v>3</v>
      </c>
      <c r="Q1072" s="18">
        <v>879</v>
      </c>
    </row>
    <row r="1073" spans="1:17" s="9" customFormat="1">
      <c r="A1073" s="2">
        <v>41107</v>
      </c>
      <c r="B1073" s="3" t="s">
        <v>43</v>
      </c>
      <c r="C1073" s="3">
        <v>31</v>
      </c>
      <c r="D1073" s="6" t="s">
        <v>20</v>
      </c>
      <c r="E1073">
        <v>48</v>
      </c>
      <c r="F1073">
        <v>0.53</v>
      </c>
      <c r="G1073"/>
      <c r="H1073"/>
      <c r="I1073"/>
      <c r="J1073"/>
      <c r="K1073"/>
      <c r="L1073"/>
      <c r="M1073" t="s">
        <v>45</v>
      </c>
      <c r="N1073"/>
      <c r="O1073"/>
      <c r="P1073">
        <v>3</v>
      </c>
      <c r="Q1073" s="18">
        <v>880</v>
      </c>
    </row>
    <row r="1074" spans="1:17" s="9" customFormat="1">
      <c r="A1074" s="2">
        <v>41107</v>
      </c>
      <c r="B1074" s="3" t="s">
        <v>43</v>
      </c>
      <c r="C1074" s="3">
        <v>31</v>
      </c>
      <c r="D1074" s="6" t="s">
        <v>20</v>
      </c>
      <c r="E1074">
        <v>179</v>
      </c>
      <c r="F1074">
        <v>0.56000000000000005</v>
      </c>
      <c r="G1074"/>
      <c r="H1074"/>
      <c r="I1074"/>
      <c r="J1074"/>
      <c r="K1074"/>
      <c r="L1074"/>
      <c r="M1074" t="s">
        <v>45</v>
      </c>
      <c r="N1074"/>
      <c r="O1074"/>
      <c r="P1074">
        <v>3</v>
      </c>
      <c r="Q1074" s="18">
        <v>881</v>
      </c>
    </row>
    <row r="1075" spans="1:17" s="9" customFormat="1">
      <c r="A1075" s="2">
        <v>41107</v>
      </c>
      <c r="B1075" s="3" t="s">
        <v>43</v>
      </c>
      <c r="C1075" s="3">
        <v>31</v>
      </c>
      <c r="D1075" s="6" t="s">
        <v>15</v>
      </c>
      <c r="E1075"/>
      <c r="F1075">
        <v>1.2</v>
      </c>
      <c r="G1075"/>
      <c r="H1075"/>
      <c r="I1075"/>
      <c r="J1075">
        <f>150+198+215</f>
        <v>563</v>
      </c>
      <c r="K1075">
        <v>3</v>
      </c>
      <c r="L1075">
        <v>215</v>
      </c>
      <c r="M1075"/>
      <c r="N1075"/>
      <c r="O1075"/>
      <c r="P1075">
        <v>3</v>
      </c>
      <c r="Q1075" s="18">
        <v>882</v>
      </c>
    </row>
    <row r="1076" spans="1:17" s="9" customFormat="1">
      <c r="A1076" s="2">
        <v>41107</v>
      </c>
      <c r="B1076" s="3" t="s">
        <v>43</v>
      </c>
      <c r="C1076" s="3">
        <v>12</v>
      </c>
      <c r="D1076" s="5" t="s">
        <v>18</v>
      </c>
      <c r="E1076">
        <v>125</v>
      </c>
      <c r="F1076">
        <v>1.06</v>
      </c>
      <c r="G1076"/>
      <c r="H1076"/>
      <c r="I1076"/>
      <c r="J1076"/>
      <c r="K1076"/>
      <c r="L1076"/>
      <c r="M1076"/>
      <c r="N1076"/>
      <c r="O1076"/>
      <c r="P1076">
        <v>3</v>
      </c>
      <c r="Q1076" s="18">
        <v>883</v>
      </c>
    </row>
    <row r="1077" spans="1:17" s="9" customFormat="1">
      <c r="A1077" s="2">
        <v>41107</v>
      </c>
      <c r="B1077" s="3" t="s">
        <v>43</v>
      </c>
      <c r="C1077" s="3">
        <v>12</v>
      </c>
      <c r="D1077" s="5" t="s">
        <v>15</v>
      </c>
      <c r="E1077">
        <v>262</v>
      </c>
      <c r="F1077">
        <v>3.1</v>
      </c>
      <c r="G1077"/>
      <c r="H1077">
        <v>27</v>
      </c>
      <c r="I1077">
        <v>1.5</v>
      </c>
      <c r="J1077"/>
      <c r="K1077"/>
      <c r="L1077">
        <v>281</v>
      </c>
      <c r="M1077"/>
      <c r="N1077"/>
      <c r="O1077"/>
      <c r="P1077">
        <v>3</v>
      </c>
      <c r="Q1077" s="18">
        <v>884</v>
      </c>
    </row>
    <row r="1078" spans="1:17" s="9" customFormat="1">
      <c r="A1078" s="2">
        <v>41107</v>
      </c>
      <c r="B1078" s="3" t="s">
        <v>43</v>
      </c>
      <c r="C1078" s="3">
        <v>12</v>
      </c>
      <c r="D1078" s="5" t="s">
        <v>18</v>
      </c>
      <c r="E1078">
        <v>291</v>
      </c>
      <c r="F1078">
        <v>2.61</v>
      </c>
      <c r="G1078">
        <v>12</v>
      </c>
      <c r="H1078"/>
      <c r="I1078"/>
      <c r="J1078"/>
      <c r="K1078"/>
      <c r="L1078"/>
      <c r="M1078"/>
      <c r="N1078"/>
      <c r="O1078"/>
      <c r="P1078">
        <v>3</v>
      </c>
      <c r="Q1078" s="18">
        <v>885</v>
      </c>
    </row>
    <row r="1079" spans="1:17" s="9" customFormat="1">
      <c r="A1079" s="2">
        <v>41107</v>
      </c>
      <c r="B1079" s="3" t="s">
        <v>43</v>
      </c>
      <c r="C1079" s="3">
        <v>12</v>
      </c>
      <c r="D1079" s="5" t="s">
        <v>15</v>
      </c>
      <c r="E1079"/>
      <c r="F1079">
        <v>1.36</v>
      </c>
      <c r="G1079"/>
      <c r="H1079"/>
      <c r="I1079"/>
      <c r="J1079">
        <f>232+252+259</f>
        <v>743</v>
      </c>
      <c r="K1079">
        <v>3</v>
      </c>
      <c r="L1079">
        <v>259</v>
      </c>
      <c r="M1079"/>
      <c r="N1079"/>
      <c r="O1079"/>
      <c r="P1079">
        <v>3</v>
      </c>
      <c r="Q1079" s="18">
        <v>886</v>
      </c>
    </row>
    <row r="1080" spans="1:17" s="9" customFormat="1">
      <c r="A1080" s="2">
        <v>41107</v>
      </c>
      <c r="B1080" s="3" t="s">
        <v>43</v>
      </c>
      <c r="C1080" s="3">
        <v>12</v>
      </c>
      <c r="D1080" s="5" t="s">
        <v>18</v>
      </c>
      <c r="E1080">
        <v>267</v>
      </c>
      <c r="F1080">
        <v>1.36</v>
      </c>
      <c r="G1080"/>
      <c r="H1080"/>
      <c r="I1080"/>
      <c r="J1080"/>
      <c r="K1080"/>
      <c r="L1080"/>
      <c r="M1080"/>
      <c r="N1080"/>
      <c r="O1080"/>
      <c r="P1080">
        <v>3</v>
      </c>
      <c r="Q1080" s="18">
        <v>887</v>
      </c>
    </row>
    <row r="1081" spans="1:17" s="9" customFormat="1">
      <c r="A1081" s="2">
        <v>41107</v>
      </c>
      <c r="B1081" s="3" t="s">
        <v>43</v>
      </c>
      <c r="C1081" s="3">
        <v>12</v>
      </c>
      <c r="D1081" s="5" t="s">
        <v>18</v>
      </c>
      <c r="E1081">
        <v>224</v>
      </c>
      <c r="F1081">
        <v>1.81</v>
      </c>
      <c r="G1081">
        <v>13</v>
      </c>
      <c r="H1081"/>
      <c r="I1081"/>
      <c r="J1081"/>
      <c r="K1081"/>
      <c r="L1081"/>
      <c r="M1081"/>
      <c r="N1081"/>
      <c r="O1081"/>
      <c r="P1081">
        <v>3</v>
      </c>
      <c r="Q1081" s="18">
        <v>888</v>
      </c>
    </row>
    <row r="1082" spans="1:17" s="9" customFormat="1">
      <c r="A1082" s="2">
        <v>41107</v>
      </c>
      <c r="B1082" s="3" t="s">
        <v>43</v>
      </c>
      <c r="C1082" s="3">
        <v>12</v>
      </c>
      <c r="D1082" s="5" t="s">
        <v>18</v>
      </c>
      <c r="E1082">
        <v>233</v>
      </c>
      <c r="F1082">
        <v>1.81</v>
      </c>
      <c r="G1082">
        <v>23</v>
      </c>
      <c r="H1082"/>
      <c r="I1082"/>
      <c r="J1082"/>
      <c r="K1082"/>
      <c r="L1082"/>
      <c r="M1082"/>
      <c r="N1082"/>
      <c r="O1082"/>
      <c r="P1082">
        <v>3</v>
      </c>
      <c r="Q1082" s="18">
        <v>889</v>
      </c>
    </row>
    <row r="1083" spans="1:17" s="9" customFormat="1">
      <c r="A1083" s="2">
        <v>41107</v>
      </c>
      <c r="B1083" s="3" t="s">
        <v>43</v>
      </c>
      <c r="C1083" s="3">
        <v>12</v>
      </c>
      <c r="D1083" s="5" t="s">
        <v>18</v>
      </c>
      <c r="E1083">
        <v>281</v>
      </c>
      <c r="F1083">
        <v>1.52</v>
      </c>
      <c r="G1083"/>
      <c r="H1083"/>
      <c r="I1083"/>
      <c r="J1083"/>
      <c r="K1083"/>
      <c r="L1083"/>
      <c r="M1083"/>
      <c r="N1083"/>
      <c r="O1083"/>
      <c r="P1083">
        <v>3</v>
      </c>
      <c r="Q1083" s="18">
        <v>890</v>
      </c>
    </row>
    <row r="1084" spans="1:17" s="9" customFormat="1">
      <c r="A1084" s="2">
        <v>41107</v>
      </c>
      <c r="B1084" s="3" t="s">
        <v>43</v>
      </c>
      <c r="C1084" s="3">
        <v>12</v>
      </c>
      <c r="D1084" s="5" t="s">
        <v>18</v>
      </c>
      <c r="E1084">
        <v>236</v>
      </c>
      <c r="F1084">
        <v>1.42</v>
      </c>
      <c r="G1084"/>
      <c r="H1084"/>
      <c r="I1084"/>
      <c r="J1084"/>
      <c r="K1084"/>
      <c r="L1084"/>
      <c r="M1084"/>
      <c r="N1084"/>
      <c r="O1084"/>
      <c r="P1084">
        <v>3</v>
      </c>
      <c r="Q1084" s="18">
        <v>891</v>
      </c>
    </row>
    <row r="1085" spans="1:17" s="9" customFormat="1">
      <c r="A1085" s="2">
        <v>41107</v>
      </c>
      <c r="B1085" s="3" t="s">
        <v>43</v>
      </c>
      <c r="C1085" s="3">
        <v>12</v>
      </c>
      <c r="D1085" s="5" t="s">
        <v>18</v>
      </c>
      <c r="E1085">
        <v>199</v>
      </c>
      <c r="F1085">
        <v>1.48</v>
      </c>
      <c r="G1085"/>
      <c r="H1085"/>
      <c r="I1085"/>
      <c r="J1085"/>
      <c r="K1085"/>
      <c r="L1085"/>
      <c r="M1085"/>
      <c r="N1085"/>
      <c r="O1085"/>
      <c r="P1085">
        <v>3</v>
      </c>
      <c r="Q1085" s="18">
        <v>892</v>
      </c>
    </row>
    <row r="1086" spans="1:17" s="9" customFormat="1">
      <c r="A1086" s="2">
        <v>41107</v>
      </c>
      <c r="B1086" s="3" t="s">
        <v>43</v>
      </c>
      <c r="C1086" s="3">
        <v>12</v>
      </c>
      <c r="D1086" s="5" t="s">
        <v>18</v>
      </c>
      <c r="E1086">
        <v>275</v>
      </c>
      <c r="F1086">
        <v>1.1599999999999999</v>
      </c>
      <c r="G1086">
        <v>17</v>
      </c>
      <c r="H1086"/>
      <c r="I1086"/>
      <c r="J1086"/>
      <c r="K1086"/>
      <c r="L1086"/>
      <c r="M1086"/>
      <c r="N1086"/>
      <c r="O1086"/>
      <c r="P1086">
        <v>3</v>
      </c>
      <c r="Q1086" s="18">
        <v>893</v>
      </c>
    </row>
    <row r="1087" spans="1:17" s="9" customFormat="1">
      <c r="A1087" s="2">
        <v>41107</v>
      </c>
      <c r="B1087" s="3" t="s">
        <v>43</v>
      </c>
      <c r="C1087" s="3">
        <v>12</v>
      </c>
      <c r="D1087" s="5" t="s">
        <v>18</v>
      </c>
      <c r="E1087">
        <v>183</v>
      </c>
      <c r="F1087">
        <v>1.5</v>
      </c>
      <c r="G1087"/>
      <c r="H1087"/>
      <c r="I1087"/>
      <c r="J1087"/>
      <c r="K1087"/>
      <c r="L1087"/>
      <c r="M1087"/>
      <c r="N1087"/>
      <c r="O1087"/>
      <c r="P1087">
        <v>3</v>
      </c>
      <c r="Q1087" s="18">
        <v>894</v>
      </c>
    </row>
    <row r="1088" spans="1:17" s="9" customFormat="1">
      <c r="A1088" s="2">
        <v>41107</v>
      </c>
      <c r="B1088" s="3" t="s">
        <v>43</v>
      </c>
      <c r="C1088" s="3">
        <v>12</v>
      </c>
      <c r="D1088" s="5" t="s">
        <v>18</v>
      </c>
      <c r="E1088">
        <v>298</v>
      </c>
      <c r="F1088">
        <v>1.35</v>
      </c>
      <c r="G1088">
        <v>13</v>
      </c>
      <c r="H1088"/>
      <c r="I1088"/>
      <c r="J1088"/>
      <c r="K1088"/>
      <c r="L1088"/>
      <c r="M1088"/>
      <c r="N1088"/>
      <c r="O1088"/>
      <c r="P1088">
        <v>3</v>
      </c>
      <c r="Q1088" s="18">
        <v>895</v>
      </c>
    </row>
    <row r="1089" spans="1:17" s="9" customFormat="1">
      <c r="A1089" s="2">
        <v>41107</v>
      </c>
      <c r="B1089" s="3" t="s">
        <v>43</v>
      </c>
      <c r="C1089" s="3">
        <v>12</v>
      </c>
      <c r="D1089" s="5" t="s">
        <v>18</v>
      </c>
      <c r="E1089">
        <v>125</v>
      </c>
      <c r="F1089">
        <v>1.53</v>
      </c>
      <c r="G1089"/>
      <c r="H1089"/>
      <c r="I1089"/>
      <c r="J1089"/>
      <c r="K1089"/>
      <c r="L1089"/>
      <c r="M1089"/>
      <c r="N1089"/>
      <c r="O1089"/>
      <c r="P1089">
        <v>3</v>
      </c>
      <c r="Q1089" s="18">
        <v>896</v>
      </c>
    </row>
    <row r="1090" spans="1:17" s="9" customFormat="1">
      <c r="A1090" s="2">
        <v>41107</v>
      </c>
      <c r="B1090" s="3" t="s">
        <v>43</v>
      </c>
      <c r="C1090" s="3">
        <v>12</v>
      </c>
      <c r="D1090" s="5" t="s">
        <v>18</v>
      </c>
      <c r="E1090">
        <v>274</v>
      </c>
      <c r="F1090">
        <v>2.09</v>
      </c>
      <c r="G1090">
        <v>3</v>
      </c>
      <c r="H1090"/>
      <c r="I1090"/>
      <c r="J1090"/>
      <c r="K1090"/>
      <c r="L1090"/>
      <c r="M1090"/>
      <c r="N1090"/>
      <c r="O1090"/>
      <c r="P1090">
        <v>3</v>
      </c>
      <c r="Q1090" s="18">
        <v>897</v>
      </c>
    </row>
    <row r="1091" spans="1:17" s="9" customFormat="1">
      <c r="A1091" s="2">
        <v>41107</v>
      </c>
      <c r="B1091" s="3" t="s">
        <v>43</v>
      </c>
      <c r="C1091" s="3">
        <v>12</v>
      </c>
      <c r="D1091" s="5" t="s">
        <v>15</v>
      </c>
      <c r="E1091"/>
      <c r="F1091">
        <v>4.28</v>
      </c>
      <c r="G1091"/>
      <c r="H1091"/>
      <c r="I1091"/>
      <c r="J1091">
        <f>310+214+274+218+329+330</f>
        <v>1675</v>
      </c>
      <c r="K1091">
        <v>6</v>
      </c>
      <c r="L1091">
        <v>330</v>
      </c>
      <c r="M1091"/>
      <c r="N1091"/>
      <c r="O1091"/>
      <c r="P1091">
        <v>3</v>
      </c>
      <c r="Q1091" s="18">
        <v>898</v>
      </c>
    </row>
    <row r="1092" spans="1:17">
      <c r="A1092" s="2">
        <v>41107</v>
      </c>
      <c r="B1092" s="3" t="s">
        <v>43</v>
      </c>
      <c r="C1092" s="3">
        <v>12</v>
      </c>
      <c r="D1092" s="5" t="s">
        <v>18</v>
      </c>
      <c r="E1092">
        <v>298</v>
      </c>
      <c r="F1092">
        <v>1.19</v>
      </c>
      <c r="G1092">
        <v>15</v>
      </c>
      <c r="P1092">
        <v>3</v>
      </c>
      <c r="Q1092" s="18">
        <v>899</v>
      </c>
    </row>
    <row r="1093" spans="1:17">
      <c r="A1093" s="2">
        <v>41107</v>
      </c>
      <c r="B1093" s="3" t="s">
        <v>43</v>
      </c>
      <c r="C1093" s="3">
        <v>12</v>
      </c>
      <c r="D1093" s="5" t="s">
        <v>18</v>
      </c>
      <c r="E1093">
        <v>220</v>
      </c>
      <c r="F1093">
        <v>1.29</v>
      </c>
      <c r="P1093">
        <v>3</v>
      </c>
      <c r="Q1093" s="18">
        <v>900</v>
      </c>
    </row>
    <row r="1094" spans="1:17">
      <c r="A1094" s="2">
        <v>41107</v>
      </c>
      <c r="B1094" s="3" t="s">
        <v>43</v>
      </c>
      <c r="C1094" s="3">
        <v>12</v>
      </c>
      <c r="D1094" s="5" t="s">
        <v>19</v>
      </c>
      <c r="E1094">
        <v>317</v>
      </c>
      <c r="F1094">
        <v>3.84</v>
      </c>
      <c r="H1094">
        <v>31</v>
      </c>
      <c r="I1094">
        <v>2.5</v>
      </c>
      <c r="L1094">
        <v>319</v>
      </c>
      <c r="P1094">
        <v>3</v>
      </c>
      <c r="Q1094" s="18">
        <v>901</v>
      </c>
    </row>
    <row r="1095" spans="1:17">
      <c r="A1095" s="2">
        <v>41107</v>
      </c>
      <c r="B1095" s="3" t="s">
        <v>43</v>
      </c>
      <c r="C1095" s="3">
        <v>12</v>
      </c>
      <c r="D1095" s="5" t="s">
        <v>18</v>
      </c>
      <c r="E1095">
        <v>296</v>
      </c>
      <c r="F1095">
        <v>1.03</v>
      </c>
      <c r="P1095">
        <v>3</v>
      </c>
      <c r="Q1095" s="18">
        <v>902</v>
      </c>
    </row>
    <row r="1096" spans="1:17">
      <c r="A1096" s="2">
        <v>41107</v>
      </c>
      <c r="B1096" s="3" t="s">
        <v>43</v>
      </c>
      <c r="C1096" s="3">
        <v>12</v>
      </c>
      <c r="D1096" s="5" t="s">
        <v>18</v>
      </c>
      <c r="E1096">
        <v>312</v>
      </c>
      <c r="F1096">
        <v>1.45</v>
      </c>
      <c r="G1096">
        <v>5</v>
      </c>
      <c r="P1096">
        <v>3</v>
      </c>
      <c r="Q1096" s="18">
        <v>903</v>
      </c>
    </row>
    <row r="1097" spans="1:17">
      <c r="A1097" s="2">
        <v>41107</v>
      </c>
      <c r="B1097" s="3" t="s">
        <v>43</v>
      </c>
      <c r="C1097" s="3">
        <v>12</v>
      </c>
      <c r="D1097" s="5" t="s">
        <v>15</v>
      </c>
      <c r="E1097">
        <v>291</v>
      </c>
      <c r="F1097">
        <v>2.99</v>
      </c>
      <c r="H1097">
        <v>24</v>
      </c>
      <c r="I1097">
        <v>1.25</v>
      </c>
      <c r="L1097">
        <v>328</v>
      </c>
      <c r="P1097">
        <v>3</v>
      </c>
      <c r="Q1097" s="18">
        <v>904</v>
      </c>
    </row>
    <row r="1098" spans="1:17">
      <c r="A1098" s="2">
        <v>41107</v>
      </c>
      <c r="B1098" s="3" t="s">
        <v>43</v>
      </c>
      <c r="C1098" s="3">
        <v>12</v>
      </c>
      <c r="D1098" s="5" t="s">
        <v>15</v>
      </c>
      <c r="E1098">
        <v>335</v>
      </c>
      <c r="F1098">
        <v>1.92</v>
      </c>
      <c r="H1098">
        <v>28</v>
      </c>
      <c r="I1098">
        <v>2.5</v>
      </c>
      <c r="L1098">
        <v>337</v>
      </c>
      <c r="P1098">
        <v>3</v>
      </c>
      <c r="Q1098" s="18">
        <v>905</v>
      </c>
    </row>
    <row r="1099" spans="1:17">
      <c r="A1099" s="2">
        <v>41107</v>
      </c>
      <c r="B1099" s="3" t="s">
        <v>43</v>
      </c>
      <c r="C1099" s="3">
        <v>8</v>
      </c>
      <c r="D1099" s="5" t="s">
        <v>18</v>
      </c>
      <c r="E1099">
        <v>213</v>
      </c>
      <c r="F1099">
        <v>1.71</v>
      </c>
      <c r="G1099">
        <v>6</v>
      </c>
      <c r="P1099">
        <v>3</v>
      </c>
      <c r="Q1099" s="18">
        <v>906</v>
      </c>
    </row>
    <row r="1100" spans="1:17">
      <c r="A1100" s="2">
        <v>41107</v>
      </c>
      <c r="B1100" s="3" t="s">
        <v>43</v>
      </c>
      <c r="C1100" s="3">
        <v>8</v>
      </c>
      <c r="D1100" s="5" t="s">
        <v>15</v>
      </c>
      <c r="F1100">
        <v>2.84</v>
      </c>
      <c r="J1100">
        <f>217+262+263+300+315+325+341</f>
        <v>2023</v>
      </c>
      <c r="K1100">
        <v>7</v>
      </c>
      <c r="L1100">
        <v>341</v>
      </c>
      <c r="P1100">
        <v>3</v>
      </c>
      <c r="Q1100" s="18">
        <v>907</v>
      </c>
    </row>
    <row r="1101" spans="1:17">
      <c r="A1101" s="2">
        <v>41107</v>
      </c>
      <c r="B1101" s="3" t="s">
        <v>43</v>
      </c>
      <c r="C1101" s="3">
        <v>8</v>
      </c>
      <c r="D1101" s="5" t="s">
        <v>18</v>
      </c>
      <c r="E1101">
        <v>219</v>
      </c>
      <c r="F1101">
        <v>1.03</v>
      </c>
      <c r="G1101">
        <v>7</v>
      </c>
      <c r="P1101">
        <v>3</v>
      </c>
      <c r="Q1101" s="18">
        <v>908</v>
      </c>
    </row>
    <row r="1102" spans="1:17">
      <c r="A1102" s="2">
        <v>41107</v>
      </c>
      <c r="B1102" s="3" t="s">
        <v>43</v>
      </c>
      <c r="C1102" s="3">
        <v>8</v>
      </c>
      <c r="D1102" s="5" t="s">
        <v>15</v>
      </c>
      <c r="E1102">
        <v>300</v>
      </c>
      <c r="F1102">
        <v>2.75</v>
      </c>
      <c r="H1102">
        <v>29</v>
      </c>
      <c r="I1102">
        <v>1.8</v>
      </c>
      <c r="L1102">
        <v>311</v>
      </c>
      <c r="P1102">
        <v>3</v>
      </c>
      <c r="Q1102" s="18">
        <v>909</v>
      </c>
    </row>
    <row r="1103" spans="1:17">
      <c r="A1103" s="2">
        <v>41107</v>
      </c>
      <c r="B1103" s="3" t="s">
        <v>43</v>
      </c>
      <c r="C1103" s="3">
        <v>8</v>
      </c>
      <c r="D1103" s="5" t="s">
        <v>15</v>
      </c>
      <c r="F1103">
        <v>2.95</v>
      </c>
      <c r="J1103">
        <f>186+222+254+297+326+338</f>
        <v>1623</v>
      </c>
      <c r="K1103">
        <v>6</v>
      </c>
      <c r="L1103">
        <v>338</v>
      </c>
      <c r="P1103">
        <v>3</v>
      </c>
      <c r="Q1103" s="18">
        <v>910</v>
      </c>
    </row>
    <row r="1104" spans="1:17">
      <c r="A1104" s="2">
        <v>41107</v>
      </c>
      <c r="B1104" s="3" t="s">
        <v>43</v>
      </c>
      <c r="C1104" s="3">
        <v>8</v>
      </c>
      <c r="D1104" s="5" t="s">
        <v>15</v>
      </c>
      <c r="E1104">
        <v>353</v>
      </c>
      <c r="F1104">
        <v>2.65</v>
      </c>
      <c r="H1104">
        <v>28</v>
      </c>
      <c r="I1104">
        <v>2</v>
      </c>
      <c r="L1104">
        <v>333</v>
      </c>
      <c r="P1104">
        <v>3</v>
      </c>
      <c r="Q1104" s="18">
        <v>911</v>
      </c>
    </row>
    <row r="1105" spans="1:17">
      <c r="A1105" s="2">
        <v>41107</v>
      </c>
      <c r="B1105" s="3" t="s">
        <v>43</v>
      </c>
      <c r="C1105" s="3">
        <v>8</v>
      </c>
      <c r="D1105" s="5" t="s">
        <v>15</v>
      </c>
      <c r="E1105">
        <v>334</v>
      </c>
      <c r="F1105">
        <v>2.91</v>
      </c>
      <c r="H1105">
        <v>31</v>
      </c>
      <c r="I1105">
        <v>2</v>
      </c>
      <c r="L1105">
        <v>307</v>
      </c>
      <c r="P1105">
        <v>3</v>
      </c>
      <c r="Q1105" s="18">
        <v>912</v>
      </c>
    </row>
    <row r="1106" spans="1:17">
      <c r="A1106" s="2">
        <v>41107</v>
      </c>
      <c r="B1106" s="3" t="s">
        <v>43</v>
      </c>
      <c r="C1106" s="3">
        <v>8</v>
      </c>
      <c r="D1106" s="5" t="s">
        <v>15</v>
      </c>
      <c r="F1106">
        <v>2.35</v>
      </c>
      <c r="J1106">
        <f>189+232+277+279+307+315</f>
        <v>1599</v>
      </c>
      <c r="K1106">
        <v>6</v>
      </c>
      <c r="L1106">
        <v>315</v>
      </c>
      <c r="P1106">
        <v>3</v>
      </c>
      <c r="Q1106" s="18">
        <v>913</v>
      </c>
    </row>
    <row r="1107" spans="1:17">
      <c r="A1107" s="2">
        <v>41107</v>
      </c>
      <c r="B1107" s="3" t="s">
        <v>43</v>
      </c>
      <c r="C1107" s="3">
        <v>8</v>
      </c>
      <c r="D1107" s="5" t="s">
        <v>15</v>
      </c>
      <c r="F1107">
        <v>1.4</v>
      </c>
      <c r="J1107">
        <f>231+256+280</f>
        <v>767</v>
      </c>
      <c r="K1107">
        <v>3</v>
      </c>
      <c r="L1107">
        <v>280</v>
      </c>
      <c r="P1107">
        <v>3</v>
      </c>
      <c r="Q1107" s="18">
        <v>914</v>
      </c>
    </row>
    <row r="1108" spans="1:17">
      <c r="A1108" s="2">
        <v>41107</v>
      </c>
      <c r="B1108" s="3" t="s">
        <v>43</v>
      </c>
      <c r="C1108" s="3">
        <v>8</v>
      </c>
      <c r="D1108" s="5" t="s">
        <v>15</v>
      </c>
      <c r="F1108">
        <v>3.53</v>
      </c>
      <c r="J1108">
        <f>267+271+281+180</f>
        <v>999</v>
      </c>
      <c r="K1108">
        <v>4</v>
      </c>
      <c r="L1108">
        <v>281</v>
      </c>
      <c r="P1108">
        <v>3</v>
      </c>
      <c r="Q1108" s="18">
        <v>915</v>
      </c>
    </row>
    <row r="1109" spans="1:17">
      <c r="A1109" s="2">
        <v>41107</v>
      </c>
      <c r="B1109" s="3" t="s">
        <v>43</v>
      </c>
      <c r="C1109" s="3">
        <v>8</v>
      </c>
      <c r="D1109" s="5" t="s">
        <v>15</v>
      </c>
      <c r="E1109">
        <v>351</v>
      </c>
      <c r="F1109">
        <v>1.4</v>
      </c>
      <c r="H1109">
        <v>33</v>
      </c>
      <c r="I1109">
        <v>2.5</v>
      </c>
      <c r="L1109">
        <v>351</v>
      </c>
      <c r="P1109">
        <v>3</v>
      </c>
      <c r="Q1109" s="18">
        <v>916</v>
      </c>
    </row>
    <row r="1110" spans="1:17">
      <c r="A1110" s="2">
        <v>41107</v>
      </c>
      <c r="B1110" s="3" t="s">
        <v>43</v>
      </c>
      <c r="C1110" s="3">
        <v>8</v>
      </c>
      <c r="D1110" s="5" t="s">
        <v>18</v>
      </c>
      <c r="E1110">
        <v>254</v>
      </c>
      <c r="F1110">
        <v>2.67</v>
      </c>
      <c r="G1110">
        <v>10</v>
      </c>
      <c r="P1110">
        <v>3</v>
      </c>
      <c r="Q1110" s="18">
        <v>917</v>
      </c>
    </row>
    <row r="1111" spans="1:17">
      <c r="A1111" s="2">
        <v>41107</v>
      </c>
      <c r="B1111" s="3" t="s">
        <v>43</v>
      </c>
      <c r="C1111" s="3">
        <v>8</v>
      </c>
      <c r="D1111" s="5" t="s">
        <v>18</v>
      </c>
      <c r="E1111">
        <v>237</v>
      </c>
      <c r="F1111">
        <v>1.2</v>
      </c>
      <c r="P1111">
        <v>3</v>
      </c>
      <c r="Q1111" s="18">
        <v>918</v>
      </c>
    </row>
    <row r="1112" spans="1:17">
      <c r="A1112" s="2">
        <v>41107</v>
      </c>
      <c r="B1112" s="3" t="s">
        <v>43</v>
      </c>
      <c r="C1112" s="3">
        <v>8</v>
      </c>
      <c r="D1112" s="5" t="s">
        <v>15</v>
      </c>
      <c r="E1112">
        <v>346</v>
      </c>
      <c r="F1112">
        <v>2.6</v>
      </c>
      <c r="H1112">
        <v>26</v>
      </c>
      <c r="I1112">
        <v>1.7</v>
      </c>
      <c r="L1112">
        <v>325</v>
      </c>
      <c r="P1112">
        <v>3</v>
      </c>
      <c r="Q1112" s="18">
        <v>919</v>
      </c>
    </row>
    <row r="1113" spans="1:17">
      <c r="A1113" s="2">
        <v>41107</v>
      </c>
      <c r="B1113" s="3" t="s">
        <v>43</v>
      </c>
      <c r="C1113" s="3">
        <v>8</v>
      </c>
      <c r="D1113" s="5" t="s">
        <v>18</v>
      </c>
      <c r="E1113">
        <v>199</v>
      </c>
      <c r="F1113">
        <v>1.1499999999999999</v>
      </c>
      <c r="P1113">
        <v>3</v>
      </c>
      <c r="Q1113" s="18">
        <v>920</v>
      </c>
    </row>
    <row r="1114" spans="1:17">
      <c r="A1114" s="2">
        <v>41107</v>
      </c>
      <c r="B1114" s="3" t="s">
        <v>43</v>
      </c>
      <c r="C1114" s="3">
        <v>8</v>
      </c>
      <c r="D1114" s="5" t="s">
        <v>15</v>
      </c>
      <c r="F1114">
        <v>4.6100000000000003</v>
      </c>
      <c r="J1114">
        <f>205+245+292+320+325+346</f>
        <v>1733</v>
      </c>
      <c r="K1114">
        <v>6</v>
      </c>
      <c r="L1114">
        <v>346</v>
      </c>
      <c r="P1114">
        <v>3</v>
      </c>
      <c r="Q1114" s="18">
        <v>921</v>
      </c>
    </row>
    <row r="1115" spans="1:17">
      <c r="A1115" s="2">
        <v>41107</v>
      </c>
      <c r="B1115" s="3" t="s">
        <v>43</v>
      </c>
      <c r="C1115" s="3">
        <v>8</v>
      </c>
      <c r="D1115" s="5" t="s">
        <v>15</v>
      </c>
      <c r="E1115">
        <v>245</v>
      </c>
      <c r="F1115">
        <v>2.87</v>
      </c>
      <c r="H1115">
        <v>31</v>
      </c>
      <c r="I1115">
        <v>3</v>
      </c>
      <c r="L1115">
        <v>276</v>
      </c>
      <c r="P1115">
        <v>3</v>
      </c>
      <c r="Q1115" s="18">
        <v>922</v>
      </c>
    </row>
    <row r="1116" spans="1:17">
      <c r="A1116" s="2">
        <v>41107</v>
      </c>
      <c r="B1116" s="3" t="s">
        <v>43</v>
      </c>
      <c r="C1116" s="3">
        <v>8</v>
      </c>
      <c r="D1116" s="5" t="s">
        <v>15</v>
      </c>
      <c r="F1116">
        <v>1.31</v>
      </c>
      <c r="J1116">
        <f>190+242+261+282+292</f>
        <v>1267</v>
      </c>
      <c r="K1116">
        <v>5</v>
      </c>
      <c r="L1116">
        <v>292</v>
      </c>
      <c r="P1116">
        <v>3</v>
      </c>
      <c r="Q1116" s="18">
        <v>923</v>
      </c>
    </row>
    <row r="1117" spans="1:17">
      <c r="A1117" s="2">
        <v>41107</v>
      </c>
      <c r="B1117" s="3" t="s">
        <v>43</v>
      </c>
      <c r="C1117" s="3">
        <v>8</v>
      </c>
      <c r="D1117" s="5" t="s">
        <v>18</v>
      </c>
      <c r="E1117">
        <v>256</v>
      </c>
      <c r="F1117">
        <v>1.58</v>
      </c>
      <c r="P1117">
        <v>3</v>
      </c>
      <c r="Q1117" s="18">
        <v>924</v>
      </c>
    </row>
    <row r="1118" spans="1:17">
      <c r="A1118" s="2">
        <v>41107</v>
      </c>
      <c r="B1118" s="3" t="s">
        <v>46</v>
      </c>
      <c r="C1118" s="3">
        <v>38</v>
      </c>
      <c r="D1118" s="5" t="s">
        <v>15</v>
      </c>
      <c r="F1118">
        <v>4.4800000000000004</v>
      </c>
      <c r="J1118">
        <f>199+244+301+321+353+371</f>
        <v>1789</v>
      </c>
      <c r="K1118">
        <v>6</v>
      </c>
      <c r="L1118">
        <v>371</v>
      </c>
      <c r="P1118">
        <v>3</v>
      </c>
      <c r="Q1118" s="18">
        <v>925</v>
      </c>
    </row>
    <row r="1119" spans="1:17">
      <c r="A1119" s="2">
        <v>41107</v>
      </c>
      <c r="B1119" s="3" t="s">
        <v>46</v>
      </c>
      <c r="C1119" s="3">
        <v>38</v>
      </c>
      <c r="D1119" s="5" t="s">
        <v>15</v>
      </c>
      <c r="F1119">
        <v>1.63</v>
      </c>
      <c r="J1119">
        <f>59+96+119+138+157</f>
        <v>569</v>
      </c>
      <c r="K1119">
        <v>5</v>
      </c>
      <c r="L1119">
        <v>157</v>
      </c>
      <c r="P1119">
        <v>3</v>
      </c>
      <c r="Q1119" s="18">
        <v>926</v>
      </c>
    </row>
    <row r="1120" spans="1:17">
      <c r="A1120" s="2">
        <v>41107</v>
      </c>
      <c r="B1120" s="3" t="s">
        <v>46</v>
      </c>
      <c r="C1120" s="3">
        <v>38</v>
      </c>
      <c r="D1120" s="5" t="s">
        <v>22</v>
      </c>
      <c r="E1120">
        <v>167</v>
      </c>
      <c r="F1120">
        <v>1.26</v>
      </c>
      <c r="M1120" t="s">
        <v>47</v>
      </c>
      <c r="P1120">
        <v>3</v>
      </c>
      <c r="Q1120" s="18">
        <v>927</v>
      </c>
    </row>
    <row r="1121" spans="1:17">
      <c r="A1121" s="2">
        <v>41107</v>
      </c>
      <c r="B1121" s="3" t="s">
        <v>46</v>
      </c>
      <c r="C1121" s="3">
        <v>38</v>
      </c>
      <c r="D1121" s="5" t="s">
        <v>22</v>
      </c>
      <c r="E1121">
        <v>217</v>
      </c>
      <c r="F1121">
        <v>1.35</v>
      </c>
      <c r="G1121">
        <v>5</v>
      </c>
      <c r="M1121" t="s">
        <v>47</v>
      </c>
      <c r="P1121">
        <v>3</v>
      </c>
      <c r="Q1121" s="18">
        <v>928</v>
      </c>
    </row>
    <row r="1122" spans="1:17">
      <c r="A1122" s="2">
        <v>41107</v>
      </c>
      <c r="B1122" s="3" t="s">
        <v>46</v>
      </c>
      <c r="C1122" s="3">
        <v>38</v>
      </c>
      <c r="D1122" s="5" t="s">
        <v>22</v>
      </c>
      <c r="E1122">
        <v>224</v>
      </c>
      <c r="F1122">
        <v>1.87</v>
      </c>
      <c r="G1122">
        <v>14</v>
      </c>
      <c r="M1122" t="s">
        <v>47</v>
      </c>
      <c r="P1122">
        <v>3</v>
      </c>
      <c r="Q1122" s="18">
        <v>929</v>
      </c>
    </row>
    <row r="1123" spans="1:17">
      <c r="A1123" s="2">
        <v>41107</v>
      </c>
      <c r="B1123" s="3" t="s">
        <v>46</v>
      </c>
      <c r="C1123" s="3">
        <v>38</v>
      </c>
      <c r="D1123" s="5" t="s">
        <v>22</v>
      </c>
      <c r="E1123">
        <v>262</v>
      </c>
      <c r="F1123">
        <v>1.75</v>
      </c>
      <c r="G1123">
        <v>13</v>
      </c>
      <c r="M1123" t="s">
        <v>47</v>
      </c>
      <c r="P1123">
        <v>3</v>
      </c>
      <c r="Q1123" s="18">
        <v>930</v>
      </c>
    </row>
    <row r="1124" spans="1:17">
      <c r="A1124" s="2">
        <v>41107</v>
      </c>
      <c r="B1124" s="3" t="s">
        <v>46</v>
      </c>
      <c r="C1124" s="3">
        <v>38</v>
      </c>
      <c r="D1124" s="5" t="s">
        <v>15</v>
      </c>
      <c r="F1124">
        <v>2.0299999999999998</v>
      </c>
      <c r="J1124">
        <f>151+221+232+243+250+250</f>
        <v>1347</v>
      </c>
      <c r="K1124">
        <v>6</v>
      </c>
      <c r="L1124">
        <v>250</v>
      </c>
      <c r="P1124">
        <v>3</v>
      </c>
      <c r="Q1124" s="18">
        <v>931</v>
      </c>
    </row>
    <row r="1125" spans="1:17">
      <c r="A1125" s="2">
        <v>41107</v>
      </c>
      <c r="B1125" s="3" t="s">
        <v>46</v>
      </c>
      <c r="C1125" s="3">
        <v>38</v>
      </c>
      <c r="D1125" s="5" t="s">
        <v>15</v>
      </c>
      <c r="F1125">
        <v>2</v>
      </c>
      <c r="J1125">
        <f>188+236+248+304+307</f>
        <v>1283</v>
      </c>
      <c r="K1125">
        <v>5</v>
      </c>
      <c r="L1125">
        <v>307</v>
      </c>
      <c r="P1125">
        <v>3</v>
      </c>
      <c r="Q1125" s="18">
        <v>932</v>
      </c>
    </row>
    <row r="1126" spans="1:17">
      <c r="A1126" s="2">
        <v>41107</v>
      </c>
      <c r="B1126" s="3" t="s">
        <v>46</v>
      </c>
      <c r="C1126" s="3">
        <v>38</v>
      </c>
      <c r="D1126" s="5" t="s">
        <v>15</v>
      </c>
      <c r="F1126">
        <v>1.1399999999999999</v>
      </c>
      <c r="J1126">
        <f>161+221+229+270+275</f>
        <v>1156</v>
      </c>
      <c r="K1126">
        <v>5</v>
      </c>
      <c r="L1126">
        <v>275</v>
      </c>
      <c r="P1126">
        <v>3</v>
      </c>
      <c r="Q1126" s="18">
        <v>933</v>
      </c>
    </row>
    <row r="1127" spans="1:17">
      <c r="A1127" s="2">
        <v>41107</v>
      </c>
      <c r="B1127" s="3" t="s">
        <v>46</v>
      </c>
      <c r="C1127" s="3">
        <v>38</v>
      </c>
      <c r="D1127" s="5" t="s">
        <v>15</v>
      </c>
      <c r="E1127" s="14"/>
      <c r="F1127">
        <v>4.37</v>
      </c>
      <c r="J1127">
        <f>210+240+273+314+338+350+380+395</f>
        <v>2500</v>
      </c>
      <c r="K1127">
        <v>8</v>
      </c>
      <c r="L1127">
        <v>395</v>
      </c>
      <c r="P1127">
        <v>3</v>
      </c>
      <c r="Q1127" s="18">
        <v>934</v>
      </c>
    </row>
    <row r="1128" spans="1:17">
      <c r="A1128" s="2">
        <v>41107</v>
      </c>
      <c r="B1128" s="3" t="s">
        <v>46</v>
      </c>
      <c r="C1128" s="3">
        <v>38</v>
      </c>
      <c r="D1128" s="5" t="s">
        <v>15</v>
      </c>
      <c r="E1128" s="14"/>
      <c r="F1128">
        <v>1.64</v>
      </c>
      <c r="J1128">
        <f>191+257+287+290+295</f>
        <v>1320</v>
      </c>
      <c r="K1128">
        <v>5</v>
      </c>
      <c r="L1128">
        <v>295</v>
      </c>
      <c r="P1128">
        <v>3</v>
      </c>
      <c r="Q1128" s="18">
        <v>935</v>
      </c>
    </row>
    <row r="1129" spans="1:17">
      <c r="A1129" s="2">
        <v>41107</v>
      </c>
      <c r="B1129" s="3" t="s">
        <v>46</v>
      </c>
      <c r="C1129" s="3">
        <v>38</v>
      </c>
      <c r="D1129" s="5" t="s">
        <v>15</v>
      </c>
      <c r="E1129" s="14"/>
      <c r="F1129">
        <v>4.99</v>
      </c>
      <c r="J1129">
        <f>218+269+300+333+358+360+373</f>
        <v>2211</v>
      </c>
      <c r="K1129">
        <v>7</v>
      </c>
      <c r="L1129">
        <v>373</v>
      </c>
      <c r="P1129">
        <v>3</v>
      </c>
      <c r="Q1129" s="18">
        <v>936</v>
      </c>
    </row>
    <row r="1130" spans="1:17">
      <c r="A1130" s="2">
        <v>41107</v>
      </c>
      <c r="B1130" s="3" t="s">
        <v>46</v>
      </c>
      <c r="C1130" s="3">
        <v>38</v>
      </c>
      <c r="D1130" s="5" t="s">
        <v>22</v>
      </c>
      <c r="E1130" s="14"/>
      <c r="F1130">
        <v>1.25</v>
      </c>
      <c r="P1130">
        <v>3</v>
      </c>
      <c r="Q1130" s="18">
        <v>937</v>
      </c>
    </row>
    <row r="1131" spans="1:17">
      <c r="A1131" s="2">
        <v>41107</v>
      </c>
      <c r="B1131" s="3" t="s">
        <v>46</v>
      </c>
      <c r="C1131" s="3">
        <v>38</v>
      </c>
      <c r="D1131" s="5" t="s">
        <v>22</v>
      </c>
      <c r="E1131" s="14"/>
      <c r="F1131">
        <v>2.1</v>
      </c>
      <c r="P1131">
        <v>3</v>
      </c>
      <c r="Q1131" s="18">
        <v>938</v>
      </c>
    </row>
    <row r="1132" spans="1:17">
      <c r="A1132" s="2">
        <v>41107</v>
      </c>
      <c r="B1132" s="3" t="s">
        <v>46</v>
      </c>
      <c r="C1132" s="3">
        <v>38</v>
      </c>
      <c r="D1132" s="5" t="s">
        <v>22</v>
      </c>
      <c r="E1132" s="14"/>
      <c r="F1132">
        <v>2.23</v>
      </c>
      <c r="M1132" t="s">
        <v>47</v>
      </c>
      <c r="P1132">
        <v>3</v>
      </c>
      <c r="Q1132" s="18">
        <v>939</v>
      </c>
    </row>
    <row r="1133" spans="1:17">
      <c r="A1133" s="2">
        <v>41107</v>
      </c>
      <c r="B1133" s="3" t="s">
        <v>46</v>
      </c>
      <c r="C1133" s="3">
        <v>19</v>
      </c>
      <c r="D1133" s="5" t="s">
        <v>15</v>
      </c>
      <c r="E1133" s="14">
        <v>325</v>
      </c>
      <c r="F1133">
        <v>2.8</v>
      </c>
      <c r="H1133">
        <v>32</v>
      </c>
      <c r="I1133">
        <v>2.5</v>
      </c>
      <c r="L1133">
        <v>304</v>
      </c>
      <c r="P1133">
        <v>3</v>
      </c>
      <c r="Q1133" s="18">
        <v>940</v>
      </c>
    </row>
    <row r="1134" spans="1:17">
      <c r="A1134" s="2">
        <v>41107</v>
      </c>
      <c r="B1134" s="3" t="s">
        <v>46</v>
      </c>
      <c r="C1134" s="3">
        <v>19</v>
      </c>
      <c r="D1134" s="5" t="s">
        <v>15</v>
      </c>
      <c r="E1134" s="14"/>
      <c r="F1134">
        <v>3.9</v>
      </c>
      <c r="J1134">
        <f>239+244+280+331+371+375</f>
        <v>1840</v>
      </c>
      <c r="K1134">
        <v>6</v>
      </c>
      <c r="L1134">
        <v>375</v>
      </c>
      <c r="P1134">
        <v>3</v>
      </c>
      <c r="Q1134" s="18">
        <v>941</v>
      </c>
    </row>
    <row r="1135" spans="1:17">
      <c r="A1135" s="2">
        <v>41107</v>
      </c>
      <c r="B1135" s="3" t="s">
        <v>46</v>
      </c>
      <c r="C1135" s="3">
        <v>19</v>
      </c>
      <c r="D1135" s="5" t="s">
        <v>15</v>
      </c>
      <c r="E1135" s="14"/>
      <c r="F1135">
        <v>0.96</v>
      </c>
      <c r="J1135">
        <f>323+322</f>
        <v>645</v>
      </c>
      <c r="K1135">
        <v>2</v>
      </c>
      <c r="L1135">
        <v>323</v>
      </c>
      <c r="P1135">
        <v>3</v>
      </c>
      <c r="Q1135" s="18">
        <v>942</v>
      </c>
    </row>
    <row r="1136" spans="1:17">
      <c r="A1136" s="2">
        <v>41107</v>
      </c>
      <c r="B1136" s="3" t="s">
        <v>46</v>
      </c>
      <c r="C1136" s="3">
        <v>19</v>
      </c>
      <c r="D1136" s="5" t="s">
        <v>15</v>
      </c>
      <c r="E1136" s="15">
        <v>328</v>
      </c>
      <c r="F1136">
        <v>3.66</v>
      </c>
      <c r="H1136">
        <v>37</v>
      </c>
      <c r="I1136">
        <v>2.5</v>
      </c>
      <c r="L1136">
        <v>317</v>
      </c>
      <c r="P1136">
        <v>3</v>
      </c>
      <c r="Q1136" s="18">
        <v>943</v>
      </c>
    </row>
    <row r="1137" spans="1:17">
      <c r="A1137" s="2">
        <v>41107</v>
      </c>
      <c r="B1137" s="3" t="s">
        <v>46</v>
      </c>
      <c r="C1137" s="3">
        <v>19</v>
      </c>
      <c r="D1137" s="5" t="s">
        <v>21</v>
      </c>
      <c r="E1137" s="15">
        <v>174</v>
      </c>
      <c r="F1137">
        <v>0.96</v>
      </c>
      <c r="M1137" t="s">
        <v>48</v>
      </c>
      <c r="P1137">
        <v>3</v>
      </c>
      <c r="Q1137" s="18">
        <v>944</v>
      </c>
    </row>
    <row r="1138" spans="1:17">
      <c r="A1138" s="2">
        <v>41107</v>
      </c>
      <c r="B1138" s="3" t="s">
        <v>46</v>
      </c>
      <c r="C1138" s="3">
        <v>19</v>
      </c>
      <c r="D1138" s="5" t="s">
        <v>19</v>
      </c>
      <c r="E1138" s="14">
        <v>336</v>
      </c>
      <c r="F1138">
        <v>2.38</v>
      </c>
      <c r="H1138">
        <v>28</v>
      </c>
      <c r="I1138">
        <v>2</v>
      </c>
      <c r="L1138">
        <v>319</v>
      </c>
      <c r="P1138">
        <v>3</v>
      </c>
      <c r="Q1138" s="18">
        <v>945</v>
      </c>
    </row>
    <row r="1139" spans="1:17">
      <c r="A1139" s="2">
        <v>41107</v>
      </c>
      <c r="B1139" s="3" t="s">
        <v>46</v>
      </c>
      <c r="C1139" s="3">
        <v>19</v>
      </c>
      <c r="D1139" s="5" t="s">
        <v>21</v>
      </c>
      <c r="E1139" s="15">
        <v>253</v>
      </c>
      <c r="F1139">
        <v>1.34</v>
      </c>
      <c r="G1139">
        <v>6</v>
      </c>
      <c r="M1139" t="s">
        <v>48</v>
      </c>
      <c r="P1139">
        <v>3</v>
      </c>
      <c r="Q1139" s="18">
        <v>946</v>
      </c>
    </row>
    <row r="1140" spans="1:17">
      <c r="A1140" s="2">
        <v>41107</v>
      </c>
      <c r="B1140" s="3" t="s">
        <v>46</v>
      </c>
      <c r="C1140" s="3">
        <v>19</v>
      </c>
      <c r="D1140" s="5" t="s">
        <v>15</v>
      </c>
      <c r="E1140" s="15"/>
      <c r="F1140">
        <v>2</v>
      </c>
      <c r="J1140">
        <f>154+240+257+269+283</f>
        <v>1203</v>
      </c>
      <c r="K1140">
        <v>5</v>
      </c>
      <c r="L1140">
        <v>283</v>
      </c>
      <c r="P1140">
        <v>3</v>
      </c>
      <c r="Q1140" s="18">
        <v>947</v>
      </c>
    </row>
    <row r="1141" spans="1:17">
      <c r="A1141" s="2">
        <v>41107</v>
      </c>
      <c r="B1141" s="3" t="s">
        <v>46</v>
      </c>
      <c r="C1141" s="3">
        <v>19</v>
      </c>
      <c r="D1141" s="5" t="s">
        <v>21</v>
      </c>
      <c r="E1141" s="15">
        <v>284</v>
      </c>
      <c r="F1141">
        <v>0.84</v>
      </c>
      <c r="G1141">
        <v>8</v>
      </c>
      <c r="M1141" t="s">
        <v>48</v>
      </c>
      <c r="P1141">
        <v>3</v>
      </c>
      <c r="Q1141" s="18">
        <v>948</v>
      </c>
    </row>
    <row r="1142" spans="1:17">
      <c r="A1142" s="2">
        <v>41107</v>
      </c>
      <c r="B1142" s="3" t="s">
        <v>46</v>
      </c>
      <c r="C1142" s="3">
        <v>19</v>
      </c>
      <c r="D1142" s="5" t="s">
        <v>15</v>
      </c>
      <c r="E1142" s="15"/>
      <c r="F1142">
        <v>1.56</v>
      </c>
      <c r="J1142">
        <f>234+281+282+308</f>
        <v>1105</v>
      </c>
      <c r="K1142">
        <v>4</v>
      </c>
      <c r="L1142">
        <v>308</v>
      </c>
      <c r="P1142">
        <v>3</v>
      </c>
      <c r="Q1142" s="18">
        <v>949</v>
      </c>
    </row>
    <row r="1143" spans="1:17">
      <c r="A1143" s="2">
        <v>41107</v>
      </c>
      <c r="B1143" s="3" t="s">
        <v>46</v>
      </c>
      <c r="C1143" s="3">
        <v>19</v>
      </c>
      <c r="D1143" s="5" t="s">
        <v>21</v>
      </c>
      <c r="E1143" s="15">
        <v>221</v>
      </c>
      <c r="F1143">
        <v>0.7</v>
      </c>
      <c r="G1143">
        <v>3</v>
      </c>
      <c r="M1143" t="s">
        <v>48</v>
      </c>
      <c r="P1143">
        <v>3</v>
      </c>
      <c r="Q1143" s="18">
        <v>950</v>
      </c>
    </row>
    <row r="1144" spans="1:17">
      <c r="A1144" s="2">
        <v>41107</v>
      </c>
      <c r="B1144" s="3" t="s">
        <v>46</v>
      </c>
      <c r="C1144" s="3">
        <v>19</v>
      </c>
      <c r="D1144" s="5" t="s">
        <v>19</v>
      </c>
      <c r="E1144" s="15"/>
      <c r="F1144">
        <v>2.0299999999999998</v>
      </c>
      <c r="J1144">
        <f>266+307+331+339</f>
        <v>1243</v>
      </c>
      <c r="K1144">
        <v>4</v>
      </c>
      <c r="L1144">
        <v>339</v>
      </c>
      <c r="P1144">
        <v>3</v>
      </c>
      <c r="Q1144" s="18">
        <v>951</v>
      </c>
    </row>
    <row r="1145" spans="1:17">
      <c r="A1145" s="2">
        <v>41107</v>
      </c>
      <c r="B1145" s="3" t="s">
        <v>46</v>
      </c>
      <c r="C1145" s="3">
        <v>19</v>
      </c>
      <c r="D1145" s="5" t="s">
        <v>19</v>
      </c>
      <c r="E1145" s="15"/>
      <c r="F1145">
        <v>0.9</v>
      </c>
      <c r="J1145">
        <f>168+195+142+220+227</f>
        <v>952</v>
      </c>
      <c r="K1145">
        <v>5</v>
      </c>
      <c r="L1145">
        <v>227</v>
      </c>
      <c r="P1145">
        <v>3</v>
      </c>
      <c r="Q1145" s="18">
        <v>952</v>
      </c>
    </row>
    <row r="1146" spans="1:17">
      <c r="A1146" s="2">
        <v>41107</v>
      </c>
      <c r="B1146" s="3" t="s">
        <v>46</v>
      </c>
      <c r="C1146" s="3">
        <v>19</v>
      </c>
      <c r="D1146" s="5" t="s">
        <v>21</v>
      </c>
      <c r="E1146" s="15">
        <v>194</v>
      </c>
      <c r="F1146">
        <v>1.26</v>
      </c>
      <c r="M1146" t="s">
        <v>48</v>
      </c>
      <c r="P1146">
        <v>3</v>
      </c>
      <c r="Q1146" s="18">
        <v>953</v>
      </c>
    </row>
    <row r="1147" spans="1:17">
      <c r="A1147" s="2">
        <v>41107</v>
      </c>
      <c r="B1147" s="3" t="s">
        <v>46</v>
      </c>
      <c r="C1147" s="3">
        <v>19</v>
      </c>
      <c r="D1147" s="5" t="s">
        <v>21</v>
      </c>
      <c r="E1147">
        <v>222</v>
      </c>
      <c r="F1147">
        <v>1.1100000000000001</v>
      </c>
      <c r="G1147">
        <v>5</v>
      </c>
      <c r="M1147" t="s">
        <v>48</v>
      </c>
      <c r="P1147">
        <v>3</v>
      </c>
      <c r="Q1147" s="18">
        <v>954</v>
      </c>
    </row>
    <row r="1148" spans="1:17">
      <c r="A1148" s="2">
        <v>41107</v>
      </c>
      <c r="B1148" s="3" t="s">
        <v>46</v>
      </c>
      <c r="C1148" s="3">
        <v>19</v>
      </c>
      <c r="D1148" s="5" t="s">
        <v>21</v>
      </c>
      <c r="E1148">
        <v>282</v>
      </c>
      <c r="F1148">
        <v>0.7</v>
      </c>
      <c r="G1148">
        <v>5</v>
      </c>
      <c r="M1148" t="s">
        <v>48</v>
      </c>
      <c r="P1148">
        <v>3</v>
      </c>
      <c r="Q1148" s="18">
        <v>955</v>
      </c>
    </row>
    <row r="1149" spans="1:17">
      <c r="A1149" s="2">
        <v>41107</v>
      </c>
      <c r="B1149" s="3" t="s">
        <v>46</v>
      </c>
      <c r="C1149" s="3">
        <v>19</v>
      </c>
      <c r="D1149" s="5" t="s">
        <v>19</v>
      </c>
      <c r="E1149">
        <v>341</v>
      </c>
      <c r="F1149">
        <v>2.72</v>
      </c>
      <c r="H1149">
        <v>34</v>
      </c>
      <c r="I1149">
        <v>3</v>
      </c>
      <c r="L1149">
        <v>343</v>
      </c>
      <c r="P1149">
        <v>3</v>
      </c>
      <c r="Q1149" s="18">
        <v>956</v>
      </c>
    </row>
    <row r="1150" spans="1:17">
      <c r="A1150" s="2">
        <v>41107</v>
      </c>
      <c r="B1150" s="3" t="s">
        <v>46</v>
      </c>
      <c r="C1150" s="3">
        <v>19</v>
      </c>
      <c r="D1150" s="5" t="s">
        <v>19</v>
      </c>
      <c r="F1150">
        <v>1.24</v>
      </c>
      <c r="J1150">
        <f>143+225+240+267+280</f>
        <v>1155</v>
      </c>
      <c r="K1150">
        <v>5</v>
      </c>
      <c r="L1150">
        <v>280</v>
      </c>
      <c r="P1150">
        <v>3</v>
      </c>
      <c r="Q1150" s="18">
        <v>957</v>
      </c>
    </row>
    <row r="1151" spans="1:17">
      <c r="A1151" s="2">
        <v>41107</v>
      </c>
      <c r="B1151" s="3" t="s">
        <v>46</v>
      </c>
      <c r="C1151" s="3">
        <v>19</v>
      </c>
      <c r="D1151" s="5" t="s">
        <v>21</v>
      </c>
      <c r="E1151">
        <v>253</v>
      </c>
      <c r="F1151">
        <v>1.01</v>
      </c>
      <c r="G1151">
        <v>3</v>
      </c>
      <c r="M1151" t="s">
        <v>48</v>
      </c>
      <c r="P1151">
        <v>3</v>
      </c>
      <c r="Q1151" s="18">
        <v>958</v>
      </c>
    </row>
    <row r="1152" spans="1:17">
      <c r="A1152" s="2">
        <v>41107</v>
      </c>
      <c r="B1152" s="3" t="s">
        <v>46</v>
      </c>
      <c r="C1152" s="3">
        <v>19</v>
      </c>
      <c r="D1152" s="5" t="s">
        <v>21</v>
      </c>
      <c r="E1152">
        <v>212</v>
      </c>
      <c r="F1152">
        <v>0.71</v>
      </c>
      <c r="G1152">
        <v>4</v>
      </c>
      <c r="M1152" t="s">
        <v>48</v>
      </c>
      <c r="P1152">
        <v>3</v>
      </c>
      <c r="Q1152" s="18">
        <v>959</v>
      </c>
    </row>
    <row r="1153" spans="1:17">
      <c r="A1153" s="2">
        <v>41107</v>
      </c>
      <c r="B1153" s="3" t="s">
        <v>46</v>
      </c>
      <c r="C1153" s="3">
        <v>19</v>
      </c>
      <c r="D1153" s="5" t="s">
        <v>19</v>
      </c>
      <c r="F1153">
        <v>1.45</v>
      </c>
      <c r="J1153">
        <f>249+265+303+326</f>
        <v>1143</v>
      </c>
      <c r="K1153">
        <v>4</v>
      </c>
      <c r="L1153">
        <v>326</v>
      </c>
      <c r="P1153">
        <v>3</v>
      </c>
      <c r="Q1153" s="18">
        <v>960</v>
      </c>
    </row>
    <row r="1154" spans="1:17">
      <c r="A1154" s="2">
        <v>41107</v>
      </c>
      <c r="B1154" s="3" t="s">
        <v>46</v>
      </c>
      <c r="C1154" s="3">
        <v>19</v>
      </c>
      <c r="D1154" s="5" t="s">
        <v>21</v>
      </c>
      <c r="E1154">
        <v>250</v>
      </c>
      <c r="F1154">
        <v>1</v>
      </c>
      <c r="G1154">
        <v>5</v>
      </c>
      <c r="M1154" t="s">
        <v>48</v>
      </c>
      <c r="P1154">
        <v>3</v>
      </c>
      <c r="Q1154" s="18">
        <v>961</v>
      </c>
    </row>
    <row r="1155" spans="1:17">
      <c r="A1155" s="2">
        <v>41107</v>
      </c>
      <c r="B1155" s="3" t="s">
        <v>46</v>
      </c>
      <c r="C1155" s="3">
        <v>19</v>
      </c>
      <c r="D1155" s="5" t="s">
        <v>21</v>
      </c>
      <c r="E1155">
        <v>244</v>
      </c>
      <c r="F1155">
        <v>1.0900000000000001</v>
      </c>
      <c r="G1155">
        <v>3</v>
      </c>
      <c r="M1155" t="s">
        <v>48</v>
      </c>
      <c r="P1155">
        <v>3</v>
      </c>
      <c r="Q1155" s="18">
        <v>962</v>
      </c>
    </row>
    <row r="1156" spans="1:17">
      <c r="A1156" s="2">
        <v>41107</v>
      </c>
      <c r="B1156" s="3" t="s">
        <v>46</v>
      </c>
      <c r="C1156" s="3">
        <v>19</v>
      </c>
      <c r="D1156" s="5" t="s">
        <v>21</v>
      </c>
      <c r="E1156">
        <v>227</v>
      </c>
      <c r="F1156">
        <v>0.95</v>
      </c>
      <c r="G1156">
        <v>1</v>
      </c>
      <c r="M1156" t="s">
        <v>48</v>
      </c>
      <c r="P1156">
        <v>3</v>
      </c>
      <c r="Q1156" s="18">
        <v>963</v>
      </c>
    </row>
    <row r="1157" spans="1:17">
      <c r="A1157" s="2">
        <v>41107</v>
      </c>
      <c r="B1157" s="3" t="s">
        <v>46</v>
      </c>
      <c r="C1157" s="3">
        <v>19</v>
      </c>
      <c r="D1157" s="5" t="s">
        <v>19</v>
      </c>
      <c r="F1157">
        <v>2.44</v>
      </c>
      <c r="J1157">
        <f>307+370+433+455</f>
        <v>1565</v>
      </c>
      <c r="K1157">
        <v>4</v>
      </c>
      <c r="L1157">
        <v>455</v>
      </c>
      <c r="P1157">
        <v>3</v>
      </c>
      <c r="Q1157" s="18">
        <v>964</v>
      </c>
    </row>
    <row r="1158" spans="1:17">
      <c r="A1158" s="2">
        <v>41107</v>
      </c>
      <c r="B1158" s="3" t="s">
        <v>46</v>
      </c>
      <c r="C1158" s="3">
        <v>16</v>
      </c>
      <c r="D1158" s="5" t="s">
        <v>21</v>
      </c>
      <c r="E1158">
        <v>261</v>
      </c>
      <c r="F1158">
        <v>1.2</v>
      </c>
      <c r="G1158">
        <v>10</v>
      </c>
      <c r="M1158" t="s">
        <v>49</v>
      </c>
      <c r="P1158">
        <v>3</v>
      </c>
      <c r="Q1158" s="18">
        <v>965</v>
      </c>
    </row>
    <row r="1159" spans="1:17">
      <c r="A1159" s="2">
        <v>41107</v>
      </c>
      <c r="B1159" s="3" t="s">
        <v>46</v>
      </c>
      <c r="C1159" s="3">
        <v>16</v>
      </c>
      <c r="D1159" s="6" t="s">
        <v>22</v>
      </c>
      <c r="E1159">
        <v>195</v>
      </c>
      <c r="F1159">
        <v>0.6</v>
      </c>
      <c r="G1159">
        <v>6</v>
      </c>
      <c r="P1159">
        <v>3</v>
      </c>
      <c r="Q1159" s="18">
        <v>966</v>
      </c>
    </row>
    <row r="1160" spans="1:17">
      <c r="A1160" s="2">
        <v>41107</v>
      </c>
      <c r="B1160" s="3" t="s">
        <v>46</v>
      </c>
      <c r="C1160" s="3">
        <v>16</v>
      </c>
      <c r="D1160" s="6" t="s">
        <v>19</v>
      </c>
      <c r="F1160">
        <v>1.72</v>
      </c>
      <c r="J1160">
        <f>196+230+265+294</f>
        <v>985</v>
      </c>
      <c r="K1160">
        <v>4</v>
      </c>
      <c r="L1160">
        <v>294</v>
      </c>
      <c r="P1160">
        <v>3</v>
      </c>
      <c r="Q1160" s="18">
        <v>967</v>
      </c>
    </row>
    <row r="1161" spans="1:17">
      <c r="A1161" s="2">
        <v>41107</v>
      </c>
      <c r="B1161" s="3" t="s">
        <v>46</v>
      </c>
      <c r="C1161" s="3">
        <v>16</v>
      </c>
      <c r="D1161" s="5" t="s">
        <v>21</v>
      </c>
      <c r="E1161">
        <v>222</v>
      </c>
      <c r="F1161">
        <v>0.55000000000000004</v>
      </c>
      <c r="G1161">
        <v>1</v>
      </c>
      <c r="M1161" t="s">
        <v>49</v>
      </c>
      <c r="P1161">
        <v>3</v>
      </c>
      <c r="Q1161" s="18">
        <v>968</v>
      </c>
    </row>
    <row r="1162" spans="1:17">
      <c r="A1162" s="2">
        <v>41107</v>
      </c>
      <c r="B1162" s="3" t="s">
        <v>46</v>
      </c>
      <c r="C1162" s="3">
        <v>16</v>
      </c>
      <c r="D1162" s="5" t="s">
        <v>21</v>
      </c>
      <c r="E1162">
        <v>240</v>
      </c>
      <c r="F1162">
        <v>0.82</v>
      </c>
      <c r="M1162" t="s">
        <v>49</v>
      </c>
      <c r="P1162">
        <v>3</v>
      </c>
      <c r="Q1162" s="18">
        <v>969</v>
      </c>
    </row>
    <row r="1163" spans="1:17">
      <c r="A1163" s="2">
        <v>41107</v>
      </c>
      <c r="B1163" s="3" t="s">
        <v>46</v>
      </c>
      <c r="C1163" s="3">
        <v>16</v>
      </c>
      <c r="D1163" s="5" t="s">
        <v>21</v>
      </c>
      <c r="E1163">
        <v>236</v>
      </c>
      <c r="F1163">
        <v>0.78</v>
      </c>
      <c r="G1163">
        <v>1</v>
      </c>
      <c r="M1163" t="s">
        <v>49</v>
      </c>
      <c r="P1163">
        <v>3</v>
      </c>
      <c r="Q1163" s="18">
        <v>970</v>
      </c>
    </row>
    <row r="1164" spans="1:17">
      <c r="A1164" s="2">
        <v>41107</v>
      </c>
      <c r="B1164" s="3" t="s">
        <v>46</v>
      </c>
      <c r="C1164" s="3">
        <v>16</v>
      </c>
      <c r="D1164" s="6" t="s">
        <v>19</v>
      </c>
      <c r="F1164">
        <v>0.71</v>
      </c>
      <c r="J1164">
        <f>40+41</f>
        <v>81</v>
      </c>
      <c r="K1164">
        <v>2</v>
      </c>
      <c r="L1164">
        <v>41</v>
      </c>
      <c r="P1164">
        <v>3</v>
      </c>
      <c r="Q1164" s="18">
        <v>971</v>
      </c>
    </row>
    <row r="1165" spans="1:17">
      <c r="A1165" s="2">
        <v>41107</v>
      </c>
      <c r="B1165" s="3" t="s">
        <v>46</v>
      </c>
      <c r="C1165" s="3">
        <v>16</v>
      </c>
      <c r="D1165" s="5" t="s">
        <v>21</v>
      </c>
      <c r="E1165">
        <v>284</v>
      </c>
      <c r="F1165">
        <v>0.8</v>
      </c>
      <c r="G1165">
        <v>5</v>
      </c>
      <c r="M1165" t="s">
        <v>49</v>
      </c>
      <c r="P1165">
        <v>3</v>
      </c>
      <c r="Q1165" s="18">
        <v>972</v>
      </c>
    </row>
    <row r="1166" spans="1:17">
      <c r="A1166" s="2">
        <v>41107</v>
      </c>
      <c r="B1166" s="3" t="s">
        <v>46</v>
      </c>
      <c r="C1166" s="3">
        <v>16</v>
      </c>
      <c r="D1166" s="5" t="s">
        <v>21</v>
      </c>
      <c r="E1166">
        <v>254</v>
      </c>
      <c r="F1166">
        <v>1.02</v>
      </c>
      <c r="G1166">
        <v>2</v>
      </c>
      <c r="M1166" t="s">
        <v>49</v>
      </c>
      <c r="P1166">
        <v>3</v>
      </c>
      <c r="Q1166" s="18">
        <v>973</v>
      </c>
    </row>
    <row r="1167" spans="1:17">
      <c r="A1167" s="2">
        <v>41107</v>
      </c>
      <c r="B1167" s="3" t="s">
        <v>46</v>
      </c>
      <c r="C1167" s="3">
        <v>16</v>
      </c>
      <c r="D1167" s="5" t="s">
        <v>21</v>
      </c>
      <c r="E1167">
        <v>306</v>
      </c>
      <c r="F1167">
        <v>1.36</v>
      </c>
      <c r="M1167" t="s">
        <v>49</v>
      </c>
      <c r="P1167">
        <v>3</v>
      </c>
      <c r="Q1167" s="18">
        <v>974</v>
      </c>
    </row>
    <row r="1168" spans="1:17">
      <c r="A1168" s="2">
        <v>41107</v>
      </c>
      <c r="B1168" s="3" t="s">
        <v>46</v>
      </c>
      <c r="C1168" s="3">
        <v>16</v>
      </c>
      <c r="D1168" s="5" t="s">
        <v>21</v>
      </c>
      <c r="E1168">
        <v>289</v>
      </c>
      <c r="F1168">
        <v>0.78</v>
      </c>
      <c r="G1168">
        <v>6</v>
      </c>
      <c r="M1168" t="s">
        <v>49</v>
      </c>
      <c r="P1168">
        <v>3</v>
      </c>
      <c r="Q1168" s="18">
        <v>975</v>
      </c>
    </row>
    <row r="1169" spans="1:17">
      <c r="A1169" s="2">
        <v>41107</v>
      </c>
      <c r="B1169" s="3" t="s">
        <v>46</v>
      </c>
      <c r="C1169" s="3">
        <v>16</v>
      </c>
      <c r="D1169" s="5" t="s">
        <v>21</v>
      </c>
      <c r="E1169">
        <v>217</v>
      </c>
      <c r="F1169">
        <v>0.59</v>
      </c>
      <c r="M1169" t="s">
        <v>49</v>
      </c>
      <c r="P1169">
        <v>3</v>
      </c>
      <c r="Q1169" s="18">
        <v>976</v>
      </c>
    </row>
    <row r="1170" spans="1:17">
      <c r="A1170" s="2">
        <v>41107</v>
      </c>
      <c r="B1170" s="3" t="s">
        <v>46</v>
      </c>
      <c r="C1170" s="3">
        <v>16</v>
      </c>
      <c r="D1170" s="5" t="s">
        <v>21</v>
      </c>
      <c r="E1170">
        <v>244</v>
      </c>
      <c r="F1170">
        <v>0.56999999999999995</v>
      </c>
      <c r="G1170">
        <v>1</v>
      </c>
      <c r="M1170" t="s">
        <v>49</v>
      </c>
      <c r="P1170">
        <v>3</v>
      </c>
      <c r="Q1170" s="18">
        <v>977</v>
      </c>
    </row>
    <row r="1171" spans="1:17">
      <c r="A1171" s="2">
        <v>41107</v>
      </c>
      <c r="B1171" s="3" t="s">
        <v>46</v>
      </c>
      <c r="C1171" s="3">
        <v>16</v>
      </c>
      <c r="D1171" s="5" t="s">
        <v>21</v>
      </c>
      <c r="E1171">
        <v>156</v>
      </c>
      <c r="F1171">
        <v>0.12</v>
      </c>
      <c r="M1171" t="s">
        <v>49</v>
      </c>
      <c r="P1171">
        <v>3</v>
      </c>
      <c r="Q1171" s="18">
        <v>978</v>
      </c>
    </row>
    <row r="1172" spans="1:17">
      <c r="A1172" s="2">
        <v>41107</v>
      </c>
      <c r="B1172" s="3" t="s">
        <v>46</v>
      </c>
      <c r="C1172" s="3">
        <v>16</v>
      </c>
      <c r="D1172" s="5" t="s">
        <v>21</v>
      </c>
      <c r="E1172">
        <v>180</v>
      </c>
      <c r="F1172">
        <v>0.56999999999999995</v>
      </c>
      <c r="G1172">
        <v>1</v>
      </c>
      <c r="M1172" t="s">
        <v>49</v>
      </c>
      <c r="P1172">
        <v>3</v>
      </c>
      <c r="Q1172" s="18">
        <v>979</v>
      </c>
    </row>
    <row r="1173" spans="1:17">
      <c r="A1173" s="2">
        <v>41107</v>
      </c>
      <c r="B1173" s="3" t="s">
        <v>46</v>
      </c>
      <c r="C1173" s="3">
        <v>16</v>
      </c>
      <c r="D1173" s="5" t="s">
        <v>21</v>
      </c>
      <c r="E1173">
        <v>210</v>
      </c>
      <c r="F1173">
        <v>0.52</v>
      </c>
      <c r="M1173" t="s">
        <v>49</v>
      </c>
      <c r="P1173">
        <v>3</v>
      </c>
      <c r="Q1173" s="18">
        <v>980</v>
      </c>
    </row>
    <row r="1174" spans="1:17">
      <c r="A1174" s="2">
        <v>41107</v>
      </c>
      <c r="B1174" s="3" t="s">
        <v>46</v>
      </c>
      <c r="C1174" s="3">
        <v>16</v>
      </c>
      <c r="D1174" s="5" t="s">
        <v>21</v>
      </c>
      <c r="E1174">
        <v>264</v>
      </c>
      <c r="F1174">
        <v>0.82</v>
      </c>
      <c r="G1174">
        <v>1</v>
      </c>
      <c r="M1174" t="s">
        <v>49</v>
      </c>
      <c r="P1174">
        <v>3</v>
      </c>
      <c r="Q1174" s="18">
        <v>981</v>
      </c>
    </row>
    <row r="1175" spans="1:17">
      <c r="A1175" s="2">
        <v>41107</v>
      </c>
      <c r="B1175" s="3" t="s">
        <v>46</v>
      </c>
      <c r="C1175" s="3">
        <v>16</v>
      </c>
      <c r="D1175" s="5" t="s">
        <v>21</v>
      </c>
      <c r="E1175">
        <v>253</v>
      </c>
      <c r="F1175">
        <v>0.64</v>
      </c>
      <c r="M1175" t="s">
        <v>49</v>
      </c>
      <c r="P1175">
        <v>3</v>
      </c>
      <c r="Q1175" s="18">
        <v>982</v>
      </c>
    </row>
    <row r="1176" spans="1:17">
      <c r="A1176" s="2">
        <v>41107</v>
      </c>
      <c r="B1176" s="3" t="s">
        <v>46</v>
      </c>
      <c r="C1176" s="3">
        <v>16</v>
      </c>
      <c r="D1176" s="5" t="s">
        <v>21</v>
      </c>
      <c r="E1176">
        <v>290</v>
      </c>
      <c r="F1176">
        <v>1.22</v>
      </c>
      <c r="G1176">
        <v>4</v>
      </c>
      <c r="M1176" t="s">
        <v>49</v>
      </c>
      <c r="P1176">
        <v>3</v>
      </c>
      <c r="Q1176" s="18">
        <v>983</v>
      </c>
    </row>
    <row r="1177" spans="1:17">
      <c r="A1177" s="2">
        <v>41107</v>
      </c>
      <c r="B1177" s="3" t="s">
        <v>46</v>
      </c>
      <c r="C1177" s="3">
        <v>16</v>
      </c>
      <c r="D1177" s="5" t="s">
        <v>21</v>
      </c>
      <c r="E1177">
        <v>191</v>
      </c>
      <c r="F1177">
        <v>0.57999999999999996</v>
      </c>
      <c r="M1177" t="s">
        <v>49</v>
      </c>
      <c r="P1177">
        <v>3</v>
      </c>
      <c r="Q1177" s="18">
        <v>984</v>
      </c>
    </row>
    <row r="1178" spans="1:17">
      <c r="A1178" s="2">
        <v>41107</v>
      </c>
      <c r="B1178" s="3" t="s">
        <v>46</v>
      </c>
      <c r="C1178" s="3">
        <v>16</v>
      </c>
      <c r="D1178" s="5" t="s">
        <v>21</v>
      </c>
      <c r="E1178">
        <v>267</v>
      </c>
      <c r="F1178">
        <v>0.74</v>
      </c>
      <c r="M1178" t="s">
        <v>49</v>
      </c>
      <c r="P1178">
        <v>3</v>
      </c>
      <c r="Q1178" s="18">
        <v>985</v>
      </c>
    </row>
    <row r="1179" spans="1:17">
      <c r="A1179" s="2">
        <v>41107</v>
      </c>
      <c r="B1179" s="3" t="s">
        <v>46</v>
      </c>
      <c r="C1179" s="3">
        <v>16</v>
      </c>
      <c r="D1179" s="5" t="s">
        <v>21</v>
      </c>
      <c r="E1179">
        <v>297</v>
      </c>
      <c r="F1179">
        <v>0.7</v>
      </c>
      <c r="G1179">
        <v>2</v>
      </c>
      <c r="M1179" t="s">
        <v>49</v>
      </c>
      <c r="P1179">
        <v>3</v>
      </c>
      <c r="Q1179" s="18">
        <v>986</v>
      </c>
    </row>
    <row r="1180" spans="1:17">
      <c r="A1180" s="2">
        <v>41107</v>
      </c>
      <c r="B1180" s="3" t="s">
        <v>46</v>
      </c>
      <c r="C1180" s="3">
        <v>16</v>
      </c>
      <c r="D1180" s="5" t="s">
        <v>21</v>
      </c>
      <c r="E1180">
        <v>308</v>
      </c>
      <c r="F1180">
        <v>0.9</v>
      </c>
      <c r="M1180" t="s">
        <v>49</v>
      </c>
      <c r="P1180">
        <v>3</v>
      </c>
      <c r="Q1180" s="18">
        <v>987</v>
      </c>
    </row>
    <row r="1181" spans="1:17">
      <c r="A1181" s="2">
        <v>41107</v>
      </c>
      <c r="B1181" s="3" t="s">
        <v>46</v>
      </c>
      <c r="C1181" s="3">
        <v>16</v>
      </c>
      <c r="D1181" s="6" t="s">
        <v>15</v>
      </c>
      <c r="F1181">
        <v>5</v>
      </c>
      <c r="J1181">
        <f>220+275+305+315+346+377+380</f>
        <v>2218</v>
      </c>
      <c r="K1181">
        <v>7</v>
      </c>
      <c r="L1181">
        <v>380</v>
      </c>
      <c r="P1181">
        <v>3</v>
      </c>
      <c r="Q1181" s="18">
        <v>988</v>
      </c>
    </row>
    <row r="1182" spans="1:17">
      <c r="A1182" s="2">
        <v>41107</v>
      </c>
      <c r="B1182" s="3" t="s">
        <v>46</v>
      </c>
      <c r="C1182" s="3">
        <v>16</v>
      </c>
      <c r="D1182" s="5" t="s">
        <v>21</v>
      </c>
      <c r="E1182">
        <v>215</v>
      </c>
      <c r="F1182">
        <v>0.95</v>
      </c>
      <c r="M1182" t="s">
        <v>49</v>
      </c>
      <c r="P1182">
        <v>3</v>
      </c>
      <c r="Q1182" s="18">
        <v>989</v>
      </c>
    </row>
    <row r="1183" spans="1:17">
      <c r="A1183" s="2">
        <v>41107</v>
      </c>
      <c r="B1183" s="3" t="s">
        <v>46</v>
      </c>
      <c r="C1183" s="3">
        <v>16</v>
      </c>
      <c r="D1183" s="5" t="s">
        <v>21</v>
      </c>
      <c r="E1183">
        <v>230</v>
      </c>
      <c r="F1183">
        <v>0.5</v>
      </c>
      <c r="M1183" t="s">
        <v>49</v>
      </c>
      <c r="P1183">
        <v>3</v>
      </c>
      <c r="Q1183" s="18">
        <v>990</v>
      </c>
    </row>
    <row r="1184" spans="1:17">
      <c r="A1184" s="2">
        <v>41107</v>
      </c>
      <c r="B1184" s="3" t="s">
        <v>46</v>
      </c>
      <c r="C1184" s="3">
        <v>16</v>
      </c>
      <c r="D1184" s="5" t="s">
        <v>21</v>
      </c>
      <c r="E1184">
        <v>283</v>
      </c>
      <c r="F1184">
        <v>0.87</v>
      </c>
      <c r="G1184">
        <v>3</v>
      </c>
      <c r="M1184" t="s">
        <v>49</v>
      </c>
      <c r="P1184">
        <v>3</v>
      </c>
      <c r="Q1184" s="18">
        <v>991</v>
      </c>
    </row>
    <row r="1185" spans="1:17">
      <c r="A1185" s="2">
        <v>41107</v>
      </c>
      <c r="B1185" s="3" t="s">
        <v>46</v>
      </c>
      <c r="C1185" s="3">
        <v>16</v>
      </c>
      <c r="D1185" s="5" t="s">
        <v>21</v>
      </c>
      <c r="E1185">
        <v>259</v>
      </c>
      <c r="F1185">
        <v>0.87</v>
      </c>
      <c r="G1185">
        <v>2</v>
      </c>
      <c r="M1185" t="s">
        <v>49</v>
      </c>
      <c r="P1185">
        <v>3</v>
      </c>
      <c r="Q1185" s="18">
        <v>992</v>
      </c>
    </row>
    <row r="1186" spans="1:17">
      <c r="A1186" s="2">
        <v>41107</v>
      </c>
      <c r="B1186" s="3" t="s">
        <v>46</v>
      </c>
      <c r="C1186" s="3">
        <v>16</v>
      </c>
      <c r="D1186" s="5" t="s">
        <v>21</v>
      </c>
      <c r="E1186">
        <v>132</v>
      </c>
      <c r="F1186">
        <v>0.55000000000000004</v>
      </c>
      <c r="M1186" t="s">
        <v>49</v>
      </c>
      <c r="P1186">
        <v>3</v>
      </c>
      <c r="Q1186" s="18">
        <v>993</v>
      </c>
    </row>
    <row r="1187" spans="1:17">
      <c r="A1187" s="2">
        <v>41107</v>
      </c>
      <c r="B1187" s="3" t="s">
        <v>46</v>
      </c>
      <c r="C1187" s="3">
        <v>16</v>
      </c>
      <c r="D1187" s="5" t="s">
        <v>21</v>
      </c>
      <c r="E1187">
        <v>180</v>
      </c>
      <c r="F1187">
        <v>0.56999999999999995</v>
      </c>
      <c r="M1187" t="s">
        <v>49</v>
      </c>
      <c r="P1187">
        <v>3</v>
      </c>
      <c r="Q1187" s="18">
        <v>994</v>
      </c>
    </row>
    <row r="1188" spans="1:17">
      <c r="A1188" s="2">
        <v>41107</v>
      </c>
      <c r="B1188" s="3" t="s">
        <v>46</v>
      </c>
      <c r="C1188" s="3">
        <v>16</v>
      </c>
      <c r="D1188" s="5" t="s">
        <v>21</v>
      </c>
      <c r="E1188">
        <v>244</v>
      </c>
      <c r="F1188">
        <v>0.95</v>
      </c>
      <c r="G1188">
        <v>2</v>
      </c>
      <c r="M1188" t="s">
        <v>49</v>
      </c>
      <c r="P1188">
        <v>3</v>
      </c>
      <c r="Q1188" s="18">
        <v>995</v>
      </c>
    </row>
    <row r="1189" spans="1:17">
      <c r="A1189" s="2">
        <v>41107</v>
      </c>
      <c r="B1189" s="3" t="s">
        <v>46</v>
      </c>
      <c r="C1189" s="3">
        <v>16</v>
      </c>
      <c r="D1189" s="5" t="s">
        <v>21</v>
      </c>
      <c r="E1189">
        <v>230</v>
      </c>
      <c r="F1189">
        <v>0.65</v>
      </c>
      <c r="G1189">
        <v>1</v>
      </c>
      <c r="M1189" t="s">
        <v>49</v>
      </c>
      <c r="P1189">
        <v>3</v>
      </c>
      <c r="Q1189" s="18">
        <v>996</v>
      </c>
    </row>
    <row r="1190" spans="1:17">
      <c r="A1190" s="2">
        <v>41107</v>
      </c>
      <c r="B1190" s="3" t="s">
        <v>46</v>
      </c>
      <c r="C1190" s="3">
        <v>16</v>
      </c>
      <c r="D1190" s="6" t="s">
        <v>19</v>
      </c>
      <c r="F1190">
        <v>1.04</v>
      </c>
      <c r="J1190">
        <f>141+217+228</f>
        <v>586</v>
      </c>
      <c r="K1190">
        <v>3</v>
      </c>
      <c r="L1190">
        <v>228</v>
      </c>
      <c r="P1190">
        <v>3</v>
      </c>
      <c r="Q1190" s="18">
        <v>997</v>
      </c>
    </row>
    <row r="1191" spans="1:17">
      <c r="A1191" s="2">
        <v>41107</v>
      </c>
      <c r="B1191" s="3" t="s">
        <v>46</v>
      </c>
      <c r="C1191" s="3">
        <v>16</v>
      </c>
      <c r="D1191" s="6" t="s">
        <v>22</v>
      </c>
      <c r="E1191">
        <v>260</v>
      </c>
      <c r="F1191">
        <v>0.66</v>
      </c>
      <c r="G1191">
        <v>8</v>
      </c>
      <c r="P1191">
        <v>3</v>
      </c>
      <c r="Q1191" s="18">
        <v>998</v>
      </c>
    </row>
    <row r="1192" spans="1:17">
      <c r="A1192" s="2">
        <v>41107</v>
      </c>
      <c r="B1192" s="3" t="s">
        <v>46</v>
      </c>
      <c r="C1192" s="3">
        <v>16</v>
      </c>
      <c r="D1192" s="5" t="s">
        <v>21</v>
      </c>
      <c r="E1192">
        <v>290</v>
      </c>
      <c r="F1192">
        <v>1.35</v>
      </c>
      <c r="G1192">
        <v>5</v>
      </c>
      <c r="M1192" t="s">
        <v>49</v>
      </c>
      <c r="P1192">
        <v>3</v>
      </c>
      <c r="Q1192" s="18">
        <v>999</v>
      </c>
    </row>
    <row r="1193" spans="1:17">
      <c r="A1193" s="2">
        <v>41107</v>
      </c>
      <c r="B1193" s="3" t="s">
        <v>46</v>
      </c>
      <c r="C1193" s="3">
        <v>16</v>
      </c>
      <c r="D1193" s="6" t="s">
        <v>22</v>
      </c>
      <c r="E1193">
        <v>295</v>
      </c>
      <c r="F1193">
        <v>0.61</v>
      </c>
      <c r="G1193">
        <v>2</v>
      </c>
      <c r="P1193">
        <v>3</v>
      </c>
      <c r="Q1193" s="18">
        <v>1000</v>
      </c>
    </row>
    <row r="1194" spans="1:17">
      <c r="A1194" s="2">
        <v>41107</v>
      </c>
      <c r="B1194" s="3" t="s">
        <v>46</v>
      </c>
      <c r="C1194" s="3">
        <v>16</v>
      </c>
      <c r="D1194" s="5" t="s">
        <v>21</v>
      </c>
      <c r="E1194">
        <v>194</v>
      </c>
      <c r="F1194">
        <v>0.48</v>
      </c>
      <c r="M1194" t="s">
        <v>49</v>
      </c>
      <c r="P1194">
        <v>3</v>
      </c>
      <c r="Q1194" s="18">
        <v>1001</v>
      </c>
    </row>
    <row r="1195" spans="1:17">
      <c r="A1195" s="2">
        <v>41107</v>
      </c>
      <c r="B1195" s="3" t="s">
        <v>46</v>
      </c>
      <c r="C1195" s="3">
        <v>16</v>
      </c>
      <c r="D1195" s="6" t="s">
        <v>19</v>
      </c>
      <c r="F1195">
        <v>2.2000000000000002</v>
      </c>
      <c r="J1195">
        <f>227+277+284+304+325</f>
        <v>1417</v>
      </c>
      <c r="K1195">
        <v>5</v>
      </c>
      <c r="L1195">
        <v>325</v>
      </c>
      <c r="P1195">
        <v>3</v>
      </c>
      <c r="Q1195" s="18">
        <v>1002</v>
      </c>
    </row>
    <row r="1196" spans="1:17">
      <c r="A1196" s="2">
        <v>41107</v>
      </c>
      <c r="B1196" s="3" t="s">
        <v>46</v>
      </c>
      <c r="C1196" s="3">
        <v>16</v>
      </c>
      <c r="D1196" s="6" t="s">
        <v>19</v>
      </c>
      <c r="F1196">
        <v>1.85</v>
      </c>
      <c r="J1196">
        <f>111+164+172+205+228</f>
        <v>880</v>
      </c>
      <c r="K1196">
        <v>5</v>
      </c>
      <c r="L1196">
        <v>228</v>
      </c>
      <c r="P1196">
        <v>3</v>
      </c>
      <c r="Q1196" s="18">
        <v>1003</v>
      </c>
    </row>
    <row r="1197" spans="1:17">
      <c r="A1197" s="2">
        <v>41107</v>
      </c>
      <c r="B1197" s="3" t="s">
        <v>46</v>
      </c>
      <c r="C1197" s="3">
        <v>16</v>
      </c>
      <c r="D1197" s="6" t="s">
        <v>15</v>
      </c>
      <c r="F1197">
        <v>2.83</v>
      </c>
      <c r="J1197">
        <f>253+286+307+320+343+346</f>
        <v>1855</v>
      </c>
      <c r="K1197">
        <v>6</v>
      </c>
      <c r="L1197">
        <v>346</v>
      </c>
      <c r="P1197">
        <v>3</v>
      </c>
      <c r="Q1197" s="18">
        <v>1004</v>
      </c>
    </row>
    <row r="1198" spans="1:17">
      <c r="A1198" s="2">
        <v>41107</v>
      </c>
      <c r="B1198" s="3" t="s">
        <v>46</v>
      </c>
      <c r="C1198" s="3">
        <v>16</v>
      </c>
      <c r="D1198" s="6" t="s">
        <v>19</v>
      </c>
      <c r="F1198">
        <v>2.35</v>
      </c>
      <c r="J1198">
        <f>218+245+298+331</f>
        <v>1092</v>
      </c>
      <c r="K1198">
        <v>4</v>
      </c>
      <c r="L1198">
        <v>331</v>
      </c>
      <c r="P1198">
        <v>3</v>
      </c>
      <c r="Q1198" s="18">
        <v>1005</v>
      </c>
    </row>
    <row r="1199" spans="1:17">
      <c r="A1199" s="2">
        <v>41107</v>
      </c>
      <c r="B1199" s="3" t="s">
        <v>46</v>
      </c>
      <c r="C1199" s="3">
        <v>16</v>
      </c>
      <c r="D1199" s="6" t="s">
        <v>19</v>
      </c>
      <c r="E1199">
        <v>284</v>
      </c>
      <c r="F1199">
        <v>2.27</v>
      </c>
      <c r="H1199">
        <v>29</v>
      </c>
      <c r="I1199">
        <v>2.5</v>
      </c>
      <c r="L1199">
        <v>275</v>
      </c>
      <c r="P1199">
        <v>3</v>
      </c>
      <c r="Q1199" s="18">
        <v>1006</v>
      </c>
    </row>
    <row r="1200" spans="1:17">
      <c r="A1200" s="2">
        <v>41107</v>
      </c>
      <c r="B1200" s="3" t="s">
        <v>46</v>
      </c>
      <c r="C1200" s="3">
        <v>1</v>
      </c>
      <c r="D1200" s="5" t="s">
        <v>21</v>
      </c>
      <c r="E1200">
        <v>225</v>
      </c>
      <c r="F1200">
        <v>1.03</v>
      </c>
      <c r="G1200">
        <v>3</v>
      </c>
      <c r="M1200" t="s">
        <v>50</v>
      </c>
      <c r="P1200">
        <v>4</v>
      </c>
      <c r="Q1200" s="18">
        <v>191</v>
      </c>
    </row>
    <row r="1201" spans="1:17">
      <c r="A1201" s="2">
        <v>41107</v>
      </c>
      <c r="B1201" s="3" t="s">
        <v>46</v>
      </c>
      <c r="C1201" s="3">
        <v>1</v>
      </c>
      <c r="D1201" s="5" t="s">
        <v>21</v>
      </c>
      <c r="E1201">
        <v>223</v>
      </c>
      <c r="F1201">
        <v>1.37</v>
      </c>
      <c r="G1201">
        <v>3</v>
      </c>
      <c r="M1201" t="s">
        <v>50</v>
      </c>
      <c r="P1201">
        <v>4</v>
      </c>
      <c r="Q1201" s="18">
        <v>192</v>
      </c>
    </row>
    <row r="1202" spans="1:17">
      <c r="A1202" s="2">
        <v>41107</v>
      </c>
      <c r="B1202" s="3" t="s">
        <v>46</v>
      </c>
      <c r="C1202" s="3">
        <v>1</v>
      </c>
      <c r="D1202" s="5" t="s">
        <v>21</v>
      </c>
      <c r="E1202">
        <v>263</v>
      </c>
      <c r="F1202">
        <v>1.39</v>
      </c>
      <c r="M1202" t="s">
        <v>50</v>
      </c>
      <c r="P1202">
        <v>4</v>
      </c>
      <c r="Q1202" s="18">
        <v>193</v>
      </c>
    </row>
    <row r="1203" spans="1:17">
      <c r="A1203" s="2">
        <v>41107</v>
      </c>
      <c r="B1203" s="3" t="s">
        <v>46</v>
      </c>
      <c r="C1203" s="3">
        <v>1</v>
      </c>
      <c r="D1203" s="5" t="s">
        <v>21</v>
      </c>
      <c r="E1203">
        <v>170</v>
      </c>
      <c r="F1203">
        <v>0.73</v>
      </c>
      <c r="G1203">
        <v>1</v>
      </c>
      <c r="M1203" t="s">
        <v>50</v>
      </c>
      <c r="P1203">
        <v>4</v>
      </c>
      <c r="Q1203" s="18">
        <v>194</v>
      </c>
    </row>
    <row r="1204" spans="1:17">
      <c r="A1204" s="2">
        <v>41107</v>
      </c>
      <c r="B1204" s="3" t="s">
        <v>46</v>
      </c>
      <c r="C1204" s="3">
        <v>1</v>
      </c>
      <c r="D1204" s="5" t="s">
        <v>21</v>
      </c>
      <c r="E1204">
        <v>74</v>
      </c>
      <c r="F1204">
        <v>0.65</v>
      </c>
      <c r="M1204" t="s">
        <v>50</v>
      </c>
      <c r="P1204">
        <v>4</v>
      </c>
      <c r="Q1204" s="18">
        <v>195</v>
      </c>
    </row>
    <row r="1205" spans="1:17">
      <c r="A1205" s="2">
        <v>41107</v>
      </c>
      <c r="B1205" s="3" t="s">
        <v>46</v>
      </c>
      <c r="C1205" s="3">
        <v>1</v>
      </c>
      <c r="D1205" s="5" t="s">
        <v>15</v>
      </c>
      <c r="F1205">
        <v>5.23</v>
      </c>
      <c r="J1205">
        <f>117+142+194+255+273+285+302</f>
        <v>1568</v>
      </c>
      <c r="K1205">
        <v>7</v>
      </c>
      <c r="L1205">
        <v>302</v>
      </c>
      <c r="P1205">
        <v>4</v>
      </c>
      <c r="Q1205" s="18">
        <v>196</v>
      </c>
    </row>
    <row r="1206" spans="1:17">
      <c r="A1206" s="2">
        <v>41107</v>
      </c>
      <c r="B1206" s="3" t="s">
        <v>46</v>
      </c>
      <c r="C1206" s="3">
        <v>1</v>
      </c>
      <c r="D1206" s="5" t="s">
        <v>15</v>
      </c>
      <c r="F1206">
        <v>2.5</v>
      </c>
      <c r="J1206">
        <f>125+162+198+199+228</f>
        <v>912</v>
      </c>
      <c r="K1206">
        <v>5</v>
      </c>
      <c r="L1206">
        <v>228</v>
      </c>
      <c r="P1206">
        <v>4</v>
      </c>
      <c r="Q1206" s="18">
        <v>197</v>
      </c>
    </row>
    <row r="1207" spans="1:17">
      <c r="A1207" s="2">
        <v>41107</v>
      </c>
      <c r="B1207" s="3" t="s">
        <v>46</v>
      </c>
      <c r="C1207" s="3">
        <v>1</v>
      </c>
      <c r="D1207" s="5" t="s">
        <v>15</v>
      </c>
      <c r="F1207">
        <v>4.51</v>
      </c>
      <c r="J1207">
        <f>150+207+234+270+306+301</f>
        <v>1468</v>
      </c>
      <c r="K1207">
        <v>6</v>
      </c>
      <c r="L1207">
        <v>306</v>
      </c>
      <c r="P1207">
        <v>4</v>
      </c>
      <c r="Q1207" s="18">
        <v>198</v>
      </c>
    </row>
    <row r="1208" spans="1:17">
      <c r="A1208" s="2">
        <v>41107</v>
      </c>
      <c r="B1208" s="3" t="s">
        <v>46</v>
      </c>
      <c r="C1208" s="3">
        <v>1</v>
      </c>
      <c r="D1208" s="5" t="s">
        <v>15</v>
      </c>
      <c r="F1208">
        <v>3.79</v>
      </c>
      <c r="J1208">
        <f>177+195+220+241+260+270</f>
        <v>1363</v>
      </c>
      <c r="K1208">
        <v>6</v>
      </c>
      <c r="L1208">
        <v>270</v>
      </c>
      <c r="P1208">
        <v>4</v>
      </c>
      <c r="Q1208" s="18">
        <v>199</v>
      </c>
    </row>
    <row r="1209" spans="1:17">
      <c r="A1209" s="2">
        <v>41107</v>
      </c>
      <c r="B1209" s="3" t="s">
        <v>46</v>
      </c>
      <c r="C1209" s="3">
        <v>1</v>
      </c>
      <c r="D1209" s="5" t="s">
        <v>21</v>
      </c>
      <c r="E1209">
        <v>199</v>
      </c>
      <c r="F1209">
        <v>0.6</v>
      </c>
      <c r="M1209" t="s">
        <v>50</v>
      </c>
      <c r="P1209">
        <v>4</v>
      </c>
      <c r="Q1209" s="18">
        <v>200</v>
      </c>
    </row>
    <row r="1210" spans="1:17">
      <c r="A1210" s="2">
        <v>41107</v>
      </c>
      <c r="B1210" s="3" t="s">
        <v>46</v>
      </c>
      <c r="C1210" s="3">
        <v>1</v>
      </c>
      <c r="D1210" s="5" t="s">
        <v>22</v>
      </c>
      <c r="E1210">
        <v>255</v>
      </c>
      <c r="F1210">
        <v>1.01</v>
      </c>
      <c r="G1210">
        <v>4</v>
      </c>
      <c r="P1210">
        <v>4</v>
      </c>
      <c r="Q1210" s="18">
        <v>201</v>
      </c>
    </row>
    <row r="1211" spans="1:17">
      <c r="A1211" s="2">
        <v>41107</v>
      </c>
      <c r="B1211" s="3" t="s">
        <v>46</v>
      </c>
      <c r="C1211" s="3">
        <v>1</v>
      </c>
      <c r="D1211" s="5" t="s">
        <v>21</v>
      </c>
      <c r="E1211">
        <v>80</v>
      </c>
      <c r="F1211">
        <v>0.79</v>
      </c>
      <c r="M1211" t="s">
        <v>50</v>
      </c>
      <c r="P1211">
        <v>4</v>
      </c>
      <c r="Q1211" s="18">
        <v>202</v>
      </c>
    </row>
    <row r="1212" spans="1:17">
      <c r="A1212" s="2">
        <v>41107</v>
      </c>
      <c r="B1212" s="3" t="s">
        <v>46</v>
      </c>
      <c r="C1212" s="3">
        <v>1</v>
      </c>
      <c r="D1212" s="5" t="s">
        <v>21</v>
      </c>
      <c r="E1212">
        <v>240</v>
      </c>
      <c r="F1212">
        <v>0.69</v>
      </c>
      <c r="G1212">
        <v>5</v>
      </c>
      <c r="M1212" t="s">
        <v>50</v>
      </c>
      <c r="P1212">
        <v>4</v>
      </c>
      <c r="Q1212" s="18">
        <v>203</v>
      </c>
    </row>
    <row r="1213" spans="1:17">
      <c r="A1213" s="2">
        <v>41107</v>
      </c>
      <c r="B1213" s="3" t="s">
        <v>46</v>
      </c>
      <c r="C1213" s="3">
        <v>1</v>
      </c>
      <c r="D1213" s="5" t="s">
        <v>21</v>
      </c>
      <c r="E1213">
        <v>188</v>
      </c>
      <c r="F1213">
        <v>1.05</v>
      </c>
      <c r="M1213" t="s">
        <v>50</v>
      </c>
      <c r="P1213">
        <v>4</v>
      </c>
      <c r="Q1213" s="18">
        <v>204</v>
      </c>
    </row>
    <row r="1214" spans="1:17">
      <c r="A1214" s="2">
        <v>41107</v>
      </c>
      <c r="B1214" s="3" t="s">
        <v>46</v>
      </c>
      <c r="C1214" s="3">
        <v>1</v>
      </c>
      <c r="D1214" s="5" t="s">
        <v>21</v>
      </c>
      <c r="E1214">
        <v>266</v>
      </c>
      <c r="F1214">
        <v>1.19</v>
      </c>
      <c r="G1214">
        <v>4</v>
      </c>
      <c r="M1214" t="s">
        <v>50</v>
      </c>
      <c r="P1214">
        <v>4</v>
      </c>
      <c r="Q1214" s="18">
        <v>205</v>
      </c>
    </row>
    <row r="1215" spans="1:17">
      <c r="A1215" s="2">
        <v>41107</v>
      </c>
      <c r="B1215" s="3" t="s">
        <v>46</v>
      </c>
      <c r="C1215" s="3">
        <v>1</v>
      </c>
      <c r="D1215" s="5" t="s">
        <v>15</v>
      </c>
      <c r="F1215">
        <v>4.1500000000000004</v>
      </c>
      <c r="J1215">
        <f>113+118+162+200+202+218</f>
        <v>1013</v>
      </c>
      <c r="K1215">
        <v>6</v>
      </c>
      <c r="L1215">
        <v>218</v>
      </c>
      <c r="P1215">
        <v>4</v>
      </c>
      <c r="Q1215" s="18">
        <v>206</v>
      </c>
    </row>
    <row r="1216" spans="1:17">
      <c r="A1216" s="2">
        <v>41107</v>
      </c>
      <c r="B1216" s="3" t="s">
        <v>46</v>
      </c>
      <c r="C1216" s="3">
        <v>1</v>
      </c>
      <c r="D1216" s="5" t="s">
        <v>21</v>
      </c>
      <c r="E1216">
        <v>156</v>
      </c>
      <c r="F1216">
        <v>1.25</v>
      </c>
      <c r="M1216" t="s">
        <v>50</v>
      </c>
      <c r="P1216">
        <v>4</v>
      </c>
      <c r="Q1216" s="18">
        <v>207</v>
      </c>
    </row>
    <row r="1217" spans="1:17">
      <c r="A1217" s="2">
        <v>41107</v>
      </c>
      <c r="B1217" s="3" t="s">
        <v>46</v>
      </c>
      <c r="C1217" s="3">
        <v>1</v>
      </c>
      <c r="D1217" s="5" t="s">
        <v>15</v>
      </c>
      <c r="F1217">
        <v>2.63</v>
      </c>
      <c r="J1217">
        <f>105+118+161+171+205+221+223</f>
        <v>1204</v>
      </c>
      <c r="K1217">
        <v>7</v>
      </c>
      <c r="L1217">
        <v>223</v>
      </c>
      <c r="P1217">
        <v>4</v>
      </c>
      <c r="Q1217" s="18">
        <v>208</v>
      </c>
    </row>
    <row r="1218" spans="1:17">
      <c r="A1218" s="2">
        <v>41107</v>
      </c>
      <c r="B1218" s="3" t="s">
        <v>46</v>
      </c>
      <c r="C1218" s="3">
        <v>1</v>
      </c>
      <c r="D1218" s="5" t="s">
        <v>22</v>
      </c>
      <c r="E1218">
        <v>254</v>
      </c>
      <c r="F1218">
        <v>0.93</v>
      </c>
      <c r="G1218">
        <v>6</v>
      </c>
      <c r="P1218">
        <v>4</v>
      </c>
      <c r="Q1218" s="18">
        <v>209</v>
      </c>
    </row>
    <row r="1219" spans="1:17">
      <c r="A1219" s="2">
        <v>41107</v>
      </c>
      <c r="B1219" s="3" t="s">
        <v>46</v>
      </c>
      <c r="C1219" s="3">
        <v>1</v>
      </c>
      <c r="D1219" s="5" t="s">
        <v>21</v>
      </c>
      <c r="E1219">
        <v>108</v>
      </c>
      <c r="F1219">
        <v>0.69</v>
      </c>
      <c r="M1219" t="s">
        <v>50</v>
      </c>
      <c r="P1219">
        <v>4</v>
      </c>
      <c r="Q1219" s="18">
        <v>210</v>
      </c>
    </row>
    <row r="1220" spans="1:17">
      <c r="A1220" s="2">
        <v>41107</v>
      </c>
      <c r="B1220" s="3" t="s">
        <v>46</v>
      </c>
      <c r="C1220" s="3">
        <v>13</v>
      </c>
      <c r="D1220" s="5" t="s">
        <v>15</v>
      </c>
      <c r="F1220">
        <v>3.29</v>
      </c>
      <c r="J1220">
        <f>213+266+280+301+315</f>
        <v>1375</v>
      </c>
      <c r="K1220">
        <v>5</v>
      </c>
      <c r="L1220">
        <v>315</v>
      </c>
      <c r="P1220">
        <v>4</v>
      </c>
      <c r="Q1220" s="18">
        <v>211</v>
      </c>
    </row>
    <row r="1221" spans="1:17">
      <c r="A1221" s="2">
        <v>41107</v>
      </c>
      <c r="B1221" s="3" t="s">
        <v>46</v>
      </c>
      <c r="C1221" s="3">
        <v>13</v>
      </c>
      <c r="D1221" s="5" t="s">
        <v>15</v>
      </c>
      <c r="F1221">
        <v>3.9</v>
      </c>
      <c r="J1221">
        <f>236+265+291+304+319+327</f>
        <v>1742</v>
      </c>
      <c r="K1221">
        <v>6</v>
      </c>
      <c r="L1221">
        <v>327</v>
      </c>
      <c r="P1221">
        <v>4</v>
      </c>
      <c r="Q1221" s="18">
        <v>212</v>
      </c>
    </row>
    <row r="1222" spans="1:17">
      <c r="A1222" s="2">
        <v>41107</v>
      </c>
      <c r="B1222" s="3" t="s">
        <v>46</v>
      </c>
      <c r="C1222" s="3">
        <v>13</v>
      </c>
      <c r="D1222" s="5" t="s">
        <v>15</v>
      </c>
      <c r="F1222">
        <v>4.4000000000000004</v>
      </c>
      <c r="J1222">
        <f>249+269+286+316+346+365+361</f>
        <v>2192</v>
      </c>
      <c r="K1222">
        <v>7</v>
      </c>
      <c r="L1222">
        <v>361</v>
      </c>
      <c r="P1222">
        <v>4</v>
      </c>
      <c r="Q1222" s="18">
        <v>213</v>
      </c>
    </row>
    <row r="1223" spans="1:17">
      <c r="A1223" s="2">
        <v>41107</v>
      </c>
      <c r="B1223" s="3" t="s">
        <v>46</v>
      </c>
      <c r="C1223" s="3">
        <v>13</v>
      </c>
      <c r="D1223" s="5" t="s">
        <v>21</v>
      </c>
      <c r="E1223">
        <v>250</v>
      </c>
      <c r="F1223">
        <v>1.01</v>
      </c>
      <c r="M1223" t="s">
        <v>51</v>
      </c>
      <c r="P1223">
        <v>4</v>
      </c>
      <c r="Q1223" s="18">
        <v>214</v>
      </c>
    </row>
    <row r="1224" spans="1:17">
      <c r="A1224" s="2">
        <v>41107</v>
      </c>
      <c r="B1224" s="3" t="s">
        <v>46</v>
      </c>
      <c r="C1224" s="3">
        <v>13</v>
      </c>
      <c r="D1224" s="5" t="s">
        <v>15</v>
      </c>
      <c r="F1224">
        <v>2.88</v>
      </c>
      <c r="J1224">
        <f>204+240+278+317+335+338</f>
        <v>1712</v>
      </c>
      <c r="K1224">
        <v>6</v>
      </c>
      <c r="L1224">
        <v>338</v>
      </c>
      <c r="P1224">
        <v>4</v>
      </c>
      <c r="Q1224" s="18">
        <v>215</v>
      </c>
    </row>
    <row r="1225" spans="1:17">
      <c r="A1225" s="2">
        <v>41107</v>
      </c>
      <c r="B1225" s="3" t="s">
        <v>46</v>
      </c>
      <c r="C1225" s="3">
        <v>13</v>
      </c>
      <c r="D1225" s="5" t="s">
        <v>21</v>
      </c>
      <c r="E1225">
        <v>180</v>
      </c>
      <c r="F1225">
        <v>0.6</v>
      </c>
      <c r="G1225">
        <v>1</v>
      </c>
      <c r="P1225">
        <v>4</v>
      </c>
      <c r="Q1225" s="18">
        <v>216</v>
      </c>
    </row>
    <row r="1226" spans="1:17">
      <c r="A1226" s="2">
        <v>41107</v>
      </c>
      <c r="B1226" s="3" t="s">
        <v>46</v>
      </c>
      <c r="C1226" s="3">
        <v>13</v>
      </c>
      <c r="D1226" s="5" t="s">
        <v>19</v>
      </c>
      <c r="F1226">
        <v>1.51</v>
      </c>
      <c r="J1226">
        <f>163+229+233+260+275</f>
        <v>1160</v>
      </c>
      <c r="K1226">
        <v>5</v>
      </c>
      <c r="L1226">
        <v>275</v>
      </c>
      <c r="P1226">
        <v>4</v>
      </c>
      <c r="Q1226" s="18">
        <v>217</v>
      </c>
    </row>
    <row r="1227" spans="1:17">
      <c r="A1227" s="2">
        <v>41107</v>
      </c>
      <c r="B1227" s="3" t="s">
        <v>46</v>
      </c>
      <c r="C1227" s="3">
        <v>13</v>
      </c>
      <c r="D1227" s="5" t="s">
        <v>15</v>
      </c>
      <c r="F1227">
        <v>4.0599999999999996</v>
      </c>
      <c r="J1227">
        <f>252+287+316+350+353+377+387</f>
        <v>2322</v>
      </c>
      <c r="K1227">
        <v>7</v>
      </c>
      <c r="L1227">
        <v>387</v>
      </c>
      <c r="P1227">
        <v>4</v>
      </c>
      <c r="Q1227" s="18">
        <v>218</v>
      </c>
    </row>
    <row r="1228" spans="1:17">
      <c r="A1228" s="2">
        <v>41107</v>
      </c>
      <c r="B1228" s="3" t="s">
        <v>46</v>
      </c>
      <c r="C1228" s="3">
        <v>13</v>
      </c>
      <c r="D1228" s="5" t="s">
        <v>21</v>
      </c>
      <c r="E1228">
        <v>240</v>
      </c>
      <c r="F1228">
        <v>1.1299999999999999</v>
      </c>
      <c r="G1228">
        <v>20</v>
      </c>
      <c r="M1228" t="s">
        <v>51</v>
      </c>
      <c r="P1228">
        <v>4</v>
      </c>
      <c r="Q1228" s="18">
        <v>219</v>
      </c>
    </row>
    <row r="1229" spans="1:17">
      <c r="A1229" s="2">
        <v>41107</v>
      </c>
      <c r="B1229" s="3" t="s">
        <v>46</v>
      </c>
      <c r="C1229" s="3">
        <v>13</v>
      </c>
      <c r="D1229" s="5" t="s">
        <v>22</v>
      </c>
      <c r="E1229">
        <v>363</v>
      </c>
      <c r="F1229">
        <v>1.36</v>
      </c>
      <c r="G1229">
        <v>12</v>
      </c>
      <c r="M1229" t="s">
        <v>51</v>
      </c>
      <c r="P1229">
        <v>4</v>
      </c>
      <c r="Q1229" s="18">
        <v>220</v>
      </c>
    </row>
    <row r="1230" spans="1:17">
      <c r="A1230" s="2">
        <v>41107</v>
      </c>
      <c r="B1230" s="3" t="s">
        <v>46</v>
      </c>
      <c r="C1230" s="3">
        <v>13</v>
      </c>
      <c r="D1230" s="5" t="s">
        <v>15</v>
      </c>
      <c r="F1230">
        <v>7.05</v>
      </c>
      <c r="J1230">
        <f>215+223+276+330+350+368+397+400+430+454</f>
        <v>3443</v>
      </c>
      <c r="K1230">
        <v>10</v>
      </c>
      <c r="L1230">
        <v>454</v>
      </c>
      <c r="P1230">
        <v>4</v>
      </c>
      <c r="Q1230" s="18">
        <v>221</v>
      </c>
    </row>
    <row r="1231" spans="1:17">
      <c r="A1231" s="2">
        <v>41107</v>
      </c>
      <c r="B1231" s="3" t="s">
        <v>46</v>
      </c>
      <c r="C1231" s="3">
        <v>13</v>
      </c>
      <c r="D1231" s="5" t="s">
        <v>21</v>
      </c>
      <c r="E1231">
        <v>256</v>
      </c>
      <c r="F1231">
        <v>0.5</v>
      </c>
      <c r="M1231" t="s">
        <v>51</v>
      </c>
      <c r="P1231">
        <v>4</v>
      </c>
      <c r="Q1231" s="18">
        <v>222</v>
      </c>
    </row>
    <row r="1232" spans="1:17">
      <c r="A1232" s="2">
        <v>41107</v>
      </c>
      <c r="B1232" s="3" t="s">
        <v>46</v>
      </c>
      <c r="C1232" s="3">
        <v>13</v>
      </c>
      <c r="D1232" s="5" t="s">
        <v>21</v>
      </c>
      <c r="E1232">
        <v>269</v>
      </c>
      <c r="F1232">
        <v>0.89</v>
      </c>
      <c r="G1232">
        <v>3</v>
      </c>
      <c r="P1232">
        <v>4</v>
      </c>
      <c r="Q1232" s="18">
        <v>223</v>
      </c>
    </row>
    <row r="1233" spans="1:17">
      <c r="A1233" s="2">
        <v>41107</v>
      </c>
      <c r="B1233" s="3" t="s">
        <v>46</v>
      </c>
      <c r="C1233" s="3">
        <v>13</v>
      </c>
      <c r="D1233" s="5" t="s">
        <v>22</v>
      </c>
      <c r="E1233">
        <v>370</v>
      </c>
      <c r="F1233">
        <v>1.84</v>
      </c>
      <c r="G1233">
        <v>22</v>
      </c>
      <c r="P1233">
        <v>4</v>
      </c>
      <c r="Q1233" s="18">
        <v>224</v>
      </c>
    </row>
    <row r="1234" spans="1:17">
      <c r="A1234" s="2">
        <v>41107</v>
      </c>
      <c r="B1234" s="3" t="s">
        <v>46</v>
      </c>
      <c r="C1234" s="3">
        <v>13</v>
      </c>
      <c r="D1234" s="5" t="s">
        <v>22</v>
      </c>
      <c r="E1234">
        <v>385</v>
      </c>
      <c r="F1234">
        <v>1.42</v>
      </c>
      <c r="G1234">
        <v>15</v>
      </c>
      <c r="M1234" t="s">
        <v>51</v>
      </c>
      <c r="P1234">
        <v>4</v>
      </c>
      <c r="Q1234" s="18">
        <v>225</v>
      </c>
    </row>
    <row r="1235" spans="1:17">
      <c r="A1235" s="2">
        <v>41107</v>
      </c>
      <c r="B1235" s="3" t="s">
        <v>46</v>
      </c>
      <c r="C1235" s="3">
        <v>13</v>
      </c>
      <c r="D1235" s="5" t="s">
        <v>22</v>
      </c>
      <c r="E1235">
        <v>343</v>
      </c>
      <c r="F1235">
        <v>1.47</v>
      </c>
      <c r="G1235">
        <v>7</v>
      </c>
      <c r="M1235" t="s">
        <v>51</v>
      </c>
      <c r="P1235">
        <v>4</v>
      </c>
      <c r="Q1235" s="18">
        <v>226</v>
      </c>
    </row>
    <row r="1236" spans="1:17">
      <c r="A1236" s="2">
        <v>41107</v>
      </c>
      <c r="B1236" s="3" t="s">
        <v>46</v>
      </c>
      <c r="C1236" s="3">
        <v>13</v>
      </c>
      <c r="D1236" s="5" t="s">
        <v>15</v>
      </c>
      <c r="F1236">
        <v>6.05</v>
      </c>
      <c r="J1236">
        <f>339+333+365+393+447</f>
        <v>1877</v>
      </c>
      <c r="K1236">
        <v>5</v>
      </c>
      <c r="L1236">
        <v>447</v>
      </c>
      <c r="P1236">
        <v>4</v>
      </c>
      <c r="Q1236" s="18">
        <v>227</v>
      </c>
    </row>
    <row r="1237" spans="1:17">
      <c r="A1237" s="2">
        <v>41107</v>
      </c>
      <c r="B1237" s="3" t="s">
        <v>46</v>
      </c>
      <c r="C1237" s="3">
        <v>13</v>
      </c>
      <c r="D1237" s="5" t="s">
        <v>15</v>
      </c>
      <c r="F1237">
        <v>5.03</v>
      </c>
      <c r="J1237">
        <f>321+363+386+422+435+425+454</f>
        <v>2806</v>
      </c>
      <c r="K1237">
        <v>7</v>
      </c>
      <c r="L1237">
        <v>454</v>
      </c>
      <c r="P1237">
        <v>4</v>
      </c>
      <c r="Q1237" s="18">
        <v>228</v>
      </c>
    </row>
    <row r="1238" spans="1:17">
      <c r="A1238" s="2">
        <v>41107</v>
      </c>
      <c r="B1238" s="3" t="s">
        <v>46</v>
      </c>
      <c r="C1238" s="3">
        <v>13</v>
      </c>
      <c r="D1238" s="5" t="s">
        <v>21</v>
      </c>
      <c r="E1238">
        <v>300</v>
      </c>
      <c r="F1238">
        <v>2.16</v>
      </c>
      <c r="G1238">
        <v>15</v>
      </c>
      <c r="M1238" t="s">
        <v>51</v>
      </c>
      <c r="P1238">
        <v>4</v>
      </c>
      <c r="Q1238" s="18">
        <v>229</v>
      </c>
    </row>
    <row r="1239" spans="1:17">
      <c r="A1239" s="2">
        <v>41107</v>
      </c>
      <c r="B1239" s="3" t="s">
        <v>46</v>
      </c>
      <c r="C1239" s="3">
        <v>13</v>
      </c>
      <c r="D1239" s="5" t="s">
        <v>22</v>
      </c>
      <c r="E1239">
        <v>336</v>
      </c>
      <c r="F1239">
        <v>2.19</v>
      </c>
      <c r="G1239">
        <v>29</v>
      </c>
      <c r="P1239">
        <v>4</v>
      </c>
      <c r="Q1239" s="18">
        <v>230</v>
      </c>
    </row>
    <row r="1240" spans="1:17">
      <c r="A1240" s="2">
        <v>41107</v>
      </c>
      <c r="B1240" s="3" t="s">
        <v>46</v>
      </c>
      <c r="C1240" s="3">
        <v>13</v>
      </c>
      <c r="D1240" s="5" t="s">
        <v>15</v>
      </c>
      <c r="F1240">
        <v>3.15</v>
      </c>
      <c r="J1240">
        <f>286+333+362+351+387+394</f>
        <v>2113</v>
      </c>
      <c r="K1240">
        <v>6</v>
      </c>
      <c r="L1240">
        <v>394</v>
      </c>
      <c r="P1240">
        <v>4</v>
      </c>
      <c r="Q1240" s="18">
        <v>231</v>
      </c>
    </row>
    <row r="1241" spans="1:17">
      <c r="A1241" s="2">
        <v>41110</v>
      </c>
      <c r="B1241" s="3" t="s">
        <v>52</v>
      </c>
      <c r="C1241" s="3">
        <v>40</v>
      </c>
      <c r="D1241" s="5" t="s">
        <v>15</v>
      </c>
      <c r="M1241" t="s">
        <v>53</v>
      </c>
      <c r="P1241">
        <v>4</v>
      </c>
      <c r="Q1241" s="18">
        <v>232</v>
      </c>
    </row>
    <row r="1242" spans="1:17">
      <c r="A1242" s="2">
        <v>41110</v>
      </c>
      <c r="B1242" s="3" t="s">
        <v>52</v>
      </c>
      <c r="C1242" s="3">
        <v>33</v>
      </c>
      <c r="D1242" s="5" t="s">
        <v>22</v>
      </c>
      <c r="E1242">
        <v>304</v>
      </c>
      <c r="F1242">
        <v>1.1399999999999999</v>
      </c>
      <c r="M1242" t="s">
        <v>54</v>
      </c>
      <c r="P1242">
        <v>4</v>
      </c>
      <c r="Q1242" s="18">
        <v>233</v>
      </c>
    </row>
    <row r="1243" spans="1:17">
      <c r="A1243" s="2">
        <v>41110</v>
      </c>
      <c r="B1243" s="3" t="s">
        <v>52</v>
      </c>
      <c r="C1243" s="3">
        <v>33</v>
      </c>
      <c r="D1243" s="5" t="s">
        <v>22</v>
      </c>
      <c r="E1243">
        <v>351</v>
      </c>
      <c r="F1243">
        <v>0.86</v>
      </c>
      <c r="G1243">
        <v>4</v>
      </c>
      <c r="M1243" t="s">
        <v>54</v>
      </c>
      <c r="P1243">
        <v>4</v>
      </c>
      <c r="Q1243" s="18">
        <v>234</v>
      </c>
    </row>
    <row r="1244" spans="1:17">
      <c r="A1244" s="2">
        <v>41110</v>
      </c>
      <c r="B1244" s="3" t="s">
        <v>52</v>
      </c>
      <c r="C1244" s="3">
        <v>33</v>
      </c>
      <c r="D1244" s="5" t="s">
        <v>21</v>
      </c>
      <c r="E1244">
        <v>301</v>
      </c>
      <c r="F1244">
        <v>1.17</v>
      </c>
      <c r="G1244">
        <v>4</v>
      </c>
      <c r="M1244" t="s">
        <v>54</v>
      </c>
      <c r="P1244">
        <v>4</v>
      </c>
      <c r="Q1244" s="18">
        <v>235</v>
      </c>
    </row>
    <row r="1245" spans="1:17">
      <c r="A1245" s="2">
        <v>41110</v>
      </c>
      <c r="B1245" s="3" t="s">
        <v>52</v>
      </c>
      <c r="C1245" s="3">
        <v>33</v>
      </c>
      <c r="D1245" s="5" t="s">
        <v>22</v>
      </c>
      <c r="E1245">
        <v>339</v>
      </c>
      <c r="F1245">
        <v>0.9</v>
      </c>
      <c r="G1245">
        <v>5</v>
      </c>
      <c r="P1245">
        <v>4</v>
      </c>
      <c r="Q1245" s="18">
        <v>236</v>
      </c>
    </row>
    <row r="1246" spans="1:17">
      <c r="A1246" s="2">
        <v>41110</v>
      </c>
      <c r="B1246" s="3" t="s">
        <v>52</v>
      </c>
      <c r="C1246" s="3">
        <v>33</v>
      </c>
      <c r="D1246" s="5" t="s">
        <v>22</v>
      </c>
      <c r="E1246">
        <v>260</v>
      </c>
      <c r="F1246">
        <v>1.06</v>
      </c>
      <c r="G1246">
        <v>3</v>
      </c>
      <c r="M1246" t="s">
        <v>54</v>
      </c>
      <c r="P1246">
        <v>4</v>
      </c>
      <c r="Q1246" s="18">
        <v>237</v>
      </c>
    </row>
    <row r="1247" spans="1:17">
      <c r="A1247" s="2">
        <v>41110</v>
      </c>
      <c r="B1247" s="3" t="s">
        <v>52</v>
      </c>
      <c r="C1247" s="3">
        <v>33</v>
      </c>
      <c r="D1247" s="5" t="s">
        <v>22</v>
      </c>
      <c r="E1247">
        <v>248</v>
      </c>
      <c r="F1247">
        <v>1.37</v>
      </c>
      <c r="M1247" t="s">
        <v>54</v>
      </c>
      <c r="P1247">
        <v>4</v>
      </c>
      <c r="Q1247" s="18">
        <v>238</v>
      </c>
    </row>
    <row r="1248" spans="1:17">
      <c r="A1248" s="2">
        <v>41110</v>
      </c>
      <c r="B1248" s="3" t="s">
        <v>52</v>
      </c>
      <c r="C1248" s="3">
        <v>33</v>
      </c>
      <c r="D1248" s="5" t="s">
        <v>22</v>
      </c>
      <c r="E1248">
        <v>294</v>
      </c>
      <c r="F1248">
        <v>1.85</v>
      </c>
      <c r="G1248">
        <v>3</v>
      </c>
      <c r="M1248" t="s">
        <v>54</v>
      </c>
      <c r="P1248">
        <v>4</v>
      </c>
      <c r="Q1248" s="18">
        <v>239</v>
      </c>
    </row>
    <row r="1249" spans="1:17">
      <c r="A1249" s="2">
        <v>41110</v>
      </c>
      <c r="B1249" s="3" t="s">
        <v>52</v>
      </c>
      <c r="C1249" s="3">
        <v>33</v>
      </c>
      <c r="D1249" s="5" t="s">
        <v>22</v>
      </c>
      <c r="E1249">
        <v>203</v>
      </c>
      <c r="F1249">
        <v>1.35</v>
      </c>
      <c r="M1249" t="s">
        <v>54</v>
      </c>
      <c r="P1249">
        <v>4</v>
      </c>
      <c r="Q1249" s="18">
        <v>240</v>
      </c>
    </row>
    <row r="1250" spans="1:17">
      <c r="A1250" s="2">
        <v>41110</v>
      </c>
      <c r="B1250" s="3" t="s">
        <v>52</v>
      </c>
      <c r="C1250" s="3">
        <v>33</v>
      </c>
      <c r="D1250" s="5" t="s">
        <v>15</v>
      </c>
      <c r="F1250">
        <v>3.91</v>
      </c>
      <c r="J1250">
        <f>155+183+209+246+277+298+309</f>
        <v>1677</v>
      </c>
      <c r="K1250">
        <v>7</v>
      </c>
      <c r="L1250">
        <v>309</v>
      </c>
      <c r="P1250">
        <v>4</v>
      </c>
      <c r="Q1250" s="18">
        <v>241</v>
      </c>
    </row>
    <row r="1251" spans="1:17">
      <c r="A1251" s="2">
        <v>41110</v>
      </c>
      <c r="B1251" s="3" t="s">
        <v>52</v>
      </c>
      <c r="C1251" s="3">
        <v>33</v>
      </c>
      <c r="D1251" s="5" t="s">
        <v>21</v>
      </c>
      <c r="E1251">
        <v>228</v>
      </c>
      <c r="F1251">
        <v>2.0099999999999998</v>
      </c>
      <c r="M1251" t="s">
        <v>54</v>
      </c>
      <c r="P1251">
        <v>4</v>
      </c>
      <c r="Q1251" s="18">
        <v>242</v>
      </c>
    </row>
    <row r="1252" spans="1:17">
      <c r="A1252" s="2">
        <v>41110</v>
      </c>
      <c r="B1252" s="3" t="s">
        <v>52</v>
      </c>
      <c r="C1252" s="3">
        <v>33</v>
      </c>
      <c r="D1252" s="5" t="s">
        <v>22</v>
      </c>
      <c r="E1252">
        <v>273</v>
      </c>
      <c r="F1252">
        <v>2.0499999999999998</v>
      </c>
      <c r="G1252">
        <v>3</v>
      </c>
      <c r="M1252" t="s">
        <v>54</v>
      </c>
      <c r="P1252">
        <v>4</v>
      </c>
      <c r="Q1252" s="18">
        <v>243</v>
      </c>
    </row>
    <row r="1253" spans="1:17">
      <c r="A1253" s="2">
        <v>41110</v>
      </c>
      <c r="B1253" s="3" t="s">
        <v>52</v>
      </c>
      <c r="C1253" s="3">
        <v>33</v>
      </c>
      <c r="D1253" s="5" t="s">
        <v>22</v>
      </c>
      <c r="E1253">
        <v>177</v>
      </c>
      <c r="F1253">
        <v>1.43</v>
      </c>
      <c r="G1253">
        <v>2</v>
      </c>
      <c r="M1253" t="s">
        <v>54</v>
      </c>
      <c r="P1253">
        <v>4</v>
      </c>
      <c r="Q1253" s="18">
        <v>244</v>
      </c>
    </row>
    <row r="1254" spans="1:17">
      <c r="A1254" s="2">
        <v>41110</v>
      </c>
      <c r="B1254" s="3" t="s">
        <v>52</v>
      </c>
      <c r="C1254" s="3">
        <v>33</v>
      </c>
      <c r="D1254" s="5" t="s">
        <v>22</v>
      </c>
      <c r="E1254">
        <v>278</v>
      </c>
      <c r="F1254">
        <v>1.98</v>
      </c>
      <c r="M1254" t="s">
        <v>54</v>
      </c>
      <c r="P1254">
        <v>4</v>
      </c>
      <c r="Q1254" s="18">
        <v>245</v>
      </c>
    </row>
    <row r="1255" spans="1:17">
      <c r="A1255" s="2">
        <v>41110</v>
      </c>
      <c r="B1255" s="3" t="s">
        <v>52</v>
      </c>
      <c r="C1255" s="3">
        <v>33</v>
      </c>
      <c r="D1255" s="5" t="s">
        <v>22</v>
      </c>
      <c r="E1255">
        <v>245</v>
      </c>
      <c r="F1255">
        <v>1.41</v>
      </c>
      <c r="M1255" t="s">
        <v>54</v>
      </c>
      <c r="P1255">
        <v>4</v>
      </c>
      <c r="Q1255" s="18">
        <v>246</v>
      </c>
    </row>
    <row r="1256" spans="1:17">
      <c r="A1256" s="2">
        <v>41110</v>
      </c>
      <c r="B1256" s="3" t="s">
        <v>52</v>
      </c>
      <c r="C1256" s="3">
        <v>33</v>
      </c>
      <c r="D1256" s="5" t="s">
        <v>15</v>
      </c>
      <c r="F1256">
        <v>6.25</v>
      </c>
      <c r="J1256">
        <f>209+275+307+315+359+375+396+402</f>
        <v>2638</v>
      </c>
      <c r="K1256">
        <v>8</v>
      </c>
      <c r="L1256">
        <v>402</v>
      </c>
      <c r="P1256">
        <v>4</v>
      </c>
      <c r="Q1256" s="18">
        <v>247</v>
      </c>
    </row>
    <row r="1257" spans="1:17">
      <c r="A1257" s="2">
        <v>41110</v>
      </c>
      <c r="B1257" s="3" t="s">
        <v>52</v>
      </c>
      <c r="C1257" s="3">
        <v>33</v>
      </c>
      <c r="D1257" s="5" t="s">
        <v>22</v>
      </c>
      <c r="E1257">
        <v>159</v>
      </c>
      <c r="F1257">
        <v>0.95</v>
      </c>
      <c r="M1257" t="s">
        <v>54</v>
      </c>
      <c r="P1257">
        <v>4</v>
      </c>
      <c r="Q1257" s="18">
        <v>248</v>
      </c>
    </row>
    <row r="1258" spans="1:17">
      <c r="A1258" s="2">
        <v>41110</v>
      </c>
      <c r="B1258" s="3" t="s">
        <v>52</v>
      </c>
      <c r="C1258" s="3">
        <v>33</v>
      </c>
      <c r="D1258" s="5" t="s">
        <v>22</v>
      </c>
      <c r="E1258">
        <v>285</v>
      </c>
      <c r="F1258">
        <v>1.35</v>
      </c>
      <c r="G1258">
        <v>7</v>
      </c>
      <c r="P1258">
        <v>4</v>
      </c>
      <c r="Q1258" s="18">
        <v>249</v>
      </c>
    </row>
    <row r="1259" spans="1:17">
      <c r="A1259" s="2">
        <v>41110</v>
      </c>
      <c r="B1259" s="3" t="s">
        <v>52</v>
      </c>
      <c r="C1259" s="3">
        <v>33</v>
      </c>
      <c r="D1259" s="5" t="s">
        <v>22</v>
      </c>
      <c r="E1259">
        <v>297</v>
      </c>
      <c r="F1259">
        <v>1.7</v>
      </c>
      <c r="G1259">
        <v>1</v>
      </c>
      <c r="M1259" t="s">
        <v>54</v>
      </c>
      <c r="P1259">
        <v>4</v>
      </c>
      <c r="Q1259" s="18">
        <v>250</v>
      </c>
    </row>
    <row r="1260" spans="1:17">
      <c r="A1260" s="2">
        <v>41110</v>
      </c>
      <c r="B1260" t="s">
        <v>52</v>
      </c>
      <c r="C1260">
        <v>33</v>
      </c>
      <c r="D1260" s="5" t="s">
        <v>22</v>
      </c>
      <c r="E1260">
        <v>311</v>
      </c>
      <c r="F1260">
        <v>1.5</v>
      </c>
      <c r="M1260" t="s">
        <v>54</v>
      </c>
      <c r="P1260">
        <v>4</v>
      </c>
      <c r="Q1260" s="18">
        <v>251</v>
      </c>
    </row>
    <row r="1261" spans="1:17">
      <c r="A1261" s="2">
        <v>41110</v>
      </c>
      <c r="B1261" s="3" t="s">
        <v>52</v>
      </c>
      <c r="C1261" s="3">
        <v>33</v>
      </c>
      <c r="D1261" s="5" t="s">
        <v>22</v>
      </c>
      <c r="E1261">
        <v>292</v>
      </c>
      <c r="F1261">
        <v>2.5299999999999998</v>
      </c>
      <c r="G1261">
        <v>7</v>
      </c>
      <c r="M1261" t="s">
        <v>54</v>
      </c>
      <c r="P1261">
        <v>4</v>
      </c>
      <c r="Q1261" s="18">
        <v>252</v>
      </c>
    </row>
    <row r="1262" spans="1:17">
      <c r="A1262" s="2">
        <v>41110</v>
      </c>
      <c r="B1262" s="3" t="s">
        <v>52</v>
      </c>
      <c r="C1262" s="3">
        <v>33</v>
      </c>
      <c r="D1262" s="5" t="s">
        <v>21</v>
      </c>
      <c r="E1262">
        <v>312</v>
      </c>
      <c r="F1262">
        <v>2.0299999999999998</v>
      </c>
      <c r="G1262">
        <v>9</v>
      </c>
      <c r="P1262">
        <v>4</v>
      </c>
      <c r="Q1262" s="18">
        <v>253</v>
      </c>
    </row>
    <row r="1263" spans="1:17">
      <c r="A1263" s="2">
        <v>41110</v>
      </c>
      <c r="B1263" s="3" t="s">
        <v>52</v>
      </c>
      <c r="C1263" s="3">
        <v>33</v>
      </c>
      <c r="D1263" s="5" t="s">
        <v>21</v>
      </c>
      <c r="E1263">
        <v>185</v>
      </c>
      <c r="F1263">
        <v>1.06</v>
      </c>
      <c r="M1263" t="s">
        <v>54</v>
      </c>
      <c r="P1263">
        <v>4</v>
      </c>
      <c r="Q1263" s="18">
        <v>254</v>
      </c>
    </row>
    <row r="1264" spans="1:17">
      <c r="A1264" s="2">
        <v>41110</v>
      </c>
      <c r="B1264" s="3" t="s">
        <v>52</v>
      </c>
      <c r="C1264" s="3">
        <v>33</v>
      </c>
      <c r="D1264" s="5" t="s">
        <v>22</v>
      </c>
      <c r="E1264">
        <v>272</v>
      </c>
      <c r="F1264">
        <v>2.38</v>
      </c>
      <c r="G1264">
        <v>8</v>
      </c>
      <c r="P1264">
        <v>4</v>
      </c>
      <c r="Q1264" s="18">
        <v>255</v>
      </c>
    </row>
    <row r="1265" spans="1:17">
      <c r="A1265" s="2">
        <v>41110</v>
      </c>
      <c r="B1265" s="3" t="s">
        <v>52</v>
      </c>
      <c r="C1265" s="3">
        <v>33</v>
      </c>
      <c r="D1265" s="5" t="s">
        <v>22</v>
      </c>
      <c r="E1265">
        <v>325</v>
      </c>
      <c r="F1265">
        <v>1.83</v>
      </c>
      <c r="G1265">
        <v>7</v>
      </c>
      <c r="M1265" t="s">
        <v>54</v>
      </c>
      <c r="P1265">
        <v>4</v>
      </c>
      <c r="Q1265" s="18">
        <v>256</v>
      </c>
    </row>
    <row r="1266" spans="1:17">
      <c r="A1266" s="2">
        <v>41110</v>
      </c>
      <c r="B1266" s="3" t="s">
        <v>52</v>
      </c>
      <c r="C1266" s="3">
        <v>33</v>
      </c>
      <c r="D1266" s="5" t="s">
        <v>22</v>
      </c>
      <c r="E1266">
        <v>294</v>
      </c>
      <c r="F1266">
        <v>2.29</v>
      </c>
      <c r="M1266" t="s">
        <v>54</v>
      </c>
      <c r="P1266">
        <v>4</v>
      </c>
      <c r="Q1266" s="18">
        <v>257</v>
      </c>
    </row>
    <row r="1267" spans="1:17">
      <c r="A1267" s="2">
        <v>41110</v>
      </c>
      <c r="B1267" s="3" t="s">
        <v>52</v>
      </c>
      <c r="C1267" s="3">
        <v>33</v>
      </c>
      <c r="D1267" s="5" t="s">
        <v>15</v>
      </c>
      <c r="F1267">
        <v>3.27</v>
      </c>
      <c r="J1267">
        <f>130+172+207+287+306+327+341</f>
        <v>1770</v>
      </c>
      <c r="K1267">
        <v>7</v>
      </c>
      <c r="L1267">
        <v>341</v>
      </c>
      <c r="P1267">
        <v>4</v>
      </c>
      <c r="Q1267" s="18">
        <v>258</v>
      </c>
    </row>
    <row r="1268" spans="1:17">
      <c r="A1268" s="2">
        <v>41110</v>
      </c>
      <c r="B1268" s="3" t="s">
        <v>52</v>
      </c>
      <c r="C1268" s="3">
        <v>33</v>
      </c>
      <c r="D1268" s="5" t="s">
        <v>21</v>
      </c>
      <c r="E1268">
        <v>310</v>
      </c>
      <c r="F1268">
        <v>1.98</v>
      </c>
      <c r="G1268">
        <v>9</v>
      </c>
      <c r="M1268" t="s">
        <v>54</v>
      </c>
      <c r="P1268">
        <v>4</v>
      </c>
      <c r="Q1268" s="18">
        <v>259</v>
      </c>
    </row>
    <row r="1269" spans="1:17">
      <c r="A1269" s="2">
        <v>41110</v>
      </c>
      <c r="B1269" s="3" t="s">
        <v>52</v>
      </c>
      <c r="C1269" s="3">
        <v>33</v>
      </c>
      <c r="D1269" s="5" t="s">
        <v>22</v>
      </c>
      <c r="E1269">
        <v>300</v>
      </c>
      <c r="F1269">
        <v>2.14</v>
      </c>
      <c r="G1269">
        <v>11</v>
      </c>
      <c r="M1269" t="s">
        <v>54</v>
      </c>
      <c r="P1269">
        <v>4</v>
      </c>
      <c r="Q1269" s="18">
        <v>260</v>
      </c>
    </row>
    <row r="1270" spans="1:17">
      <c r="A1270" s="2">
        <v>41110</v>
      </c>
      <c r="B1270" s="3" t="s">
        <v>52</v>
      </c>
      <c r="C1270" s="3">
        <v>33</v>
      </c>
      <c r="D1270" s="5" t="s">
        <v>22</v>
      </c>
      <c r="E1270">
        <v>307</v>
      </c>
      <c r="F1270">
        <v>2.52</v>
      </c>
      <c r="G1270">
        <v>14</v>
      </c>
      <c r="P1270">
        <v>4</v>
      </c>
      <c r="Q1270" s="18">
        <v>261</v>
      </c>
    </row>
    <row r="1271" spans="1:17">
      <c r="A1271" s="2">
        <v>41110</v>
      </c>
      <c r="B1271" s="3" t="s">
        <v>52</v>
      </c>
      <c r="C1271" s="3">
        <v>33</v>
      </c>
      <c r="D1271" s="5" t="s">
        <v>21</v>
      </c>
      <c r="E1271">
        <v>208</v>
      </c>
      <c r="F1271">
        <v>1.44</v>
      </c>
      <c r="M1271" t="s">
        <v>54</v>
      </c>
      <c r="P1271">
        <v>4</v>
      </c>
      <c r="Q1271" s="18">
        <v>262</v>
      </c>
    </row>
    <row r="1272" spans="1:17">
      <c r="A1272" s="2">
        <v>41110</v>
      </c>
      <c r="B1272" s="3" t="s">
        <v>52</v>
      </c>
      <c r="C1272" s="3">
        <v>33</v>
      </c>
      <c r="D1272" s="5" t="s">
        <v>22</v>
      </c>
      <c r="E1272">
        <v>235</v>
      </c>
      <c r="F1272">
        <v>0.87</v>
      </c>
      <c r="M1272" t="s">
        <v>54</v>
      </c>
      <c r="P1272">
        <v>4</v>
      </c>
      <c r="Q1272" s="18">
        <v>263</v>
      </c>
    </row>
    <row r="1273" spans="1:17">
      <c r="A1273" s="2">
        <v>41110</v>
      </c>
      <c r="B1273" s="3" t="s">
        <v>52</v>
      </c>
      <c r="C1273" s="3">
        <v>33</v>
      </c>
      <c r="D1273" s="5" t="s">
        <v>22</v>
      </c>
      <c r="E1273">
        <v>262</v>
      </c>
      <c r="F1273">
        <v>1.1100000000000001</v>
      </c>
      <c r="M1273" t="s">
        <v>54</v>
      </c>
      <c r="P1273">
        <v>4</v>
      </c>
      <c r="Q1273" s="18">
        <v>264</v>
      </c>
    </row>
    <row r="1274" spans="1:17">
      <c r="A1274" s="2">
        <v>41110</v>
      </c>
      <c r="B1274" s="3" t="s">
        <v>52</v>
      </c>
      <c r="C1274" s="3">
        <v>33</v>
      </c>
      <c r="D1274" s="5" t="s">
        <v>22</v>
      </c>
      <c r="E1274">
        <v>244</v>
      </c>
      <c r="F1274">
        <v>1.0900000000000001</v>
      </c>
      <c r="M1274" t="s">
        <v>54</v>
      </c>
      <c r="P1274">
        <v>4</v>
      </c>
      <c r="Q1274" s="18">
        <v>265</v>
      </c>
    </row>
    <row r="1275" spans="1:17">
      <c r="A1275" s="2">
        <v>41110</v>
      </c>
      <c r="B1275" s="3" t="s">
        <v>52</v>
      </c>
      <c r="C1275" s="3">
        <v>33</v>
      </c>
      <c r="D1275" s="5" t="s">
        <v>22</v>
      </c>
      <c r="E1275">
        <v>307</v>
      </c>
      <c r="F1275">
        <v>1.37</v>
      </c>
      <c r="G1275">
        <v>1</v>
      </c>
      <c r="M1275" t="s">
        <v>54</v>
      </c>
      <c r="P1275">
        <v>4</v>
      </c>
      <c r="Q1275" s="18">
        <v>266</v>
      </c>
    </row>
    <row r="1276" spans="1:17">
      <c r="A1276" s="2">
        <v>41110</v>
      </c>
      <c r="B1276" s="3" t="s">
        <v>52</v>
      </c>
      <c r="C1276" s="3">
        <v>33</v>
      </c>
      <c r="D1276" s="5" t="s">
        <v>22</v>
      </c>
      <c r="E1276">
        <v>243</v>
      </c>
      <c r="F1276">
        <v>0.85</v>
      </c>
      <c r="M1276" t="s">
        <v>54</v>
      </c>
      <c r="P1276">
        <v>4</v>
      </c>
      <c r="Q1276" s="18">
        <v>267</v>
      </c>
    </row>
    <row r="1277" spans="1:17">
      <c r="A1277" s="2">
        <v>41110</v>
      </c>
      <c r="B1277" s="3" t="s">
        <v>52</v>
      </c>
      <c r="C1277" s="3">
        <v>33</v>
      </c>
      <c r="D1277" s="5" t="s">
        <v>22</v>
      </c>
      <c r="E1277">
        <v>249</v>
      </c>
      <c r="F1277">
        <v>1.96</v>
      </c>
      <c r="M1277" t="s">
        <v>54</v>
      </c>
      <c r="P1277">
        <v>4</v>
      </c>
      <c r="Q1277" s="18">
        <v>268</v>
      </c>
    </row>
    <row r="1278" spans="1:17">
      <c r="A1278" s="2">
        <v>41110</v>
      </c>
      <c r="B1278" s="3" t="s">
        <v>52</v>
      </c>
      <c r="C1278" s="3">
        <v>33</v>
      </c>
      <c r="D1278" s="5" t="s">
        <v>22</v>
      </c>
      <c r="E1278">
        <v>309</v>
      </c>
      <c r="F1278">
        <v>2.0099999999999998</v>
      </c>
      <c r="M1278" t="s">
        <v>54</v>
      </c>
      <c r="P1278">
        <v>4</v>
      </c>
      <c r="Q1278" s="18">
        <v>269</v>
      </c>
    </row>
    <row r="1279" spans="1:17">
      <c r="A1279" s="2">
        <v>41110</v>
      </c>
      <c r="B1279" s="3" t="s">
        <v>52</v>
      </c>
      <c r="C1279" s="3">
        <v>33</v>
      </c>
      <c r="D1279" s="5" t="s">
        <v>21</v>
      </c>
      <c r="E1279">
        <v>317</v>
      </c>
      <c r="F1279">
        <v>1.46</v>
      </c>
      <c r="M1279" t="s">
        <v>54</v>
      </c>
      <c r="P1279">
        <v>4</v>
      </c>
      <c r="Q1279" s="18">
        <v>270</v>
      </c>
    </row>
    <row r="1280" spans="1:17">
      <c r="A1280" s="2">
        <v>41110</v>
      </c>
      <c r="B1280" s="3" t="s">
        <v>52</v>
      </c>
      <c r="C1280" s="3">
        <v>11</v>
      </c>
      <c r="D1280" s="5" t="s">
        <v>15</v>
      </c>
      <c r="F1280">
        <v>2.31</v>
      </c>
      <c r="J1280">
        <f>167+211+255+286+305+310</f>
        <v>1534</v>
      </c>
      <c r="K1280">
        <v>6</v>
      </c>
      <c r="L1280">
        <v>310</v>
      </c>
      <c r="P1280">
        <v>4</v>
      </c>
      <c r="Q1280" s="18">
        <v>271</v>
      </c>
    </row>
    <row r="1281" spans="1:17">
      <c r="A1281" s="2">
        <v>41110</v>
      </c>
      <c r="B1281" s="3" t="s">
        <v>52</v>
      </c>
      <c r="C1281" s="3">
        <v>11</v>
      </c>
      <c r="D1281" s="5" t="s">
        <v>22</v>
      </c>
      <c r="E1281">
        <v>199</v>
      </c>
      <c r="F1281">
        <v>0.89</v>
      </c>
      <c r="M1281" t="s">
        <v>54</v>
      </c>
      <c r="P1281">
        <v>4</v>
      </c>
      <c r="Q1281" s="18">
        <v>272</v>
      </c>
    </row>
    <row r="1282" spans="1:17">
      <c r="A1282" s="2">
        <v>41110</v>
      </c>
      <c r="B1282" s="3" t="s">
        <v>52</v>
      </c>
      <c r="C1282" s="3">
        <v>11</v>
      </c>
      <c r="D1282" s="5" t="s">
        <v>21</v>
      </c>
      <c r="E1282">
        <v>208</v>
      </c>
      <c r="F1282">
        <v>1.03</v>
      </c>
      <c r="M1282" t="s">
        <v>54</v>
      </c>
      <c r="P1282">
        <v>4</v>
      </c>
      <c r="Q1282" s="18">
        <v>273</v>
      </c>
    </row>
    <row r="1283" spans="1:17">
      <c r="A1283" s="2">
        <v>41110</v>
      </c>
      <c r="B1283" s="3" t="s">
        <v>52</v>
      </c>
      <c r="C1283" s="3">
        <v>11</v>
      </c>
      <c r="D1283" s="5" t="s">
        <v>21</v>
      </c>
      <c r="E1283">
        <v>259</v>
      </c>
      <c r="F1283">
        <v>1.34</v>
      </c>
      <c r="M1283" t="s">
        <v>54</v>
      </c>
      <c r="P1283">
        <v>4</v>
      </c>
      <c r="Q1283" s="18">
        <v>274</v>
      </c>
    </row>
    <row r="1284" spans="1:17">
      <c r="A1284" s="2">
        <v>41110</v>
      </c>
      <c r="B1284" s="3" t="s">
        <v>52</v>
      </c>
      <c r="C1284" s="3">
        <v>11</v>
      </c>
      <c r="D1284" s="5" t="s">
        <v>21</v>
      </c>
      <c r="E1284">
        <v>157</v>
      </c>
      <c r="F1284">
        <v>0.95</v>
      </c>
      <c r="M1284" t="s">
        <v>54</v>
      </c>
      <c r="P1284">
        <v>4</v>
      </c>
      <c r="Q1284" s="18">
        <v>275</v>
      </c>
    </row>
    <row r="1285" spans="1:17">
      <c r="A1285" s="2">
        <v>41110</v>
      </c>
      <c r="B1285" s="3" t="s">
        <v>52</v>
      </c>
      <c r="C1285" s="3">
        <v>11</v>
      </c>
      <c r="D1285" s="5" t="s">
        <v>21</v>
      </c>
      <c r="E1285">
        <v>261</v>
      </c>
      <c r="F1285">
        <v>0.84</v>
      </c>
      <c r="M1285" t="s">
        <v>54</v>
      </c>
      <c r="P1285">
        <v>4</v>
      </c>
      <c r="Q1285" s="18">
        <v>276</v>
      </c>
    </row>
    <row r="1286" spans="1:17">
      <c r="A1286" s="2">
        <v>41110</v>
      </c>
      <c r="B1286" s="3" t="s">
        <v>52</v>
      </c>
      <c r="C1286" s="3">
        <v>11</v>
      </c>
      <c r="D1286" s="5" t="s">
        <v>21</v>
      </c>
      <c r="E1286">
        <v>236</v>
      </c>
      <c r="F1286">
        <v>0.96</v>
      </c>
      <c r="M1286" t="s">
        <v>54</v>
      </c>
      <c r="P1286">
        <v>4</v>
      </c>
      <c r="Q1286" s="18">
        <v>277</v>
      </c>
    </row>
    <row r="1287" spans="1:17">
      <c r="A1287" s="2">
        <v>41110</v>
      </c>
      <c r="B1287" s="3" t="s">
        <v>52</v>
      </c>
      <c r="C1287" s="3">
        <v>11</v>
      </c>
      <c r="D1287" s="5" t="s">
        <v>21</v>
      </c>
      <c r="E1287">
        <v>185</v>
      </c>
      <c r="F1287">
        <v>1.4</v>
      </c>
      <c r="G1287">
        <v>12</v>
      </c>
      <c r="M1287" t="s">
        <v>54</v>
      </c>
      <c r="P1287">
        <v>4</v>
      </c>
      <c r="Q1287" s="18">
        <v>278</v>
      </c>
    </row>
    <row r="1288" spans="1:17">
      <c r="A1288" s="2">
        <v>41110</v>
      </c>
      <c r="B1288" s="3" t="s">
        <v>52</v>
      </c>
      <c r="C1288" s="3">
        <v>11</v>
      </c>
      <c r="D1288" s="5" t="s">
        <v>21</v>
      </c>
      <c r="E1288">
        <v>248</v>
      </c>
      <c r="F1288">
        <v>1.27</v>
      </c>
      <c r="G1288">
        <v>7</v>
      </c>
      <c r="P1288">
        <v>4</v>
      </c>
      <c r="Q1288" s="18">
        <v>279</v>
      </c>
    </row>
    <row r="1289" spans="1:17">
      <c r="A1289" s="2">
        <v>41110</v>
      </c>
      <c r="B1289" s="3" t="s">
        <v>52</v>
      </c>
      <c r="C1289" s="3">
        <v>11</v>
      </c>
      <c r="D1289" s="5" t="s">
        <v>21</v>
      </c>
      <c r="E1289">
        <v>270</v>
      </c>
      <c r="F1289">
        <v>0.95</v>
      </c>
      <c r="M1289" t="s">
        <v>54</v>
      </c>
      <c r="P1289">
        <v>4</v>
      </c>
      <c r="Q1289" s="18">
        <v>280</v>
      </c>
    </row>
    <row r="1290" spans="1:17">
      <c r="A1290" s="2">
        <v>41110</v>
      </c>
      <c r="B1290" s="3" t="s">
        <v>52</v>
      </c>
      <c r="C1290" s="3">
        <v>11</v>
      </c>
      <c r="D1290" s="5" t="s">
        <v>21</v>
      </c>
      <c r="E1290">
        <v>306</v>
      </c>
      <c r="F1290">
        <v>0.81</v>
      </c>
      <c r="M1290" t="s">
        <v>54</v>
      </c>
      <c r="P1290">
        <v>4</v>
      </c>
      <c r="Q1290" s="18">
        <v>281</v>
      </c>
    </row>
    <row r="1291" spans="1:17">
      <c r="A1291" s="2">
        <v>41110</v>
      </c>
      <c r="B1291" s="3" t="s">
        <v>52</v>
      </c>
      <c r="C1291" s="3">
        <v>11</v>
      </c>
      <c r="D1291" s="5" t="s">
        <v>22</v>
      </c>
      <c r="E1291">
        <v>330</v>
      </c>
      <c r="F1291">
        <v>1.61</v>
      </c>
      <c r="G1291">
        <v>6</v>
      </c>
      <c r="M1291" t="s">
        <v>54</v>
      </c>
      <c r="P1291">
        <v>4</v>
      </c>
      <c r="Q1291" s="18">
        <v>282</v>
      </c>
    </row>
    <row r="1292" spans="1:17">
      <c r="A1292" s="2">
        <v>41110</v>
      </c>
      <c r="B1292" s="3" t="s">
        <v>52</v>
      </c>
      <c r="C1292" s="3">
        <v>11</v>
      </c>
      <c r="D1292" s="5" t="s">
        <v>22</v>
      </c>
      <c r="E1292">
        <v>324</v>
      </c>
      <c r="F1292">
        <v>1.52</v>
      </c>
      <c r="G1292">
        <v>7</v>
      </c>
      <c r="M1292" t="s">
        <v>54</v>
      </c>
      <c r="P1292">
        <v>4</v>
      </c>
      <c r="Q1292" s="18">
        <v>283</v>
      </c>
    </row>
    <row r="1293" spans="1:17">
      <c r="A1293" s="2">
        <v>41110</v>
      </c>
      <c r="B1293" s="3" t="s">
        <v>52</v>
      </c>
      <c r="C1293" s="3">
        <v>11</v>
      </c>
      <c r="D1293" s="5" t="s">
        <v>21</v>
      </c>
      <c r="E1293">
        <v>246</v>
      </c>
      <c r="F1293">
        <v>1.35</v>
      </c>
      <c r="M1293" t="s">
        <v>54</v>
      </c>
      <c r="P1293">
        <v>4</v>
      </c>
      <c r="Q1293" s="18">
        <v>284</v>
      </c>
    </row>
    <row r="1294" spans="1:17">
      <c r="A1294" s="2">
        <v>41110</v>
      </c>
      <c r="B1294" s="3" t="s">
        <v>52</v>
      </c>
      <c r="C1294" s="3">
        <v>11</v>
      </c>
      <c r="D1294" s="5" t="s">
        <v>22</v>
      </c>
      <c r="E1294">
        <v>108</v>
      </c>
      <c r="F1294">
        <v>0.63</v>
      </c>
      <c r="M1294" t="s">
        <v>54</v>
      </c>
      <c r="P1294">
        <v>4</v>
      </c>
      <c r="Q1294" s="18">
        <v>285</v>
      </c>
    </row>
    <row r="1295" spans="1:17">
      <c r="A1295" s="2">
        <v>41110</v>
      </c>
      <c r="B1295" s="3" t="s">
        <v>52</v>
      </c>
      <c r="C1295" s="3">
        <v>11</v>
      </c>
      <c r="D1295" s="5" t="s">
        <v>15</v>
      </c>
      <c r="F1295">
        <v>3.83</v>
      </c>
      <c r="J1295">
        <f>216+268+306+348+367+394</f>
        <v>1899</v>
      </c>
      <c r="K1295">
        <v>6</v>
      </c>
      <c r="L1295">
        <v>394</v>
      </c>
      <c r="P1295">
        <v>4</v>
      </c>
      <c r="Q1295" s="18">
        <v>286</v>
      </c>
    </row>
    <row r="1296" spans="1:17">
      <c r="A1296" s="2">
        <v>41110</v>
      </c>
      <c r="B1296" s="3" t="s">
        <v>52</v>
      </c>
      <c r="C1296" s="3">
        <v>11</v>
      </c>
      <c r="D1296" s="5" t="s">
        <v>15</v>
      </c>
      <c r="E1296">
        <v>338</v>
      </c>
      <c r="F1296">
        <v>1.28</v>
      </c>
      <c r="H1296">
        <v>52</v>
      </c>
      <c r="I1296">
        <v>2.7</v>
      </c>
      <c r="L1296">
        <v>353</v>
      </c>
      <c r="P1296">
        <v>4</v>
      </c>
      <c r="Q1296" s="18">
        <v>287</v>
      </c>
    </row>
    <row r="1297" spans="1:17">
      <c r="A1297" s="2">
        <v>41110</v>
      </c>
      <c r="B1297" s="3" t="s">
        <v>52</v>
      </c>
      <c r="C1297" s="3">
        <v>11</v>
      </c>
      <c r="D1297" s="5" t="s">
        <v>15</v>
      </c>
      <c r="F1297">
        <v>2.84</v>
      </c>
      <c r="J1297">
        <f>207+262+261+253+338+347</f>
        <v>1668</v>
      </c>
      <c r="K1297">
        <v>6</v>
      </c>
      <c r="L1297">
        <v>347</v>
      </c>
      <c r="P1297">
        <v>4</v>
      </c>
      <c r="Q1297" s="18">
        <v>288</v>
      </c>
    </row>
    <row r="1298" spans="1:17">
      <c r="A1298" s="2">
        <v>41110</v>
      </c>
      <c r="B1298" s="3" t="s">
        <v>52</v>
      </c>
      <c r="C1298" s="3">
        <v>11</v>
      </c>
      <c r="D1298" s="5" t="s">
        <v>15</v>
      </c>
      <c r="F1298">
        <v>2.59</v>
      </c>
      <c r="J1298">
        <f>257+288+292+309+322</f>
        <v>1468</v>
      </c>
      <c r="K1298">
        <v>5</v>
      </c>
      <c r="L1298">
        <v>322</v>
      </c>
      <c r="P1298">
        <v>4</v>
      </c>
      <c r="Q1298" s="18">
        <v>289</v>
      </c>
    </row>
    <row r="1299" spans="1:17">
      <c r="A1299" s="2">
        <v>41110</v>
      </c>
      <c r="B1299" s="3" t="s">
        <v>52</v>
      </c>
      <c r="C1299" s="3">
        <v>11</v>
      </c>
      <c r="D1299" s="5" t="s">
        <v>21</v>
      </c>
      <c r="E1299">
        <v>266</v>
      </c>
      <c r="F1299">
        <v>1.1200000000000001</v>
      </c>
      <c r="G1299">
        <v>8</v>
      </c>
      <c r="M1299" t="s">
        <v>54</v>
      </c>
      <c r="P1299">
        <v>4</v>
      </c>
      <c r="Q1299" s="18">
        <v>290</v>
      </c>
    </row>
    <row r="1300" spans="1:17">
      <c r="A1300" s="2">
        <v>41110</v>
      </c>
      <c r="B1300" s="3" t="s">
        <v>52</v>
      </c>
      <c r="C1300" s="3">
        <v>11</v>
      </c>
      <c r="D1300" s="5" t="s">
        <v>21</v>
      </c>
      <c r="E1300">
        <v>300</v>
      </c>
      <c r="F1300">
        <v>0.79</v>
      </c>
      <c r="G1300">
        <v>5</v>
      </c>
      <c r="M1300" t="s">
        <v>54</v>
      </c>
      <c r="P1300">
        <v>4</v>
      </c>
      <c r="Q1300" s="18">
        <v>291</v>
      </c>
    </row>
    <row r="1301" spans="1:17">
      <c r="A1301" s="2">
        <v>41110</v>
      </c>
      <c r="B1301" s="3" t="s">
        <v>52</v>
      </c>
      <c r="C1301" s="3">
        <v>11</v>
      </c>
      <c r="D1301" s="5" t="s">
        <v>21</v>
      </c>
      <c r="E1301">
        <v>273</v>
      </c>
      <c r="F1301">
        <v>1.47</v>
      </c>
      <c r="G1301">
        <v>3</v>
      </c>
      <c r="M1301" t="s">
        <v>54</v>
      </c>
      <c r="P1301">
        <v>4</v>
      </c>
      <c r="Q1301" s="18">
        <v>292</v>
      </c>
    </row>
    <row r="1302" spans="1:17">
      <c r="A1302" s="2">
        <v>41110</v>
      </c>
      <c r="B1302" s="3" t="s">
        <v>52</v>
      </c>
      <c r="C1302" s="3">
        <v>11</v>
      </c>
      <c r="D1302" s="5" t="s">
        <v>15</v>
      </c>
      <c r="F1302">
        <v>0.86</v>
      </c>
      <c r="J1302">
        <f>275+328</f>
        <v>603</v>
      </c>
      <c r="K1302">
        <v>2</v>
      </c>
      <c r="L1302">
        <v>328</v>
      </c>
      <c r="P1302">
        <v>4</v>
      </c>
      <c r="Q1302" s="18">
        <v>293</v>
      </c>
    </row>
    <row r="1303" spans="1:17">
      <c r="A1303" s="2">
        <v>41110</v>
      </c>
      <c r="B1303" s="3" t="s">
        <v>52</v>
      </c>
      <c r="C1303" s="3">
        <v>11</v>
      </c>
      <c r="D1303" s="5" t="s">
        <v>21</v>
      </c>
      <c r="E1303">
        <v>134</v>
      </c>
      <c r="F1303">
        <v>0.74</v>
      </c>
      <c r="M1303" t="s">
        <v>54</v>
      </c>
      <c r="P1303">
        <v>4</v>
      </c>
      <c r="Q1303" s="18">
        <v>294</v>
      </c>
    </row>
    <row r="1304" spans="1:17">
      <c r="A1304" s="2">
        <v>41110</v>
      </c>
      <c r="B1304" s="3" t="s">
        <v>52</v>
      </c>
      <c r="C1304" s="3">
        <v>11</v>
      </c>
      <c r="D1304" s="5" t="s">
        <v>21</v>
      </c>
      <c r="E1304">
        <v>287</v>
      </c>
      <c r="F1304">
        <v>1.17</v>
      </c>
      <c r="G1304">
        <v>9</v>
      </c>
      <c r="M1304" t="s">
        <v>54</v>
      </c>
      <c r="P1304">
        <v>4</v>
      </c>
      <c r="Q1304" s="18">
        <v>295</v>
      </c>
    </row>
    <row r="1305" spans="1:17">
      <c r="A1305" s="2">
        <v>41110</v>
      </c>
      <c r="B1305" s="3" t="s">
        <v>52</v>
      </c>
      <c r="C1305" s="3">
        <v>11</v>
      </c>
      <c r="D1305" s="5" t="s">
        <v>21</v>
      </c>
      <c r="E1305">
        <v>340</v>
      </c>
      <c r="F1305">
        <v>1.01</v>
      </c>
      <c r="G1305">
        <v>14</v>
      </c>
      <c r="P1305">
        <v>4</v>
      </c>
      <c r="Q1305" s="18">
        <v>296</v>
      </c>
    </row>
    <row r="1306" spans="1:17">
      <c r="A1306" s="2">
        <v>41110</v>
      </c>
      <c r="B1306" s="3" t="s">
        <v>52</v>
      </c>
      <c r="C1306" s="3">
        <v>11</v>
      </c>
      <c r="D1306" s="5" t="s">
        <v>21</v>
      </c>
      <c r="E1306">
        <v>275</v>
      </c>
      <c r="F1306">
        <v>1.18</v>
      </c>
      <c r="G1306">
        <v>3</v>
      </c>
      <c r="M1306" t="s">
        <v>54</v>
      </c>
      <c r="P1306">
        <v>4</v>
      </c>
      <c r="Q1306" s="18">
        <v>297</v>
      </c>
    </row>
    <row r="1307" spans="1:17">
      <c r="A1307" s="2">
        <v>41110</v>
      </c>
      <c r="B1307" s="3" t="s">
        <v>52</v>
      </c>
      <c r="C1307" s="3">
        <v>11</v>
      </c>
      <c r="D1307" s="5" t="s">
        <v>15</v>
      </c>
      <c r="E1307">
        <v>366</v>
      </c>
      <c r="F1307">
        <v>4.09</v>
      </c>
      <c r="H1307">
        <v>39</v>
      </c>
      <c r="I1307">
        <v>2.6</v>
      </c>
      <c r="L1307">
        <v>387</v>
      </c>
      <c r="P1307">
        <v>4</v>
      </c>
      <c r="Q1307" s="18">
        <v>298</v>
      </c>
    </row>
    <row r="1308" spans="1:17">
      <c r="A1308" s="2">
        <v>41110</v>
      </c>
      <c r="B1308" s="3" t="s">
        <v>52</v>
      </c>
      <c r="C1308" s="3">
        <v>11</v>
      </c>
      <c r="D1308" s="5" t="s">
        <v>15</v>
      </c>
      <c r="F1308">
        <v>3.78</v>
      </c>
      <c r="J1308">
        <f>199+265+315+381</f>
        <v>1160</v>
      </c>
      <c r="K1308">
        <v>4</v>
      </c>
      <c r="L1308">
        <v>381</v>
      </c>
      <c r="P1308">
        <v>4</v>
      </c>
      <c r="Q1308" s="18">
        <v>299</v>
      </c>
    </row>
    <row r="1309" spans="1:17">
      <c r="A1309" s="2">
        <v>41110</v>
      </c>
      <c r="B1309" s="3" t="s">
        <v>52</v>
      </c>
      <c r="C1309" s="3">
        <v>11</v>
      </c>
      <c r="D1309" s="5" t="s">
        <v>21</v>
      </c>
      <c r="E1309" s="5">
        <v>246</v>
      </c>
      <c r="F1309">
        <v>1.1599999999999999</v>
      </c>
      <c r="G1309">
        <v>7</v>
      </c>
      <c r="P1309">
        <v>4</v>
      </c>
      <c r="Q1309" s="18">
        <v>300</v>
      </c>
    </row>
    <row r="1310" spans="1:17">
      <c r="A1310" s="2">
        <v>41110</v>
      </c>
      <c r="B1310" s="3" t="s">
        <v>52</v>
      </c>
      <c r="C1310" s="3">
        <v>11</v>
      </c>
      <c r="D1310" s="5" t="s">
        <v>22</v>
      </c>
      <c r="E1310" s="5">
        <v>341</v>
      </c>
      <c r="F1310">
        <v>0.87</v>
      </c>
      <c r="G1310">
        <v>7</v>
      </c>
      <c r="P1310">
        <v>4</v>
      </c>
      <c r="Q1310" s="18">
        <v>301</v>
      </c>
    </row>
    <row r="1311" spans="1:17">
      <c r="A1311" s="2">
        <v>41110</v>
      </c>
      <c r="B1311" s="3" t="s">
        <v>52</v>
      </c>
      <c r="C1311" s="3">
        <v>11</v>
      </c>
      <c r="D1311" s="5" t="s">
        <v>21</v>
      </c>
      <c r="E1311" s="5">
        <v>271</v>
      </c>
      <c r="F1311">
        <v>0.66</v>
      </c>
      <c r="G1311">
        <v>1</v>
      </c>
      <c r="M1311" t="s">
        <v>54</v>
      </c>
      <c r="P1311">
        <v>4</v>
      </c>
      <c r="Q1311" s="18">
        <v>302</v>
      </c>
    </row>
    <row r="1312" spans="1:17">
      <c r="A1312" s="2">
        <v>41110</v>
      </c>
      <c r="B1312" s="3" t="s">
        <v>52</v>
      </c>
      <c r="C1312" s="3">
        <v>11</v>
      </c>
      <c r="D1312" s="5" t="s">
        <v>15</v>
      </c>
      <c r="E1312" s="5"/>
      <c r="F1312">
        <v>1.85</v>
      </c>
      <c r="J1312">
        <f>196+251+294+311</f>
        <v>1052</v>
      </c>
      <c r="K1312">
        <v>4</v>
      </c>
      <c r="L1312">
        <v>311</v>
      </c>
      <c r="P1312">
        <v>4</v>
      </c>
      <c r="Q1312" s="18">
        <v>303</v>
      </c>
    </row>
    <row r="1313" spans="1:17">
      <c r="A1313" s="2">
        <v>41110</v>
      </c>
      <c r="B1313" s="3" t="s">
        <v>52</v>
      </c>
      <c r="C1313" s="3">
        <v>11</v>
      </c>
      <c r="D1313" s="5" t="s">
        <v>21</v>
      </c>
      <c r="E1313" s="5">
        <v>232</v>
      </c>
      <c r="F1313">
        <v>0.74</v>
      </c>
      <c r="M1313" t="s">
        <v>54</v>
      </c>
      <c r="P1313">
        <v>4</v>
      </c>
      <c r="Q1313" s="18">
        <v>304</v>
      </c>
    </row>
    <row r="1314" spans="1:17">
      <c r="A1314" s="2">
        <v>41110</v>
      </c>
      <c r="B1314" s="3" t="s">
        <v>52</v>
      </c>
      <c r="C1314" s="3">
        <v>11</v>
      </c>
      <c r="D1314" s="5" t="s">
        <v>21</v>
      </c>
      <c r="E1314" s="5">
        <v>195</v>
      </c>
      <c r="F1314">
        <v>0.95</v>
      </c>
      <c r="G1314">
        <v>3</v>
      </c>
      <c r="P1314">
        <v>4</v>
      </c>
      <c r="Q1314" s="18">
        <v>305</v>
      </c>
    </row>
    <row r="1315" spans="1:17">
      <c r="A1315" s="2">
        <v>41110</v>
      </c>
      <c r="B1315" s="3" t="s">
        <v>52</v>
      </c>
      <c r="C1315" s="3">
        <v>11</v>
      </c>
      <c r="D1315" s="5" t="s">
        <v>21</v>
      </c>
      <c r="E1315" s="5">
        <v>257</v>
      </c>
      <c r="F1315">
        <v>1.01</v>
      </c>
      <c r="G1315">
        <v>6</v>
      </c>
      <c r="M1315" t="s">
        <v>54</v>
      </c>
      <c r="P1315">
        <v>4</v>
      </c>
      <c r="Q1315" s="18">
        <v>306</v>
      </c>
    </row>
    <row r="1316" spans="1:17">
      <c r="A1316" s="2">
        <v>41110</v>
      </c>
      <c r="B1316" s="3" t="s">
        <v>52</v>
      </c>
      <c r="C1316" s="3">
        <v>11</v>
      </c>
      <c r="D1316" s="5" t="s">
        <v>21</v>
      </c>
      <c r="E1316" s="5">
        <v>259</v>
      </c>
      <c r="F1316">
        <v>0.98</v>
      </c>
      <c r="G1316">
        <v>3</v>
      </c>
      <c r="M1316" t="s">
        <v>54</v>
      </c>
      <c r="P1316">
        <v>4</v>
      </c>
      <c r="Q1316" s="18">
        <v>307</v>
      </c>
    </row>
    <row r="1317" spans="1:17">
      <c r="A1317" s="2">
        <v>41110</v>
      </c>
      <c r="B1317" s="3" t="s">
        <v>52</v>
      </c>
      <c r="C1317" s="3">
        <v>11</v>
      </c>
      <c r="D1317" s="5" t="s">
        <v>22</v>
      </c>
      <c r="E1317" s="5">
        <v>311</v>
      </c>
      <c r="F1317">
        <v>0.87</v>
      </c>
      <c r="M1317" t="s">
        <v>54</v>
      </c>
      <c r="P1317">
        <v>4</v>
      </c>
      <c r="Q1317" s="18">
        <v>308</v>
      </c>
    </row>
    <row r="1318" spans="1:17">
      <c r="A1318" s="2">
        <v>41110</v>
      </c>
      <c r="B1318" s="3" t="s">
        <v>52</v>
      </c>
      <c r="C1318" s="3">
        <v>11</v>
      </c>
      <c r="D1318" s="5" t="s">
        <v>21</v>
      </c>
      <c r="E1318" s="5">
        <v>275</v>
      </c>
      <c r="F1318">
        <v>0.76</v>
      </c>
      <c r="M1318" t="s">
        <v>54</v>
      </c>
      <c r="P1318">
        <v>4</v>
      </c>
      <c r="Q1318" s="18">
        <v>309</v>
      </c>
    </row>
    <row r="1319" spans="1:17">
      <c r="A1319" s="2">
        <v>41110</v>
      </c>
      <c r="B1319" s="3" t="s">
        <v>52</v>
      </c>
      <c r="C1319" s="3">
        <v>11</v>
      </c>
      <c r="D1319" s="5" t="s">
        <v>15</v>
      </c>
      <c r="E1319" s="5"/>
      <c r="F1319">
        <v>4.0599999999999996</v>
      </c>
      <c r="J1319">
        <f>329+363</f>
        <v>692</v>
      </c>
      <c r="K1319">
        <v>2</v>
      </c>
      <c r="L1319">
        <v>363</v>
      </c>
      <c r="P1319">
        <v>4</v>
      </c>
      <c r="Q1319" s="18">
        <v>310</v>
      </c>
    </row>
    <row r="1320" spans="1:17">
      <c r="A1320" s="2">
        <v>41110</v>
      </c>
      <c r="B1320" s="3" t="s">
        <v>52</v>
      </c>
      <c r="C1320" s="3">
        <v>11</v>
      </c>
      <c r="D1320" s="5" t="s">
        <v>15</v>
      </c>
      <c r="E1320" s="5"/>
      <c r="F1320">
        <v>2.31</v>
      </c>
      <c r="J1320">
        <f>175+236+269+274+288+295</f>
        <v>1537</v>
      </c>
      <c r="K1320">
        <v>6</v>
      </c>
      <c r="L1320">
        <v>295</v>
      </c>
      <c r="P1320">
        <v>4</v>
      </c>
      <c r="Q1320" s="18">
        <v>311</v>
      </c>
    </row>
    <row r="1321" spans="1:17">
      <c r="A1321" s="2">
        <v>41110</v>
      </c>
      <c r="B1321" s="3" t="s">
        <v>52</v>
      </c>
      <c r="C1321" s="3">
        <v>5</v>
      </c>
      <c r="D1321" s="5" t="s">
        <v>15</v>
      </c>
      <c r="E1321" s="5"/>
      <c r="F1321">
        <v>1.8</v>
      </c>
      <c r="J1321">
        <f>154+200+244+258+223</f>
        <v>1079</v>
      </c>
      <c r="K1321">
        <v>5</v>
      </c>
      <c r="L1321">
        <v>258</v>
      </c>
      <c r="P1321">
        <v>4</v>
      </c>
      <c r="Q1321" s="18">
        <v>312</v>
      </c>
    </row>
    <row r="1322" spans="1:17">
      <c r="A1322" s="2">
        <v>41110</v>
      </c>
      <c r="B1322" s="3" t="s">
        <v>52</v>
      </c>
      <c r="C1322" s="3">
        <v>5</v>
      </c>
      <c r="D1322" s="5" t="s">
        <v>15</v>
      </c>
      <c r="E1322" s="5"/>
      <c r="F1322">
        <v>2.3199999999999998</v>
      </c>
      <c r="J1322">
        <f>144+229+266+280+295+186</f>
        <v>1400</v>
      </c>
      <c r="K1322">
        <v>6</v>
      </c>
      <c r="L1322">
        <v>295</v>
      </c>
      <c r="P1322">
        <v>4</v>
      </c>
      <c r="Q1322" s="18">
        <v>313</v>
      </c>
    </row>
    <row r="1323" spans="1:17">
      <c r="A1323" s="2">
        <v>41110</v>
      </c>
      <c r="B1323" s="3" t="s">
        <v>52</v>
      </c>
      <c r="C1323" s="3">
        <v>5</v>
      </c>
      <c r="D1323" s="5" t="s">
        <v>18</v>
      </c>
      <c r="E1323" s="5">
        <v>204</v>
      </c>
      <c r="F1323">
        <v>1.71</v>
      </c>
      <c r="G1323">
        <v>16</v>
      </c>
      <c r="P1323">
        <v>4</v>
      </c>
      <c r="Q1323" s="18">
        <v>314</v>
      </c>
    </row>
    <row r="1324" spans="1:17">
      <c r="A1324" s="2">
        <v>41110</v>
      </c>
      <c r="B1324" s="3" t="s">
        <v>52</v>
      </c>
      <c r="C1324" s="3">
        <v>5</v>
      </c>
      <c r="D1324" s="5" t="s">
        <v>18</v>
      </c>
      <c r="E1324" s="5">
        <v>327</v>
      </c>
      <c r="F1324">
        <v>1.28</v>
      </c>
      <c r="G1324">
        <v>24</v>
      </c>
      <c r="P1324">
        <v>4</v>
      </c>
      <c r="Q1324" s="18">
        <v>315</v>
      </c>
    </row>
    <row r="1325" spans="1:17">
      <c r="A1325" s="19">
        <v>41110</v>
      </c>
      <c r="B1325" s="3" t="s">
        <v>52</v>
      </c>
      <c r="C1325" s="3">
        <v>5</v>
      </c>
      <c r="D1325" s="6" t="s">
        <v>18</v>
      </c>
      <c r="E1325" s="5">
        <v>269</v>
      </c>
      <c r="F1325">
        <v>1.03</v>
      </c>
      <c r="P1325">
        <v>4</v>
      </c>
      <c r="Q1325" s="18">
        <v>316</v>
      </c>
    </row>
    <row r="1326" spans="1:17">
      <c r="A1326" s="19">
        <v>41110</v>
      </c>
      <c r="B1326" s="3" t="s">
        <v>52</v>
      </c>
      <c r="C1326" s="3">
        <v>5</v>
      </c>
      <c r="D1326" s="6" t="s">
        <v>18</v>
      </c>
      <c r="E1326" s="5">
        <v>187</v>
      </c>
      <c r="F1326">
        <v>1.32</v>
      </c>
      <c r="P1326">
        <v>4</v>
      </c>
      <c r="Q1326" s="18">
        <v>317</v>
      </c>
    </row>
    <row r="1327" spans="1:17">
      <c r="A1327" s="19">
        <v>41110</v>
      </c>
      <c r="B1327" s="3" t="s">
        <v>52</v>
      </c>
      <c r="C1327" s="3">
        <v>5</v>
      </c>
      <c r="D1327" s="6" t="s">
        <v>18</v>
      </c>
      <c r="E1327" s="5">
        <v>213</v>
      </c>
      <c r="F1327">
        <v>1.1499999999999999</v>
      </c>
      <c r="G1327">
        <v>15</v>
      </c>
      <c r="P1327">
        <v>4</v>
      </c>
      <c r="Q1327" s="18">
        <v>318</v>
      </c>
    </row>
    <row r="1328" spans="1:17">
      <c r="A1328" s="19">
        <v>41110</v>
      </c>
      <c r="B1328" s="3" t="s">
        <v>52</v>
      </c>
      <c r="C1328" s="3">
        <v>5</v>
      </c>
      <c r="D1328" s="6" t="s">
        <v>18</v>
      </c>
      <c r="E1328" s="5">
        <v>236</v>
      </c>
      <c r="F1328">
        <v>2.09</v>
      </c>
      <c r="P1328">
        <v>4</v>
      </c>
      <c r="Q1328" s="18">
        <v>319</v>
      </c>
    </row>
    <row r="1329" spans="1:17">
      <c r="A1329" s="19">
        <v>41110</v>
      </c>
      <c r="B1329" s="3" t="s">
        <v>52</v>
      </c>
      <c r="C1329" s="3">
        <v>5</v>
      </c>
      <c r="D1329" s="6" t="s">
        <v>18</v>
      </c>
      <c r="E1329" s="5">
        <v>235</v>
      </c>
      <c r="F1329">
        <v>1.52</v>
      </c>
      <c r="P1329">
        <v>4</v>
      </c>
      <c r="Q1329" s="18">
        <v>320</v>
      </c>
    </row>
    <row r="1330" spans="1:17">
      <c r="A1330" s="19">
        <v>41110</v>
      </c>
      <c r="B1330" s="3" t="s">
        <v>52</v>
      </c>
      <c r="C1330" s="3">
        <v>5</v>
      </c>
      <c r="D1330" s="6" t="s">
        <v>18</v>
      </c>
      <c r="E1330" s="5">
        <v>237</v>
      </c>
      <c r="F1330">
        <v>1.57</v>
      </c>
      <c r="P1330">
        <v>4</v>
      </c>
      <c r="Q1330" s="18">
        <v>321</v>
      </c>
    </row>
    <row r="1331" spans="1:17">
      <c r="A1331" s="19">
        <v>41110</v>
      </c>
      <c r="B1331" s="3" t="s">
        <v>52</v>
      </c>
      <c r="C1331" s="3">
        <v>5</v>
      </c>
      <c r="D1331" s="6" t="s">
        <v>18</v>
      </c>
      <c r="E1331" s="5">
        <v>350</v>
      </c>
      <c r="F1331">
        <v>1.7</v>
      </c>
      <c r="P1331">
        <v>4</v>
      </c>
      <c r="Q1331" s="18">
        <v>322</v>
      </c>
    </row>
    <row r="1332" spans="1:17">
      <c r="A1332" s="19">
        <v>41110</v>
      </c>
      <c r="B1332" s="3" t="s">
        <v>52</v>
      </c>
      <c r="C1332" s="3">
        <v>5</v>
      </c>
      <c r="D1332" s="6" t="s">
        <v>18</v>
      </c>
      <c r="E1332" s="5">
        <v>183</v>
      </c>
      <c r="F1332">
        <v>1.59</v>
      </c>
      <c r="P1332">
        <v>4</v>
      </c>
      <c r="Q1332" s="18">
        <v>323</v>
      </c>
    </row>
    <row r="1333" spans="1:17">
      <c r="A1333" s="19">
        <v>41110</v>
      </c>
      <c r="B1333" s="3" t="s">
        <v>52</v>
      </c>
      <c r="C1333" s="3">
        <v>5</v>
      </c>
      <c r="D1333" s="6" t="s">
        <v>18</v>
      </c>
      <c r="E1333" s="5">
        <v>170</v>
      </c>
      <c r="F1333">
        <v>1.3</v>
      </c>
      <c r="P1333">
        <v>4</v>
      </c>
      <c r="Q1333" s="18">
        <v>324</v>
      </c>
    </row>
    <row r="1334" spans="1:17">
      <c r="A1334" s="19">
        <v>41110</v>
      </c>
      <c r="B1334" s="3" t="s">
        <v>52</v>
      </c>
      <c r="C1334" s="3">
        <v>5</v>
      </c>
      <c r="D1334" s="6" t="s">
        <v>18</v>
      </c>
      <c r="E1334" s="5">
        <v>370</v>
      </c>
      <c r="F1334">
        <v>2.78</v>
      </c>
      <c r="G1334">
        <v>17</v>
      </c>
      <c r="P1334">
        <v>4</v>
      </c>
      <c r="Q1334" s="18">
        <v>325</v>
      </c>
    </row>
    <row r="1335" spans="1:17">
      <c r="A1335" s="19">
        <v>41110</v>
      </c>
      <c r="B1335" s="3" t="s">
        <v>52</v>
      </c>
      <c r="C1335" s="3">
        <v>5</v>
      </c>
      <c r="D1335" s="6" t="s">
        <v>18</v>
      </c>
      <c r="E1335" s="5">
        <v>250</v>
      </c>
      <c r="F1335">
        <v>2.14</v>
      </c>
      <c r="P1335">
        <v>4</v>
      </c>
      <c r="Q1335" s="18">
        <v>326</v>
      </c>
    </row>
    <row r="1336" spans="1:17">
      <c r="A1336" s="19">
        <v>41110</v>
      </c>
      <c r="B1336" s="3" t="s">
        <v>52</v>
      </c>
      <c r="C1336" s="3">
        <v>5</v>
      </c>
      <c r="D1336" s="6" t="s">
        <v>18</v>
      </c>
      <c r="E1336" s="5">
        <v>260</v>
      </c>
      <c r="F1336">
        <v>1.06</v>
      </c>
      <c r="P1336">
        <v>4</v>
      </c>
      <c r="Q1336" s="18">
        <v>327</v>
      </c>
    </row>
    <row r="1337" spans="1:17">
      <c r="A1337" s="19">
        <v>41110</v>
      </c>
      <c r="B1337" s="3" t="s">
        <v>52</v>
      </c>
      <c r="C1337" s="3">
        <v>5</v>
      </c>
      <c r="D1337" s="6" t="s">
        <v>18</v>
      </c>
      <c r="E1337" s="5">
        <v>295</v>
      </c>
      <c r="F1337">
        <v>1.1100000000000001</v>
      </c>
      <c r="G1337">
        <v>4</v>
      </c>
      <c r="P1337">
        <v>4</v>
      </c>
      <c r="Q1337" s="18">
        <v>328</v>
      </c>
    </row>
    <row r="1338" spans="1:17">
      <c r="A1338" s="19">
        <v>41110</v>
      </c>
      <c r="B1338" s="3" t="s">
        <v>52</v>
      </c>
      <c r="C1338" s="3">
        <v>5</v>
      </c>
      <c r="D1338" s="6" t="s">
        <v>18</v>
      </c>
      <c r="E1338" s="5">
        <v>289</v>
      </c>
      <c r="F1338">
        <v>2.0299999999999998</v>
      </c>
      <c r="P1338">
        <v>4</v>
      </c>
      <c r="Q1338" s="18">
        <v>329</v>
      </c>
    </row>
    <row r="1339" spans="1:17">
      <c r="A1339" s="19">
        <v>41110</v>
      </c>
      <c r="B1339" s="3" t="s">
        <v>52</v>
      </c>
      <c r="C1339" s="3">
        <v>5</v>
      </c>
      <c r="D1339" s="6" t="s">
        <v>18</v>
      </c>
      <c r="E1339" s="5">
        <v>253</v>
      </c>
      <c r="F1339">
        <v>1.44</v>
      </c>
      <c r="G1339">
        <v>9</v>
      </c>
      <c r="P1339">
        <v>4</v>
      </c>
      <c r="Q1339" s="18">
        <v>330</v>
      </c>
    </row>
    <row r="1340" spans="1:17">
      <c r="A1340" s="19">
        <v>41110</v>
      </c>
      <c r="B1340" s="3" t="s">
        <v>52</v>
      </c>
      <c r="C1340" s="3">
        <v>5</v>
      </c>
      <c r="D1340" s="6" t="s">
        <v>18</v>
      </c>
      <c r="E1340" s="5">
        <v>306</v>
      </c>
      <c r="F1340">
        <v>1.4</v>
      </c>
      <c r="G1340">
        <v>15</v>
      </c>
      <c r="P1340">
        <v>4</v>
      </c>
      <c r="Q1340" s="18">
        <v>331</v>
      </c>
    </row>
    <row r="1341" spans="1:17">
      <c r="A1341" s="19">
        <v>41110</v>
      </c>
      <c r="B1341" s="3" t="s">
        <v>52</v>
      </c>
      <c r="C1341" s="3">
        <v>5</v>
      </c>
      <c r="D1341" s="6" t="s">
        <v>18</v>
      </c>
      <c r="E1341" s="5">
        <v>326</v>
      </c>
      <c r="F1341">
        <v>1.49</v>
      </c>
      <c r="G1341">
        <v>21</v>
      </c>
      <c r="P1341">
        <v>4</v>
      </c>
      <c r="Q1341" s="18">
        <v>332</v>
      </c>
    </row>
    <row r="1342" spans="1:17">
      <c r="A1342" s="19">
        <v>41110</v>
      </c>
      <c r="B1342" s="3" t="s">
        <v>52</v>
      </c>
      <c r="C1342" s="3">
        <v>5</v>
      </c>
      <c r="D1342" s="6" t="s">
        <v>18</v>
      </c>
      <c r="E1342" s="5">
        <v>300</v>
      </c>
      <c r="F1342">
        <v>1.53</v>
      </c>
      <c r="P1342">
        <v>4</v>
      </c>
      <c r="Q1342" s="18">
        <v>333</v>
      </c>
    </row>
    <row r="1343" spans="1:17">
      <c r="A1343" s="19">
        <v>41110</v>
      </c>
      <c r="B1343" s="3" t="s">
        <v>52</v>
      </c>
      <c r="C1343" s="3">
        <v>5</v>
      </c>
      <c r="D1343" s="6" t="s">
        <v>18</v>
      </c>
      <c r="E1343" s="5">
        <v>218</v>
      </c>
      <c r="F1343">
        <v>2.09</v>
      </c>
      <c r="P1343">
        <v>4</v>
      </c>
      <c r="Q1343" s="18">
        <v>334</v>
      </c>
    </row>
    <row r="1344" spans="1:17">
      <c r="A1344" s="19">
        <v>41110</v>
      </c>
      <c r="B1344" s="3" t="s">
        <v>52</v>
      </c>
      <c r="C1344" s="3">
        <v>5</v>
      </c>
      <c r="D1344" s="6" t="s">
        <v>18</v>
      </c>
      <c r="E1344" s="5">
        <v>244</v>
      </c>
      <c r="F1344">
        <v>1.06</v>
      </c>
      <c r="P1344">
        <v>4</v>
      </c>
      <c r="Q1344" s="18">
        <v>335</v>
      </c>
    </row>
    <row r="1345" spans="1:17">
      <c r="A1345" s="19">
        <v>41110</v>
      </c>
      <c r="B1345" s="3" t="s">
        <v>52</v>
      </c>
      <c r="C1345" s="3">
        <v>5</v>
      </c>
      <c r="D1345" s="6" t="s">
        <v>18</v>
      </c>
      <c r="E1345" s="5">
        <v>255</v>
      </c>
      <c r="F1345">
        <v>1.87</v>
      </c>
      <c r="G1345">
        <v>19</v>
      </c>
      <c r="P1345">
        <v>4</v>
      </c>
      <c r="Q1345" s="18">
        <v>336</v>
      </c>
    </row>
    <row r="1346" spans="1:17">
      <c r="A1346" s="19">
        <v>41110</v>
      </c>
      <c r="B1346" s="3" t="s">
        <v>52</v>
      </c>
      <c r="C1346" s="3">
        <v>5</v>
      </c>
      <c r="D1346" s="6" t="s">
        <v>18</v>
      </c>
      <c r="E1346" s="5">
        <v>321</v>
      </c>
      <c r="F1346">
        <v>1.91</v>
      </c>
      <c r="G1346">
        <v>34</v>
      </c>
      <c r="P1346">
        <v>4</v>
      </c>
      <c r="Q1346" s="18">
        <v>337</v>
      </c>
    </row>
    <row r="1347" spans="1:17">
      <c r="A1347" s="19">
        <v>41110</v>
      </c>
      <c r="B1347" s="3" t="s">
        <v>52</v>
      </c>
      <c r="C1347" s="3">
        <v>5</v>
      </c>
      <c r="D1347" s="6" t="s">
        <v>18</v>
      </c>
      <c r="E1347" s="5">
        <v>260</v>
      </c>
      <c r="F1347">
        <v>1.25</v>
      </c>
      <c r="G1347">
        <v>1</v>
      </c>
      <c r="P1347">
        <v>4</v>
      </c>
      <c r="Q1347" s="18">
        <v>338</v>
      </c>
    </row>
    <row r="1348" spans="1:17">
      <c r="A1348" s="2">
        <v>41110</v>
      </c>
      <c r="B1348" s="3" t="s">
        <v>52</v>
      </c>
      <c r="C1348" s="3">
        <v>5</v>
      </c>
      <c r="D1348" s="5" t="s">
        <v>15</v>
      </c>
      <c r="E1348" s="5"/>
      <c r="F1348">
        <v>2.33</v>
      </c>
      <c r="J1348">
        <f>155+216+270+331+311</f>
        <v>1283</v>
      </c>
      <c r="K1348">
        <v>5</v>
      </c>
      <c r="L1348">
        <v>331</v>
      </c>
      <c r="P1348">
        <v>4</v>
      </c>
      <c r="Q1348" s="18">
        <v>339</v>
      </c>
    </row>
    <row r="1349" spans="1:17">
      <c r="A1349" s="2">
        <v>41110</v>
      </c>
      <c r="B1349" s="3" t="s">
        <v>52</v>
      </c>
      <c r="C1349" s="3">
        <v>5</v>
      </c>
      <c r="D1349" s="5" t="s">
        <v>15</v>
      </c>
      <c r="E1349" s="5"/>
      <c r="F1349">
        <v>2.5</v>
      </c>
      <c r="J1349">
        <f>217+267+307+332+348</f>
        <v>1471</v>
      </c>
      <c r="K1349">
        <v>5</v>
      </c>
      <c r="L1349">
        <v>348</v>
      </c>
      <c r="P1349">
        <v>4</v>
      </c>
      <c r="Q1349" s="18">
        <v>340</v>
      </c>
    </row>
    <row r="1350" spans="1:17">
      <c r="A1350" s="2">
        <v>41110</v>
      </c>
      <c r="B1350" s="3" t="s">
        <v>52</v>
      </c>
      <c r="C1350" s="3">
        <v>5</v>
      </c>
      <c r="D1350" s="5" t="s">
        <v>15</v>
      </c>
      <c r="E1350" s="5"/>
      <c r="F1350">
        <v>1.83</v>
      </c>
      <c r="J1350">
        <f>143+184+217+226</f>
        <v>770</v>
      </c>
      <c r="K1350">
        <v>4</v>
      </c>
      <c r="L1350">
        <v>226</v>
      </c>
      <c r="P1350">
        <v>4</v>
      </c>
      <c r="Q1350" s="18">
        <v>341</v>
      </c>
    </row>
    <row r="1351" spans="1:17">
      <c r="A1351" s="2">
        <v>41110</v>
      </c>
      <c r="B1351" s="3" t="s">
        <v>52</v>
      </c>
      <c r="C1351" s="3">
        <v>5</v>
      </c>
      <c r="D1351" s="5" t="s">
        <v>15</v>
      </c>
      <c r="E1351" s="5"/>
      <c r="F1351">
        <v>2.4300000000000002</v>
      </c>
      <c r="J1351">
        <f>212+262+289+319+336</f>
        <v>1418</v>
      </c>
      <c r="K1351">
        <v>5</v>
      </c>
      <c r="L1351">
        <v>336</v>
      </c>
      <c r="P1351">
        <v>4</v>
      </c>
      <c r="Q1351" s="18">
        <v>342</v>
      </c>
    </row>
    <row r="1352" spans="1:17">
      <c r="A1352" s="19">
        <v>41110</v>
      </c>
      <c r="B1352" s="3" t="s">
        <v>52</v>
      </c>
      <c r="C1352" s="3">
        <v>5</v>
      </c>
      <c r="D1352" s="6" t="s">
        <v>18</v>
      </c>
      <c r="E1352" s="5">
        <v>305</v>
      </c>
      <c r="F1352">
        <v>2.4300000000000002</v>
      </c>
      <c r="P1352">
        <v>4</v>
      </c>
      <c r="Q1352" s="18">
        <v>343</v>
      </c>
    </row>
    <row r="1353" spans="1:17">
      <c r="A1353" s="19">
        <v>41110</v>
      </c>
      <c r="B1353" s="3" t="s">
        <v>52</v>
      </c>
      <c r="C1353" s="3">
        <v>5</v>
      </c>
      <c r="D1353" s="6" t="s">
        <v>18</v>
      </c>
      <c r="E1353" s="5">
        <v>334</v>
      </c>
      <c r="F1353">
        <v>1.8</v>
      </c>
      <c r="G1353">
        <v>44</v>
      </c>
      <c r="P1353">
        <v>4</v>
      </c>
      <c r="Q1353" s="18">
        <v>344</v>
      </c>
    </row>
    <row r="1354" spans="1:17">
      <c r="A1354" s="19">
        <v>41110</v>
      </c>
      <c r="B1354" s="3" t="s">
        <v>52</v>
      </c>
      <c r="C1354" s="3">
        <v>5</v>
      </c>
      <c r="D1354" s="6" t="s">
        <v>18</v>
      </c>
      <c r="E1354" s="5">
        <v>314</v>
      </c>
      <c r="F1354">
        <v>2.34</v>
      </c>
      <c r="P1354">
        <v>4</v>
      </c>
      <c r="Q1354" s="18">
        <v>345</v>
      </c>
    </row>
    <row r="1355" spans="1:17">
      <c r="A1355" s="19">
        <v>41110</v>
      </c>
      <c r="B1355" s="3" t="s">
        <v>52</v>
      </c>
      <c r="C1355" s="3">
        <v>5</v>
      </c>
      <c r="D1355" s="6" t="s">
        <v>18</v>
      </c>
      <c r="E1355" s="5">
        <v>309</v>
      </c>
      <c r="F1355">
        <v>2.2999999999999998</v>
      </c>
      <c r="P1355">
        <v>4</v>
      </c>
      <c r="Q1355" s="18">
        <v>346</v>
      </c>
    </row>
    <row r="1356" spans="1:17">
      <c r="A1356" s="19">
        <v>41110</v>
      </c>
      <c r="B1356" s="3" t="s">
        <v>52</v>
      </c>
      <c r="C1356" s="3">
        <v>5</v>
      </c>
      <c r="D1356" s="6" t="s">
        <v>18</v>
      </c>
      <c r="E1356" s="5">
        <v>359</v>
      </c>
      <c r="F1356">
        <v>2.37</v>
      </c>
      <c r="G1356">
        <v>63</v>
      </c>
      <c r="P1356">
        <v>4</v>
      </c>
      <c r="Q1356" s="18">
        <v>347</v>
      </c>
    </row>
    <row r="1357" spans="1:17">
      <c r="A1357" s="19">
        <v>41110</v>
      </c>
      <c r="B1357" s="3" t="s">
        <v>52</v>
      </c>
      <c r="C1357" s="3">
        <v>5</v>
      </c>
      <c r="D1357" s="6" t="s">
        <v>18</v>
      </c>
      <c r="E1357" s="5">
        <v>328</v>
      </c>
      <c r="F1357">
        <v>1.79</v>
      </c>
      <c r="G1357">
        <v>53</v>
      </c>
      <c r="P1357">
        <v>4</v>
      </c>
      <c r="Q1357" s="18">
        <v>348</v>
      </c>
    </row>
    <row r="1358" spans="1:17">
      <c r="A1358" s="19">
        <v>41110</v>
      </c>
      <c r="B1358" s="3" t="s">
        <v>52</v>
      </c>
      <c r="C1358" s="3">
        <v>5</v>
      </c>
      <c r="D1358" s="6" t="s">
        <v>18</v>
      </c>
      <c r="E1358" s="5">
        <v>375</v>
      </c>
      <c r="F1358">
        <v>1.73</v>
      </c>
      <c r="P1358">
        <v>4</v>
      </c>
      <c r="Q1358" s="18">
        <v>349</v>
      </c>
    </row>
    <row r="1359" spans="1:17">
      <c r="A1359" s="19">
        <v>41110</v>
      </c>
      <c r="B1359" s="3" t="s">
        <v>52</v>
      </c>
      <c r="C1359" s="3">
        <v>5</v>
      </c>
      <c r="D1359" s="6" t="s">
        <v>18</v>
      </c>
      <c r="E1359" s="5">
        <v>269</v>
      </c>
      <c r="F1359">
        <v>2.06</v>
      </c>
      <c r="P1359">
        <v>4</v>
      </c>
      <c r="Q1359" s="18">
        <v>350</v>
      </c>
    </row>
    <row r="1360" spans="1:17">
      <c r="A1360" s="19">
        <v>41110</v>
      </c>
      <c r="B1360" s="3" t="s">
        <v>52</v>
      </c>
      <c r="C1360" s="3">
        <v>5</v>
      </c>
      <c r="D1360" s="6" t="s">
        <v>18</v>
      </c>
      <c r="E1360" s="5">
        <v>156</v>
      </c>
      <c r="F1360">
        <v>0.9</v>
      </c>
      <c r="P1360">
        <v>4</v>
      </c>
      <c r="Q1360" s="18">
        <v>351</v>
      </c>
    </row>
    <row r="1361" spans="1:17">
      <c r="A1361" s="19">
        <v>41110</v>
      </c>
      <c r="B1361" s="3" t="s">
        <v>52</v>
      </c>
      <c r="C1361" s="3">
        <v>5</v>
      </c>
      <c r="D1361" s="6" t="s">
        <v>18</v>
      </c>
      <c r="E1361" s="5">
        <v>255</v>
      </c>
      <c r="F1361">
        <v>1.72</v>
      </c>
      <c r="P1361">
        <v>4</v>
      </c>
      <c r="Q1361" s="18">
        <v>352</v>
      </c>
    </row>
    <row r="1362" spans="1:17">
      <c r="A1362" s="19">
        <v>41110</v>
      </c>
      <c r="B1362" s="3" t="s">
        <v>52</v>
      </c>
      <c r="C1362" s="3">
        <v>5</v>
      </c>
      <c r="D1362" s="6" t="s">
        <v>18</v>
      </c>
      <c r="E1362" s="5">
        <v>270</v>
      </c>
      <c r="F1362">
        <v>1.63</v>
      </c>
      <c r="P1362">
        <v>4</v>
      </c>
      <c r="Q1362" s="18">
        <v>353</v>
      </c>
    </row>
    <row r="1363" spans="1:17">
      <c r="A1363" s="19">
        <v>41110</v>
      </c>
      <c r="B1363" s="3" t="s">
        <v>52</v>
      </c>
      <c r="C1363" s="3">
        <v>5</v>
      </c>
      <c r="D1363" s="6" t="s">
        <v>18</v>
      </c>
      <c r="E1363" s="5">
        <v>351</v>
      </c>
      <c r="F1363">
        <v>1</v>
      </c>
    </row>
    <row r="1364" spans="1:17">
      <c r="A1364" s="19">
        <v>41110</v>
      </c>
      <c r="B1364" s="3" t="s">
        <v>52</v>
      </c>
      <c r="C1364" s="3">
        <v>5</v>
      </c>
      <c r="D1364" s="6" t="s">
        <v>18</v>
      </c>
      <c r="E1364" s="5">
        <v>245</v>
      </c>
      <c r="F1364">
        <v>1.44</v>
      </c>
    </row>
    <row r="1365" spans="1:17">
      <c r="A1365" s="19">
        <v>41110</v>
      </c>
      <c r="B1365" s="3" t="s">
        <v>52</v>
      </c>
      <c r="C1365" s="3">
        <v>5</v>
      </c>
      <c r="D1365" s="6" t="s">
        <v>18</v>
      </c>
      <c r="E1365" s="5">
        <v>316</v>
      </c>
      <c r="F1365">
        <v>2.04</v>
      </c>
    </row>
    <row r="1366" spans="1:17">
      <c r="A1366" s="19">
        <v>41110</v>
      </c>
      <c r="B1366" s="3" t="s">
        <v>52</v>
      </c>
      <c r="C1366" s="3">
        <v>3</v>
      </c>
      <c r="D1366" s="6" t="s">
        <v>18</v>
      </c>
      <c r="E1366" s="5">
        <v>222</v>
      </c>
      <c r="F1366">
        <v>1.87</v>
      </c>
      <c r="G1366">
        <v>5</v>
      </c>
    </row>
    <row r="1367" spans="1:17">
      <c r="A1367" s="19">
        <v>41110</v>
      </c>
      <c r="B1367" s="3" t="s">
        <v>52</v>
      </c>
      <c r="C1367" s="3">
        <v>3</v>
      </c>
      <c r="D1367" s="5" t="s">
        <v>15</v>
      </c>
      <c r="E1367" s="5">
        <v>268</v>
      </c>
      <c r="F1367">
        <v>2.2200000000000002</v>
      </c>
      <c r="H1367">
        <v>23</v>
      </c>
      <c r="I1367">
        <v>2.7</v>
      </c>
      <c r="L1367">
        <v>272</v>
      </c>
    </row>
    <row r="1368" spans="1:17">
      <c r="A1368" s="19">
        <v>41110</v>
      </c>
      <c r="B1368" s="3" t="s">
        <v>52</v>
      </c>
      <c r="C1368" s="3">
        <v>3</v>
      </c>
      <c r="D1368" s="6" t="s">
        <v>18</v>
      </c>
      <c r="E1368" s="5">
        <v>290</v>
      </c>
      <c r="F1368">
        <v>1.3</v>
      </c>
    </row>
    <row r="1369" spans="1:17">
      <c r="A1369" s="19">
        <v>41110</v>
      </c>
      <c r="B1369" s="3" t="s">
        <v>52</v>
      </c>
      <c r="C1369" s="3">
        <v>3</v>
      </c>
      <c r="D1369" s="6" t="s">
        <v>19</v>
      </c>
      <c r="E1369" s="5">
        <v>247</v>
      </c>
      <c r="F1369">
        <v>2.65</v>
      </c>
      <c r="H1369">
        <v>22</v>
      </c>
      <c r="I1369">
        <v>2.8</v>
      </c>
      <c r="L1369">
        <v>251</v>
      </c>
    </row>
    <row r="1370" spans="1:17">
      <c r="A1370" s="19">
        <v>41110</v>
      </c>
      <c r="B1370" s="3" t="s">
        <v>52</v>
      </c>
      <c r="C1370" s="3">
        <v>3</v>
      </c>
      <c r="D1370" s="6" t="s">
        <v>18</v>
      </c>
      <c r="E1370" s="5">
        <v>172</v>
      </c>
      <c r="F1370">
        <v>1.26</v>
      </c>
    </row>
    <row r="1371" spans="1:17">
      <c r="A1371" s="19">
        <v>41110</v>
      </c>
      <c r="B1371" s="3" t="s">
        <v>52</v>
      </c>
      <c r="C1371" s="3">
        <v>3</v>
      </c>
      <c r="D1371" s="6" t="s">
        <v>19</v>
      </c>
      <c r="E1371" s="5"/>
      <c r="F1371">
        <v>0.44</v>
      </c>
      <c r="J1371">
        <f>145+161</f>
        <v>306</v>
      </c>
      <c r="K1371">
        <v>2</v>
      </c>
      <c r="L1371">
        <v>161</v>
      </c>
    </row>
    <row r="1372" spans="1:17">
      <c r="A1372" s="19">
        <v>41110</v>
      </c>
      <c r="B1372" s="3" t="s">
        <v>52</v>
      </c>
      <c r="C1372" s="3">
        <v>3</v>
      </c>
      <c r="D1372" s="6" t="s">
        <v>18</v>
      </c>
      <c r="E1372" s="5">
        <v>167</v>
      </c>
      <c r="F1372">
        <v>1.3</v>
      </c>
    </row>
    <row r="1373" spans="1:17">
      <c r="A1373" s="19">
        <v>41110</v>
      </c>
      <c r="B1373" s="3" t="s">
        <v>52</v>
      </c>
      <c r="C1373" s="3">
        <v>3</v>
      </c>
      <c r="D1373" s="6" t="s">
        <v>18</v>
      </c>
      <c r="E1373" s="5"/>
    </row>
    <row r="1374" spans="1:17">
      <c r="A1374" s="19">
        <v>41110</v>
      </c>
      <c r="B1374" s="3" t="s">
        <v>52</v>
      </c>
      <c r="C1374" s="3">
        <v>3</v>
      </c>
      <c r="D1374" s="6" t="s">
        <v>18</v>
      </c>
      <c r="E1374" s="5">
        <v>141</v>
      </c>
      <c r="F1374">
        <v>1.22</v>
      </c>
    </row>
    <row r="1375" spans="1:17">
      <c r="A1375" s="19">
        <v>41110</v>
      </c>
      <c r="B1375" s="3" t="s">
        <v>52</v>
      </c>
      <c r="C1375" s="3">
        <v>3</v>
      </c>
      <c r="D1375" s="6" t="s">
        <v>18</v>
      </c>
      <c r="E1375" s="5">
        <v>328</v>
      </c>
      <c r="F1375">
        <v>2.14</v>
      </c>
    </row>
    <row r="1376" spans="1:17">
      <c r="A1376" s="19">
        <v>41110</v>
      </c>
      <c r="B1376" s="3" t="s">
        <v>52</v>
      </c>
      <c r="C1376" s="3">
        <v>3</v>
      </c>
      <c r="D1376" s="6" t="s">
        <v>18</v>
      </c>
      <c r="E1376" s="5">
        <v>143</v>
      </c>
      <c r="F1376">
        <v>1.28</v>
      </c>
    </row>
    <row r="1377" spans="1:12">
      <c r="A1377" s="19">
        <v>41110</v>
      </c>
      <c r="B1377" s="3" t="s">
        <v>52</v>
      </c>
      <c r="C1377" s="3">
        <v>3</v>
      </c>
      <c r="D1377" s="5" t="s">
        <v>15</v>
      </c>
      <c r="E1377" s="5"/>
      <c r="F1377">
        <v>0.44</v>
      </c>
      <c r="J1377">
        <f>191</f>
        <v>191</v>
      </c>
      <c r="K1377">
        <v>1</v>
      </c>
      <c r="L1377">
        <v>191</v>
      </c>
    </row>
    <row r="1378" spans="1:12">
      <c r="A1378" s="19">
        <v>41110</v>
      </c>
      <c r="B1378" s="3" t="s">
        <v>52</v>
      </c>
      <c r="C1378" s="3">
        <v>3</v>
      </c>
      <c r="D1378" s="6" t="s">
        <v>18</v>
      </c>
      <c r="E1378" s="5">
        <v>312</v>
      </c>
      <c r="F1378">
        <v>1.19</v>
      </c>
      <c r="G1378">
        <v>2</v>
      </c>
    </row>
    <row r="1379" spans="1:12">
      <c r="A1379" s="19">
        <v>41110</v>
      </c>
      <c r="B1379" s="3" t="s">
        <v>52</v>
      </c>
      <c r="C1379" s="3">
        <v>3</v>
      </c>
      <c r="D1379" s="6" t="s">
        <v>18</v>
      </c>
      <c r="E1379" s="5">
        <v>203</v>
      </c>
      <c r="F1379">
        <v>1.21</v>
      </c>
    </row>
    <row r="1380" spans="1:12">
      <c r="A1380" s="19">
        <v>41110</v>
      </c>
      <c r="B1380" s="3" t="s">
        <v>52</v>
      </c>
      <c r="C1380" s="3">
        <v>3</v>
      </c>
      <c r="D1380" s="6" t="s">
        <v>18</v>
      </c>
      <c r="E1380" s="5">
        <v>315</v>
      </c>
      <c r="F1380">
        <v>1.01</v>
      </c>
      <c r="G1380">
        <v>15</v>
      </c>
    </row>
    <row r="1381" spans="1:12">
      <c r="A1381" s="19">
        <v>41110</v>
      </c>
      <c r="B1381" s="3" t="s">
        <v>52</v>
      </c>
      <c r="C1381" s="3">
        <v>3</v>
      </c>
      <c r="D1381" s="6" t="s">
        <v>18</v>
      </c>
      <c r="E1381" s="5">
        <v>240</v>
      </c>
      <c r="F1381">
        <v>1</v>
      </c>
      <c r="G1381">
        <v>9</v>
      </c>
    </row>
    <row r="1382" spans="1:12">
      <c r="A1382" s="19">
        <v>41110</v>
      </c>
      <c r="B1382" s="3" t="s">
        <v>52</v>
      </c>
      <c r="C1382" s="3">
        <v>3</v>
      </c>
      <c r="D1382" s="6" t="s">
        <v>19</v>
      </c>
      <c r="E1382" s="5">
        <v>414</v>
      </c>
      <c r="F1382">
        <v>2.46</v>
      </c>
      <c r="H1382">
        <v>26</v>
      </c>
      <c r="I1382">
        <v>2.7</v>
      </c>
      <c r="L1382">
        <v>392</v>
      </c>
    </row>
    <row r="1383" spans="1:12">
      <c r="A1383" s="19">
        <v>41110</v>
      </c>
      <c r="B1383" s="3" t="s">
        <v>52</v>
      </c>
      <c r="C1383" s="3">
        <v>3</v>
      </c>
      <c r="D1383" s="5" t="s">
        <v>15</v>
      </c>
      <c r="E1383" s="5">
        <v>327</v>
      </c>
      <c r="F1383">
        <v>2.94</v>
      </c>
      <c r="H1383">
        <v>29</v>
      </c>
      <c r="I1383">
        <v>3</v>
      </c>
      <c r="L1383">
        <v>295</v>
      </c>
    </row>
    <row r="1384" spans="1:12">
      <c r="A1384" s="19">
        <v>41110</v>
      </c>
      <c r="B1384" s="3" t="s">
        <v>52</v>
      </c>
      <c r="C1384" s="3">
        <v>3</v>
      </c>
      <c r="D1384" s="6" t="s">
        <v>18</v>
      </c>
      <c r="E1384" s="5">
        <v>272</v>
      </c>
      <c r="F1384">
        <v>1.45</v>
      </c>
      <c r="G1384">
        <v>20</v>
      </c>
    </row>
    <row r="1385" spans="1:12">
      <c r="A1385" s="19">
        <v>41110</v>
      </c>
      <c r="B1385" s="3" t="s">
        <v>52</v>
      </c>
      <c r="C1385" s="3">
        <v>3</v>
      </c>
      <c r="D1385" s="6" t="s">
        <v>18</v>
      </c>
      <c r="E1385" s="5">
        <v>206</v>
      </c>
      <c r="F1385">
        <v>1.31</v>
      </c>
      <c r="G1385">
        <v>5</v>
      </c>
    </row>
    <row r="1386" spans="1:12">
      <c r="A1386" s="19">
        <v>41110</v>
      </c>
      <c r="B1386" s="3" t="s">
        <v>52</v>
      </c>
      <c r="C1386" s="3">
        <v>3</v>
      </c>
      <c r="D1386" s="6" t="s">
        <v>18</v>
      </c>
      <c r="E1386" s="5">
        <v>232</v>
      </c>
      <c r="F1386">
        <v>1.1100000000000001</v>
      </c>
    </row>
    <row r="1387" spans="1:12">
      <c r="A1387" s="19">
        <v>41110</v>
      </c>
      <c r="B1387" s="3" t="s">
        <v>52</v>
      </c>
      <c r="C1387" s="3">
        <v>3</v>
      </c>
      <c r="D1387" s="5" t="s">
        <v>15</v>
      </c>
      <c r="E1387" s="5"/>
      <c r="F1387">
        <v>3.4</v>
      </c>
      <c r="J1387">
        <f>247+274+301+358+274</f>
        <v>1454</v>
      </c>
      <c r="K1387">
        <v>5</v>
      </c>
      <c r="L1387">
        <v>358</v>
      </c>
    </row>
    <row r="1388" spans="1:12">
      <c r="A1388" s="19">
        <v>41110</v>
      </c>
      <c r="B1388" s="3" t="s">
        <v>52</v>
      </c>
      <c r="C1388" s="3">
        <v>3</v>
      </c>
      <c r="D1388" s="5" t="s">
        <v>15</v>
      </c>
      <c r="E1388" s="5"/>
      <c r="F1388">
        <v>3.64</v>
      </c>
      <c r="J1388">
        <f>221+271+293+311+329+340</f>
        <v>1765</v>
      </c>
      <c r="K1388">
        <v>6</v>
      </c>
      <c r="L1388">
        <v>340</v>
      </c>
    </row>
    <row r="1389" spans="1:12">
      <c r="A1389" s="19">
        <v>41110</v>
      </c>
      <c r="B1389" s="3" t="s">
        <v>52</v>
      </c>
      <c r="C1389" s="3">
        <v>3</v>
      </c>
      <c r="D1389" s="5" t="s">
        <v>15</v>
      </c>
      <c r="E1389" s="5">
        <v>296</v>
      </c>
      <c r="F1389">
        <v>2.36</v>
      </c>
      <c r="H1389">
        <v>30</v>
      </c>
      <c r="I1389">
        <v>3</v>
      </c>
      <c r="L1389">
        <v>292</v>
      </c>
    </row>
    <row r="1390" spans="1:12">
      <c r="A1390" s="19">
        <v>41110</v>
      </c>
      <c r="B1390" s="3" t="s">
        <v>52</v>
      </c>
      <c r="C1390" s="3">
        <v>3</v>
      </c>
      <c r="D1390" s="6" t="s">
        <v>18</v>
      </c>
      <c r="E1390">
        <v>256</v>
      </c>
      <c r="F1390">
        <v>1.51</v>
      </c>
      <c r="G1390">
        <v>7</v>
      </c>
    </row>
    <row r="1391" spans="1:12">
      <c r="A1391" s="19">
        <v>41110</v>
      </c>
      <c r="B1391" s="3" t="s">
        <v>52</v>
      </c>
      <c r="C1391" s="3">
        <v>3</v>
      </c>
      <c r="D1391" s="5" t="s">
        <v>15</v>
      </c>
      <c r="F1391">
        <v>0.87</v>
      </c>
      <c r="J1391">
        <f>128+172+179</f>
        <v>479</v>
      </c>
      <c r="K1391">
        <v>3</v>
      </c>
      <c r="L1391">
        <v>179</v>
      </c>
    </row>
    <row r="1392" spans="1:12">
      <c r="A1392" s="19">
        <v>41110</v>
      </c>
      <c r="B1392" s="3" t="s">
        <v>52</v>
      </c>
      <c r="C1392" s="3">
        <v>3</v>
      </c>
      <c r="D1392" s="5" t="s">
        <v>15</v>
      </c>
      <c r="E1392" s="5"/>
      <c r="F1392">
        <v>1.18</v>
      </c>
      <c r="J1392">
        <f>153+174+175+230</f>
        <v>732</v>
      </c>
      <c r="K1392">
        <v>4</v>
      </c>
      <c r="L1392">
        <v>230</v>
      </c>
    </row>
    <row r="1393" spans="1:12">
      <c r="A1393" s="19">
        <v>41110</v>
      </c>
      <c r="B1393" s="3" t="s">
        <v>52</v>
      </c>
      <c r="C1393" s="3">
        <v>3</v>
      </c>
      <c r="D1393" s="5" t="s">
        <v>15</v>
      </c>
      <c r="E1393" s="5"/>
      <c r="F1393">
        <v>2.2000000000000002</v>
      </c>
      <c r="J1393">
        <f>235+264+323+331</f>
        <v>1153</v>
      </c>
      <c r="K1393">
        <v>4</v>
      </c>
      <c r="L1393">
        <v>331</v>
      </c>
    </row>
    <row r="1394" spans="1:12">
      <c r="A1394" s="19">
        <v>41110</v>
      </c>
      <c r="B1394" s="3" t="s">
        <v>52</v>
      </c>
      <c r="C1394" s="3">
        <v>3</v>
      </c>
      <c r="D1394" s="5" t="s">
        <v>15</v>
      </c>
      <c r="E1394">
        <v>316</v>
      </c>
      <c r="F1394">
        <v>2.46</v>
      </c>
      <c r="G1394">
        <v>18</v>
      </c>
      <c r="H1394">
        <v>2.7</v>
      </c>
      <c r="L1394">
        <v>284</v>
      </c>
    </row>
    <row r="1395" spans="1:12">
      <c r="A1395" s="19">
        <v>41110</v>
      </c>
      <c r="B1395" s="3" t="s">
        <v>52</v>
      </c>
      <c r="C1395" s="3">
        <v>3</v>
      </c>
      <c r="D1395" s="5" t="s">
        <v>15</v>
      </c>
      <c r="F1395">
        <v>3.3</v>
      </c>
      <c r="J1395">
        <f>225+274+305+317+322</f>
        <v>1443</v>
      </c>
      <c r="K1395">
        <v>5</v>
      </c>
      <c r="L1395">
        <v>322</v>
      </c>
    </row>
    <row r="1396" spans="1:12">
      <c r="A1396" s="19">
        <v>41110</v>
      </c>
      <c r="B1396" s="3" t="s">
        <v>52</v>
      </c>
      <c r="C1396" s="3">
        <v>3</v>
      </c>
      <c r="D1396" s="5" t="s">
        <v>15</v>
      </c>
      <c r="F1396">
        <v>3.71</v>
      </c>
      <c r="J1396">
        <f>289+314+329+334+347</f>
        <v>1613</v>
      </c>
      <c r="K1396">
        <v>5</v>
      </c>
      <c r="L1396">
        <v>347</v>
      </c>
    </row>
    <row r="1397" spans="1:12">
      <c r="A1397" s="19">
        <v>41110</v>
      </c>
      <c r="B1397" s="3" t="s">
        <v>52</v>
      </c>
      <c r="C1397" s="3">
        <v>3</v>
      </c>
      <c r="D1397" s="6" t="s">
        <v>18</v>
      </c>
      <c r="E1397">
        <v>292</v>
      </c>
      <c r="F1397">
        <v>1.1100000000000001</v>
      </c>
      <c r="G1397">
        <v>12</v>
      </c>
    </row>
    <row r="1398" spans="1:12">
      <c r="A1398" s="19">
        <v>41110</v>
      </c>
      <c r="B1398" s="3" t="s">
        <v>52</v>
      </c>
      <c r="C1398" s="3">
        <v>3</v>
      </c>
      <c r="D1398" s="6" t="s">
        <v>18</v>
      </c>
      <c r="E1398" s="5">
        <v>190</v>
      </c>
      <c r="F1398">
        <v>1.39</v>
      </c>
      <c r="G1398">
        <v>18</v>
      </c>
    </row>
    <row r="1399" spans="1:12">
      <c r="A1399" s="2"/>
      <c r="E1399" s="5"/>
    </row>
    <row r="1400" spans="1:12">
      <c r="A1400" s="2"/>
      <c r="E1400" s="5"/>
    </row>
    <row r="1401" spans="1:12">
      <c r="A1401" s="2"/>
      <c r="E1401" s="5"/>
    </row>
    <row r="1402" spans="1:12">
      <c r="A1402" s="2"/>
      <c r="E1402" s="5"/>
    </row>
    <row r="1403" spans="1:12">
      <c r="A1403" s="2"/>
      <c r="E1403" s="5"/>
    </row>
    <row r="1404" spans="1:12">
      <c r="A1404" s="2"/>
      <c r="E1404" s="5"/>
    </row>
    <row r="1405" spans="1:12">
      <c r="A1405" s="2"/>
      <c r="E1405" s="5"/>
    </row>
    <row r="1406" spans="1:12">
      <c r="A1406" s="2"/>
    </row>
    <row r="1407" spans="1:12">
      <c r="A1407" s="2"/>
    </row>
    <row r="1408" spans="1:12">
      <c r="A1408" s="2"/>
    </row>
    <row r="1409" spans="1:1">
      <c r="A1409" s="2"/>
    </row>
    <row r="1410" spans="1:1">
      <c r="A1410" s="2"/>
    </row>
    <row r="1411" spans="1:1">
      <c r="A1411" s="2"/>
    </row>
    <row r="1412" spans="1:1">
      <c r="A1412" s="2"/>
    </row>
    <row r="1413" spans="1:1">
      <c r="A1413" s="2"/>
    </row>
    <row r="1414" spans="1:1">
      <c r="A1414" s="2"/>
    </row>
    <row r="1415" spans="1:1">
      <c r="A1415" s="2"/>
    </row>
    <row r="1416" spans="1:1">
      <c r="A1416" s="2"/>
    </row>
    <row r="1417" spans="1:1">
      <c r="A1417" s="2"/>
    </row>
    <row r="1418" spans="1:1">
      <c r="A1418" s="2"/>
    </row>
    <row r="1419" spans="1:1">
      <c r="A1419" s="2"/>
    </row>
    <row r="1420" spans="1:1">
      <c r="A1420" s="2"/>
    </row>
    <row r="1421" spans="1:1">
      <c r="A1421" s="2"/>
    </row>
    <row r="1422" spans="1:1">
      <c r="A1422" s="2"/>
    </row>
    <row r="1423" spans="1:1">
      <c r="A1423" s="2"/>
    </row>
    <row r="1424" spans="1:1">
      <c r="A1424" s="2"/>
    </row>
    <row r="1425" spans="1:1">
      <c r="A1425" s="2"/>
    </row>
    <row r="1426" spans="1:1">
      <c r="A1426" s="2"/>
    </row>
    <row r="1427" spans="1:1">
      <c r="A1427" s="2"/>
    </row>
    <row r="1428" spans="1:1">
      <c r="A1428" s="2"/>
    </row>
    <row r="1429" spans="1:1">
      <c r="A1429" s="2"/>
    </row>
    <row r="1430" spans="1:1">
      <c r="A1430" s="2"/>
    </row>
    <row r="1431" spans="1:1">
      <c r="A1431" s="2"/>
    </row>
    <row r="1432" spans="1:1">
      <c r="A1432" s="2"/>
    </row>
    <row r="1433" spans="1:1">
      <c r="A1433" s="2"/>
    </row>
    <row r="1434" spans="1:1">
      <c r="A1434" s="2"/>
    </row>
    <row r="1435" spans="1:1">
      <c r="A1435" s="2"/>
    </row>
    <row r="1436" spans="1:1">
      <c r="A1436" s="2"/>
    </row>
    <row r="1437" spans="1:1">
      <c r="A1437" s="2"/>
    </row>
    <row r="1438" spans="1:1">
      <c r="A1438" s="2"/>
    </row>
    <row r="1439" spans="1:1">
      <c r="A1439" s="2"/>
    </row>
    <row r="1440" spans="1:1">
      <c r="A1440" s="2"/>
    </row>
    <row r="1441" spans="1:5">
      <c r="A1441" s="2"/>
    </row>
    <row r="1442" spans="1:5">
      <c r="A1442" s="2"/>
    </row>
    <row r="1443" spans="1:5">
      <c r="A1443" s="2"/>
    </row>
    <row r="1444" spans="1:5">
      <c r="A1444" s="2"/>
    </row>
    <row r="1445" spans="1:5">
      <c r="A1445" s="2"/>
    </row>
    <row r="1446" spans="1:5">
      <c r="A1446" s="2"/>
    </row>
    <row r="1447" spans="1:5">
      <c r="A1447" s="2"/>
    </row>
    <row r="1448" spans="1:5">
      <c r="A1448" s="2"/>
    </row>
    <row r="1449" spans="1:5">
      <c r="A1449" s="2"/>
    </row>
    <row r="1450" spans="1:5">
      <c r="A1450" s="2"/>
      <c r="E1450" s="14"/>
    </row>
    <row r="1451" spans="1:5">
      <c r="A1451" s="2"/>
      <c r="E1451" s="14"/>
    </row>
    <row r="1452" spans="1:5">
      <c r="A1452" s="2"/>
      <c r="E1452" s="14"/>
    </row>
    <row r="1453" spans="1:5">
      <c r="A1453" s="2"/>
    </row>
    <row r="1454" spans="1:5">
      <c r="A1454" s="2"/>
    </row>
    <row r="1455" spans="1:5">
      <c r="A1455" s="2"/>
    </row>
    <row r="1456" spans="1:5">
      <c r="A1456" s="2"/>
    </row>
    <row r="1457" spans="1:1">
      <c r="A1457" s="2"/>
    </row>
    <row r="1458" spans="1:1">
      <c r="A1458" s="2"/>
    </row>
    <row r="1459" spans="1:1">
      <c r="A1459" s="2"/>
    </row>
    <row r="1460" spans="1:1">
      <c r="A1460" s="2"/>
    </row>
    <row r="1461" spans="1:1">
      <c r="A1461" s="2"/>
    </row>
    <row r="1462" spans="1:1">
      <c r="A1462" s="2"/>
    </row>
    <row r="1463" spans="1:1">
      <c r="A1463" s="2"/>
    </row>
    <row r="1464" spans="1:1">
      <c r="A1464" s="2"/>
    </row>
    <row r="1465" spans="1:1">
      <c r="A1465" s="2"/>
    </row>
    <row r="1466" spans="1:1">
      <c r="A1466" s="2"/>
    </row>
    <row r="1467" spans="1:1">
      <c r="A1467" s="2"/>
    </row>
    <row r="1468" spans="1:1">
      <c r="A1468" s="2"/>
    </row>
    <row r="1469" spans="1:1">
      <c r="A1469" s="2"/>
    </row>
    <row r="1470" spans="1:1">
      <c r="A1470" s="2"/>
    </row>
    <row r="1471" spans="1:1">
      <c r="A1471" s="2"/>
    </row>
    <row r="1472" spans="1:1">
      <c r="A1472" s="2"/>
    </row>
    <row r="1473" spans="1:1">
      <c r="A1473" s="2"/>
    </row>
    <row r="1474" spans="1:1">
      <c r="A1474" s="2"/>
    </row>
    <row r="1475" spans="1:1">
      <c r="A1475" s="2"/>
    </row>
    <row r="1476" spans="1:1">
      <c r="A1476" s="2"/>
    </row>
    <row r="1477" spans="1:1">
      <c r="A1477" s="2"/>
    </row>
    <row r="1478" spans="1:1">
      <c r="A1478" s="2"/>
    </row>
    <row r="1479" spans="1:1">
      <c r="A1479" s="2"/>
    </row>
    <row r="1480" spans="1:1">
      <c r="A1480" s="2"/>
    </row>
    <row r="1481" spans="1:1">
      <c r="A1481" s="2"/>
    </row>
    <row r="1482" spans="1:1">
      <c r="A1482" s="2"/>
    </row>
    <row r="1483" spans="1:1">
      <c r="A1483" s="2"/>
    </row>
    <row r="1484" spans="1:1">
      <c r="A1484" s="2"/>
    </row>
    <row r="1485" spans="1:1">
      <c r="A1485" s="2"/>
    </row>
    <row r="1486" spans="1:1">
      <c r="A1486" s="2"/>
    </row>
    <row r="1487" spans="1:1">
      <c r="A1487" s="2"/>
    </row>
    <row r="1488" spans="1:1">
      <c r="A1488" s="2"/>
    </row>
    <row r="1489" spans="1:1">
      <c r="A1489" s="2"/>
    </row>
    <row r="1490" spans="1:1">
      <c r="A1490" s="2"/>
    </row>
    <row r="1491" spans="1:1">
      <c r="A1491" s="2"/>
    </row>
    <row r="1492" spans="1:1">
      <c r="A1492" s="2"/>
    </row>
    <row r="1493" spans="1:1">
      <c r="A1493" s="2"/>
    </row>
    <row r="1494" spans="1:1">
      <c r="A1494" s="2"/>
    </row>
    <row r="1495" spans="1:1">
      <c r="A1495" s="2"/>
    </row>
    <row r="1496" spans="1:1">
      <c r="A1496" s="2"/>
    </row>
    <row r="1497" spans="1:1">
      <c r="A1497" s="2"/>
    </row>
    <row r="1498" spans="1:1">
      <c r="A1498" s="2"/>
    </row>
    <row r="1499" spans="1:1">
      <c r="A1499" s="2"/>
    </row>
    <row r="1500" spans="1:1">
      <c r="A1500" s="2"/>
    </row>
    <row r="1501" spans="1:1">
      <c r="A1501" s="2"/>
    </row>
    <row r="1502" spans="1:1">
      <c r="A1502" s="2"/>
    </row>
    <row r="1503" spans="1:1">
      <c r="A1503" s="2"/>
    </row>
    <row r="1504" spans="1:1">
      <c r="A1504" s="2"/>
    </row>
    <row r="1505" spans="1:1">
      <c r="A1505" s="2"/>
    </row>
    <row r="1506" spans="1:1">
      <c r="A1506" s="2"/>
    </row>
    <row r="1507" spans="1:1">
      <c r="A1507" s="2"/>
    </row>
    <row r="1508" spans="1:1">
      <c r="A1508" s="2"/>
    </row>
    <row r="1509" spans="1:1">
      <c r="A1509" s="2"/>
    </row>
    <row r="1510" spans="1:1">
      <c r="A1510" s="2"/>
    </row>
    <row r="1511" spans="1:1">
      <c r="A1511" s="2"/>
    </row>
    <row r="1512" spans="1:1">
      <c r="A1512" s="2"/>
    </row>
    <row r="1513" spans="1:1">
      <c r="A1513" s="2"/>
    </row>
    <row r="1514" spans="1:1">
      <c r="A1514" s="2"/>
    </row>
    <row r="1515" spans="1:1">
      <c r="A1515" s="2"/>
    </row>
    <row r="1516" spans="1:1">
      <c r="A1516" s="2"/>
    </row>
    <row r="1517" spans="1:1">
      <c r="A1517" s="2"/>
    </row>
    <row r="1518" spans="1:1">
      <c r="A1518" s="2"/>
    </row>
    <row r="1519" spans="1:1">
      <c r="A1519" s="2"/>
    </row>
    <row r="1520" spans="1:1">
      <c r="A1520" s="2"/>
    </row>
    <row r="1521" spans="1:1">
      <c r="A1521" s="2"/>
    </row>
    <row r="1522" spans="1:1">
      <c r="A1522" s="2"/>
    </row>
    <row r="1523" spans="1:1">
      <c r="A1523" s="2"/>
    </row>
    <row r="1524" spans="1:1">
      <c r="A1524" s="2"/>
    </row>
    <row r="1525" spans="1:1">
      <c r="A1525" s="2"/>
    </row>
    <row r="1526" spans="1:1">
      <c r="A1526" s="2"/>
    </row>
    <row r="1527" spans="1:1">
      <c r="A1527" s="2"/>
    </row>
    <row r="1528" spans="1:1">
      <c r="A1528" s="2"/>
    </row>
    <row r="1529" spans="1:1">
      <c r="A1529" s="2"/>
    </row>
    <row r="1530" spans="1:1">
      <c r="A1530" s="2"/>
    </row>
    <row r="1531" spans="1:1">
      <c r="A1531" s="2"/>
    </row>
    <row r="1532" spans="1:1">
      <c r="A1532" s="2"/>
    </row>
    <row r="1533" spans="1:1">
      <c r="A1533" s="2"/>
    </row>
    <row r="1534" spans="1:1">
      <c r="A1534" s="2"/>
    </row>
    <row r="1535" spans="1:1">
      <c r="A1535" s="2"/>
    </row>
    <row r="1536" spans="1:1">
      <c r="A1536" s="2"/>
    </row>
    <row r="1537" spans="1:17">
      <c r="A1537" s="2"/>
    </row>
    <row r="1538" spans="1:17">
      <c r="A1538" s="2"/>
    </row>
    <row r="1539" spans="1:17">
      <c r="A1539" s="2"/>
    </row>
    <row r="1540" spans="1:17">
      <c r="A1540" s="2"/>
    </row>
    <row r="1541" spans="1:17">
      <c r="A1541" s="2"/>
    </row>
    <row r="1542" spans="1:17">
      <c r="A1542" s="2"/>
    </row>
    <row r="1543" spans="1:17">
      <c r="A1543" s="2"/>
    </row>
    <row r="1544" spans="1:17">
      <c r="A1544" s="10"/>
      <c r="B1544" s="8"/>
      <c r="C1544" s="8"/>
      <c r="D1544" s="11"/>
      <c r="E1544" s="8"/>
      <c r="F1544" s="8"/>
      <c r="G1544" s="8"/>
      <c r="H1544" s="8"/>
      <c r="I1544" s="8"/>
      <c r="J1544" s="8"/>
      <c r="K1544" s="8"/>
      <c r="L1544" s="8"/>
      <c r="M1544" s="8"/>
      <c r="N1544" s="8"/>
      <c r="O1544" s="8"/>
      <c r="P1544" s="8"/>
      <c r="Q1544" s="8"/>
    </row>
    <row r="1545" spans="1:17">
      <c r="A1545" s="10"/>
      <c r="B1545" s="8"/>
      <c r="C1545" s="8"/>
      <c r="D1545" s="11"/>
      <c r="E1545" s="8"/>
      <c r="F1545" s="8"/>
      <c r="G1545" s="8"/>
      <c r="H1545" s="8"/>
      <c r="I1545" s="8"/>
      <c r="J1545" s="8"/>
      <c r="K1545" s="8"/>
      <c r="L1545" s="8"/>
      <c r="M1545" s="8"/>
      <c r="N1545" s="8"/>
      <c r="O1545" s="8"/>
      <c r="P1545" s="8"/>
      <c r="Q1545" s="8"/>
    </row>
    <row r="1546" spans="1:17">
      <c r="A1546" s="10"/>
      <c r="B1546" s="8"/>
      <c r="C1546" s="8"/>
      <c r="D1546" s="11"/>
      <c r="E1546" s="11"/>
      <c r="F1546" s="8"/>
      <c r="G1546" s="8"/>
      <c r="H1546" s="8"/>
      <c r="I1546" s="8"/>
      <c r="J1546" s="8"/>
      <c r="K1546" s="8"/>
      <c r="L1546" s="8"/>
      <c r="M1546" s="8"/>
      <c r="N1546" s="8"/>
      <c r="O1546" s="8"/>
      <c r="P1546" s="8"/>
      <c r="Q1546" s="8"/>
    </row>
  </sheetData>
  <autoFilter ref="A3:O690"/>
  <sortState ref="A4:O1196">
    <sortCondition ref="A4:A1541"/>
    <sortCondition ref="B4:B1541"/>
    <sortCondition ref="C4:C1541"/>
    <sortCondition ref="D4:D1541"/>
    <sortCondition ref="E4:E1541"/>
  </sortState>
  <mergeCells count="2">
    <mergeCell ref="A1:O1"/>
    <mergeCell ref="A2:O2"/>
  </mergeCells>
  <phoneticPr fontId="8" type="noConversion"/>
  <pageMargins left="0.75" right="0.75" top="1" bottom="1" header="0.5" footer="0.5"/>
  <pageSetup scale="116" orientation="portrait" horizontalDpi="4294967292" verticalDpi="4294967292"/>
  <extLst>
    <ext xmlns:mx="http://schemas.microsoft.com/office/mac/excel/2008/main" uri="{64002731-A6B0-56B0-2670-7721B7C09600}">
      <mx:PLV Mode="0" OnePage="0" WScale="116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Plant Measurements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Daniel Childers</cp:lastModifiedBy>
  <cp:lastPrinted>2012-07-20T20:46:33Z</cp:lastPrinted>
  <dcterms:created xsi:type="dcterms:W3CDTF">2011-07-01T01:33:57Z</dcterms:created>
  <dcterms:modified xsi:type="dcterms:W3CDTF">2013-08-28T22:01:26Z</dcterms:modified>
</cp:coreProperties>
</file>