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2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15" i="1" l="1"/>
  <c r="J608" i="1"/>
  <c r="J607" i="1"/>
  <c r="J606" i="1"/>
  <c r="J605" i="1"/>
  <c r="J604" i="1"/>
  <c r="J603" i="1"/>
  <c r="J602" i="1"/>
  <c r="J601" i="1"/>
  <c r="J600" i="1"/>
  <c r="J599" i="1"/>
  <c r="J593" i="1"/>
  <c r="J592" i="1"/>
  <c r="J591" i="1"/>
  <c r="J590" i="1"/>
  <c r="J589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0" i="1"/>
  <c r="J569" i="1"/>
  <c r="J568" i="1"/>
  <c r="J567" i="1"/>
  <c r="J566" i="1"/>
  <c r="J565" i="1"/>
  <c r="J563" i="1"/>
  <c r="J562" i="1"/>
  <c r="J561" i="1"/>
  <c r="J558" i="1"/>
  <c r="J557" i="1"/>
  <c r="J556" i="1"/>
  <c r="J555" i="1"/>
  <c r="J553" i="1"/>
  <c r="J552" i="1"/>
  <c r="J550" i="1"/>
  <c r="J549" i="1"/>
  <c r="J548" i="1"/>
  <c r="J547" i="1"/>
  <c r="J546" i="1"/>
  <c r="J545" i="1"/>
  <c r="J543" i="1"/>
  <c r="J542" i="1"/>
  <c r="J541" i="1"/>
  <c r="J539" i="1"/>
  <c r="J538" i="1"/>
  <c r="J537" i="1"/>
  <c r="J536" i="1"/>
  <c r="J535" i="1"/>
  <c r="J534" i="1"/>
  <c r="J533" i="1"/>
  <c r="J532" i="1"/>
  <c r="J531" i="1"/>
  <c r="J524" i="1"/>
  <c r="J523" i="1"/>
  <c r="J522" i="1"/>
  <c r="J521" i="1"/>
  <c r="J517" i="1"/>
  <c r="J516" i="1"/>
  <c r="J515" i="1"/>
  <c r="J513" i="1"/>
  <c r="J511" i="1"/>
  <c r="J510" i="1"/>
  <c r="J509" i="1"/>
  <c r="J508" i="1"/>
  <c r="J507" i="1"/>
  <c r="J506" i="1"/>
  <c r="J505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89" i="1"/>
  <c r="J488" i="1"/>
  <c r="J487" i="1"/>
  <c r="J486" i="1"/>
  <c r="J484" i="1"/>
  <c r="J483" i="1"/>
  <c r="J482" i="1"/>
  <c r="J481" i="1"/>
  <c r="J480" i="1"/>
  <c r="J479" i="1"/>
  <c r="J478" i="1"/>
  <c r="J477" i="1"/>
  <c r="J475" i="1"/>
  <c r="J474" i="1"/>
  <c r="J473" i="1"/>
  <c r="J472" i="1"/>
  <c r="J471" i="1"/>
  <c r="J470" i="1"/>
  <c r="J469" i="1"/>
  <c r="J467" i="1"/>
  <c r="J466" i="1"/>
  <c r="J465" i="1"/>
  <c r="J464" i="1"/>
  <c r="J463" i="1"/>
  <c r="J462" i="1"/>
  <c r="J460" i="1"/>
  <c r="J459" i="1"/>
  <c r="J458" i="1"/>
  <c r="J457" i="1"/>
  <c r="J456" i="1"/>
  <c r="J455" i="1"/>
  <c r="J454" i="1"/>
  <c r="J452" i="1"/>
  <c r="J451" i="1"/>
  <c r="J448" i="1"/>
  <c r="J447" i="1"/>
  <c r="J446" i="1"/>
  <c r="J438" i="1"/>
  <c r="J437" i="1"/>
  <c r="J435" i="1"/>
  <c r="J434" i="1"/>
  <c r="J432" i="1"/>
  <c r="J431" i="1"/>
  <c r="J430" i="1"/>
  <c r="J428" i="1"/>
  <c r="J426" i="1"/>
  <c r="J418" i="1"/>
  <c r="J417" i="1"/>
  <c r="J416" i="1"/>
  <c r="J415" i="1"/>
  <c r="J414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6" i="1"/>
  <c r="J397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6" i="1"/>
  <c r="J375" i="1"/>
  <c r="J374" i="1"/>
  <c r="J373" i="1"/>
  <c r="J372" i="1"/>
  <c r="J371" i="1"/>
  <c r="J370" i="1"/>
  <c r="J369" i="1"/>
  <c r="J367" i="1"/>
  <c r="J366" i="1"/>
  <c r="J365" i="1"/>
  <c r="J364" i="1"/>
  <c r="J363" i="1"/>
  <c r="J362" i="1"/>
  <c r="J361" i="1"/>
  <c r="J360" i="1"/>
  <c r="J359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3" i="1"/>
  <c r="J342" i="1"/>
  <c r="J341" i="1"/>
  <c r="J339" i="1"/>
  <c r="J338" i="1"/>
  <c r="J337" i="1"/>
  <c r="J336" i="1"/>
  <c r="J335" i="1"/>
  <c r="J334" i="1"/>
  <c r="J333" i="1"/>
  <c r="J332" i="1"/>
  <c r="J331" i="1"/>
  <c r="J329" i="1"/>
  <c r="J328" i="1"/>
  <c r="J327" i="1"/>
  <c r="J326" i="1"/>
  <c r="J325" i="1"/>
  <c r="J324" i="1"/>
  <c r="J323" i="1"/>
  <c r="J322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135" i="1"/>
  <c r="J134" i="1"/>
  <c r="J133" i="1"/>
  <c r="J131" i="1"/>
  <c r="J129" i="1"/>
  <c r="J128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4" i="1"/>
  <c r="J83" i="1"/>
  <c r="J82" i="1"/>
  <c r="J81" i="1"/>
  <c r="J80" i="1"/>
  <c r="J79" i="1"/>
  <c r="J78" i="1"/>
  <c r="J77" i="1"/>
  <c r="J76" i="1"/>
  <c r="J75" i="1"/>
  <c r="J74" i="1"/>
  <c r="J73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6" i="1"/>
  <c r="J55" i="1"/>
  <c r="J54" i="1"/>
  <c r="J53" i="1"/>
  <c r="J52" i="1"/>
  <c r="J51" i="1"/>
  <c r="J50" i="1"/>
  <c r="J49" i="1"/>
  <c r="J47" i="1"/>
  <c r="J46" i="1"/>
  <c r="J45" i="1"/>
  <c r="J44" i="1"/>
  <c r="J43" i="1"/>
  <c r="J42" i="1"/>
  <c r="J41" i="1"/>
  <c r="J40" i="1"/>
  <c r="J39" i="1"/>
  <c r="J37" i="1"/>
  <c r="J36" i="1"/>
  <c r="J35" i="1"/>
  <c r="J33" i="1"/>
  <c r="J32" i="1"/>
  <c r="J28" i="1"/>
  <c r="J27" i="1"/>
  <c r="J26" i="1"/>
  <c r="J25" i="1"/>
  <c r="J24" i="1"/>
  <c r="J23" i="1"/>
  <c r="J22" i="1"/>
  <c r="J48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<sst xmlns="http://schemas.openxmlformats.org/spreadsheetml/2006/main" count="1481" uniqueCount="34">
  <si>
    <t>Plant Measurementss to Calculate Above Ground Biomass</t>
  </si>
  <si>
    <t>See 'Transects' for Sp. Con, O2, pH, and stem counts</t>
  </si>
  <si>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</si>
  <si>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</si>
  <si>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</si>
  <si>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</si>
  <si>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</si>
  <si>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</si>
  <si>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</si>
  <si>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</si>
  <si>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</si>
  <si>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</si>
  <si>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# of leaves (Typha only)</t>
  </si>
  <si>
    <t>Longest Leaf (cm; Typha Only)</t>
  </si>
  <si>
    <t>Notes</t>
  </si>
  <si>
    <t xml:space="preserve">Calculated Volume (if necessary) cm^3 </t>
  </si>
  <si>
    <t>Calculated Biomass (g)</t>
  </si>
  <si>
    <t>data book</t>
  </si>
  <si>
    <t>Data book entry order</t>
  </si>
  <si>
    <t xml:space="preserve">T. latifolia </t>
  </si>
  <si>
    <t>M-4-S</t>
  </si>
  <si>
    <t>T. domingensis</t>
  </si>
  <si>
    <t>M-4-N</t>
  </si>
  <si>
    <t>M-4-C</t>
  </si>
  <si>
    <t>S. acutus</t>
  </si>
  <si>
    <t>M-1-E</t>
  </si>
  <si>
    <t>M-5</t>
  </si>
  <si>
    <t>M-1-W</t>
  </si>
  <si>
    <t>THATCHED</t>
  </si>
  <si>
    <t>C-1</t>
  </si>
  <si>
    <t>M-2</t>
  </si>
  <si>
    <t>C-2</t>
  </si>
  <si>
    <t>M-3</t>
  </si>
  <si>
    <t>S. californicus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</si>
</sst>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3"/>
  <sheetViews>
    <sheetView tabSelected="1" workbookViewId="0">
      <selection activeCell="N645" sqref="N645"/>
    </sheetView>
  </sheetViews>
  <sheetFormatPr baseColWidth="10" defaultRowHeight="15" x14ac:dyDescent="0"/>
  <sheetData>
    <row r="1" spans="1:17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"/>
      <c r="Q1" s="1"/>
    </row>
    <row r="2" spans="1:17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2"/>
      <c r="Q2" s="2"/>
    </row>
    <row r="3" spans="1:17" ht="60">
      <c r="A3" s="3" t="s">
        <v>2</v>
      </c>
      <c r="B3" s="4" t="s">
        <v>3</v>
      </c>
      <c r="C3" s="3" t="s">
        <v>4</v>
      </c>
      <c r="D3" s="5" t="s">
        <v>5</v>
      </c>
      <c r="E3" s="6" t="s">
        <v>6</v>
      </c>
      <c r="F3" s="7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</row>
    <row r="4" spans="1:17">
      <c r="A4" s="8">
        <v>42194</v>
      </c>
      <c r="B4" t="s">
        <v>20</v>
      </c>
      <c r="C4">
        <v>13</v>
      </c>
      <c r="D4" t="s">
        <v>19</v>
      </c>
      <c r="F4">
        <v>3.6</v>
      </c>
      <c r="J4">
        <f>SUM(110,118,126,163,155,163,200,207,236,237)</f>
        <v>1715</v>
      </c>
      <c r="K4">
        <v>10</v>
      </c>
      <c r="L4">
        <v>237</v>
      </c>
    </row>
    <row r="5" spans="1:17">
      <c r="A5" s="8">
        <v>42194</v>
      </c>
      <c r="B5" t="s">
        <v>20</v>
      </c>
      <c r="C5">
        <v>13</v>
      </c>
      <c r="D5" t="s">
        <v>19</v>
      </c>
      <c r="F5">
        <v>1.95</v>
      </c>
      <c r="J5">
        <f>SUM(44,59,76,116,119,150,47)</f>
        <v>611</v>
      </c>
      <c r="K5">
        <v>7</v>
      </c>
      <c r="L5">
        <v>150</v>
      </c>
    </row>
    <row r="6" spans="1:17">
      <c r="A6" s="8">
        <v>42194</v>
      </c>
      <c r="B6" t="s">
        <v>20</v>
      </c>
      <c r="C6">
        <v>13</v>
      </c>
      <c r="D6" t="s">
        <v>19</v>
      </c>
      <c r="F6">
        <v>0.71</v>
      </c>
      <c r="J6">
        <f>SUM(23,30,51,52)</f>
        <v>156</v>
      </c>
      <c r="K6">
        <v>4</v>
      </c>
      <c r="L6">
        <v>52</v>
      </c>
    </row>
    <row r="7" spans="1:17">
      <c r="A7" s="8">
        <v>42194</v>
      </c>
      <c r="B7" t="s">
        <v>20</v>
      </c>
      <c r="C7">
        <v>13</v>
      </c>
      <c r="D7" t="s">
        <v>19</v>
      </c>
      <c r="F7">
        <v>1.05</v>
      </c>
      <c r="J7">
        <f>SUM(39,39,61,70)</f>
        <v>209</v>
      </c>
      <c r="K7">
        <v>4</v>
      </c>
      <c r="L7">
        <v>70</v>
      </c>
    </row>
    <row r="8" spans="1:17">
      <c r="A8" s="8">
        <v>42194</v>
      </c>
      <c r="B8" t="s">
        <v>20</v>
      </c>
      <c r="C8">
        <v>13</v>
      </c>
      <c r="D8" t="s">
        <v>19</v>
      </c>
      <c r="F8">
        <v>3</v>
      </c>
      <c r="J8">
        <f>SUM(81,126,132,143,169,200,189,211,227,219)</f>
        <v>1697</v>
      </c>
      <c r="K8">
        <v>10</v>
      </c>
      <c r="L8">
        <v>227</v>
      </c>
    </row>
    <row r="9" spans="1:17">
      <c r="A9" s="8">
        <v>42194</v>
      </c>
      <c r="B9" t="s">
        <v>20</v>
      </c>
      <c r="C9">
        <v>13</v>
      </c>
      <c r="D9" t="s">
        <v>19</v>
      </c>
      <c r="F9">
        <v>0.66</v>
      </c>
      <c r="J9">
        <f>SUM(60,58,79)</f>
        <v>197</v>
      </c>
      <c r="K9">
        <v>3</v>
      </c>
      <c r="L9">
        <v>79</v>
      </c>
    </row>
    <row r="10" spans="1:17">
      <c r="A10" s="8">
        <v>42194</v>
      </c>
      <c r="B10" t="s">
        <v>20</v>
      </c>
      <c r="C10">
        <v>13</v>
      </c>
      <c r="D10" t="s">
        <v>19</v>
      </c>
      <c r="F10">
        <v>2.31</v>
      </c>
      <c r="J10">
        <f>SUM(65,123,162,170,196,186,215)</f>
        <v>1117</v>
      </c>
      <c r="K10">
        <v>7</v>
      </c>
      <c r="L10">
        <v>215</v>
      </c>
    </row>
    <row r="11" spans="1:17">
      <c r="A11" s="8">
        <v>42194</v>
      </c>
      <c r="B11" t="s">
        <v>20</v>
      </c>
      <c r="C11">
        <v>13</v>
      </c>
      <c r="D11" t="s">
        <v>19</v>
      </c>
      <c r="F11">
        <v>4.51</v>
      </c>
      <c r="J11">
        <f>SUM(88,103,127,136,163,160,180,192,198,206,217,231)</f>
        <v>2001</v>
      </c>
      <c r="K11">
        <v>12</v>
      </c>
      <c r="L11">
        <v>231</v>
      </c>
    </row>
    <row r="12" spans="1:17">
      <c r="A12" s="8">
        <v>42194</v>
      </c>
      <c r="B12" t="s">
        <v>20</v>
      </c>
      <c r="C12">
        <v>13</v>
      </c>
      <c r="D12" t="s">
        <v>19</v>
      </c>
      <c r="F12">
        <v>3.57</v>
      </c>
      <c r="J12">
        <f>SUM(88,108,167,181,203,212,237,252,256)</f>
        <v>1704</v>
      </c>
      <c r="K12">
        <v>9</v>
      </c>
      <c r="L12">
        <v>256</v>
      </c>
    </row>
    <row r="13" spans="1:17">
      <c r="A13" s="8">
        <v>42194</v>
      </c>
      <c r="B13" t="s">
        <v>20</v>
      </c>
      <c r="C13">
        <v>13</v>
      </c>
      <c r="D13" t="s">
        <v>19</v>
      </c>
      <c r="F13">
        <v>2.9</v>
      </c>
      <c r="J13">
        <f>SUM(51,110,136,160,179,185,208,219)</f>
        <v>1248</v>
      </c>
      <c r="K13">
        <v>8</v>
      </c>
      <c r="L13">
        <v>219</v>
      </c>
    </row>
    <row r="14" spans="1:17">
      <c r="A14" s="8">
        <v>42194</v>
      </c>
      <c r="B14" t="s">
        <v>20</v>
      </c>
      <c r="C14">
        <v>13</v>
      </c>
      <c r="D14" t="s">
        <v>19</v>
      </c>
      <c r="F14">
        <v>3.41</v>
      </c>
      <c r="J14">
        <f>SUM(73,82,131,152,144,173,199,200,222,236)</f>
        <v>1612</v>
      </c>
      <c r="K14">
        <v>10</v>
      </c>
      <c r="L14">
        <v>236</v>
      </c>
    </row>
    <row r="15" spans="1:17">
      <c r="A15" s="8">
        <v>42194</v>
      </c>
      <c r="B15" t="s">
        <v>20</v>
      </c>
      <c r="C15">
        <v>13</v>
      </c>
      <c r="D15" t="s">
        <v>19</v>
      </c>
      <c r="F15">
        <v>0.93</v>
      </c>
      <c r="J15">
        <f>SUM(45,45,67,76)</f>
        <v>233</v>
      </c>
      <c r="K15">
        <v>4</v>
      </c>
      <c r="L15">
        <v>76</v>
      </c>
    </row>
    <row r="16" spans="1:17">
      <c r="A16" s="8">
        <v>42194</v>
      </c>
      <c r="B16" t="s">
        <v>20</v>
      </c>
      <c r="C16">
        <v>13</v>
      </c>
      <c r="D16" t="s">
        <v>19</v>
      </c>
      <c r="F16">
        <v>1.76</v>
      </c>
      <c r="J16">
        <f>SUM(86,115,136,167)</f>
        <v>504</v>
      </c>
      <c r="K16">
        <v>4</v>
      </c>
      <c r="L16">
        <v>167</v>
      </c>
    </row>
    <row r="17" spans="1:12">
      <c r="A17" s="8">
        <v>42194</v>
      </c>
      <c r="B17" t="s">
        <v>20</v>
      </c>
      <c r="C17">
        <v>13</v>
      </c>
      <c r="D17" t="s">
        <v>19</v>
      </c>
      <c r="F17">
        <v>1.72</v>
      </c>
      <c r="J17">
        <f>SUM(175)</f>
        <v>175</v>
      </c>
      <c r="K17">
        <v>1</v>
      </c>
      <c r="L17">
        <v>175</v>
      </c>
    </row>
    <row r="18" spans="1:12">
      <c r="A18" s="8">
        <v>42194</v>
      </c>
      <c r="B18" t="s">
        <v>20</v>
      </c>
      <c r="C18">
        <v>13</v>
      </c>
      <c r="D18" t="s">
        <v>19</v>
      </c>
      <c r="F18">
        <v>5.45</v>
      </c>
      <c r="J18">
        <f>SUM(86,122,123,176,188,203,228,249,244,259)</f>
        <v>1878</v>
      </c>
      <c r="K18">
        <v>10</v>
      </c>
      <c r="L18">
        <v>259</v>
      </c>
    </row>
    <row r="19" spans="1:12">
      <c r="A19" s="8">
        <v>42194</v>
      </c>
      <c r="B19" t="s">
        <v>20</v>
      </c>
      <c r="C19">
        <v>13</v>
      </c>
      <c r="D19" t="s">
        <v>19</v>
      </c>
      <c r="F19">
        <v>1.1000000000000001</v>
      </c>
      <c r="J19">
        <f>SUM(22,36,41,53,58)</f>
        <v>210</v>
      </c>
      <c r="K19">
        <v>5</v>
      </c>
      <c r="L19">
        <v>58</v>
      </c>
    </row>
    <row r="20" spans="1:12">
      <c r="A20" s="8">
        <v>42194</v>
      </c>
      <c r="B20" t="s">
        <v>20</v>
      </c>
      <c r="C20">
        <v>13</v>
      </c>
      <c r="D20" t="s">
        <v>19</v>
      </c>
      <c r="F20">
        <v>6.03</v>
      </c>
      <c r="J20">
        <f>SUM(86,111,136,176,159,195,210,229,241)</f>
        <v>1543</v>
      </c>
      <c r="K20">
        <v>9</v>
      </c>
      <c r="L20">
        <v>241</v>
      </c>
    </row>
    <row r="21" spans="1:12">
      <c r="A21" s="8">
        <v>42194</v>
      </c>
      <c r="B21" t="s">
        <v>20</v>
      </c>
      <c r="C21">
        <v>15</v>
      </c>
      <c r="D21" t="s">
        <v>19</v>
      </c>
      <c r="F21">
        <v>0.63</v>
      </c>
      <c r="J21">
        <f>SUM(62,64,109,118)</f>
        <v>353</v>
      </c>
      <c r="K21">
        <v>4</v>
      </c>
      <c r="L21">
        <v>118</v>
      </c>
    </row>
    <row r="22" spans="1:12">
      <c r="A22" s="8">
        <v>42194</v>
      </c>
      <c r="B22" t="s">
        <v>20</v>
      </c>
      <c r="C22">
        <v>15</v>
      </c>
      <c r="D22" t="s">
        <v>19</v>
      </c>
      <c r="F22">
        <v>1.62</v>
      </c>
      <c r="J22">
        <f>SUM(93,136,179,207,207)</f>
        <v>822</v>
      </c>
      <c r="K22">
        <v>5</v>
      </c>
      <c r="L22">
        <v>207</v>
      </c>
    </row>
    <row r="23" spans="1:12">
      <c r="A23" s="8">
        <v>42194</v>
      </c>
      <c r="B23" t="s">
        <v>20</v>
      </c>
      <c r="C23">
        <v>15</v>
      </c>
      <c r="D23" t="s">
        <v>19</v>
      </c>
      <c r="F23">
        <v>0.5</v>
      </c>
      <c r="J23">
        <f>SUM(37,80)</f>
        <v>117</v>
      </c>
      <c r="K23">
        <v>2</v>
      </c>
      <c r="L23">
        <v>80</v>
      </c>
    </row>
    <row r="24" spans="1:12">
      <c r="A24" s="8">
        <v>42194</v>
      </c>
      <c r="B24" t="s">
        <v>20</v>
      </c>
      <c r="C24">
        <v>15</v>
      </c>
      <c r="D24" t="s">
        <v>19</v>
      </c>
      <c r="F24">
        <v>3.05</v>
      </c>
      <c r="J24">
        <f>SUM(127,164,168,266,256,276)</f>
        <v>1257</v>
      </c>
      <c r="K24">
        <v>6</v>
      </c>
      <c r="L24">
        <v>276</v>
      </c>
    </row>
    <row r="25" spans="1:12">
      <c r="A25" s="8">
        <v>42194</v>
      </c>
      <c r="B25" t="s">
        <v>20</v>
      </c>
      <c r="C25">
        <v>15</v>
      </c>
      <c r="D25" t="s">
        <v>19</v>
      </c>
      <c r="F25">
        <v>1.73</v>
      </c>
      <c r="J25">
        <f>SUM(105,172,197,214,223)</f>
        <v>911</v>
      </c>
      <c r="K25">
        <v>5</v>
      </c>
      <c r="L25">
        <v>223</v>
      </c>
    </row>
    <row r="26" spans="1:12">
      <c r="A26" s="8">
        <v>42194</v>
      </c>
      <c r="B26" t="s">
        <v>20</v>
      </c>
      <c r="C26">
        <v>15</v>
      </c>
      <c r="D26" t="s">
        <v>19</v>
      </c>
      <c r="F26">
        <v>1.39</v>
      </c>
      <c r="J26">
        <f>SUM(59,88,105,128,148)</f>
        <v>528</v>
      </c>
      <c r="K26">
        <v>5</v>
      </c>
      <c r="L26">
        <v>148</v>
      </c>
    </row>
    <row r="27" spans="1:12">
      <c r="A27" s="8">
        <v>42194</v>
      </c>
      <c r="B27" t="s">
        <v>20</v>
      </c>
      <c r="C27">
        <v>15</v>
      </c>
      <c r="D27" t="s">
        <v>19</v>
      </c>
      <c r="F27">
        <v>0.72</v>
      </c>
      <c r="J27">
        <f>SUM(25,62,70)</f>
        <v>157</v>
      </c>
      <c r="K27">
        <v>3</v>
      </c>
      <c r="L27">
        <v>70</v>
      </c>
    </row>
    <row r="28" spans="1:12">
      <c r="A28" s="8">
        <v>42194</v>
      </c>
      <c r="B28" t="s">
        <v>20</v>
      </c>
      <c r="C28">
        <v>15</v>
      </c>
      <c r="D28" t="s">
        <v>19</v>
      </c>
      <c r="F28">
        <v>2.95</v>
      </c>
      <c r="J28">
        <f>SUM(139,147,157,176,189,227,262)</f>
        <v>1297</v>
      </c>
      <c r="K28">
        <v>7</v>
      </c>
      <c r="L28">
        <v>262</v>
      </c>
    </row>
    <row r="29" spans="1:12">
      <c r="A29" s="8">
        <v>42194</v>
      </c>
      <c r="B29" t="s">
        <v>20</v>
      </c>
      <c r="C29">
        <v>15</v>
      </c>
      <c r="D29" t="s">
        <v>21</v>
      </c>
      <c r="E29">
        <v>176</v>
      </c>
      <c r="F29">
        <v>2.87</v>
      </c>
      <c r="H29">
        <v>23</v>
      </c>
      <c r="I29">
        <v>2.16</v>
      </c>
    </row>
    <row r="30" spans="1:12">
      <c r="A30" s="8">
        <v>42194</v>
      </c>
      <c r="B30" t="s">
        <v>20</v>
      </c>
      <c r="C30">
        <v>15</v>
      </c>
      <c r="D30" t="s">
        <v>21</v>
      </c>
      <c r="E30">
        <v>169</v>
      </c>
      <c r="F30">
        <v>3.14</v>
      </c>
      <c r="H30">
        <v>17</v>
      </c>
      <c r="I30">
        <v>2.7</v>
      </c>
    </row>
    <row r="31" spans="1:12">
      <c r="A31" s="8">
        <v>42194</v>
      </c>
      <c r="B31" t="s">
        <v>20</v>
      </c>
      <c r="C31">
        <v>15</v>
      </c>
      <c r="D31" t="s">
        <v>21</v>
      </c>
      <c r="E31">
        <v>172</v>
      </c>
      <c r="F31">
        <v>2.6</v>
      </c>
      <c r="H31">
        <v>16</v>
      </c>
      <c r="I31">
        <v>2.54</v>
      </c>
    </row>
    <row r="32" spans="1:12">
      <c r="A32" s="8">
        <v>42194</v>
      </c>
      <c r="B32" t="s">
        <v>20</v>
      </c>
      <c r="C32">
        <v>15</v>
      </c>
      <c r="D32" t="s">
        <v>19</v>
      </c>
      <c r="F32">
        <v>5.36</v>
      </c>
      <c r="J32">
        <f>SUM(147,170,174,198,198,197,215,218,221,230)</f>
        <v>1968</v>
      </c>
      <c r="K32">
        <v>10</v>
      </c>
      <c r="L32">
        <v>230</v>
      </c>
    </row>
    <row r="33" spans="1:12">
      <c r="A33" s="8">
        <v>42194</v>
      </c>
      <c r="B33" t="s">
        <v>20</v>
      </c>
      <c r="C33">
        <v>15</v>
      </c>
      <c r="D33" t="s">
        <v>19</v>
      </c>
      <c r="F33">
        <v>4.88</v>
      </c>
      <c r="J33">
        <f>SUM(94,166,158,177,187,231,238)</f>
        <v>1251</v>
      </c>
      <c r="K33">
        <v>7</v>
      </c>
      <c r="L33">
        <v>238</v>
      </c>
    </row>
    <row r="34" spans="1:12">
      <c r="A34" s="8">
        <v>42194</v>
      </c>
      <c r="B34" t="s">
        <v>20</v>
      </c>
      <c r="C34">
        <v>15</v>
      </c>
      <c r="D34" t="s">
        <v>21</v>
      </c>
      <c r="E34">
        <v>219</v>
      </c>
      <c r="F34">
        <v>3.94</v>
      </c>
      <c r="H34">
        <v>20</v>
      </c>
      <c r="I34">
        <v>2.0099999999999998</v>
      </c>
    </row>
    <row r="35" spans="1:12">
      <c r="A35" s="8">
        <v>42194</v>
      </c>
      <c r="B35" t="s">
        <v>20</v>
      </c>
      <c r="C35">
        <v>15</v>
      </c>
      <c r="D35" t="s">
        <v>21</v>
      </c>
      <c r="F35">
        <v>3.79</v>
      </c>
      <c r="J35">
        <f>SUM(143,183,208,232,244,266)</f>
        <v>1276</v>
      </c>
      <c r="K35">
        <v>6</v>
      </c>
      <c r="L35">
        <v>266</v>
      </c>
    </row>
    <row r="36" spans="1:12">
      <c r="A36" s="8">
        <v>42194</v>
      </c>
      <c r="B36" t="s">
        <v>20</v>
      </c>
      <c r="C36">
        <v>15</v>
      </c>
      <c r="D36" t="s">
        <v>19</v>
      </c>
      <c r="F36">
        <v>3.35</v>
      </c>
      <c r="J36">
        <f>SUM(144,186,214,258,299)</f>
        <v>1101</v>
      </c>
      <c r="K36">
        <v>5</v>
      </c>
      <c r="L36">
        <v>299</v>
      </c>
    </row>
    <row r="37" spans="1:12">
      <c r="A37" s="8">
        <v>42194</v>
      </c>
      <c r="B37" t="s">
        <v>20</v>
      </c>
      <c r="C37">
        <v>15</v>
      </c>
      <c r="D37" t="s">
        <v>21</v>
      </c>
      <c r="F37">
        <v>2.78</v>
      </c>
      <c r="J37">
        <f>SUM(131,169,198,200,207,218,217,243)</f>
        <v>1583</v>
      </c>
      <c r="K37">
        <v>8</v>
      </c>
      <c r="L37">
        <v>243</v>
      </c>
    </row>
    <row r="38" spans="1:12">
      <c r="A38" s="8">
        <v>42194</v>
      </c>
      <c r="B38" t="s">
        <v>20</v>
      </c>
      <c r="C38">
        <v>15</v>
      </c>
      <c r="D38" t="s">
        <v>21</v>
      </c>
      <c r="E38">
        <v>201</v>
      </c>
      <c r="F38">
        <v>4.12</v>
      </c>
      <c r="H38">
        <v>25</v>
      </c>
      <c r="I38">
        <v>2.4700000000000002</v>
      </c>
    </row>
    <row r="39" spans="1:12">
      <c r="A39" s="8">
        <v>42194</v>
      </c>
      <c r="B39" t="s">
        <v>20</v>
      </c>
      <c r="C39">
        <v>15</v>
      </c>
      <c r="D39" t="s">
        <v>19</v>
      </c>
      <c r="F39">
        <v>2.42</v>
      </c>
      <c r="J39">
        <f>SUM(137,167,193,197,211,219,224,231)</f>
        <v>1579</v>
      </c>
      <c r="K39">
        <v>8</v>
      </c>
      <c r="L39">
        <v>231</v>
      </c>
    </row>
    <row r="40" spans="1:12">
      <c r="A40" s="8">
        <v>42194</v>
      </c>
      <c r="B40" t="s">
        <v>20</v>
      </c>
      <c r="C40">
        <v>15</v>
      </c>
      <c r="D40" t="s">
        <v>19</v>
      </c>
      <c r="F40">
        <v>0.95</v>
      </c>
      <c r="J40" s="3">
        <f>SUM(95,127,145,149)</f>
        <v>516</v>
      </c>
      <c r="K40">
        <v>4</v>
      </c>
      <c r="L40">
        <v>149</v>
      </c>
    </row>
    <row r="41" spans="1:12">
      <c r="A41" s="8">
        <v>42194</v>
      </c>
      <c r="B41" t="s">
        <v>20</v>
      </c>
      <c r="C41">
        <v>15</v>
      </c>
      <c r="D41" t="s">
        <v>21</v>
      </c>
      <c r="F41">
        <v>2.81</v>
      </c>
      <c r="J41">
        <f>SUM(107,156,177,185,190,209,247,257)</f>
        <v>1528</v>
      </c>
      <c r="K41">
        <v>8</v>
      </c>
      <c r="L41">
        <v>257</v>
      </c>
    </row>
    <row r="42" spans="1:12">
      <c r="A42" s="8">
        <v>42194</v>
      </c>
      <c r="B42" t="s">
        <v>20</v>
      </c>
      <c r="C42">
        <v>15</v>
      </c>
      <c r="D42" t="s">
        <v>19</v>
      </c>
      <c r="F42">
        <v>0.47</v>
      </c>
      <c r="J42">
        <f>SUM(31,41,54)</f>
        <v>126</v>
      </c>
      <c r="K42">
        <v>3</v>
      </c>
      <c r="L42">
        <v>54</v>
      </c>
    </row>
    <row r="43" spans="1:12">
      <c r="A43" s="8">
        <v>42194</v>
      </c>
      <c r="B43" t="s">
        <v>20</v>
      </c>
      <c r="C43">
        <v>15</v>
      </c>
      <c r="D43" t="s">
        <v>19</v>
      </c>
      <c r="F43">
        <v>0.74</v>
      </c>
      <c r="J43">
        <f>SUM(115,127,137)</f>
        <v>379</v>
      </c>
      <c r="K43">
        <v>3</v>
      </c>
      <c r="L43">
        <v>137</v>
      </c>
    </row>
    <row r="44" spans="1:12">
      <c r="A44" s="8">
        <v>42194</v>
      </c>
      <c r="B44" t="s">
        <v>20</v>
      </c>
      <c r="C44">
        <v>15</v>
      </c>
      <c r="D44" t="s">
        <v>19</v>
      </c>
      <c r="F44">
        <v>3.38</v>
      </c>
      <c r="J44">
        <f>SUM(117,151,168,187,198,200,248)</f>
        <v>1269</v>
      </c>
      <c r="K44">
        <v>7</v>
      </c>
      <c r="L44">
        <v>248</v>
      </c>
    </row>
    <row r="45" spans="1:12">
      <c r="A45" s="8">
        <v>42194</v>
      </c>
      <c r="B45" t="s">
        <v>20</v>
      </c>
      <c r="C45">
        <v>15</v>
      </c>
      <c r="D45" t="s">
        <v>19</v>
      </c>
      <c r="F45">
        <v>3.7</v>
      </c>
      <c r="J45">
        <f>SUM(57,87,139,173,190,205,220,236,241,257)</f>
        <v>1805</v>
      </c>
      <c r="K45">
        <v>10</v>
      </c>
      <c r="L45">
        <v>257</v>
      </c>
    </row>
    <row r="46" spans="1:12">
      <c r="A46" s="8">
        <v>42194</v>
      </c>
      <c r="B46" t="s">
        <v>20</v>
      </c>
      <c r="C46">
        <v>15</v>
      </c>
      <c r="D46" t="s">
        <v>21</v>
      </c>
      <c r="F46">
        <v>1.88</v>
      </c>
      <c r="J46">
        <f>SUM(216,229,267)</f>
        <v>712</v>
      </c>
      <c r="K46">
        <v>3</v>
      </c>
      <c r="L46">
        <v>267</v>
      </c>
    </row>
    <row r="47" spans="1:12">
      <c r="A47" s="8">
        <v>42194</v>
      </c>
      <c r="B47" t="s">
        <v>20</v>
      </c>
      <c r="C47">
        <v>15</v>
      </c>
      <c r="D47" t="s">
        <v>19</v>
      </c>
      <c r="F47">
        <v>3.95</v>
      </c>
      <c r="J47">
        <f>SUM(142,151,157,159,169,170,241,272)</f>
        <v>1461</v>
      </c>
      <c r="K47">
        <v>8</v>
      </c>
      <c r="L47">
        <v>272</v>
      </c>
    </row>
    <row r="48" spans="1:12">
      <c r="A48" s="8">
        <v>42194</v>
      </c>
      <c r="B48" t="s">
        <v>20</v>
      </c>
      <c r="C48">
        <v>15</v>
      </c>
      <c r="D48" t="s">
        <v>21</v>
      </c>
      <c r="F48">
        <v>3.47</v>
      </c>
      <c r="J48">
        <f>SUM(128,163,188,202,235,290,217,250,255,256)</f>
        <v>2184</v>
      </c>
      <c r="K48">
        <v>10</v>
      </c>
      <c r="L48">
        <v>256</v>
      </c>
    </row>
    <row r="49" spans="1:12">
      <c r="A49" s="8">
        <v>42194</v>
      </c>
      <c r="B49" t="s">
        <v>20</v>
      </c>
      <c r="C49">
        <v>15</v>
      </c>
      <c r="D49" t="s">
        <v>19</v>
      </c>
      <c r="F49">
        <v>6.14</v>
      </c>
      <c r="J49">
        <f>SUM(132,148,154,157,189,203,206,210,211,237,257,271)</f>
        <v>2375</v>
      </c>
      <c r="K49">
        <v>12</v>
      </c>
      <c r="L49">
        <v>271</v>
      </c>
    </row>
    <row r="50" spans="1:12">
      <c r="A50" s="8">
        <v>42194</v>
      </c>
      <c r="B50" t="s">
        <v>22</v>
      </c>
      <c r="C50">
        <v>43</v>
      </c>
      <c r="D50" t="s">
        <v>19</v>
      </c>
      <c r="F50">
        <v>1.66</v>
      </c>
      <c r="J50">
        <f>SUM(49,52,70,82,85)</f>
        <v>338</v>
      </c>
      <c r="K50">
        <v>5</v>
      </c>
      <c r="L50">
        <v>85</v>
      </c>
    </row>
    <row r="51" spans="1:12">
      <c r="A51" s="8">
        <v>42194</v>
      </c>
      <c r="B51" t="s">
        <v>22</v>
      </c>
      <c r="C51">
        <v>43</v>
      </c>
      <c r="D51" t="s">
        <v>19</v>
      </c>
      <c r="F51">
        <v>2.34</v>
      </c>
      <c r="J51">
        <f>SUM(209,192)</f>
        <v>401</v>
      </c>
      <c r="K51">
        <v>2</v>
      </c>
      <c r="L51">
        <v>209</v>
      </c>
    </row>
    <row r="52" spans="1:12">
      <c r="A52" s="8">
        <v>42194</v>
      </c>
      <c r="B52" t="s">
        <v>22</v>
      </c>
      <c r="C52">
        <v>43</v>
      </c>
      <c r="D52" t="s">
        <v>19</v>
      </c>
      <c r="F52">
        <v>1.51</v>
      </c>
      <c r="J52">
        <f>SUM(13,23,35,46,86,90,104)</f>
        <v>397</v>
      </c>
      <c r="K52">
        <v>7</v>
      </c>
      <c r="L52">
        <v>104</v>
      </c>
    </row>
    <row r="53" spans="1:12">
      <c r="A53" s="8">
        <v>42194</v>
      </c>
      <c r="B53" t="s">
        <v>22</v>
      </c>
      <c r="C53">
        <v>43</v>
      </c>
      <c r="D53" t="s">
        <v>19</v>
      </c>
      <c r="F53">
        <v>1.68</v>
      </c>
      <c r="J53">
        <f>SUM(43,88,94,93,93,134,138)</f>
        <v>683</v>
      </c>
      <c r="K53">
        <v>7</v>
      </c>
      <c r="L53">
        <v>138</v>
      </c>
    </row>
    <row r="54" spans="1:12">
      <c r="A54" s="8">
        <v>42194</v>
      </c>
      <c r="B54" t="s">
        <v>22</v>
      </c>
      <c r="C54">
        <v>43</v>
      </c>
      <c r="D54" t="s">
        <v>19</v>
      </c>
      <c r="F54">
        <v>0.79</v>
      </c>
      <c r="J54">
        <f>SUM(19,24,25,93)</f>
        <v>161</v>
      </c>
      <c r="K54">
        <v>4</v>
      </c>
      <c r="L54">
        <v>93</v>
      </c>
    </row>
    <row r="55" spans="1:12">
      <c r="A55" s="8">
        <v>42194</v>
      </c>
      <c r="B55" t="s">
        <v>22</v>
      </c>
      <c r="C55">
        <v>43</v>
      </c>
      <c r="D55" t="s">
        <v>19</v>
      </c>
      <c r="F55">
        <v>1.45</v>
      </c>
      <c r="J55">
        <f>SUM(46,56,90,102)</f>
        <v>294</v>
      </c>
      <c r="K55">
        <v>4</v>
      </c>
      <c r="L55">
        <v>102</v>
      </c>
    </row>
    <row r="56" spans="1:12">
      <c r="A56" s="8">
        <v>42194</v>
      </c>
      <c r="B56" t="s">
        <v>22</v>
      </c>
      <c r="C56">
        <v>43</v>
      </c>
      <c r="D56" t="s">
        <v>19</v>
      </c>
      <c r="F56">
        <v>1.39</v>
      </c>
      <c r="J56">
        <f>SUM(47,62,63,63,49)</f>
        <v>284</v>
      </c>
      <c r="K56">
        <v>5</v>
      </c>
      <c r="L56">
        <v>63</v>
      </c>
    </row>
    <row r="57" spans="1:12">
      <c r="A57" s="8">
        <v>42194</v>
      </c>
      <c r="B57" t="s">
        <v>22</v>
      </c>
      <c r="C57">
        <v>43</v>
      </c>
      <c r="D57" t="s">
        <v>19</v>
      </c>
      <c r="E57">
        <v>240</v>
      </c>
      <c r="F57">
        <v>4.12</v>
      </c>
      <c r="H57">
        <v>24</v>
      </c>
      <c r="I57">
        <v>1.97</v>
      </c>
    </row>
    <row r="58" spans="1:12">
      <c r="A58" s="8">
        <v>42194</v>
      </c>
      <c r="B58" t="s">
        <v>22</v>
      </c>
      <c r="C58">
        <v>43</v>
      </c>
      <c r="D58" t="s">
        <v>19</v>
      </c>
      <c r="F58">
        <v>6.41</v>
      </c>
      <c r="J58">
        <f>SUM(160,205,280,313,346,344,349,358)</f>
        <v>2355</v>
      </c>
      <c r="K58">
        <v>8</v>
      </c>
      <c r="L58">
        <v>358</v>
      </c>
    </row>
    <row r="59" spans="1:12">
      <c r="A59" s="8">
        <v>42194</v>
      </c>
      <c r="B59" t="s">
        <v>22</v>
      </c>
      <c r="C59">
        <v>43</v>
      </c>
      <c r="D59" t="s">
        <v>19</v>
      </c>
      <c r="F59">
        <v>6.43</v>
      </c>
      <c r="J59">
        <f>SUM(166,216,266,297,302,314,324,344)</f>
        <v>2229</v>
      </c>
      <c r="K59">
        <v>8</v>
      </c>
      <c r="L59">
        <v>344</v>
      </c>
    </row>
    <row r="60" spans="1:12">
      <c r="A60" s="8">
        <v>42194</v>
      </c>
      <c r="B60" t="s">
        <v>22</v>
      </c>
      <c r="C60">
        <v>17</v>
      </c>
      <c r="D60" t="s">
        <v>19</v>
      </c>
      <c r="F60">
        <v>3.37</v>
      </c>
      <c r="J60">
        <f>SUM(103,141,143,149,152,166,167,166)</f>
        <v>1187</v>
      </c>
      <c r="K60">
        <v>8</v>
      </c>
      <c r="L60">
        <v>167</v>
      </c>
    </row>
    <row r="61" spans="1:12">
      <c r="A61" s="8">
        <v>42194</v>
      </c>
      <c r="B61" t="s">
        <v>22</v>
      </c>
      <c r="C61">
        <v>17</v>
      </c>
      <c r="D61" t="s">
        <v>19</v>
      </c>
      <c r="F61">
        <v>0.97</v>
      </c>
      <c r="J61">
        <f>SUM(16,17)</f>
        <v>33</v>
      </c>
      <c r="K61">
        <v>2</v>
      </c>
      <c r="L61">
        <v>17</v>
      </c>
    </row>
    <row r="62" spans="1:12">
      <c r="A62" s="8">
        <v>42194</v>
      </c>
      <c r="B62" t="s">
        <v>22</v>
      </c>
      <c r="C62">
        <v>17</v>
      </c>
      <c r="D62" t="s">
        <v>19</v>
      </c>
      <c r="F62">
        <v>5.9</v>
      </c>
      <c r="J62">
        <f>SUM(164,198,206,227,232,230)</f>
        <v>1257</v>
      </c>
      <c r="K62">
        <v>6</v>
      </c>
      <c r="L62">
        <v>230</v>
      </c>
    </row>
    <row r="63" spans="1:12">
      <c r="A63" s="8">
        <v>42194</v>
      </c>
      <c r="B63" t="s">
        <v>22</v>
      </c>
      <c r="C63">
        <v>17</v>
      </c>
      <c r="D63" t="s">
        <v>19</v>
      </c>
      <c r="F63">
        <v>1.57</v>
      </c>
      <c r="J63">
        <f>SUM(42,71,112)</f>
        <v>225</v>
      </c>
      <c r="K63">
        <v>3</v>
      </c>
      <c r="L63">
        <v>112</v>
      </c>
    </row>
    <row r="64" spans="1:12">
      <c r="A64" s="8">
        <v>42194</v>
      </c>
      <c r="B64" t="s">
        <v>22</v>
      </c>
      <c r="C64">
        <v>17</v>
      </c>
      <c r="D64" t="s">
        <v>19</v>
      </c>
      <c r="F64">
        <v>2.39</v>
      </c>
      <c r="J64">
        <f>SUM(90,162)</f>
        <v>252</v>
      </c>
      <c r="K64">
        <v>2</v>
      </c>
      <c r="L64">
        <v>162</v>
      </c>
    </row>
    <row r="65" spans="1:12">
      <c r="A65" s="8">
        <v>42194</v>
      </c>
      <c r="B65" t="s">
        <v>22</v>
      </c>
      <c r="C65">
        <v>17</v>
      </c>
      <c r="D65" t="s">
        <v>19</v>
      </c>
      <c r="F65">
        <v>4.63</v>
      </c>
      <c r="J65">
        <f>SUM(93,98,127,111,166,151,180,199,210,211,215,215)</f>
        <v>1976</v>
      </c>
      <c r="K65">
        <v>12</v>
      </c>
      <c r="L65">
        <v>215</v>
      </c>
    </row>
    <row r="66" spans="1:12">
      <c r="A66" s="8">
        <v>42194</v>
      </c>
      <c r="B66" t="s">
        <v>22</v>
      </c>
      <c r="C66">
        <v>17</v>
      </c>
      <c r="D66" t="s">
        <v>19</v>
      </c>
      <c r="F66">
        <v>6.47</v>
      </c>
      <c r="J66">
        <f>SUM(158,162,198,183,204,210,211)</f>
        <v>1326</v>
      </c>
      <c r="K66">
        <v>7</v>
      </c>
      <c r="L66">
        <v>211</v>
      </c>
    </row>
    <row r="67" spans="1:12">
      <c r="A67" s="8">
        <v>42194</v>
      </c>
      <c r="B67" t="s">
        <v>22</v>
      </c>
      <c r="C67">
        <v>17</v>
      </c>
      <c r="D67" t="s">
        <v>19</v>
      </c>
      <c r="F67">
        <v>0.52</v>
      </c>
      <c r="J67">
        <f>SUM(45)</f>
        <v>45</v>
      </c>
      <c r="K67">
        <v>2</v>
      </c>
      <c r="L67">
        <v>23</v>
      </c>
    </row>
    <row r="68" spans="1:12">
      <c r="A68" s="8">
        <v>42194</v>
      </c>
      <c r="B68" t="s">
        <v>22</v>
      </c>
      <c r="C68">
        <v>17</v>
      </c>
      <c r="D68" t="s">
        <v>19</v>
      </c>
      <c r="F68">
        <v>0.55000000000000004</v>
      </c>
      <c r="J68">
        <f>SUM(24,26,39)</f>
        <v>89</v>
      </c>
      <c r="K68">
        <v>3</v>
      </c>
      <c r="L68">
        <v>39</v>
      </c>
    </row>
    <row r="69" spans="1:12">
      <c r="A69" s="8">
        <v>42194</v>
      </c>
      <c r="B69" t="s">
        <v>22</v>
      </c>
      <c r="C69">
        <v>17</v>
      </c>
      <c r="D69" t="s">
        <v>19</v>
      </c>
      <c r="F69">
        <v>4.33</v>
      </c>
      <c r="J69">
        <f>SUM(123,135,138,145,150,130)</f>
        <v>821</v>
      </c>
      <c r="K69">
        <v>6</v>
      </c>
      <c r="L69">
        <v>150</v>
      </c>
    </row>
    <row r="70" spans="1:12">
      <c r="A70" s="8">
        <v>42194</v>
      </c>
      <c r="B70" t="s">
        <v>22</v>
      </c>
      <c r="C70">
        <v>17</v>
      </c>
      <c r="D70" t="s">
        <v>19</v>
      </c>
      <c r="F70">
        <v>4.1100000000000003</v>
      </c>
      <c r="J70">
        <f>SUM(74,80,106,107,122,137)</f>
        <v>626</v>
      </c>
      <c r="K70">
        <v>6</v>
      </c>
      <c r="L70">
        <v>137</v>
      </c>
    </row>
    <row r="71" spans="1:12">
      <c r="A71" s="8">
        <v>42194</v>
      </c>
      <c r="B71" t="s">
        <v>22</v>
      </c>
      <c r="C71">
        <v>17</v>
      </c>
      <c r="D71" t="s">
        <v>19</v>
      </c>
      <c r="E71">
        <v>158</v>
      </c>
      <c r="F71">
        <v>4.55</v>
      </c>
      <c r="H71">
        <v>17</v>
      </c>
      <c r="I71">
        <v>1.45</v>
      </c>
    </row>
    <row r="72" spans="1:12">
      <c r="A72" s="8">
        <v>42194</v>
      </c>
      <c r="B72" t="s">
        <v>22</v>
      </c>
      <c r="C72">
        <v>17</v>
      </c>
      <c r="D72" t="s">
        <v>19</v>
      </c>
      <c r="E72">
        <v>164</v>
      </c>
      <c r="F72">
        <v>4.24</v>
      </c>
      <c r="H72">
        <v>20</v>
      </c>
      <c r="I72">
        <v>1.26</v>
      </c>
    </row>
    <row r="73" spans="1:12">
      <c r="A73" s="8">
        <v>42194</v>
      </c>
      <c r="B73" t="s">
        <v>22</v>
      </c>
      <c r="C73">
        <v>15</v>
      </c>
      <c r="D73" t="s">
        <v>19</v>
      </c>
      <c r="F73">
        <v>4.1100000000000003</v>
      </c>
      <c r="J73">
        <f>SUM(47,85,107,119,133,155,155,169,173)</f>
        <v>1143</v>
      </c>
      <c r="K73">
        <v>9</v>
      </c>
      <c r="L73">
        <v>173</v>
      </c>
    </row>
    <row r="74" spans="1:12">
      <c r="A74" s="8">
        <v>42194</v>
      </c>
      <c r="B74" t="s">
        <v>22</v>
      </c>
      <c r="C74">
        <v>15</v>
      </c>
      <c r="D74" t="s">
        <v>19</v>
      </c>
      <c r="F74">
        <v>3.01</v>
      </c>
      <c r="J74">
        <f>SUM(61,94,95,98,138,145)</f>
        <v>631</v>
      </c>
      <c r="K74">
        <v>6</v>
      </c>
      <c r="L74">
        <v>145</v>
      </c>
    </row>
    <row r="75" spans="1:12">
      <c r="A75" s="8">
        <v>42194</v>
      </c>
      <c r="B75" t="s">
        <v>22</v>
      </c>
      <c r="C75">
        <v>15</v>
      </c>
      <c r="D75" t="s">
        <v>19</v>
      </c>
      <c r="F75">
        <v>7.92</v>
      </c>
      <c r="J75">
        <f>SUM(143,138,144,187,211,212,226,237,240,245)</f>
        <v>1983</v>
      </c>
      <c r="K75">
        <v>10</v>
      </c>
      <c r="L75">
        <v>245</v>
      </c>
    </row>
    <row r="76" spans="1:12">
      <c r="A76" s="8">
        <v>42194</v>
      </c>
      <c r="B76" t="s">
        <v>22</v>
      </c>
      <c r="C76">
        <v>15</v>
      </c>
      <c r="D76" t="s">
        <v>19</v>
      </c>
      <c r="F76">
        <v>0.45</v>
      </c>
      <c r="J76">
        <f>SUM(37,46,56,84)</f>
        <v>223</v>
      </c>
      <c r="K76">
        <v>4</v>
      </c>
      <c r="L76">
        <v>84</v>
      </c>
    </row>
    <row r="77" spans="1:12">
      <c r="A77" s="8">
        <v>42194</v>
      </c>
      <c r="B77" t="s">
        <v>22</v>
      </c>
      <c r="C77">
        <v>15</v>
      </c>
      <c r="D77" t="s">
        <v>19</v>
      </c>
      <c r="F77">
        <v>7.38</v>
      </c>
      <c r="J77">
        <f>SUM(84,127,131,148,166,175,210,220,225,225,232)</f>
        <v>1943</v>
      </c>
      <c r="K77">
        <v>11</v>
      </c>
      <c r="L77">
        <v>232</v>
      </c>
    </row>
    <row r="78" spans="1:12">
      <c r="A78" s="8">
        <v>42194</v>
      </c>
      <c r="B78" t="s">
        <v>22</v>
      </c>
      <c r="C78">
        <v>13</v>
      </c>
      <c r="D78" t="s">
        <v>19</v>
      </c>
      <c r="F78">
        <v>0.98</v>
      </c>
      <c r="J78">
        <f>SUM(28,69,73,108,113)</f>
        <v>391</v>
      </c>
      <c r="K78">
        <v>5</v>
      </c>
      <c r="L78">
        <v>113</v>
      </c>
    </row>
    <row r="79" spans="1:12">
      <c r="A79" s="8">
        <v>42194</v>
      </c>
      <c r="B79" t="s">
        <v>22</v>
      </c>
      <c r="C79">
        <v>13</v>
      </c>
      <c r="D79" t="s">
        <v>19</v>
      </c>
      <c r="F79">
        <v>2.06</v>
      </c>
      <c r="J79">
        <f>SUM(47,52,88,113,135)</f>
        <v>435</v>
      </c>
      <c r="K79">
        <v>5</v>
      </c>
      <c r="L79">
        <v>135</v>
      </c>
    </row>
    <row r="80" spans="1:12">
      <c r="A80" s="8">
        <v>42194</v>
      </c>
      <c r="B80" t="s">
        <v>22</v>
      </c>
      <c r="C80">
        <v>13</v>
      </c>
      <c r="D80" t="s">
        <v>19</v>
      </c>
      <c r="F80">
        <v>2.41</v>
      </c>
      <c r="J80">
        <f>SUM(35,71,72,113,121,143,153)</f>
        <v>708</v>
      </c>
      <c r="K80">
        <v>7</v>
      </c>
      <c r="L80">
        <v>153</v>
      </c>
    </row>
    <row r="81" spans="1:12">
      <c r="A81" s="8">
        <v>42194</v>
      </c>
      <c r="B81" t="s">
        <v>22</v>
      </c>
      <c r="C81">
        <v>13</v>
      </c>
      <c r="D81" t="s">
        <v>19</v>
      </c>
      <c r="F81">
        <v>1.47</v>
      </c>
      <c r="J81">
        <f>SUM(44,65,89,93,101)</f>
        <v>392</v>
      </c>
      <c r="K81">
        <v>5</v>
      </c>
      <c r="L81">
        <v>101</v>
      </c>
    </row>
    <row r="82" spans="1:12">
      <c r="A82" s="8">
        <v>42194</v>
      </c>
      <c r="B82" t="s">
        <v>22</v>
      </c>
      <c r="C82">
        <v>13</v>
      </c>
      <c r="D82" t="s">
        <v>19</v>
      </c>
      <c r="F82">
        <v>2.12</v>
      </c>
      <c r="J82">
        <f>SUM(29,51,74,88,117,118,137)</f>
        <v>614</v>
      </c>
      <c r="K82">
        <v>7</v>
      </c>
      <c r="L82">
        <v>137</v>
      </c>
    </row>
    <row r="83" spans="1:12">
      <c r="A83" s="8">
        <v>42194</v>
      </c>
      <c r="B83" t="s">
        <v>22</v>
      </c>
      <c r="C83">
        <v>13</v>
      </c>
      <c r="D83" t="s">
        <v>19</v>
      </c>
      <c r="F83">
        <v>1.04</v>
      </c>
      <c r="J83">
        <f>SUM(41,47,47)</f>
        <v>135</v>
      </c>
      <c r="K83">
        <v>3</v>
      </c>
      <c r="L83">
        <v>47</v>
      </c>
    </row>
    <row r="84" spans="1:12">
      <c r="A84" s="8">
        <v>42194</v>
      </c>
      <c r="B84" t="s">
        <v>22</v>
      </c>
      <c r="C84">
        <v>13</v>
      </c>
      <c r="D84" t="s">
        <v>19</v>
      </c>
      <c r="F84">
        <v>5.68</v>
      </c>
      <c r="J84">
        <f>SUM(103,129,157,155,172,184,183)</f>
        <v>1083</v>
      </c>
      <c r="K84">
        <v>7</v>
      </c>
      <c r="L84">
        <v>184</v>
      </c>
    </row>
    <row r="85" spans="1:12">
      <c r="A85" s="8">
        <v>42194</v>
      </c>
      <c r="B85" t="s">
        <v>22</v>
      </c>
      <c r="C85">
        <v>13</v>
      </c>
      <c r="D85" t="s">
        <v>19</v>
      </c>
      <c r="E85">
        <v>156</v>
      </c>
      <c r="F85">
        <v>2.04</v>
      </c>
      <c r="H85">
        <v>30</v>
      </c>
      <c r="I85">
        <v>2.0499999999999998</v>
      </c>
    </row>
    <row r="86" spans="1:12">
      <c r="A86" s="8">
        <v>42194</v>
      </c>
      <c r="B86" t="s">
        <v>22</v>
      </c>
      <c r="C86">
        <v>13</v>
      </c>
      <c r="D86" t="s">
        <v>19</v>
      </c>
      <c r="F86">
        <v>1.04</v>
      </c>
      <c r="J86">
        <f>SUM(22,39,72,86,90)</f>
        <v>309</v>
      </c>
      <c r="K86">
        <v>5</v>
      </c>
      <c r="L86">
        <v>90</v>
      </c>
    </row>
    <row r="87" spans="1:12">
      <c r="A87" s="8">
        <v>42194</v>
      </c>
      <c r="B87" t="s">
        <v>22</v>
      </c>
      <c r="C87">
        <v>13</v>
      </c>
      <c r="D87" t="s">
        <v>19</v>
      </c>
      <c r="F87">
        <v>5.63</v>
      </c>
      <c r="J87">
        <f>SUM(80,88,128,172,181,204,220,221,221)</f>
        <v>1515</v>
      </c>
      <c r="K87">
        <v>9</v>
      </c>
      <c r="L87">
        <v>221</v>
      </c>
    </row>
    <row r="88" spans="1:12">
      <c r="A88" s="8">
        <v>42194</v>
      </c>
      <c r="B88" t="s">
        <v>22</v>
      </c>
      <c r="C88">
        <v>13</v>
      </c>
      <c r="D88" t="s">
        <v>19</v>
      </c>
      <c r="F88">
        <v>2.21</v>
      </c>
      <c r="J88">
        <f>SUM(50,59,64,64,99)</f>
        <v>336</v>
      </c>
      <c r="K88">
        <v>5</v>
      </c>
      <c r="L88">
        <v>99</v>
      </c>
    </row>
    <row r="89" spans="1:12">
      <c r="A89" s="8">
        <v>42194</v>
      </c>
      <c r="B89" t="s">
        <v>22</v>
      </c>
      <c r="C89">
        <v>13</v>
      </c>
      <c r="D89" t="s">
        <v>19</v>
      </c>
      <c r="F89">
        <v>6.89</v>
      </c>
      <c r="J89">
        <f>SUM(71,132,186,195,206,217,218,222,225)</f>
        <v>1672</v>
      </c>
      <c r="K89">
        <v>9</v>
      </c>
      <c r="L89">
        <v>225</v>
      </c>
    </row>
    <row r="90" spans="1:12">
      <c r="A90" s="8">
        <v>42194</v>
      </c>
      <c r="B90" t="s">
        <v>22</v>
      </c>
      <c r="C90">
        <v>13</v>
      </c>
      <c r="D90" t="s">
        <v>19</v>
      </c>
      <c r="F90">
        <v>1.89</v>
      </c>
      <c r="J90">
        <f>SUM(68,81,104,114,143,144)</f>
        <v>654</v>
      </c>
      <c r="K90">
        <v>6</v>
      </c>
      <c r="L90">
        <v>144</v>
      </c>
    </row>
    <row r="91" spans="1:12">
      <c r="A91" s="8">
        <v>42194</v>
      </c>
      <c r="B91" t="s">
        <v>22</v>
      </c>
      <c r="C91">
        <v>13</v>
      </c>
      <c r="D91" t="s">
        <v>19</v>
      </c>
      <c r="F91">
        <v>10.37</v>
      </c>
      <c r="J91">
        <f>SUM(132,153,180,184,195,200,206,227,207,217,220)</f>
        <v>2121</v>
      </c>
      <c r="K91">
        <v>11</v>
      </c>
      <c r="L91">
        <v>227</v>
      </c>
    </row>
    <row r="92" spans="1:12">
      <c r="A92" s="8">
        <v>42194</v>
      </c>
      <c r="B92" t="s">
        <v>22</v>
      </c>
      <c r="C92">
        <v>13</v>
      </c>
      <c r="D92" t="s">
        <v>19</v>
      </c>
      <c r="F92">
        <v>5.84</v>
      </c>
      <c r="J92">
        <f>SUM(112,119,147,195,196,200,205,204,206)</f>
        <v>1584</v>
      </c>
      <c r="K92">
        <v>9</v>
      </c>
      <c r="L92">
        <v>206</v>
      </c>
    </row>
    <row r="93" spans="1:12">
      <c r="A93" s="8">
        <v>42194</v>
      </c>
      <c r="B93" t="s">
        <v>22</v>
      </c>
      <c r="C93">
        <v>13</v>
      </c>
      <c r="D93" t="s">
        <v>19</v>
      </c>
      <c r="F93">
        <v>2.04</v>
      </c>
      <c r="J93">
        <f>SUM(70,110,140,176,108)</f>
        <v>604</v>
      </c>
      <c r="K93">
        <v>5</v>
      </c>
      <c r="L93">
        <v>176</v>
      </c>
    </row>
    <row r="94" spans="1:12">
      <c r="A94" s="8">
        <v>42194</v>
      </c>
      <c r="B94" t="s">
        <v>22</v>
      </c>
      <c r="C94">
        <v>13</v>
      </c>
      <c r="D94" t="s">
        <v>19</v>
      </c>
      <c r="F94">
        <v>1.26</v>
      </c>
      <c r="J94">
        <f>SUM(28,69,74,108,112)</f>
        <v>391</v>
      </c>
      <c r="K94">
        <v>5</v>
      </c>
      <c r="L94">
        <v>112</v>
      </c>
    </row>
    <row r="95" spans="1:12">
      <c r="A95" s="8">
        <v>42194</v>
      </c>
      <c r="B95" t="s">
        <v>22</v>
      </c>
      <c r="C95">
        <v>13</v>
      </c>
      <c r="D95" t="s">
        <v>19</v>
      </c>
      <c r="F95">
        <v>2.3199999999999998</v>
      </c>
      <c r="J95">
        <f>SUM(48,88,113,134)</f>
        <v>383</v>
      </c>
      <c r="K95">
        <v>4</v>
      </c>
      <c r="L95">
        <v>134</v>
      </c>
    </row>
    <row r="96" spans="1:12">
      <c r="A96" s="8">
        <v>42194</v>
      </c>
      <c r="B96" t="s">
        <v>22</v>
      </c>
      <c r="C96">
        <v>13</v>
      </c>
      <c r="D96" t="s">
        <v>19</v>
      </c>
      <c r="F96">
        <v>1.76</v>
      </c>
      <c r="J96">
        <f>SUM(85,78,92,125)</f>
        <v>380</v>
      </c>
      <c r="K96">
        <v>4</v>
      </c>
      <c r="L96">
        <v>125</v>
      </c>
    </row>
    <row r="97" spans="1:12">
      <c r="A97" s="8">
        <v>42194</v>
      </c>
      <c r="B97" t="s">
        <v>22</v>
      </c>
      <c r="C97">
        <v>13</v>
      </c>
      <c r="D97" t="s">
        <v>19</v>
      </c>
      <c r="F97">
        <v>3.74</v>
      </c>
      <c r="J97">
        <f>SUM(107,135,200,222,225)</f>
        <v>889</v>
      </c>
      <c r="K97">
        <v>5</v>
      </c>
      <c r="L97">
        <v>225</v>
      </c>
    </row>
    <row r="98" spans="1:12">
      <c r="A98" s="8">
        <v>42194</v>
      </c>
      <c r="B98" t="s">
        <v>22</v>
      </c>
      <c r="C98">
        <v>11</v>
      </c>
      <c r="D98" t="s">
        <v>19</v>
      </c>
      <c r="F98">
        <v>6.08</v>
      </c>
      <c r="J98">
        <f>SUM(132,162,172,170,176,176,182,185,193,194)</f>
        <v>1742</v>
      </c>
      <c r="K98">
        <v>10</v>
      </c>
      <c r="L98">
        <v>194</v>
      </c>
    </row>
    <row r="99" spans="1:12">
      <c r="A99" s="8">
        <v>42194</v>
      </c>
      <c r="B99" t="s">
        <v>22</v>
      </c>
      <c r="C99">
        <v>11</v>
      </c>
      <c r="D99" t="s">
        <v>19</v>
      </c>
      <c r="F99">
        <v>0.86</v>
      </c>
      <c r="J99">
        <f>SUM(11,16,26,28)</f>
        <v>81</v>
      </c>
      <c r="K99">
        <v>4</v>
      </c>
      <c r="L99">
        <v>28</v>
      </c>
    </row>
    <row r="100" spans="1:12">
      <c r="A100" s="8">
        <v>42194</v>
      </c>
      <c r="B100" t="s">
        <v>22</v>
      </c>
      <c r="C100">
        <v>11</v>
      </c>
      <c r="D100" t="s">
        <v>19</v>
      </c>
      <c r="F100">
        <v>0.64</v>
      </c>
      <c r="J100">
        <f>SUM(6,9,14)</f>
        <v>29</v>
      </c>
      <c r="K100">
        <v>3</v>
      </c>
      <c r="L100">
        <v>14</v>
      </c>
    </row>
    <row r="101" spans="1:12">
      <c r="A101" s="8">
        <v>42194</v>
      </c>
      <c r="B101" t="s">
        <v>22</v>
      </c>
      <c r="C101">
        <v>11</v>
      </c>
      <c r="D101" t="s">
        <v>19</v>
      </c>
      <c r="F101">
        <v>0.69</v>
      </c>
      <c r="J101">
        <f>SUM(13,14,19)</f>
        <v>46</v>
      </c>
      <c r="K101">
        <v>3</v>
      </c>
      <c r="L101">
        <v>19</v>
      </c>
    </row>
    <row r="102" spans="1:12">
      <c r="A102" s="8">
        <v>42194</v>
      </c>
      <c r="B102" t="s">
        <v>22</v>
      </c>
      <c r="C102">
        <v>11</v>
      </c>
      <c r="D102" t="s">
        <v>19</v>
      </c>
      <c r="F102">
        <v>0.89</v>
      </c>
      <c r="J102">
        <f>SUM(7,12,15,24)</f>
        <v>58</v>
      </c>
      <c r="K102">
        <v>4</v>
      </c>
      <c r="L102">
        <v>24</v>
      </c>
    </row>
    <row r="103" spans="1:12">
      <c r="A103" s="8">
        <v>42194</v>
      </c>
      <c r="B103" t="s">
        <v>22</v>
      </c>
      <c r="C103">
        <v>11</v>
      </c>
      <c r="D103" t="s">
        <v>19</v>
      </c>
      <c r="F103">
        <v>0.87</v>
      </c>
      <c r="J103">
        <f>SUM(9,15,19)</f>
        <v>43</v>
      </c>
      <c r="K103">
        <v>3</v>
      </c>
      <c r="L103">
        <v>19</v>
      </c>
    </row>
    <row r="104" spans="1:12">
      <c r="A104" s="8">
        <v>42194</v>
      </c>
      <c r="B104" t="s">
        <v>22</v>
      </c>
      <c r="C104">
        <v>11</v>
      </c>
      <c r="D104" t="s">
        <v>19</v>
      </c>
      <c r="F104">
        <v>0.56000000000000005</v>
      </c>
      <c r="J104">
        <f>SUM(8,11,12)</f>
        <v>31</v>
      </c>
      <c r="K104">
        <v>3</v>
      </c>
      <c r="L104">
        <v>12</v>
      </c>
    </row>
    <row r="105" spans="1:12">
      <c r="A105" s="8">
        <v>42194</v>
      </c>
      <c r="B105" t="s">
        <v>22</v>
      </c>
      <c r="C105">
        <v>11</v>
      </c>
      <c r="D105" t="s">
        <v>19</v>
      </c>
      <c r="F105">
        <v>0.57999999999999996</v>
      </c>
      <c r="J105">
        <f>SUM(8,16,19,26)</f>
        <v>69</v>
      </c>
      <c r="K105">
        <v>4</v>
      </c>
      <c r="L105">
        <v>26</v>
      </c>
    </row>
    <row r="106" spans="1:12">
      <c r="A106" s="8">
        <v>42194</v>
      </c>
      <c r="B106" t="s">
        <v>22</v>
      </c>
      <c r="C106">
        <v>11</v>
      </c>
      <c r="D106" t="s">
        <v>19</v>
      </c>
      <c r="F106">
        <v>0.72</v>
      </c>
      <c r="J106">
        <f>SUM(10,15,19)</f>
        <v>44</v>
      </c>
      <c r="K106">
        <v>3</v>
      </c>
      <c r="L106">
        <v>19</v>
      </c>
    </row>
    <row r="107" spans="1:12">
      <c r="A107" s="8">
        <v>42194</v>
      </c>
      <c r="B107" t="s">
        <v>22</v>
      </c>
      <c r="C107">
        <v>11</v>
      </c>
      <c r="D107" t="s">
        <v>19</v>
      </c>
      <c r="F107">
        <v>0.72</v>
      </c>
      <c r="J107">
        <f>SUM(6,7,8,14,16)</f>
        <v>51</v>
      </c>
      <c r="K107">
        <v>5</v>
      </c>
      <c r="L107">
        <v>16</v>
      </c>
    </row>
    <row r="108" spans="1:12">
      <c r="A108" s="8">
        <v>42194</v>
      </c>
      <c r="B108" t="s">
        <v>22</v>
      </c>
      <c r="C108">
        <v>11</v>
      </c>
      <c r="D108" t="s">
        <v>19</v>
      </c>
      <c r="F108">
        <v>0.63</v>
      </c>
      <c r="J108">
        <f>SUM(15,17,23)</f>
        <v>55</v>
      </c>
      <c r="K108">
        <v>3</v>
      </c>
      <c r="L108">
        <v>23</v>
      </c>
    </row>
    <row r="109" spans="1:12">
      <c r="A109" s="8">
        <v>42194</v>
      </c>
      <c r="B109" t="s">
        <v>22</v>
      </c>
      <c r="C109">
        <v>11</v>
      </c>
      <c r="D109" t="s">
        <v>19</v>
      </c>
      <c r="F109">
        <v>0.74</v>
      </c>
      <c r="J109">
        <f>SUM(17,19,34,39)</f>
        <v>109</v>
      </c>
      <c r="K109">
        <v>4</v>
      </c>
      <c r="L109">
        <v>39</v>
      </c>
    </row>
    <row r="110" spans="1:12">
      <c r="A110" s="8">
        <v>42194</v>
      </c>
      <c r="B110" t="s">
        <v>22</v>
      </c>
      <c r="C110">
        <v>11</v>
      </c>
      <c r="D110" t="s">
        <v>19</v>
      </c>
      <c r="F110">
        <v>1.04</v>
      </c>
      <c r="J110">
        <f>SUM(8,8,24)</f>
        <v>40</v>
      </c>
      <c r="K110">
        <v>3</v>
      </c>
      <c r="L110">
        <v>24</v>
      </c>
    </row>
    <row r="111" spans="1:12">
      <c r="A111" s="8">
        <v>42194</v>
      </c>
      <c r="B111" t="s">
        <v>22</v>
      </c>
      <c r="C111">
        <v>11</v>
      </c>
      <c r="D111" t="s">
        <v>19</v>
      </c>
      <c r="F111">
        <v>1.71</v>
      </c>
      <c r="J111">
        <f>SUM(15,31,42,46,49)</f>
        <v>183</v>
      </c>
      <c r="K111">
        <v>5</v>
      </c>
      <c r="L111">
        <v>49</v>
      </c>
    </row>
    <row r="112" spans="1:12">
      <c r="A112" s="8">
        <v>42194</v>
      </c>
      <c r="B112" t="s">
        <v>22</v>
      </c>
      <c r="C112">
        <v>11</v>
      </c>
      <c r="D112" t="s">
        <v>19</v>
      </c>
      <c r="F112">
        <v>1.38</v>
      </c>
      <c r="J112">
        <f>SUM(10,21,22,26,28)</f>
        <v>107</v>
      </c>
      <c r="K112">
        <v>5</v>
      </c>
      <c r="L112">
        <v>28</v>
      </c>
    </row>
    <row r="113" spans="1:12">
      <c r="A113" s="8">
        <v>42194</v>
      </c>
      <c r="B113" t="s">
        <v>22</v>
      </c>
      <c r="C113">
        <v>11</v>
      </c>
      <c r="D113" t="s">
        <v>19</v>
      </c>
      <c r="F113">
        <v>1.73</v>
      </c>
      <c r="J113">
        <f>SUM(27,50,78,82)</f>
        <v>237</v>
      </c>
      <c r="K113">
        <v>4</v>
      </c>
      <c r="L113">
        <v>82</v>
      </c>
    </row>
    <row r="114" spans="1:12">
      <c r="A114" s="8">
        <v>42194</v>
      </c>
      <c r="B114" t="s">
        <v>22</v>
      </c>
      <c r="C114">
        <v>11</v>
      </c>
      <c r="D114" t="s">
        <v>19</v>
      </c>
      <c r="F114">
        <v>3.87</v>
      </c>
      <c r="J114">
        <f>SUM(118,181,172,199)</f>
        <v>670</v>
      </c>
      <c r="K114">
        <v>4</v>
      </c>
      <c r="L114">
        <v>199</v>
      </c>
    </row>
    <row r="115" spans="1:12">
      <c r="A115" s="8">
        <v>42194</v>
      </c>
      <c r="B115" t="s">
        <v>23</v>
      </c>
      <c r="C115">
        <v>42</v>
      </c>
      <c r="D115" t="s">
        <v>19</v>
      </c>
      <c r="F115">
        <v>2.17</v>
      </c>
      <c r="J115">
        <f>SUM(18,22,25,26,99,151)</f>
        <v>341</v>
      </c>
      <c r="K115">
        <v>6</v>
      </c>
      <c r="L115">
        <v>151</v>
      </c>
    </row>
    <row r="116" spans="1:12">
      <c r="A116" s="8">
        <v>42194</v>
      </c>
      <c r="B116" t="s">
        <v>23</v>
      </c>
      <c r="C116">
        <v>42</v>
      </c>
      <c r="D116" t="s">
        <v>19</v>
      </c>
      <c r="F116">
        <v>2.25</v>
      </c>
      <c r="J116">
        <f>SUM(25,35,38,54,69,76,84)</f>
        <v>381</v>
      </c>
      <c r="K116">
        <v>7</v>
      </c>
      <c r="L116">
        <v>84</v>
      </c>
    </row>
    <row r="117" spans="1:12">
      <c r="A117" s="8">
        <v>42194</v>
      </c>
      <c r="B117" t="s">
        <v>23</v>
      </c>
      <c r="C117">
        <v>42</v>
      </c>
      <c r="D117" t="s">
        <v>19</v>
      </c>
      <c r="F117">
        <v>2.89</v>
      </c>
      <c r="J117">
        <f>SUM(73,120,136,155,163,170)</f>
        <v>817</v>
      </c>
      <c r="K117">
        <v>6</v>
      </c>
      <c r="L117">
        <v>170</v>
      </c>
    </row>
    <row r="118" spans="1:12">
      <c r="A118" s="8">
        <v>42194</v>
      </c>
      <c r="B118" t="s">
        <v>23</v>
      </c>
      <c r="C118">
        <v>42</v>
      </c>
      <c r="D118" t="s">
        <v>19</v>
      </c>
      <c r="F118">
        <v>6.09</v>
      </c>
      <c r="J118">
        <f>SUM(174,185,202,217,218,225,233)</f>
        <v>1454</v>
      </c>
      <c r="K118">
        <v>7</v>
      </c>
      <c r="L118">
        <v>233</v>
      </c>
    </row>
    <row r="119" spans="1:12">
      <c r="A119" s="8">
        <v>42194</v>
      </c>
      <c r="B119" t="s">
        <v>23</v>
      </c>
      <c r="C119">
        <v>42</v>
      </c>
      <c r="D119" t="s">
        <v>19</v>
      </c>
      <c r="F119">
        <v>6.83</v>
      </c>
      <c r="J119">
        <f>SUM(68,148,182,198,223,230,248,253)</f>
        <v>1550</v>
      </c>
      <c r="K119">
        <v>8</v>
      </c>
      <c r="L119">
        <v>253</v>
      </c>
    </row>
    <row r="120" spans="1:12">
      <c r="A120" s="8">
        <v>42194</v>
      </c>
      <c r="B120" t="s">
        <v>23</v>
      </c>
      <c r="C120">
        <v>42</v>
      </c>
      <c r="D120" t="s">
        <v>19</v>
      </c>
      <c r="F120">
        <v>2.94</v>
      </c>
      <c r="J120">
        <f>SUM(101,117,131,140,141,152,168,171)</f>
        <v>1121</v>
      </c>
      <c r="K120">
        <v>8</v>
      </c>
      <c r="L120">
        <v>171</v>
      </c>
    </row>
    <row r="121" spans="1:12">
      <c r="A121" s="8">
        <v>42194</v>
      </c>
      <c r="B121" t="s">
        <v>23</v>
      </c>
      <c r="C121">
        <v>42</v>
      </c>
      <c r="D121" t="s">
        <v>19</v>
      </c>
      <c r="F121">
        <v>1.22</v>
      </c>
      <c r="J121">
        <f>SUM(26,36,60,72,80,95)</f>
        <v>369</v>
      </c>
      <c r="K121">
        <v>6</v>
      </c>
      <c r="L121">
        <v>95</v>
      </c>
    </row>
    <row r="122" spans="1:12">
      <c r="A122" s="8">
        <v>42194</v>
      </c>
      <c r="B122" t="s">
        <v>23</v>
      </c>
      <c r="C122">
        <v>42</v>
      </c>
      <c r="D122" t="s">
        <v>19</v>
      </c>
      <c r="F122">
        <v>1.97</v>
      </c>
      <c r="J122">
        <f>SUM(48,77,112,129,140,149,160)</f>
        <v>815</v>
      </c>
      <c r="K122">
        <v>7</v>
      </c>
      <c r="L122">
        <v>160</v>
      </c>
    </row>
    <row r="123" spans="1:12">
      <c r="A123" s="8">
        <v>42194</v>
      </c>
      <c r="B123" t="s">
        <v>23</v>
      </c>
      <c r="C123">
        <v>42</v>
      </c>
      <c r="D123" t="s">
        <v>19</v>
      </c>
      <c r="F123">
        <v>4.5599999999999996</v>
      </c>
      <c r="J123">
        <f>SUM(93,156,167,211,241,228,233,240)</f>
        <v>1569</v>
      </c>
      <c r="K123">
        <v>8</v>
      </c>
      <c r="L123">
        <v>240</v>
      </c>
    </row>
    <row r="124" spans="1:12">
      <c r="A124" s="8">
        <v>42194</v>
      </c>
      <c r="B124" t="s">
        <v>23</v>
      </c>
      <c r="C124">
        <v>42</v>
      </c>
      <c r="D124" t="s">
        <v>19</v>
      </c>
      <c r="F124">
        <v>7.54</v>
      </c>
      <c r="J124">
        <f>SUM(158,174,178,191,209,229,235,237,246,251,254)</f>
        <v>2362</v>
      </c>
      <c r="K124">
        <v>11</v>
      </c>
      <c r="L124">
        <v>254</v>
      </c>
    </row>
    <row r="125" spans="1:12">
      <c r="A125" s="8">
        <v>42194</v>
      </c>
      <c r="B125" t="s">
        <v>23</v>
      </c>
      <c r="C125">
        <v>39</v>
      </c>
      <c r="D125" t="s">
        <v>19</v>
      </c>
      <c r="F125">
        <v>2.84</v>
      </c>
      <c r="J125">
        <f>SUM(160,171,182,188,198)</f>
        <v>899</v>
      </c>
      <c r="K125">
        <v>5</v>
      </c>
      <c r="L125">
        <v>198</v>
      </c>
    </row>
    <row r="126" spans="1:12">
      <c r="A126" s="8">
        <v>42194</v>
      </c>
      <c r="B126" t="s">
        <v>23</v>
      </c>
      <c r="C126">
        <v>39</v>
      </c>
      <c r="D126" t="s">
        <v>19</v>
      </c>
      <c r="F126">
        <v>0.94</v>
      </c>
      <c r="J126">
        <f>SUM(78,79,98)</f>
        <v>255</v>
      </c>
      <c r="K126">
        <v>3</v>
      </c>
      <c r="L126">
        <v>98</v>
      </c>
    </row>
    <row r="127" spans="1:12">
      <c r="A127" s="8">
        <v>42194</v>
      </c>
      <c r="B127" t="s">
        <v>23</v>
      </c>
      <c r="C127">
        <v>39</v>
      </c>
      <c r="D127" t="s">
        <v>19</v>
      </c>
      <c r="E127">
        <v>212</v>
      </c>
      <c r="F127">
        <v>4.68</v>
      </c>
      <c r="H127">
        <v>25</v>
      </c>
      <c r="I127">
        <v>1.21</v>
      </c>
    </row>
    <row r="128" spans="1:12">
      <c r="A128" s="8">
        <v>42194</v>
      </c>
      <c r="B128" t="s">
        <v>23</v>
      </c>
      <c r="C128">
        <v>39</v>
      </c>
      <c r="D128" t="s">
        <v>19</v>
      </c>
      <c r="F128">
        <v>4.18</v>
      </c>
      <c r="J128">
        <f>SUM(70,73,121,131,167,177,211,224,253,241)</f>
        <v>1668</v>
      </c>
      <c r="K128">
        <v>10</v>
      </c>
      <c r="L128">
        <v>253</v>
      </c>
    </row>
    <row r="129" spans="1:12">
      <c r="A129" s="8">
        <v>42194</v>
      </c>
      <c r="B129" t="s">
        <v>23</v>
      </c>
      <c r="C129">
        <v>39</v>
      </c>
      <c r="D129" t="s">
        <v>19</v>
      </c>
      <c r="F129">
        <v>5.94</v>
      </c>
      <c r="J129">
        <f>SUM(173,216,249,274,285,303,308,308)</f>
        <v>2116</v>
      </c>
      <c r="K129">
        <v>8</v>
      </c>
      <c r="L129">
        <v>308</v>
      </c>
    </row>
    <row r="130" spans="1:12">
      <c r="A130" s="8">
        <v>42194</v>
      </c>
      <c r="B130" t="s">
        <v>23</v>
      </c>
      <c r="C130">
        <v>39</v>
      </c>
      <c r="D130" t="s">
        <v>21</v>
      </c>
      <c r="E130">
        <v>270</v>
      </c>
      <c r="F130">
        <v>5.82</v>
      </c>
      <c r="H130">
        <v>39</v>
      </c>
      <c r="I130">
        <v>1.1399999999999999</v>
      </c>
    </row>
    <row r="131" spans="1:12">
      <c r="A131" s="8">
        <v>42194</v>
      </c>
      <c r="B131" t="s">
        <v>23</v>
      </c>
      <c r="C131">
        <v>39</v>
      </c>
      <c r="D131" t="s">
        <v>19</v>
      </c>
      <c r="F131">
        <v>3.46</v>
      </c>
      <c r="J131">
        <f>SUM(120,177,215,219,250,272,280)</f>
        <v>1533</v>
      </c>
      <c r="K131">
        <v>7</v>
      </c>
      <c r="L131">
        <v>280</v>
      </c>
    </row>
    <row r="132" spans="1:12">
      <c r="A132" s="8">
        <v>42194</v>
      </c>
      <c r="B132" t="s">
        <v>23</v>
      </c>
      <c r="C132">
        <v>39</v>
      </c>
      <c r="D132" t="s">
        <v>19</v>
      </c>
      <c r="E132">
        <v>232</v>
      </c>
      <c r="F132">
        <v>6.3</v>
      </c>
      <c r="H132">
        <v>23</v>
      </c>
      <c r="I132">
        <v>1.51</v>
      </c>
    </row>
    <row r="133" spans="1:12">
      <c r="A133" s="8">
        <v>42194</v>
      </c>
      <c r="B133" t="s">
        <v>23</v>
      </c>
      <c r="C133">
        <v>20</v>
      </c>
      <c r="D133" t="s">
        <v>19</v>
      </c>
      <c r="F133">
        <v>9.11</v>
      </c>
      <c r="J133">
        <f>SUM(144,171,180,197,219,235,240,234,252,249,264,265,269)</f>
        <v>2919</v>
      </c>
      <c r="K133">
        <v>13</v>
      </c>
      <c r="L133">
        <v>269</v>
      </c>
    </row>
    <row r="134" spans="1:12">
      <c r="A134" s="8">
        <v>42194</v>
      </c>
      <c r="B134" t="s">
        <v>23</v>
      </c>
      <c r="C134">
        <v>20</v>
      </c>
      <c r="D134" t="s">
        <v>19</v>
      </c>
      <c r="F134">
        <v>8.4600000000000009</v>
      </c>
      <c r="J134">
        <f>SUM(115,157,193,239,249,249,268,270,277,279,286,292)</f>
        <v>2874</v>
      </c>
      <c r="K134">
        <v>12</v>
      </c>
      <c r="L134">
        <v>292</v>
      </c>
    </row>
    <row r="135" spans="1:12">
      <c r="A135" s="8">
        <v>42194</v>
      </c>
      <c r="B135" t="s">
        <v>23</v>
      </c>
      <c r="C135">
        <v>20</v>
      </c>
      <c r="D135" t="s">
        <v>19</v>
      </c>
      <c r="F135">
        <v>9.01</v>
      </c>
      <c r="J135">
        <f>SUM(127,194,211,232,241,248,252,256,266,276)</f>
        <v>2303</v>
      </c>
      <c r="K135">
        <v>10</v>
      </c>
      <c r="L135">
        <v>276</v>
      </c>
    </row>
    <row r="136" spans="1:12">
      <c r="A136" s="8">
        <v>42194</v>
      </c>
      <c r="B136" t="s">
        <v>23</v>
      </c>
      <c r="C136">
        <v>13</v>
      </c>
      <c r="D136" t="s">
        <v>24</v>
      </c>
      <c r="E136">
        <v>98</v>
      </c>
      <c r="F136">
        <v>0.78</v>
      </c>
      <c r="G136">
        <v>8</v>
      </c>
    </row>
    <row r="137" spans="1:12">
      <c r="A137" s="8">
        <v>42194</v>
      </c>
      <c r="B137" t="s">
        <v>23</v>
      </c>
      <c r="C137">
        <v>13</v>
      </c>
      <c r="D137" t="s">
        <v>24</v>
      </c>
      <c r="E137">
        <v>198</v>
      </c>
      <c r="F137">
        <v>2.2000000000000002</v>
      </c>
      <c r="G137">
        <v>6</v>
      </c>
    </row>
    <row r="138" spans="1:12">
      <c r="A138" s="8">
        <v>42194</v>
      </c>
      <c r="B138" t="s">
        <v>23</v>
      </c>
      <c r="C138">
        <v>13</v>
      </c>
      <c r="D138" t="s">
        <v>24</v>
      </c>
      <c r="E138">
        <v>189</v>
      </c>
      <c r="F138">
        <v>1.88</v>
      </c>
      <c r="G138">
        <v>10</v>
      </c>
    </row>
    <row r="139" spans="1:12">
      <c r="A139" s="8">
        <v>42194</v>
      </c>
      <c r="B139" t="s">
        <v>23</v>
      </c>
      <c r="C139">
        <v>13</v>
      </c>
      <c r="D139" t="s">
        <v>24</v>
      </c>
      <c r="E139">
        <v>183</v>
      </c>
      <c r="F139">
        <v>1.91</v>
      </c>
    </row>
    <row r="140" spans="1:12">
      <c r="A140" s="8">
        <v>42194</v>
      </c>
      <c r="B140" t="s">
        <v>23</v>
      </c>
      <c r="C140">
        <v>13</v>
      </c>
      <c r="D140" t="s">
        <v>24</v>
      </c>
      <c r="E140">
        <v>77</v>
      </c>
      <c r="F140">
        <v>1.4</v>
      </c>
    </row>
    <row r="141" spans="1:12">
      <c r="A141" s="8">
        <v>42194</v>
      </c>
      <c r="B141" t="s">
        <v>23</v>
      </c>
      <c r="C141">
        <v>13</v>
      </c>
      <c r="D141" t="s">
        <v>24</v>
      </c>
      <c r="E141">
        <v>153</v>
      </c>
      <c r="F141">
        <v>1.3</v>
      </c>
      <c r="G141">
        <v>8</v>
      </c>
    </row>
    <row r="142" spans="1:12">
      <c r="A142" s="8">
        <v>42194</v>
      </c>
      <c r="B142" t="s">
        <v>23</v>
      </c>
      <c r="C142">
        <v>13</v>
      </c>
      <c r="D142" t="s">
        <v>24</v>
      </c>
      <c r="E142">
        <v>100</v>
      </c>
      <c r="F142">
        <v>0.82</v>
      </c>
      <c r="G142">
        <v>5</v>
      </c>
    </row>
    <row r="143" spans="1:12">
      <c r="A143" s="8">
        <v>42194</v>
      </c>
      <c r="B143" t="s">
        <v>23</v>
      </c>
      <c r="C143">
        <v>13</v>
      </c>
      <c r="D143" t="s">
        <v>24</v>
      </c>
      <c r="E143">
        <v>117</v>
      </c>
      <c r="F143">
        <v>0.89</v>
      </c>
    </row>
    <row r="144" spans="1:12">
      <c r="A144" s="8">
        <v>42194</v>
      </c>
      <c r="B144" t="s">
        <v>23</v>
      </c>
      <c r="C144">
        <v>13</v>
      </c>
      <c r="D144" t="s">
        <v>24</v>
      </c>
      <c r="E144">
        <v>59</v>
      </c>
      <c r="F144">
        <v>0.5</v>
      </c>
      <c r="G144">
        <v>2</v>
      </c>
    </row>
    <row r="145" spans="1:7">
      <c r="A145" s="8">
        <v>42194</v>
      </c>
      <c r="B145" t="s">
        <v>23</v>
      </c>
      <c r="C145">
        <v>13</v>
      </c>
      <c r="D145" t="s">
        <v>24</v>
      </c>
      <c r="E145">
        <v>166</v>
      </c>
      <c r="F145">
        <v>1.39</v>
      </c>
      <c r="G145">
        <v>5</v>
      </c>
    </row>
    <row r="146" spans="1:7">
      <c r="A146" s="8">
        <v>42194</v>
      </c>
      <c r="B146" t="s">
        <v>23</v>
      </c>
      <c r="C146">
        <v>13</v>
      </c>
      <c r="D146" t="s">
        <v>24</v>
      </c>
      <c r="E146">
        <v>70</v>
      </c>
      <c r="F146">
        <v>1.38</v>
      </c>
    </row>
    <row r="147" spans="1:7">
      <c r="A147" s="8">
        <v>42194</v>
      </c>
      <c r="B147" t="s">
        <v>23</v>
      </c>
      <c r="C147">
        <v>13</v>
      </c>
      <c r="D147" t="s">
        <v>24</v>
      </c>
      <c r="E147">
        <v>161</v>
      </c>
      <c r="F147">
        <v>1.24</v>
      </c>
      <c r="G147">
        <v>4</v>
      </c>
    </row>
    <row r="148" spans="1:7">
      <c r="A148" s="8">
        <v>42194</v>
      </c>
      <c r="B148" t="s">
        <v>23</v>
      </c>
      <c r="C148">
        <v>13</v>
      </c>
      <c r="D148" t="s">
        <v>24</v>
      </c>
      <c r="E148">
        <v>83</v>
      </c>
      <c r="F148">
        <v>0.57999999999999996</v>
      </c>
      <c r="G148">
        <v>3</v>
      </c>
    </row>
    <row r="149" spans="1:7">
      <c r="A149" s="8">
        <v>42194</v>
      </c>
      <c r="B149" t="s">
        <v>23</v>
      </c>
      <c r="C149">
        <v>13</v>
      </c>
      <c r="D149" t="s">
        <v>24</v>
      </c>
      <c r="E149">
        <v>47</v>
      </c>
      <c r="F149">
        <v>0.44</v>
      </c>
      <c r="G149">
        <v>1</v>
      </c>
    </row>
    <row r="150" spans="1:7">
      <c r="A150" s="8">
        <v>42194</v>
      </c>
      <c r="B150" t="s">
        <v>23</v>
      </c>
      <c r="C150">
        <v>13</v>
      </c>
      <c r="D150" t="s">
        <v>24</v>
      </c>
      <c r="E150">
        <v>54</v>
      </c>
      <c r="F150">
        <v>1.35</v>
      </c>
    </row>
    <row r="151" spans="1:7">
      <c r="A151" s="8">
        <v>42194</v>
      </c>
      <c r="B151" t="s">
        <v>23</v>
      </c>
      <c r="C151">
        <v>13</v>
      </c>
      <c r="D151" t="s">
        <v>24</v>
      </c>
      <c r="E151">
        <v>123</v>
      </c>
      <c r="F151">
        <v>0.86</v>
      </c>
    </row>
    <row r="152" spans="1:7">
      <c r="A152" s="8">
        <v>42194</v>
      </c>
      <c r="B152" t="s">
        <v>23</v>
      </c>
      <c r="C152">
        <v>13</v>
      </c>
      <c r="D152" t="s">
        <v>24</v>
      </c>
      <c r="E152">
        <v>78</v>
      </c>
      <c r="F152">
        <v>1.41</v>
      </c>
    </row>
    <row r="153" spans="1:7">
      <c r="A153" s="8">
        <v>42194</v>
      </c>
      <c r="B153" t="s">
        <v>23</v>
      </c>
      <c r="C153">
        <v>13</v>
      </c>
      <c r="D153" t="s">
        <v>24</v>
      </c>
      <c r="E153">
        <v>136</v>
      </c>
      <c r="F153">
        <v>1.39</v>
      </c>
      <c r="G153">
        <v>6</v>
      </c>
    </row>
    <row r="154" spans="1:7">
      <c r="A154" s="8">
        <v>42194</v>
      </c>
      <c r="B154" t="s">
        <v>23</v>
      </c>
      <c r="C154">
        <v>13</v>
      </c>
      <c r="D154" t="s">
        <v>24</v>
      </c>
      <c r="E154">
        <v>179</v>
      </c>
      <c r="F154">
        <v>2.02</v>
      </c>
      <c r="G154">
        <v>8</v>
      </c>
    </row>
    <row r="155" spans="1:7">
      <c r="A155" s="8">
        <v>42194</v>
      </c>
      <c r="B155" t="s">
        <v>23</v>
      </c>
      <c r="C155">
        <v>13</v>
      </c>
      <c r="D155" t="s">
        <v>24</v>
      </c>
      <c r="E155">
        <v>147</v>
      </c>
      <c r="F155">
        <v>1.1200000000000001</v>
      </c>
    </row>
    <row r="156" spans="1:7">
      <c r="A156" s="8">
        <v>42194</v>
      </c>
      <c r="B156" t="s">
        <v>23</v>
      </c>
      <c r="C156">
        <v>13</v>
      </c>
      <c r="D156" t="s">
        <v>24</v>
      </c>
      <c r="E156">
        <v>50</v>
      </c>
      <c r="F156">
        <v>0.44</v>
      </c>
      <c r="G156">
        <v>1</v>
      </c>
    </row>
    <row r="157" spans="1:7">
      <c r="A157" s="8">
        <v>42194</v>
      </c>
      <c r="B157" t="s">
        <v>23</v>
      </c>
      <c r="C157">
        <v>13</v>
      </c>
      <c r="D157" t="s">
        <v>24</v>
      </c>
      <c r="E157">
        <v>65</v>
      </c>
      <c r="F157">
        <v>0.62</v>
      </c>
      <c r="G157">
        <v>4</v>
      </c>
    </row>
    <row r="158" spans="1:7">
      <c r="A158" s="8">
        <v>42194</v>
      </c>
      <c r="B158" t="s">
        <v>23</v>
      </c>
      <c r="C158">
        <v>13</v>
      </c>
      <c r="D158" t="s">
        <v>24</v>
      </c>
      <c r="E158">
        <v>81</v>
      </c>
      <c r="F158">
        <v>0.73</v>
      </c>
    </row>
    <row r="159" spans="1:7">
      <c r="A159" s="8">
        <v>42194</v>
      </c>
      <c r="B159" t="s">
        <v>23</v>
      </c>
      <c r="C159">
        <v>7</v>
      </c>
      <c r="D159" t="s">
        <v>24</v>
      </c>
      <c r="E159">
        <v>121</v>
      </c>
      <c r="F159">
        <v>1.04</v>
      </c>
      <c r="G159">
        <v>5</v>
      </c>
    </row>
    <row r="160" spans="1:7">
      <c r="A160" s="8">
        <v>42194</v>
      </c>
      <c r="B160" t="s">
        <v>23</v>
      </c>
      <c r="C160">
        <v>7</v>
      </c>
      <c r="D160" t="s">
        <v>24</v>
      </c>
      <c r="E160">
        <v>78</v>
      </c>
      <c r="F160">
        <v>0.74</v>
      </c>
      <c r="G160">
        <v>1</v>
      </c>
    </row>
    <row r="161" spans="1:7">
      <c r="A161" s="8">
        <v>42194</v>
      </c>
      <c r="B161" t="s">
        <v>23</v>
      </c>
      <c r="C161">
        <v>7</v>
      </c>
      <c r="D161" t="s">
        <v>24</v>
      </c>
      <c r="E161">
        <v>65</v>
      </c>
      <c r="F161">
        <v>0.79</v>
      </c>
    </row>
    <row r="162" spans="1:7">
      <c r="A162" s="8">
        <v>42194</v>
      </c>
      <c r="B162" t="s">
        <v>23</v>
      </c>
      <c r="C162">
        <v>7</v>
      </c>
      <c r="D162" t="s">
        <v>24</v>
      </c>
      <c r="E162">
        <v>44</v>
      </c>
      <c r="F162">
        <v>1.46</v>
      </c>
      <c r="G162">
        <v>4</v>
      </c>
    </row>
    <row r="163" spans="1:7">
      <c r="A163" s="8">
        <v>42194</v>
      </c>
      <c r="B163" t="s">
        <v>23</v>
      </c>
      <c r="C163">
        <v>7</v>
      </c>
      <c r="D163" t="s">
        <v>24</v>
      </c>
      <c r="E163">
        <v>107</v>
      </c>
      <c r="F163">
        <v>1</v>
      </c>
    </row>
    <row r="164" spans="1:7">
      <c r="A164" s="8">
        <v>42194</v>
      </c>
      <c r="B164" t="s">
        <v>23</v>
      </c>
      <c r="C164">
        <v>7</v>
      </c>
      <c r="D164" t="s">
        <v>24</v>
      </c>
      <c r="E164">
        <v>154</v>
      </c>
      <c r="F164">
        <v>0.96</v>
      </c>
      <c r="G164">
        <v>3</v>
      </c>
    </row>
    <row r="165" spans="1:7">
      <c r="A165" s="8">
        <v>42194</v>
      </c>
      <c r="B165" t="s">
        <v>23</v>
      </c>
      <c r="C165">
        <v>7</v>
      </c>
      <c r="D165" t="s">
        <v>24</v>
      </c>
      <c r="E165">
        <v>103</v>
      </c>
      <c r="F165">
        <v>0.97</v>
      </c>
      <c r="G165">
        <v>5</v>
      </c>
    </row>
    <row r="166" spans="1:7">
      <c r="A166" s="8">
        <v>42194</v>
      </c>
      <c r="B166" t="s">
        <v>23</v>
      </c>
      <c r="C166">
        <v>7</v>
      </c>
      <c r="D166" t="s">
        <v>24</v>
      </c>
      <c r="E166">
        <v>96</v>
      </c>
      <c r="F166">
        <v>0.95</v>
      </c>
      <c r="G166">
        <v>5</v>
      </c>
    </row>
    <row r="167" spans="1:7">
      <c r="A167" s="8">
        <v>42194</v>
      </c>
      <c r="B167" t="s">
        <v>23</v>
      </c>
      <c r="C167">
        <v>7</v>
      </c>
      <c r="D167" t="s">
        <v>24</v>
      </c>
      <c r="E167">
        <v>129</v>
      </c>
      <c r="F167">
        <v>1</v>
      </c>
    </row>
    <row r="168" spans="1:7">
      <c r="A168" s="8">
        <v>42194</v>
      </c>
      <c r="B168" t="s">
        <v>23</v>
      </c>
      <c r="C168">
        <v>7</v>
      </c>
      <c r="D168" t="s">
        <v>24</v>
      </c>
      <c r="E168">
        <v>134</v>
      </c>
      <c r="F168">
        <v>1.17</v>
      </c>
    </row>
    <row r="169" spans="1:7">
      <c r="A169" s="8">
        <v>42194</v>
      </c>
      <c r="B169" t="s">
        <v>23</v>
      </c>
      <c r="C169">
        <v>7</v>
      </c>
      <c r="D169" t="s">
        <v>24</v>
      </c>
      <c r="E169">
        <v>87</v>
      </c>
      <c r="F169">
        <v>1.3</v>
      </c>
    </row>
    <row r="170" spans="1:7">
      <c r="A170" s="8">
        <v>42194</v>
      </c>
      <c r="B170" t="s">
        <v>23</v>
      </c>
      <c r="C170">
        <v>7</v>
      </c>
      <c r="D170" t="s">
        <v>24</v>
      </c>
      <c r="E170">
        <v>123</v>
      </c>
      <c r="F170">
        <v>0.8</v>
      </c>
      <c r="G170">
        <v>3</v>
      </c>
    </row>
    <row r="171" spans="1:7">
      <c r="A171" s="8">
        <v>42194</v>
      </c>
      <c r="B171" t="s">
        <v>23</v>
      </c>
      <c r="C171">
        <v>7</v>
      </c>
      <c r="D171" t="s">
        <v>24</v>
      </c>
      <c r="E171">
        <v>87</v>
      </c>
      <c r="F171">
        <v>0.71</v>
      </c>
      <c r="G171">
        <v>6</v>
      </c>
    </row>
    <row r="172" spans="1:7">
      <c r="A172" s="8">
        <v>42194</v>
      </c>
      <c r="B172" t="s">
        <v>23</v>
      </c>
      <c r="C172">
        <v>7</v>
      </c>
      <c r="D172" t="s">
        <v>24</v>
      </c>
      <c r="E172">
        <v>104</v>
      </c>
      <c r="F172">
        <v>0.91</v>
      </c>
      <c r="G172">
        <v>5</v>
      </c>
    </row>
    <row r="173" spans="1:7">
      <c r="A173" s="8">
        <v>42194</v>
      </c>
      <c r="B173" t="s">
        <v>23</v>
      </c>
      <c r="C173">
        <v>7</v>
      </c>
      <c r="D173" t="s">
        <v>24</v>
      </c>
      <c r="E173">
        <v>134</v>
      </c>
      <c r="F173">
        <v>1.19</v>
      </c>
      <c r="G173">
        <v>10</v>
      </c>
    </row>
    <row r="174" spans="1:7">
      <c r="A174" s="8">
        <v>42194</v>
      </c>
      <c r="B174" t="s">
        <v>23</v>
      </c>
      <c r="C174">
        <v>7</v>
      </c>
      <c r="D174" t="s">
        <v>24</v>
      </c>
      <c r="E174">
        <v>113</v>
      </c>
      <c r="F174">
        <v>1.04</v>
      </c>
      <c r="G174">
        <v>6</v>
      </c>
    </row>
    <row r="175" spans="1:7">
      <c r="A175" s="8">
        <v>42194</v>
      </c>
      <c r="B175" t="s">
        <v>23</v>
      </c>
      <c r="C175">
        <v>7</v>
      </c>
      <c r="D175" t="s">
        <v>24</v>
      </c>
      <c r="E175">
        <v>43</v>
      </c>
      <c r="F175">
        <v>0.49</v>
      </c>
    </row>
    <row r="176" spans="1:7">
      <c r="A176" s="8">
        <v>42194</v>
      </c>
      <c r="B176" t="s">
        <v>23</v>
      </c>
      <c r="C176">
        <v>7</v>
      </c>
      <c r="D176" t="s">
        <v>24</v>
      </c>
      <c r="E176">
        <v>111</v>
      </c>
      <c r="F176">
        <v>0.92</v>
      </c>
      <c r="G176">
        <v>8</v>
      </c>
    </row>
    <row r="177" spans="1:7">
      <c r="A177" s="8">
        <v>42194</v>
      </c>
      <c r="B177" t="s">
        <v>23</v>
      </c>
      <c r="C177">
        <v>7</v>
      </c>
      <c r="D177" t="s">
        <v>24</v>
      </c>
      <c r="E177">
        <v>47</v>
      </c>
      <c r="F177">
        <v>0.64</v>
      </c>
    </row>
    <row r="178" spans="1:7">
      <c r="A178" s="8">
        <v>42194</v>
      </c>
      <c r="B178" t="s">
        <v>23</v>
      </c>
      <c r="C178">
        <v>7</v>
      </c>
      <c r="D178" t="s">
        <v>24</v>
      </c>
      <c r="E178">
        <v>100</v>
      </c>
      <c r="F178">
        <v>0.73</v>
      </c>
      <c r="G178">
        <v>6</v>
      </c>
    </row>
    <row r="179" spans="1:7">
      <c r="A179" s="8">
        <v>42194</v>
      </c>
      <c r="B179" t="s">
        <v>23</v>
      </c>
      <c r="C179">
        <v>7</v>
      </c>
      <c r="D179" t="s">
        <v>24</v>
      </c>
      <c r="E179">
        <v>28</v>
      </c>
      <c r="F179">
        <v>0.6</v>
      </c>
    </row>
    <row r="180" spans="1:7">
      <c r="A180" s="8">
        <v>42194</v>
      </c>
      <c r="B180" t="s">
        <v>23</v>
      </c>
      <c r="C180">
        <v>7</v>
      </c>
      <c r="D180" t="s">
        <v>24</v>
      </c>
      <c r="E180">
        <v>143</v>
      </c>
      <c r="F180">
        <v>1.29</v>
      </c>
      <c r="G180">
        <v>5</v>
      </c>
    </row>
    <row r="181" spans="1:7">
      <c r="A181" s="8">
        <v>42194</v>
      </c>
      <c r="B181" t="s">
        <v>23</v>
      </c>
      <c r="C181">
        <v>7</v>
      </c>
      <c r="D181" t="s">
        <v>24</v>
      </c>
      <c r="E181">
        <v>38</v>
      </c>
      <c r="F181">
        <v>0.8</v>
      </c>
    </row>
    <row r="182" spans="1:7">
      <c r="A182" s="8">
        <v>42194</v>
      </c>
      <c r="B182" t="s">
        <v>23</v>
      </c>
      <c r="C182">
        <v>7</v>
      </c>
      <c r="D182" t="s">
        <v>24</v>
      </c>
      <c r="E182">
        <v>117</v>
      </c>
      <c r="F182">
        <v>1.1399999999999999</v>
      </c>
      <c r="G182">
        <v>7</v>
      </c>
    </row>
    <row r="183" spans="1:7">
      <c r="A183" s="8">
        <v>42194</v>
      </c>
      <c r="B183" t="s">
        <v>23</v>
      </c>
      <c r="C183">
        <v>7</v>
      </c>
      <c r="D183" t="s">
        <v>24</v>
      </c>
      <c r="E183">
        <v>119</v>
      </c>
      <c r="F183">
        <v>1.24</v>
      </c>
      <c r="G183">
        <v>5</v>
      </c>
    </row>
    <row r="184" spans="1:7">
      <c r="A184" s="8">
        <v>42194</v>
      </c>
      <c r="B184" t="s">
        <v>23</v>
      </c>
      <c r="C184">
        <v>7</v>
      </c>
      <c r="D184" t="s">
        <v>24</v>
      </c>
      <c r="E184">
        <v>114</v>
      </c>
      <c r="F184">
        <v>0.8</v>
      </c>
    </row>
    <row r="185" spans="1:7">
      <c r="A185" s="8">
        <v>42194</v>
      </c>
      <c r="B185" t="s">
        <v>23</v>
      </c>
      <c r="C185">
        <v>7</v>
      </c>
      <c r="D185" t="s">
        <v>24</v>
      </c>
      <c r="E185">
        <v>94</v>
      </c>
      <c r="F185">
        <v>0.99</v>
      </c>
      <c r="G185">
        <v>4</v>
      </c>
    </row>
    <row r="186" spans="1:7">
      <c r="A186" s="8">
        <v>42194</v>
      </c>
      <c r="B186" t="s">
        <v>23</v>
      </c>
      <c r="C186">
        <v>7</v>
      </c>
      <c r="D186" t="s">
        <v>24</v>
      </c>
      <c r="E186">
        <v>102</v>
      </c>
      <c r="F186">
        <v>0.93</v>
      </c>
      <c r="G186">
        <v>8</v>
      </c>
    </row>
    <row r="187" spans="1:7">
      <c r="A187" s="8">
        <v>42194</v>
      </c>
      <c r="B187" t="s">
        <v>23</v>
      </c>
      <c r="C187">
        <v>7</v>
      </c>
      <c r="D187" t="s">
        <v>24</v>
      </c>
      <c r="E187">
        <v>131</v>
      </c>
      <c r="F187">
        <v>1.5</v>
      </c>
    </row>
    <row r="188" spans="1:7">
      <c r="A188" s="8">
        <v>42194</v>
      </c>
      <c r="B188" t="s">
        <v>23</v>
      </c>
      <c r="C188">
        <v>7</v>
      </c>
      <c r="D188" t="s">
        <v>24</v>
      </c>
      <c r="E188">
        <v>123</v>
      </c>
      <c r="F188">
        <v>1.4</v>
      </c>
      <c r="G188">
        <v>6</v>
      </c>
    </row>
    <row r="189" spans="1:7">
      <c r="A189" s="8">
        <v>42194</v>
      </c>
      <c r="B189" t="s">
        <v>23</v>
      </c>
      <c r="C189">
        <v>7</v>
      </c>
      <c r="D189" t="s">
        <v>24</v>
      </c>
      <c r="E189">
        <v>131</v>
      </c>
      <c r="F189">
        <v>1.38</v>
      </c>
      <c r="G189">
        <v>3</v>
      </c>
    </row>
    <row r="190" spans="1:7">
      <c r="A190" s="8">
        <v>42194</v>
      </c>
      <c r="B190" t="s">
        <v>23</v>
      </c>
      <c r="C190">
        <v>7</v>
      </c>
      <c r="D190" t="s">
        <v>24</v>
      </c>
      <c r="E190">
        <v>145</v>
      </c>
      <c r="F190">
        <v>0.99</v>
      </c>
    </row>
    <row r="191" spans="1:7">
      <c r="A191" s="8">
        <v>42194</v>
      </c>
      <c r="B191" t="s">
        <v>23</v>
      </c>
      <c r="C191">
        <v>7</v>
      </c>
      <c r="D191" t="s">
        <v>24</v>
      </c>
      <c r="E191">
        <v>72</v>
      </c>
      <c r="F191">
        <v>0.9</v>
      </c>
      <c r="G191">
        <v>4</v>
      </c>
    </row>
    <row r="192" spans="1:7">
      <c r="A192" s="8">
        <v>42194</v>
      </c>
      <c r="B192" t="s">
        <v>23</v>
      </c>
      <c r="C192">
        <v>7</v>
      </c>
      <c r="D192" t="s">
        <v>24</v>
      </c>
      <c r="E192">
        <v>47</v>
      </c>
      <c r="F192">
        <v>0.6</v>
      </c>
    </row>
    <row r="193" spans="1:7">
      <c r="A193" s="8">
        <v>42194</v>
      </c>
      <c r="B193" t="s">
        <v>23</v>
      </c>
      <c r="C193">
        <v>7</v>
      </c>
      <c r="D193" t="s">
        <v>24</v>
      </c>
      <c r="E193">
        <v>135</v>
      </c>
      <c r="F193">
        <v>0.98</v>
      </c>
    </row>
    <row r="194" spans="1:7">
      <c r="A194" s="8">
        <v>42194</v>
      </c>
      <c r="B194" t="s">
        <v>23</v>
      </c>
      <c r="C194">
        <v>7</v>
      </c>
      <c r="D194" t="s">
        <v>24</v>
      </c>
      <c r="E194">
        <v>170</v>
      </c>
      <c r="F194">
        <v>0.85</v>
      </c>
      <c r="G194">
        <v>6</v>
      </c>
    </row>
    <row r="195" spans="1:7">
      <c r="A195" s="8">
        <v>42194</v>
      </c>
      <c r="B195" t="s">
        <v>23</v>
      </c>
      <c r="C195">
        <v>7</v>
      </c>
      <c r="D195" t="s">
        <v>24</v>
      </c>
      <c r="E195">
        <v>162</v>
      </c>
      <c r="F195">
        <v>1.95</v>
      </c>
      <c r="G195">
        <v>6</v>
      </c>
    </row>
    <row r="196" spans="1:7">
      <c r="A196" s="8">
        <v>42194</v>
      </c>
      <c r="B196" t="s">
        <v>23</v>
      </c>
      <c r="C196">
        <v>7</v>
      </c>
      <c r="D196" t="s">
        <v>24</v>
      </c>
      <c r="E196">
        <v>174</v>
      </c>
      <c r="F196">
        <v>1.06</v>
      </c>
    </row>
    <row r="197" spans="1:7">
      <c r="A197" s="8">
        <v>42194</v>
      </c>
      <c r="B197" t="s">
        <v>23</v>
      </c>
      <c r="C197">
        <v>7</v>
      </c>
      <c r="D197" t="s">
        <v>24</v>
      </c>
      <c r="E197">
        <v>130</v>
      </c>
      <c r="F197">
        <v>1.05</v>
      </c>
      <c r="G197">
        <v>6</v>
      </c>
    </row>
    <row r="198" spans="1:7">
      <c r="A198" s="8">
        <v>42194</v>
      </c>
      <c r="B198" t="s">
        <v>23</v>
      </c>
      <c r="C198">
        <v>7</v>
      </c>
      <c r="D198" t="s">
        <v>24</v>
      </c>
      <c r="E198">
        <v>75</v>
      </c>
      <c r="F198">
        <v>1.0900000000000001</v>
      </c>
    </row>
    <row r="199" spans="1:7">
      <c r="A199" s="8">
        <v>42194</v>
      </c>
      <c r="B199" t="s">
        <v>23</v>
      </c>
      <c r="C199">
        <v>7</v>
      </c>
      <c r="D199" t="s">
        <v>24</v>
      </c>
      <c r="E199">
        <v>99</v>
      </c>
      <c r="F199">
        <v>0.88</v>
      </c>
      <c r="G199">
        <v>7</v>
      </c>
    </row>
    <row r="200" spans="1:7">
      <c r="A200" s="8">
        <v>42194</v>
      </c>
      <c r="B200" t="s">
        <v>23</v>
      </c>
      <c r="C200">
        <v>7</v>
      </c>
      <c r="D200" t="s">
        <v>24</v>
      </c>
      <c r="E200">
        <v>137</v>
      </c>
      <c r="F200">
        <v>1.38</v>
      </c>
    </row>
    <row r="201" spans="1:7">
      <c r="A201" s="8">
        <v>42194</v>
      </c>
      <c r="B201" t="s">
        <v>23</v>
      </c>
      <c r="C201">
        <v>7</v>
      </c>
      <c r="D201" t="s">
        <v>24</v>
      </c>
      <c r="E201">
        <v>141</v>
      </c>
      <c r="F201">
        <v>1.38</v>
      </c>
      <c r="G201">
        <v>8</v>
      </c>
    </row>
    <row r="202" spans="1:7">
      <c r="A202" s="8">
        <v>42194</v>
      </c>
      <c r="B202" t="s">
        <v>23</v>
      </c>
      <c r="C202">
        <v>7</v>
      </c>
      <c r="D202" t="s">
        <v>24</v>
      </c>
      <c r="E202">
        <v>113</v>
      </c>
      <c r="F202">
        <v>1.08</v>
      </c>
    </row>
    <row r="203" spans="1:7">
      <c r="A203" s="8">
        <v>42194</v>
      </c>
      <c r="B203" t="s">
        <v>23</v>
      </c>
      <c r="C203">
        <v>7</v>
      </c>
      <c r="D203" t="s">
        <v>24</v>
      </c>
      <c r="E203">
        <v>54</v>
      </c>
      <c r="F203">
        <v>0.78</v>
      </c>
    </row>
    <row r="204" spans="1:7">
      <c r="A204" s="8">
        <v>42194</v>
      </c>
      <c r="B204" t="s">
        <v>23</v>
      </c>
      <c r="C204">
        <v>7</v>
      </c>
      <c r="D204" t="s">
        <v>24</v>
      </c>
      <c r="E204">
        <v>129</v>
      </c>
      <c r="F204">
        <v>1.53</v>
      </c>
      <c r="G204">
        <v>7</v>
      </c>
    </row>
    <row r="205" spans="1:7">
      <c r="A205" s="8">
        <v>42194</v>
      </c>
      <c r="B205" t="s">
        <v>23</v>
      </c>
      <c r="C205">
        <v>7</v>
      </c>
      <c r="D205" t="s">
        <v>24</v>
      </c>
      <c r="E205">
        <v>43</v>
      </c>
      <c r="F205">
        <v>0.45</v>
      </c>
    </row>
    <row r="206" spans="1:7">
      <c r="A206" s="8">
        <v>42194</v>
      </c>
      <c r="B206" t="s">
        <v>23</v>
      </c>
      <c r="C206">
        <v>7</v>
      </c>
      <c r="D206" t="s">
        <v>24</v>
      </c>
      <c r="E206">
        <v>15</v>
      </c>
      <c r="F206">
        <v>0.17</v>
      </c>
    </row>
    <row r="207" spans="1:7">
      <c r="A207" s="8">
        <v>42194</v>
      </c>
      <c r="B207" t="s">
        <v>23</v>
      </c>
      <c r="C207">
        <v>7</v>
      </c>
      <c r="D207" t="s">
        <v>24</v>
      </c>
      <c r="E207">
        <v>106</v>
      </c>
      <c r="F207">
        <v>0.75</v>
      </c>
    </row>
    <row r="208" spans="1:7">
      <c r="A208" s="8">
        <v>42194</v>
      </c>
      <c r="B208" t="s">
        <v>23</v>
      </c>
      <c r="C208">
        <v>7</v>
      </c>
      <c r="D208" t="s">
        <v>24</v>
      </c>
      <c r="E208">
        <v>120</v>
      </c>
      <c r="F208">
        <v>1.4</v>
      </c>
      <c r="G208">
        <v>8</v>
      </c>
    </row>
    <row r="209" spans="1:7">
      <c r="A209" s="8">
        <v>42194</v>
      </c>
      <c r="B209" t="s">
        <v>23</v>
      </c>
      <c r="C209">
        <v>7</v>
      </c>
      <c r="D209" t="s">
        <v>24</v>
      </c>
      <c r="E209">
        <v>140</v>
      </c>
      <c r="F209">
        <v>1.31</v>
      </c>
      <c r="G209">
        <v>3</v>
      </c>
    </row>
    <row r="210" spans="1:7">
      <c r="A210" s="8">
        <v>42194</v>
      </c>
      <c r="B210" t="s">
        <v>23</v>
      </c>
      <c r="C210">
        <v>7</v>
      </c>
      <c r="D210" t="s">
        <v>24</v>
      </c>
      <c r="E210">
        <v>95</v>
      </c>
      <c r="F210">
        <v>0.98</v>
      </c>
      <c r="G210">
        <v>6</v>
      </c>
    </row>
    <row r="211" spans="1:7">
      <c r="A211" s="8">
        <v>42194</v>
      </c>
      <c r="B211" t="s">
        <v>23</v>
      </c>
      <c r="C211">
        <v>7</v>
      </c>
      <c r="D211" t="s">
        <v>24</v>
      </c>
      <c r="E211">
        <v>166</v>
      </c>
      <c r="F211">
        <v>1.1100000000000001</v>
      </c>
      <c r="G211">
        <v>5</v>
      </c>
    </row>
    <row r="212" spans="1:7">
      <c r="A212" s="8">
        <v>42194</v>
      </c>
      <c r="B212" t="s">
        <v>23</v>
      </c>
      <c r="C212">
        <v>7</v>
      </c>
      <c r="D212" t="s">
        <v>24</v>
      </c>
      <c r="E212">
        <v>96</v>
      </c>
      <c r="F212">
        <v>1.37</v>
      </c>
    </row>
    <row r="213" spans="1:7">
      <c r="A213" s="8">
        <v>42194</v>
      </c>
      <c r="B213" t="s">
        <v>23</v>
      </c>
      <c r="C213">
        <v>7</v>
      </c>
      <c r="D213" t="s">
        <v>24</v>
      </c>
      <c r="E213">
        <v>86</v>
      </c>
      <c r="F213">
        <v>1.38</v>
      </c>
    </row>
    <row r="214" spans="1:7">
      <c r="A214" s="8">
        <v>42194</v>
      </c>
      <c r="B214" t="s">
        <v>23</v>
      </c>
      <c r="C214">
        <v>7</v>
      </c>
      <c r="D214" t="s">
        <v>24</v>
      </c>
      <c r="E214">
        <v>133</v>
      </c>
      <c r="F214">
        <v>2.08</v>
      </c>
    </row>
    <row r="215" spans="1:7">
      <c r="A215" s="8">
        <v>42194</v>
      </c>
      <c r="B215" t="s">
        <v>23</v>
      </c>
      <c r="C215">
        <v>7</v>
      </c>
      <c r="D215" t="s">
        <v>24</v>
      </c>
      <c r="E215">
        <v>181</v>
      </c>
      <c r="F215">
        <v>1.85</v>
      </c>
      <c r="G215">
        <v>5</v>
      </c>
    </row>
    <row r="216" spans="1:7">
      <c r="A216" s="8">
        <v>42194</v>
      </c>
      <c r="B216" t="s">
        <v>23</v>
      </c>
      <c r="C216">
        <v>7</v>
      </c>
      <c r="D216" t="s">
        <v>24</v>
      </c>
      <c r="E216">
        <v>158</v>
      </c>
      <c r="F216">
        <v>1.1499999999999999</v>
      </c>
      <c r="G216">
        <v>4</v>
      </c>
    </row>
    <row r="217" spans="1:7">
      <c r="A217" s="8">
        <v>42194</v>
      </c>
      <c r="B217" t="s">
        <v>23</v>
      </c>
      <c r="C217">
        <v>7</v>
      </c>
      <c r="D217" t="s">
        <v>24</v>
      </c>
      <c r="E217">
        <v>84</v>
      </c>
      <c r="F217">
        <v>0.61</v>
      </c>
      <c r="G217">
        <v>6</v>
      </c>
    </row>
    <row r="218" spans="1:7">
      <c r="A218" s="8">
        <v>42194</v>
      </c>
      <c r="B218" t="s">
        <v>23</v>
      </c>
      <c r="C218">
        <v>7</v>
      </c>
      <c r="D218" t="s">
        <v>24</v>
      </c>
      <c r="E218">
        <v>120</v>
      </c>
      <c r="F218">
        <v>1.4</v>
      </c>
      <c r="G218">
        <v>5</v>
      </c>
    </row>
    <row r="219" spans="1:7">
      <c r="A219" s="8">
        <v>42194</v>
      </c>
      <c r="B219" t="s">
        <v>23</v>
      </c>
      <c r="C219">
        <v>7</v>
      </c>
      <c r="D219" t="s">
        <v>24</v>
      </c>
      <c r="E219">
        <v>177</v>
      </c>
      <c r="F219">
        <v>1.19</v>
      </c>
      <c r="G219">
        <v>4</v>
      </c>
    </row>
    <row r="220" spans="1:7">
      <c r="A220" s="8">
        <v>42194</v>
      </c>
      <c r="B220" t="s">
        <v>23</v>
      </c>
      <c r="C220">
        <v>7</v>
      </c>
      <c r="D220" t="s">
        <v>24</v>
      </c>
      <c r="E220">
        <v>169</v>
      </c>
      <c r="F220">
        <v>0.96</v>
      </c>
      <c r="G220">
        <v>4</v>
      </c>
    </row>
    <row r="221" spans="1:7">
      <c r="A221" s="8">
        <v>42194</v>
      </c>
      <c r="B221" t="s">
        <v>23</v>
      </c>
      <c r="C221">
        <v>7</v>
      </c>
      <c r="D221" t="s">
        <v>24</v>
      </c>
      <c r="E221">
        <v>111</v>
      </c>
      <c r="F221">
        <v>1.4</v>
      </c>
      <c r="G221">
        <v>4</v>
      </c>
    </row>
    <row r="222" spans="1:7">
      <c r="A222" s="8">
        <v>42194</v>
      </c>
      <c r="B222" t="s">
        <v>23</v>
      </c>
      <c r="C222">
        <v>7</v>
      </c>
      <c r="D222" t="s">
        <v>24</v>
      </c>
      <c r="E222">
        <v>98</v>
      </c>
      <c r="F222">
        <v>0.96</v>
      </c>
      <c r="G222">
        <v>6</v>
      </c>
    </row>
    <row r="223" spans="1:7">
      <c r="A223" s="8">
        <v>42194</v>
      </c>
      <c r="B223" t="s">
        <v>23</v>
      </c>
      <c r="C223">
        <v>7</v>
      </c>
      <c r="D223" t="s">
        <v>24</v>
      </c>
      <c r="E223">
        <v>104</v>
      </c>
      <c r="F223">
        <v>1.4</v>
      </c>
      <c r="G223">
        <v>8</v>
      </c>
    </row>
    <row r="224" spans="1:7">
      <c r="A224" s="8">
        <v>42194</v>
      </c>
      <c r="B224" t="s">
        <v>23</v>
      </c>
      <c r="C224">
        <v>7</v>
      </c>
      <c r="D224" t="s">
        <v>24</v>
      </c>
      <c r="E224">
        <v>90</v>
      </c>
      <c r="F224">
        <v>0.69</v>
      </c>
      <c r="G224">
        <v>5</v>
      </c>
    </row>
    <row r="225" spans="1:7">
      <c r="A225" s="8">
        <v>42194</v>
      </c>
      <c r="B225" t="s">
        <v>23</v>
      </c>
      <c r="C225">
        <v>7</v>
      </c>
      <c r="D225" t="s">
        <v>24</v>
      </c>
      <c r="E225">
        <v>176</v>
      </c>
      <c r="F225">
        <v>1.24</v>
      </c>
    </row>
    <row r="226" spans="1:7">
      <c r="A226" s="8">
        <v>42194</v>
      </c>
      <c r="B226" t="s">
        <v>23</v>
      </c>
      <c r="C226">
        <v>7</v>
      </c>
      <c r="D226" t="s">
        <v>24</v>
      </c>
      <c r="E226">
        <v>135</v>
      </c>
      <c r="F226">
        <v>1.04</v>
      </c>
      <c r="G226">
        <v>7</v>
      </c>
    </row>
    <row r="227" spans="1:7">
      <c r="A227" s="8">
        <v>42194</v>
      </c>
      <c r="B227" t="s">
        <v>23</v>
      </c>
      <c r="C227">
        <v>7</v>
      </c>
      <c r="D227" t="s">
        <v>24</v>
      </c>
      <c r="E227">
        <v>172</v>
      </c>
      <c r="F227">
        <v>1.4</v>
      </c>
      <c r="G227">
        <v>5</v>
      </c>
    </row>
    <row r="228" spans="1:7">
      <c r="A228" s="8">
        <v>42194</v>
      </c>
      <c r="B228" t="s">
        <v>23</v>
      </c>
      <c r="C228">
        <v>7</v>
      </c>
      <c r="D228" t="s">
        <v>24</v>
      </c>
      <c r="E228">
        <v>115</v>
      </c>
      <c r="F228">
        <v>0.96</v>
      </c>
      <c r="G228">
        <v>3</v>
      </c>
    </row>
    <row r="229" spans="1:7">
      <c r="A229" s="8">
        <v>42194</v>
      </c>
      <c r="B229" t="s">
        <v>23</v>
      </c>
      <c r="C229">
        <v>7</v>
      </c>
      <c r="D229" t="s">
        <v>24</v>
      </c>
      <c r="E229">
        <v>106</v>
      </c>
      <c r="F229">
        <v>1.17</v>
      </c>
      <c r="G229">
        <v>6</v>
      </c>
    </row>
    <row r="230" spans="1:7">
      <c r="A230" s="8">
        <v>42194</v>
      </c>
      <c r="B230" t="s">
        <v>23</v>
      </c>
      <c r="C230">
        <v>7</v>
      </c>
      <c r="D230" t="s">
        <v>24</v>
      </c>
      <c r="E230">
        <v>85</v>
      </c>
      <c r="F230">
        <v>1.86</v>
      </c>
    </row>
    <row r="231" spans="1:7">
      <c r="A231" s="8">
        <v>42194</v>
      </c>
      <c r="B231" t="s">
        <v>23</v>
      </c>
      <c r="C231">
        <v>7</v>
      </c>
      <c r="D231" t="s">
        <v>24</v>
      </c>
      <c r="E231">
        <v>114</v>
      </c>
      <c r="F231">
        <v>1</v>
      </c>
      <c r="G231">
        <v>6</v>
      </c>
    </row>
    <row r="232" spans="1:7">
      <c r="A232" s="8">
        <v>42194</v>
      </c>
      <c r="B232" t="s">
        <v>23</v>
      </c>
      <c r="C232">
        <v>7</v>
      </c>
      <c r="D232" t="s">
        <v>24</v>
      </c>
      <c r="E232">
        <v>74</v>
      </c>
      <c r="F232">
        <v>0.64</v>
      </c>
      <c r="G232">
        <v>5</v>
      </c>
    </row>
    <row r="233" spans="1:7">
      <c r="A233" s="8">
        <v>42194</v>
      </c>
      <c r="B233" t="s">
        <v>23</v>
      </c>
      <c r="C233">
        <v>7</v>
      </c>
      <c r="D233" t="s">
        <v>24</v>
      </c>
      <c r="E233">
        <v>105</v>
      </c>
      <c r="F233">
        <v>1.1100000000000001</v>
      </c>
    </row>
    <row r="234" spans="1:7">
      <c r="A234" s="8">
        <v>42194</v>
      </c>
      <c r="B234" t="s">
        <v>23</v>
      </c>
      <c r="C234">
        <v>7</v>
      </c>
      <c r="D234" t="s">
        <v>24</v>
      </c>
      <c r="E234">
        <v>81</v>
      </c>
      <c r="F234">
        <v>0.72</v>
      </c>
      <c r="G234">
        <v>4</v>
      </c>
    </row>
    <row r="235" spans="1:7">
      <c r="A235" s="8">
        <v>42194</v>
      </c>
      <c r="B235" t="s">
        <v>23</v>
      </c>
      <c r="C235">
        <v>7</v>
      </c>
      <c r="D235" t="s">
        <v>24</v>
      </c>
      <c r="E235">
        <v>50</v>
      </c>
      <c r="F235">
        <v>0.6</v>
      </c>
    </row>
    <row r="236" spans="1:7">
      <c r="A236" s="8">
        <v>42194</v>
      </c>
      <c r="B236" t="s">
        <v>23</v>
      </c>
      <c r="C236">
        <v>7</v>
      </c>
      <c r="D236" t="s">
        <v>24</v>
      </c>
      <c r="E236">
        <v>61</v>
      </c>
      <c r="F236">
        <v>0.95</v>
      </c>
      <c r="G236">
        <v>4</v>
      </c>
    </row>
    <row r="237" spans="1:7">
      <c r="A237" s="8">
        <v>42194</v>
      </c>
      <c r="B237" t="s">
        <v>23</v>
      </c>
      <c r="C237">
        <v>7</v>
      </c>
      <c r="D237" t="s">
        <v>24</v>
      </c>
      <c r="E237">
        <v>144</v>
      </c>
      <c r="F237">
        <v>1.36</v>
      </c>
      <c r="G237">
        <v>7</v>
      </c>
    </row>
    <row r="238" spans="1:7">
      <c r="A238" s="8">
        <v>42194</v>
      </c>
      <c r="B238" t="s">
        <v>23</v>
      </c>
      <c r="C238">
        <v>7</v>
      </c>
      <c r="D238" t="s">
        <v>24</v>
      </c>
      <c r="E238">
        <v>142</v>
      </c>
      <c r="F238">
        <v>0.79</v>
      </c>
    </row>
    <row r="239" spans="1:7">
      <c r="A239" s="8">
        <v>42194</v>
      </c>
      <c r="B239" t="s">
        <v>23</v>
      </c>
      <c r="C239">
        <v>7</v>
      </c>
      <c r="D239" t="s">
        <v>24</v>
      </c>
      <c r="E239">
        <v>145</v>
      </c>
      <c r="F239">
        <v>1.4</v>
      </c>
    </row>
    <row r="240" spans="1:7">
      <c r="A240" s="8">
        <v>42194</v>
      </c>
      <c r="B240" t="s">
        <v>23</v>
      </c>
      <c r="C240">
        <v>7</v>
      </c>
      <c r="D240" t="s">
        <v>24</v>
      </c>
      <c r="E240">
        <v>141</v>
      </c>
      <c r="F240">
        <v>1.68</v>
      </c>
    </row>
    <row r="241" spans="1:12">
      <c r="A241" s="8">
        <v>42194</v>
      </c>
      <c r="B241" t="s">
        <v>23</v>
      </c>
      <c r="C241">
        <v>7</v>
      </c>
      <c r="D241" t="s">
        <v>24</v>
      </c>
      <c r="E241">
        <v>100</v>
      </c>
      <c r="F241">
        <v>1.05</v>
      </c>
    </row>
    <row r="242" spans="1:12">
      <c r="A242" s="8">
        <v>42194</v>
      </c>
      <c r="B242" t="s">
        <v>23</v>
      </c>
      <c r="C242">
        <v>7</v>
      </c>
      <c r="D242" t="s">
        <v>24</v>
      </c>
      <c r="E242">
        <v>136</v>
      </c>
      <c r="F242">
        <v>0.45100000000000001</v>
      </c>
    </row>
    <row r="243" spans="1:12">
      <c r="A243" s="8">
        <v>42194</v>
      </c>
      <c r="B243" t="s">
        <v>23</v>
      </c>
      <c r="C243">
        <v>7</v>
      </c>
      <c r="D243" t="s">
        <v>24</v>
      </c>
      <c r="E243">
        <v>119</v>
      </c>
      <c r="F243">
        <v>1.35</v>
      </c>
      <c r="G243">
        <v>6</v>
      </c>
    </row>
    <row r="244" spans="1:12">
      <c r="A244" s="8">
        <v>42194</v>
      </c>
      <c r="B244" t="s">
        <v>23</v>
      </c>
      <c r="C244">
        <v>7</v>
      </c>
      <c r="D244" t="s">
        <v>24</v>
      </c>
      <c r="E244">
        <v>138</v>
      </c>
      <c r="F244">
        <v>0.73</v>
      </c>
    </row>
    <row r="245" spans="1:12">
      <c r="A245" s="8">
        <v>42194</v>
      </c>
      <c r="B245" t="s">
        <v>23</v>
      </c>
      <c r="C245">
        <v>7</v>
      </c>
      <c r="D245" t="s">
        <v>24</v>
      </c>
      <c r="E245">
        <v>98</v>
      </c>
      <c r="F245">
        <v>0.59</v>
      </c>
    </row>
    <row r="246" spans="1:12">
      <c r="A246" s="8">
        <v>42194</v>
      </c>
      <c r="B246" t="s">
        <v>23</v>
      </c>
      <c r="C246">
        <v>7</v>
      </c>
      <c r="D246" t="s">
        <v>24</v>
      </c>
      <c r="E246">
        <v>144</v>
      </c>
      <c r="F246">
        <v>1.75</v>
      </c>
      <c r="G246">
        <v>7</v>
      </c>
    </row>
    <row r="247" spans="1:12">
      <c r="A247" s="8">
        <v>42194</v>
      </c>
      <c r="B247" t="s">
        <v>23</v>
      </c>
      <c r="C247">
        <v>7</v>
      </c>
      <c r="D247" t="s">
        <v>24</v>
      </c>
      <c r="E247">
        <v>114</v>
      </c>
      <c r="F247">
        <v>0.6</v>
      </c>
    </row>
    <row r="248" spans="1:12">
      <c r="A248" s="8">
        <v>42194</v>
      </c>
      <c r="B248" t="s">
        <v>23</v>
      </c>
      <c r="C248">
        <v>7</v>
      </c>
      <c r="D248" t="s">
        <v>24</v>
      </c>
      <c r="E248">
        <v>131</v>
      </c>
      <c r="F248">
        <v>2.0299999999999998</v>
      </c>
      <c r="G248">
        <v>7</v>
      </c>
    </row>
    <row r="249" spans="1:12">
      <c r="A249" s="8">
        <v>42194</v>
      </c>
      <c r="B249" t="s">
        <v>23</v>
      </c>
      <c r="C249">
        <v>7</v>
      </c>
      <c r="D249" t="s">
        <v>24</v>
      </c>
      <c r="E249">
        <v>83</v>
      </c>
      <c r="F249">
        <v>0.99</v>
      </c>
      <c r="G249">
        <v>6</v>
      </c>
    </row>
    <row r="250" spans="1:12">
      <c r="A250" s="8">
        <v>42194</v>
      </c>
      <c r="B250" t="s">
        <v>23</v>
      </c>
      <c r="C250">
        <v>7</v>
      </c>
      <c r="D250" t="s">
        <v>24</v>
      </c>
      <c r="E250">
        <v>79</v>
      </c>
      <c r="F250">
        <v>1.4</v>
      </c>
      <c r="G250">
        <v>7</v>
      </c>
    </row>
    <row r="251" spans="1:12">
      <c r="A251" s="8">
        <v>42194</v>
      </c>
      <c r="B251" t="s">
        <v>23</v>
      </c>
      <c r="C251">
        <v>7</v>
      </c>
      <c r="D251" t="s">
        <v>24</v>
      </c>
      <c r="E251">
        <v>131</v>
      </c>
      <c r="F251">
        <v>1.39</v>
      </c>
    </row>
    <row r="252" spans="1:12">
      <c r="A252" s="8">
        <v>42194</v>
      </c>
      <c r="B252" t="s">
        <v>23</v>
      </c>
      <c r="C252">
        <v>7</v>
      </c>
      <c r="D252" t="s">
        <v>24</v>
      </c>
      <c r="E252">
        <v>100</v>
      </c>
      <c r="F252">
        <v>0.65</v>
      </c>
    </row>
    <row r="253" spans="1:12">
      <c r="A253" s="8">
        <v>42194</v>
      </c>
      <c r="B253" t="s">
        <v>23</v>
      </c>
      <c r="C253">
        <v>7</v>
      </c>
      <c r="D253" t="s">
        <v>24</v>
      </c>
      <c r="E253">
        <v>111</v>
      </c>
      <c r="F253">
        <v>1.18</v>
      </c>
      <c r="G253">
        <v>4</v>
      </c>
    </row>
    <row r="254" spans="1:12">
      <c r="A254" s="8">
        <v>42194</v>
      </c>
      <c r="B254" t="s">
        <v>23</v>
      </c>
      <c r="C254">
        <v>7</v>
      </c>
      <c r="D254" t="s">
        <v>24</v>
      </c>
      <c r="E254">
        <v>121</v>
      </c>
      <c r="F254">
        <v>1.1499999999999999</v>
      </c>
    </row>
    <row r="255" spans="1:12">
      <c r="A255" s="8">
        <v>42194</v>
      </c>
      <c r="B255" t="s">
        <v>23</v>
      </c>
      <c r="C255">
        <v>7</v>
      </c>
      <c r="D255" t="s">
        <v>24</v>
      </c>
      <c r="E255">
        <v>78</v>
      </c>
      <c r="F255">
        <v>1.38</v>
      </c>
      <c r="G255">
        <v>5</v>
      </c>
    </row>
    <row r="256" spans="1:12">
      <c r="A256" s="8">
        <v>42194</v>
      </c>
      <c r="B256" t="s">
        <v>20</v>
      </c>
      <c r="C256">
        <v>41</v>
      </c>
      <c r="D256" t="s">
        <v>19</v>
      </c>
      <c r="F256">
        <v>4.87</v>
      </c>
      <c r="J256">
        <f>SUM(75,86,163,186,194,209,217)</f>
        <v>1130</v>
      </c>
      <c r="K256">
        <v>7</v>
      </c>
      <c r="L256">
        <v>217</v>
      </c>
    </row>
    <row r="257" spans="1:12">
      <c r="A257" s="8">
        <v>42194</v>
      </c>
      <c r="B257" t="s">
        <v>20</v>
      </c>
      <c r="C257">
        <v>41</v>
      </c>
      <c r="D257" t="s">
        <v>19</v>
      </c>
      <c r="F257">
        <v>7.71</v>
      </c>
      <c r="J257">
        <f>SUM(145,154,196,207,222,237,293,302,243,268,270,282)</f>
        <v>2819</v>
      </c>
      <c r="K257">
        <v>12</v>
      </c>
      <c r="L257">
        <v>302</v>
      </c>
    </row>
    <row r="258" spans="1:12">
      <c r="A258" s="8">
        <v>42194</v>
      </c>
      <c r="B258" t="s">
        <v>20</v>
      </c>
      <c r="C258">
        <v>41</v>
      </c>
      <c r="D258" t="s">
        <v>19</v>
      </c>
      <c r="F258">
        <v>0.81</v>
      </c>
      <c r="J258">
        <f>SUM(39,57,58)</f>
        <v>154</v>
      </c>
      <c r="K258">
        <v>3</v>
      </c>
      <c r="L258">
        <v>58</v>
      </c>
    </row>
    <row r="259" spans="1:12">
      <c r="A259" s="8">
        <v>42194</v>
      </c>
      <c r="B259" t="s">
        <v>20</v>
      </c>
      <c r="C259">
        <v>41</v>
      </c>
      <c r="D259" t="s">
        <v>19</v>
      </c>
      <c r="F259">
        <v>1.43</v>
      </c>
      <c r="J259">
        <f>SUM(53,58,59,52,57,58,176)</f>
        <v>513</v>
      </c>
      <c r="K259">
        <v>7</v>
      </c>
      <c r="L259">
        <v>176</v>
      </c>
    </row>
    <row r="260" spans="1:12">
      <c r="A260" s="8">
        <v>42194</v>
      </c>
      <c r="B260" t="s">
        <v>20</v>
      </c>
      <c r="C260">
        <v>41</v>
      </c>
      <c r="D260" t="s">
        <v>19</v>
      </c>
      <c r="F260">
        <v>6.52</v>
      </c>
      <c r="J260">
        <f>SUM(112,174,208,214,237,265,289,294,307)</f>
        <v>2100</v>
      </c>
      <c r="K260">
        <v>9</v>
      </c>
      <c r="L260">
        <v>307</v>
      </c>
    </row>
    <row r="261" spans="1:12">
      <c r="A261" s="8">
        <v>42194</v>
      </c>
      <c r="B261" t="s">
        <v>20</v>
      </c>
      <c r="C261">
        <v>41</v>
      </c>
      <c r="D261" t="s">
        <v>19</v>
      </c>
      <c r="F261">
        <v>5.5</v>
      </c>
      <c r="J261">
        <f>SUM(52,99,154,179,206,217,285,269,253,260)</f>
        <v>1974</v>
      </c>
      <c r="K261">
        <v>10</v>
      </c>
      <c r="L261">
        <v>285</v>
      </c>
    </row>
    <row r="262" spans="1:12">
      <c r="A262" s="8">
        <v>42194</v>
      </c>
      <c r="B262" t="s">
        <v>20</v>
      </c>
      <c r="C262">
        <v>33</v>
      </c>
      <c r="D262" t="s">
        <v>19</v>
      </c>
      <c r="F262">
        <v>2.78</v>
      </c>
      <c r="J262">
        <f>SUM(40,56,71,77,79,128)</f>
        <v>451</v>
      </c>
      <c r="K262">
        <v>6</v>
      </c>
      <c r="L262">
        <v>128</v>
      </c>
    </row>
    <row r="263" spans="1:12">
      <c r="A263" s="8">
        <v>42194</v>
      </c>
      <c r="B263" t="s">
        <v>20</v>
      </c>
      <c r="C263">
        <v>33</v>
      </c>
      <c r="D263" t="s">
        <v>19</v>
      </c>
      <c r="F263">
        <v>1.2</v>
      </c>
      <c r="J263">
        <f>SUM(71,92)</f>
        <v>163</v>
      </c>
      <c r="K263">
        <v>2</v>
      </c>
      <c r="L263">
        <v>92</v>
      </c>
    </row>
    <row r="264" spans="1:12">
      <c r="A264" s="8">
        <v>42194</v>
      </c>
      <c r="B264" t="s">
        <v>20</v>
      </c>
      <c r="C264">
        <v>33</v>
      </c>
      <c r="D264" t="s">
        <v>19</v>
      </c>
      <c r="F264">
        <v>4.28</v>
      </c>
      <c r="J264">
        <f>SUM(109,118,151,159,183,204,204,213,218)</f>
        <v>1559</v>
      </c>
      <c r="K264">
        <v>9</v>
      </c>
      <c r="L264">
        <v>218</v>
      </c>
    </row>
    <row r="265" spans="1:12">
      <c r="A265" s="8">
        <v>42194</v>
      </c>
      <c r="B265" t="s">
        <v>20</v>
      </c>
      <c r="C265">
        <v>33</v>
      </c>
      <c r="D265" t="s">
        <v>19</v>
      </c>
      <c r="F265">
        <v>4.78</v>
      </c>
      <c r="J265">
        <f>SUM(88,135,147,158,172,188,196,221,228)</f>
        <v>1533</v>
      </c>
      <c r="K265">
        <v>9</v>
      </c>
      <c r="L265">
        <v>228</v>
      </c>
    </row>
    <row r="266" spans="1:12">
      <c r="A266" s="8">
        <v>42194</v>
      </c>
      <c r="B266" t="s">
        <v>20</v>
      </c>
      <c r="C266">
        <v>33</v>
      </c>
      <c r="D266" t="s">
        <v>19</v>
      </c>
      <c r="F266">
        <v>2.34</v>
      </c>
      <c r="J266">
        <f>SUM(86,132,139,160,173)</f>
        <v>690</v>
      </c>
      <c r="K266">
        <v>5</v>
      </c>
      <c r="L266">
        <v>173</v>
      </c>
    </row>
    <row r="267" spans="1:12">
      <c r="A267" s="8">
        <v>42194</v>
      </c>
      <c r="B267" t="s">
        <v>20</v>
      </c>
      <c r="C267">
        <v>33</v>
      </c>
      <c r="D267" t="s">
        <v>19</v>
      </c>
      <c r="F267">
        <v>2.81</v>
      </c>
      <c r="J267">
        <f>SUM(58,78,106,128,141,174,183,192)</f>
        <v>1060</v>
      </c>
      <c r="K267">
        <v>8</v>
      </c>
      <c r="L267">
        <v>192</v>
      </c>
    </row>
    <row r="268" spans="1:12">
      <c r="A268" s="8">
        <v>42194</v>
      </c>
      <c r="B268" t="s">
        <v>20</v>
      </c>
      <c r="C268">
        <v>33</v>
      </c>
      <c r="D268" t="s">
        <v>19</v>
      </c>
      <c r="F268">
        <v>3.04</v>
      </c>
      <c r="J268">
        <f>SUM(100,108,130,139,152,167,186)</f>
        <v>982</v>
      </c>
      <c r="K268">
        <v>7</v>
      </c>
      <c r="L268">
        <v>186</v>
      </c>
    </row>
    <row r="269" spans="1:12">
      <c r="A269" s="8">
        <v>42194</v>
      </c>
      <c r="B269" t="s">
        <v>20</v>
      </c>
      <c r="C269">
        <v>33</v>
      </c>
      <c r="D269" t="s">
        <v>19</v>
      </c>
      <c r="F269">
        <v>2.91</v>
      </c>
      <c r="J269">
        <f>SUM(81,97,104,140,153,164,195,198)</f>
        <v>1132</v>
      </c>
      <c r="K269">
        <v>8</v>
      </c>
      <c r="L269">
        <v>198</v>
      </c>
    </row>
    <row r="270" spans="1:12">
      <c r="A270" s="8">
        <v>42194</v>
      </c>
      <c r="B270" t="s">
        <v>20</v>
      </c>
      <c r="C270">
        <v>33</v>
      </c>
      <c r="D270" t="s">
        <v>19</v>
      </c>
      <c r="F270">
        <v>2.11</v>
      </c>
      <c r="J270">
        <f>SUM(40,77,94,123,136,152)</f>
        <v>622</v>
      </c>
      <c r="K270">
        <v>6</v>
      </c>
      <c r="L270">
        <v>152</v>
      </c>
    </row>
    <row r="271" spans="1:12">
      <c r="A271" s="8">
        <v>42194</v>
      </c>
      <c r="B271" t="s">
        <v>20</v>
      </c>
      <c r="C271">
        <v>33</v>
      </c>
      <c r="D271" t="s">
        <v>19</v>
      </c>
      <c r="F271">
        <v>2.06</v>
      </c>
      <c r="J271">
        <f>SUM(36,72,129,148,151)</f>
        <v>536</v>
      </c>
      <c r="K271">
        <v>5</v>
      </c>
      <c r="L271">
        <v>151</v>
      </c>
    </row>
    <row r="272" spans="1:12">
      <c r="A272" s="8">
        <v>42194</v>
      </c>
      <c r="B272" t="s">
        <v>20</v>
      </c>
      <c r="C272">
        <v>33</v>
      </c>
      <c r="D272" t="s">
        <v>19</v>
      </c>
      <c r="F272">
        <v>7.42</v>
      </c>
      <c r="J272">
        <f>SUM(68,132,40,172,205,213,219,219,234,235,240)</f>
        <v>1977</v>
      </c>
      <c r="K272">
        <v>11</v>
      </c>
      <c r="L272">
        <v>240</v>
      </c>
    </row>
    <row r="273" spans="1:12">
      <c r="A273" s="8">
        <v>42194</v>
      </c>
      <c r="B273" t="s">
        <v>20</v>
      </c>
      <c r="C273">
        <v>33</v>
      </c>
      <c r="D273" t="s">
        <v>19</v>
      </c>
      <c r="F273">
        <v>2.04</v>
      </c>
      <c r="J273">
        <f>SUM(55,94,106,132,143,155)</f>
        <v>685</v>
      </c>
      <c r="K273">
        <v>6</v>
      </c>
      <c r="L273">
        <v>155</v>
      </c>
    </row>
    <row r="274" spans="1:12">
      <c r="A274" s="8">
        <v>42194</v>
      </c>
      <c r="B274" t="s">
        <v>20</v>
      </c>
      <c r="C274">
        <v>33</v>
      </c>
      <c r="D274" t="s">
        <v>19</v>
      </c>
      <c r="F274">
        <v>3.09</v>
      </c>
      <c r="J274">
        <f>SUM(127,128,160,172,191)</f>
        <v>778</v>
      </c>
      <c r="K274">
        <v>5</v>
      </c>
      <c r="L274">
        <v>191</v>
      </c>
    </row>
    <row r="275" spans="1:12">
      <c r="A275" s="8">
        <v>42194</v>
      </c>
      <c r="B275" t="s">
        <v>20</v>
      </c>
      <c r="C275">
        <v>33</v>
      </c>
      <c r="D275" t="s">
        <v>19</v>
      </c>
      <c r="F275">
        <v>3.61</v>
      </c>
      <c r="J275">
        <f>SUM(62,117,124,119,136,188,223)</f>
        <v>969</v>
      </c>
      <c r="K275">
        <v>7</v>
      </c>
      <c r="L275">
        <v>223</v>
      </c>
    </row>
    <row r="276" spans="1:12">
      <c r="A276" s="8">
        <v>42194</v>
      </c>
      <c r="B276" t="s">
        <v>20</v>
      </c>
      <c r="C276">
        <v>33</v>
      </c>
      <c r="D276" t="s">
        <v>19</v>
      </c>
      <c r="F276">
        <v>4.03</v>
      </c>
      <c r="J276">
        <f>SUM(139,153,158,180,209)</f>
        <v>839</v>
      </c>
      <c r="K276">
        <v>5</v>
      </c>
      <c r="L276">
        <v>209</v>
      </c>
    </row>
    <row r="277" spans="1:12">
      <c r="A277" s="8">
        <v>42194</v>
      </c>
      <c r="B277" t="s">
        <v>20</v>
      </c>
      <c r="C277">
        <v>33</v>
      </c>
      <c r="D277" t="s">
        <v>19</v>
      </c>
      <c r="F277">
        <v>5.98</v>
      </c>
      <c r="J277">
        <f>SUM(105,104,150,171,187,201,223,251,249,255,260)</f>
        <v>2156</v>
      </c>
      <c r="K277">
        <v>11</v>
      </c>
      <c r="L277">
        <v>260</v>
      </c>
    </row>
    <row r="278" spans="1:12">
      <c r="A278" s="8">
        <v>42194</v>
      </c>
      <c r="B278" t="s">
        <v>20</v>
      </c>
      <c r="C278">
        <v>14</v>
      </c>
      <c r="D278" t="s">
        <v>19</v>
      </c>
      <c r="F278">
        <v>4.12</v>
      </c>
      <c r="J278">
        <f>SUM(96,109,115,154,168,197,207,224)</f>
        <v>1270</v>
      </c>
      <c r="K278">
        <v>8</v>
      </c>
      <c r="L278">
        <v>224</v>
      </c>
    </row>
    <row r="279" spans="1:12">
      <c r="A279" s="8">
        <v>42194</v>
      </c>
      <c r="B279" t="s">
        <v>20</v>
      </c>
      <c r="C279">
        <v>14</v>
      </c>
      <c r="D279" t="s">
        <v>19</v>
      </c>
      <c r="F279">
        <v>6.17</v>
      </c>
      <c r="J279">
        <f>SUM(80,66,100,102,102,118,141,155,158,171,175,184,198,205)</f>
        <v>1955</v>
      </c>
      <c r="K279">
        <v>14</v>
      </c>
      <c r="L279">
        <v>205</v>
      </c>
    </row>
    <row r="280" spans="1:12">
      <c r="A280" s="8">
        <v>42194</v>
      </c>
      <c r="B280" t="s">
        <v>20</v>
      </c>
      <c r="C280">
        <v>14</v>
      </c>
      <c r="D280" t="s">
        <v>19</v>
      </c>
      <c r="F280">
        <v>0.68</v>
      </c>
      <c r="J280">
        <f>SUM(32,49,60,81,100,107)</f>
        <v>429</v>
      </c>
      <c r="K280">
        <v>6</v>
      </c>
      <c r="L280">
        <v>107</v>
      </c>
    </row>
    <row r="281" spans="1:12">
      <c r="A281" s="8">
        <v>42194</v>
      </c>
      <c r="B281" t="s">
        <v>20</v>
      </c>
      <c r="C281">
        <v>14</v>
      </c>
      <c r="D281" t="s">
        <v>19</v>
      </c>
      <c r="F281">
        <v>2.1800000000000002</v>
      </c>
      <c r="J281">
        <f>SUM(43,51,66,88,110,146,144,168,177)</f>
        <v>993</v>
      </c>
      <c r="K281">
        <v>9</v>
      </c>
      <c r="L281">
        <v>177</v>
      </c>
    </row>
    <row r="282" spans="1:12">
      <c r="A282" s="8">
        <v>42194</v>
      </c>
      <c r="B282" t="s">
        <v>20</v>
      </c>
      <c r="C282">
        <v>14</v>
      </c>
      <c r="D282" t="s">
        <v>19</v>
      </c>
      <c r="F282">
        <v>0.41</v>
      </c>
      <c r="J282">
        <f>SUM(32,48)</f>
        <v>80</v>
      </c>
      <c r="K282">
        <v>2</v>
      </c>
      <c r="L282">
        <v>48</v>
      </c>
    </row>
    <row r="283" spans="1:12">
      <c r="A283" s="8">
        <v>42194</v>
      </c>
      <c r="B283" t="s">
        <v>20</v>
      </c>
      <c r="C283">
        <v>14</v>
      </c>
      <c r="D283" t="s">
        <v>19</v>
      </c>
      <c r="F283">
        <v>1.39</v>
      </c>
      <c r="J283">
        <f>SUM(41,83,105,120,126)</f>
        <v>475</v>
      </c>
      <c r="K283">
        <v>5</v>
      </c>
      <c r="L283">
        <v>126</v>
      </c>
    </row>
    <row r="284" spans="1:12">
      <c r="A284" s="8">
        <v>42194</v>
      </c>
      <c r="B284" t="s">
        <v>20</v>
      </c>
      <c r="C284">
        <v>14</v>
      </c>
      <c r="D284" t="s">
        <v>19</v>
      </c>
      <c r="F284">
        <v>2.65</v>
      </c>
      <c r="J284">
        <f>SUM(44,71,91,114,137,141,167,181,186,191)</f>
        <v>1323</v>
      </c>
      <c r="K284">
        <v>10</v>
      </c>
      <c r="L284">
        <v>191</v>
      </c>
    </row>
    <row r="285" spans="1:12">
      <c r="A285" s="8">
        <v>42194</v>
      </c>
      <c r="B285" t="s">
        <v>20</v>
      </c>
      <c r="C285">
        <v>14</v>
      </c>
      <c r="D285" t="s">
        <v>19</v>
      </c>
      <c r="F285">
        <v>4.75</v>
      </c>
      <c r="J285">
        <f>SUM(127,134,145,139,141,149,150,159,178,196,200)</f>
        <v>1718</v>
      </c>
      <c r="K285">
        <v>11</v>
      </c>
      <c r="L285">
        <v>200</v>
      </c>
    </row>
    <row r="286" spans="1:12">
      <c r="A286" s="8">
        <v>42194</v>
      </c>
      <c r="B286" t="s">
        <v>20</v>
      </c>
      <c r="C286">
        <v>14</v>
      </c>
      <c r="D286" t="s">
        <v>19</v>
      </c>
      <c r="F286">
        <v>3.18</v>
      </c>
      <c r="J286">
        <f>SUM(64,87,120,150,161,194,199,202)</f>
        <v>1177</v>
      </c>
      <c r="K286">
        <v>8</v>
      </c>
      <c r="L286">
        <v>202</v>
      </c>
    </row>
    <row r="287" spans="1:12">
      <c r="A287" s="8">
        <v>42194</v>
      </c>
      <c r="B287" t="s">
        <v>20</v>
      </c>
      <c r="C287">
        <v>14</v>
      </c>
      <c r="D287" t="s">
        <v>19</v>
      </c>
      <c r="F287">
        <v>1.01</v>
      </c>
      <c r="J287">
        <f>SUM(28,30,40,42,104)</f>
        <v>244</v>
      </c>
      <c r="K287">
        <v>5</v>
      </c>
      <c r="L287">
        <v>104</v>
      </c>
    </row>
    <row r="288" spans="1:12">
      <c r="A288" s="8">
        <v>42194</v>
      </c>
      <c r="B288" t="s">
        <v>20</v>
      </c>
      <c r="C288">
        <v>14</v>
      </c>
      <c r="D288" t="s">
        <v>19</v>
      </c>
      <c r="F288">
        <v>2.58</v>
      </c>
      <c r="J288">
        <f>SUM(31,36,79,104,126,133,160,162)</f>
        <v>831</v>
      </c>
      <c r="K288">
        <v>8</v>
      </c>
      <c r="L288">
        <v>162</v>
      </c>
    </row>
    <row r="289" spans="1:12">
      <c r="A289" s="8">
        <v>42194</v>
      </c>
      <c r="B289" t="s">
        <v>20</v>
      </c>
      <c r="C289">
        <v>14</v>
      </c>
      <c r="D289" t="s">
        <v>19</v>
      </c>
      <c r="F289">
        <v>3.55</v>
      </c>
      <c r="J289">
        <f>SUM(53,73,122,124,149,174,179,197,209)</f>
        <v>1280</v>
      </c>
      <c r="K289">
        <v>9</v>
      </c>
      <c r="L289">
        <v>209</v>
      </c>
    </row>
    <row r="290" spans="1:12">
      <c r="A290" s="8">
        <v>42194</v>
      </c>
      <c r="B290" t="s">
        <v>20</v>
      </c>
      <c r="C290">
        <v>14</v>
      </c>
      <c r="D290" t="s">
        <v>19</v>
      </c>
      <c r="F290">
        <v>1.51</v>
      </c>
      <c r="J290">
        <f>SUM(60,83,98,122,123)</f>
        <v>486</v>
      </c>
      <c r="K290">
        <v>5</v>
      </c>
      <c r="L290">
        <v>123</v>
      </c>
    </row>
    <row r="291" spans="1:12">
      <c r="A291" s="8">
        <v>42199</v>
      </c>
      <c r="B291" t="s">
        <v>25</v>
      </c>
      <c r="C291">
        <v>34</v>
      </c>
      <c r="D291" t="s">
        <v>19</v>
      </c>
      <c r="F291">
        <v>5</v>
      </c>
      <c r="J291">
        <f>SUM(116,227,225,258,267,287,312,320,322,321,340)</f>
        <v>2995</v>
      </c>
      <c r="K291">
        <v>11</v>
      </c>
      <c r="L291">
        <v>340</v>
      </c>
    </row>
    <row r="292" spans="1:12">
      <c r="A292" s="8">
        <v>42199</v>
      </c>
      <c r="B292" t="s">
        <v>25</v>
      </c>
      <c r="C292">
        <v>34</v>
      </c>
      <c r="D292" t="s">
        <v>19</v>
      </c>
      <c r="F292">
        <v>3.12</v>
      </c>
      <c r="J292">
        <f>SUM(130,180,200,251,249,280,300)</f>
        <v>1590</v>
      </c>
      <c r="K292">
        <v>7</v>
      </c>
      <c r="L292">
        <v>300</v>
      </c>
    </row>
    <row r="293" spans="1:12">
      <c r="A293" s="8">
        <v>42199</v>
      </c>
      <c r="B293" t="s">
        <v>25</v>
      </c>
      <c r="C293">
        <v>34</v>
      </c>
      <c r="D293" t="s">
        <v>19</v>
      </c>
      <c r="F293">
        <v>3.71</v>
      </c>
      <c r="J293">
        <f>SUM(146,252,263,293,301,300,325,331,338)</f>
        <v>2549</v>
      </c>
      <c r="K293">
        <v>9</v>
      </c>
      <c r="L293">
        <v>338</v>
      </c>
    </row>
    <row r="294" spans="1:12">
      <c r="A294" s="8">
        <v>42199</v>
      </c>
      <c r="B294" t="s">
        <v>25</v>
      </c>
      <c r="C294">
        <v>34</v>
      </c>
      <c r="D294" t="s">
        <v>19</v>
      </c>
      <c r="F294">
        <v>2.56</v>
      </c>
      <c r="J294">
        <f>SUM(166,267,296,297,301,302)</f>
        <v>1629</v>
      </c>
      <c r="K294">
        <v>6</v>
      </c>
      <c r="L294">
        <v>302</v>
      </c>
    </row>
    <row r="295" spans="1:12">
      <c r="A295" s="8">
        <v>42199</v>
      </c>
      <c r="B295" t="s">
        <v>25</v>
      </c>
      <c r="C295">
        <v>34</v>
      </c>
      <c r="D295" t="s">
        <v>19</v>
      </c>
      <c r="F295">
        <v>0.46</v>
      </c>
      <c r="J295">
        <v>69</v>
      </c>
      <c r="K295">
        <v>2</v>
      </c>
      <c r="L295">
        <v>39</v>
      </c>
    </row>
    <row r="296" spans="1:12">
      <c r="A296" s="8">
        <v>42199</v>
      </c>
      <c r="B296" t="s">
        <v>25</v>
      </c>
      <c r="C296">
        <v>34</v>
      </c>
      <c r="D296" t="s">
        <v>19</v>
      </c>
      <c r="F296">
        <v>0.8</v>
      </c>
      <c r="J296">
        <f>SUM(43,43,58)</f>
        <v>144</v>
      </c>
      <c r="K296">
        <v>3</v>
      </c>
      <c r="L296">
        <v>58</v>
      </c>
    </row>
    <row r="297" spans="1:12">
      <c r="A297" s="8">
        <v>42199</v>
      </c>
      <c r="B297" t="s">
        <v>25</v>
      </c>
      <c r="C297">
        <v>34</v>
      </c>
      <c r="D297" t="s">
        <v>19</v>
      </c>
      <c r="F297">
        <v>2.95</v>
      </c>
      <c r="J297">
        <f>SUM(132,231,293,305,306)</f>
        <v>1267</v>
      </c>
      <c r="K297">
        <v>5</v>
      </c>
      <c r="L297">
        <v>306</v>
      </c>
    </row>
    <row r="298" spans="1:12">
      <c r="A298" s="8">
        <v>42199</v>
      </c>
      <c r="B298" t="s">
        <v>25</v>
      </c>
      <c r="C298">
        <v>34</v>
      </c>
      <c r="D298" t="s">
        <v>19</v>
      </c>
      <c r="F298">
        <v>7.49</v>
      </c>
      <c r="J298">
        <f>SUM(124,249,319,335,367,356,365,376,378,384)</f>
        <v>3253</v>
      </c>
      <c r="K298">
        <v>10</v>
      </c>
      <c r="L298">
        <v>384</v>
      </c>
    </row>
    <row r="299" spans="1:12">
      <c r="A299" s="8">
        <v>42199</v>
      </c>
      <c r="B299" t="s">
        <v>25</v>
      </c>
      <c r="C299">
        <v>34</v>
      </c>
      <c r="D299" t="s">
        <v>19</v>
      </c>
      <c r="F299">
        <v>2.41</v>
      </c>
      <c r="J299">
        <f>SUM(108,175,280,277,291,309,316)</f>
        <v>1756</v>
      </c>
      <c r="K299">
        <v>7</v>
      </c>
      <c r="L299">
        <v>316</v>
      </c>
    </row>
    <row r="300" spans="1:12">
      <c r="A300" s="8">
        <v>42199</v>
      </c>
      <c r="B300" t="s">
        <v>25</v>
      </c>
      <c r="C300">
        <v>34</v>
      </c>
      <c r="D300" t="s">
        <v>19</v>
      </c>
      <c r="F300">
        <v>3</v>
      </c>
      <c r="J300">
        <f>SUM(154,229,272,304,333,342)</f>
        <v>1634</v>
      </c>
      <c r="K300">
        <v>6</v>
      </c>
      <c r="L300">
        <v>342</v>
      </c>
    </row>
    <row r="301" spans="1:12">
      <c r="A301" s="8">
        <v>42199</v>
      </c>
      <c r="B301" t="s">
        <v>25</v>
      </c>
      <c r="C301">
        <v>33</v>
      </c>
      <c r="D301" t="s">
        <v>19</v>
      </c>
      <c r="F301">
        <v>5.43</v>
      </c>
      <c r="J301">
        <f>SUM(105,272,227,305,318,324,334,361,364,368)</f>
        <v>2978</v>
      </c>
      <c r="K301">
        <v>10</v>
      </c>
      <c r="L301">
        <v>368</v>
      </c>
    </row>
    <row r="302" spans="1:12">
      <c r="A302" s="8">
        <v>42199</v>
      </c>
      <c r="B302" t="s">
        <v>25</v>
      </c>
      <c r="C302">
        <v>33</v>
      </c>
      <c r="D302" t="s">
        <v>19</v>
      </c>
      <c r="F302">
        <v>2.54</v>
      </c>
      <c r="J302">
        <f>SUM(202,231,270,281)</f>
        <v>984</v>
      </c>
      <c r="K302">
        <v>4</v>
      </c>
      <c r="L302">
        <v>281</v>
      </c>
    </row>
    <row r="303" spans="1:12">
      <c r="A303" s="8">
        <v>42199</v>
      </c>
      <c r="B303" t="s">
        <v>25</v>
      </c>
      <c r="C303">
        <v>33</v>
      </c>
      <c r="D303" t="s">
        <v>19</v>
      </c>
      <c r="F303">
        <v>3.91</v>
      </c>
      <c r="J303">
        <f>SUM(141,212,250,274,285,297)</f>
        <v>1459</v>
      </c>
      <c r="K303">
        <v>6</v>
      </c>
      <c r="L303">
        <v>297</v>
      </c>
    </row>
    <row r="304" spans="1:12">
      <c r="A304" s="8">
        <v>42199</v>
      </c>
      <c r="B304" t="s">
        <v>25</v>
      </c>
      <c r="C304">
        <v>33</v>
      </c>
      <c r="D304" t="s">
        <v>19</v>
      </c>
      <c r="F304">
        <v>2.72</v>
      </c>
      <c r="J304">
        <f>SUM(67,61,75,79)</f>
        <v>282</v>
      </c>
      <c r="K304">
        <v>4</v>
      </c>
      <c r="L304">
        <v>79</v>
      </c>
    </row>
    <row r="305" spans="1:12">
      <c r="A305" s="8">
        <v>42199</v>
      </c>
      <c r="B305" t="s">
        <v>25</v>
      </c>
      <c r="C305">
        <v>32</v>
      </c>
      <c r="D305" t="s">
        <v>19</v>
      </c>
      <c r="F305">
        <v>2.34</v>
      </c>
      <c r="J305">
        <f>SUM(59,115,214,220,268)</f>
        <v>876</v>
      </c>
      <c r="K305">
        <v>5</v>
      </c>
      <c r="L305">
        <v>268</v>
      </c>
    </row>
    <row r="306" spans="1:12">
      <c r="A306" s="8">
        <v>42199</v>
      </c>
      <c r="B306" t="s">
        <v>25</v>
      </c>
      <c r="C306">
        <v>32</v>
      </c>
      <c r="D306" t="s">
        <v>19</v>
      </c>
      <c r="F306">
        <v>3.48</v>
      </c>
      <c r="J306">
        <f>SUM(72,144,249,257,273,272)</f>
        <v>1267</v>
      </c>
      <c r="K306">
        <v>6</v>
      </c>
      <c r="L306">
        <v>273</v>
      </c>
    </row>
    <row r="307" spans="1:12">
      <c r="A307" s="8">
        <v>42199</v>
      </c>
      <c r="B307" t="s">
        <v>25</v>
      </c>
      <c r="C307">
        <v>32</v>
      </c>
      <c r="D307" t="s">
        <v>19</v>
      </c>
      <c r="F307">
        <v>3.95</v>
      </c>
      <c r="J307">
        <f>SUM(102,190,217,221,268,266,279,317)</f>
        <v>1860</v>
      </c>
      <c r="K307">
        <v>8</v>
      </c>
      <c r="L307">
        <v>317</v>
      </c>
    </row>
    <row r="308" spans="1:12">
      <c r="A308" s="8">
        <v>42199</v>
      </c>
      <c r="B308" t="s">
        <v>25</v>
      </c>
      <c r="C308">
        <v>32</v>
      </c>
      <c r="D308" t="s">
        <v>19</v>
      </c>
      <c r="F308">
        <v>1.65</v>
      </c>
      <c r="J308">
        <f>SUM(155,184,147,217,245)</f>
        <v>948</v>
      </c>
      <c r="K308">
        <v>5</v>
      </c>
      <c r="L308">
        <v>245</v>
      </c>
    </row>
    <row r="309" spans="1:12">
      <c r="A309" s="8">
        <v>42199</v>
      </c>
      <c r="B309" t="s">
        <v>25</v>
      </c>
      <c r="C309">
        <v>32</v>
      </c>
      <c r="D309" t="s">
        <v>19</v>
      </c>
      <c r="F309">
        <v>2.0099999999999998</v>
      </c>
      <c r="J309">
        <f>SUM(78,153,193,219)</f>
        <v>643</v>
      </c>
      <c r="K309">
        <v>4</v>
      </c>
      <c r="L309">
        <v>219</v>
      </c>
    </row>
    <row r="310" spans="1:12">
      <c r="A310" s="8">
        <v>42199</v>
      </c>
      <c r="B310" t="s">
        <v>25</v>
      </c>
      <c r="C310">
        <v>18</v>
      </c>
      <c r="D310" t="s">
        <v>19</v>
      </c>
      <c r="F310">
        <v>3.1</v>
      </c>
      <c r="J310">
        <f>SUM(60,70,99,126,159,166,197)</f>
        <v>877</v>
      </c>
      <c r="K310">
        <v>7</v>
      </c>
      <c r="L310">
        <v>197</v>
      </c>
    </row>
    <row r="311" spans="1:12">
      <c r="A311" s="8">
        <v>42199</v>
      </c>
      <c r="B311" t="s">
        <v>25</v>
      </c>
      <c r="C311">
        <v>18</v>
      </c>
      <c r="D311" t="s">
        <v>19</v>
      </c>
      <c r="F311">
        <v>1.96</v>
      </c>
      <c r="J311">
        <f>SUM(25,28,25,28,64)</f>
        <v>170</v>
      </c>
      <c r="K311">
        <v>5</v>
      </c>
      <c r="L311">
        <v>64</v>
      </c>
    </row>
    <row r="312" spans="1:12">
      <c r="A312" s="8">
        <v>42199</v>
      </c>
      <c r="B312" t="s">
        <v>25</v>
      </c>
      <c r="C312">
        <v>18</v>
      </c>
      <c r="D312" t="s">
        <v>19</v>
      </c>
      <c r="F312">
        <v>2.34</v>
      </c>
      <c r="J312">
        <f>SUM(41,55,80,129,162,163,176)</f>
        <v>806</v>
      </c>
      <c r="K312">
        <v>7</v>
      </c>
      <c r="L312">
        <v>176</v>
      </c>
    </row>
    <row r="313" spans="1:12">
      <c r="A313" s="8">
        <v>42199</v>
      </c>
      <c r="B313" t="s">
        <v>25</v>
      </c>
      <c r="C313">
        <v>18</v>
      </c>
      <c r="D313" t="s">
        <v>19</v>
      </c>
      <c r="F313">
        <v>1.5</v>
      </c>
      <c r="J313">
        <f>SUM(55,67,102,105,135)</f>
        <v>464</v>
      </c>
      <c r="K313">
        <v>5</v>
      </c>
      <c r="L313">
        <v>135</v>
      </c>
    </row>
    <row r="314" spans="1:12">
      <c r="A314" s="8">
        <v>42199</v>
      </c>
      <c r="B314" t="s">
        <v>25</v>
      </c>
      <c r="C314">
        <v>18</v>
      </c>
      <c r="D314" t="s">
        <v>19</v>
      </c>
      <c r="F314">
        <v>5.8</v>
      </c>
      <c r="J314">
        <f>SUM(110,136,172,177,208,233,241,259,257,267,278)</f>
        <v>2338</v>
      </c>
      <c r="K314">
        <v>11</v>
      </c>
      <c r="L314">
        <v>278</v>
      </c>
    </row>
    <row r="315" spans="1:12">
      <c r="A315" s="8">
        <v>42199</v>
      </c>
      <c r="B315" t="s">
        <v>25</v>
      </c>
      <c r="C315">
        <v>15</v>
      </c>
      <c r="D315" t="s">
        <v>19</v>
      </c>
      <c r="F315">
        <v>1.2</v>
      </c>
      <c r="J315">
        <f>SUM(47,94)</f>
        <v>141</v>
      </c>
      <c r="K315">
        <v>2</v>
      </c>
      <c r="L315">
        <v>94</v>
      </c>
    </row>
    <row r="316" spans="1:12">
      <c r="A316" s="8">
        <v>42199</v>
      </c>
      <c r="B316" t="s">
        <v>25</v>
      </c>
      <c r="C316">
        <v>15</v>
      </c>
      <c r="D316" t="s">
        <v>19</v>
      </c>
      <c r="F316">
        <v>5.61</v>
      </c>
      <c r="J316">
        <f>SUM(33,82,53,105,118,129,141,150,154,168,168)</f>
        <v>1301</v>
      </c>
      <c r="K316">
        <v>11</v>
      </c>
      <c r="L316">
        <v>168</v>
      </c>
    </row>
    <row r="317" spans="1:12">
      <c r="A317" s="8">
        <v>42199</v>
      </c>
      <c r="B317" t="s">
        <v>25</v>
      </c>
      <c r="C317">
        <v>15</v>
      </c>
      <c r="D317" t="s">
        <v>19</v>
      </c>
      <c r="F317">
        <v>7.27</v>
      </c>
      <c r="J317">
        <f>SUM(80,110,123,125,142,162,160,163,180,194,195,196)</f>
        <v>1830</v>
      </c>
      <c r="K317">
        <v>12</v>
      </c>
      <c r="L317">
        <v>196</v>
      </c>
    </row>
    <row r="318" spans="1:12">
      <c r="A318" s="8">
        <v>42199</v>
      </c>
      <c r="B318" t="s">
        <v>25</v>
      </c>
      <c r="C318">
        <v>15</v>
      </c>
      <c r="D318" t="s">
        <v>19</v>
      </c>
      <c r="F318">
        <v>5.19</v>
      </c>
      <c r="J318">
        <f>SUM(82,121,139,147,155,159,173,186,183,201,206)</f>
        <v>1752</v>
      </c>
      <c r="K318">
        <v>11</v>
      </c>
      <c r="L318">
        <v>206</v>
      </c>
    </row>
    <row r="319" spans="1:12">
      <c r="A319" s="8">
        <v>42199</v>
      </c>
      <c r="B319" t="s">
        <v>26</v>
      </c>
      <c r="C319">
        <v>38</v>
      </c>
      <c r="D319" t="s">
        <v>19</v>
      </c>
      <c r="F319">
        <v>5.18</v>
      </c>
      <c r="J319">
        <f>SUM(243,281,340,370,395,402,410)</f>
        <v>2441</v>
      </c>
      <c r="K319">
        <v>7</v>
      </c>
      <c r="L319">
        <v>410</v>
      </c>
    </row>
    <row r="320" spans="1:12">
      <c r="A320" s="8">
        <v>42199</v>
      </c>
      <c r="B320" t="s">
        <v>26</v>
      </c>
      <c r="C320">
        <v>38</v>
      </c>
      <c r="D320" t="s">
        <v>21</v>
      </c>
      <c r="F320">
        <v>1.9</v>
      </c>
      <c r="J320">
        <f>SUM(158,218,242,251,294)</f>
        <v>1163</v>
      </c>
      <c r="K320">
        <v>5</v>
      </c>
      <c r="L320">
        <v>294</v>
      </c>
    </row>
    <row r="321" spans="1:12">
      <c r="A321" s="8">
        <v>42199</v>
      </c>
      <c r="B321" t="s">
        <v>26</v>
      </c>
      <c r="C321">
        <v>38</v>
      </c>
      <c r="D321" t="s">
        <v>21</v>
      </c>
      <c r="E321">
        <v>334</v>
      </c>
      <c r="F321">
        <v>3.79</v>
      </c>
      <c r="H321">
        <v>32</v>
      </c>
      <c r="I321">
        <v>2.17</v>
      </c>
    </row>
    <row r="322" spans="1:12">
      <c r="A322" s="8">
        <v>42199</v>
      </c>
      <c r="B322" t="s">
        <v>26</v>
      </c>
      <c r="C322">
        <v>38</v>
      </c>
      <c r="D322" t="s">
        <v>19</v>
      </c>
      <c r="F322">
        <v>3.7</v>
      </c>
      <c r="J322">
        <f>SUM(236,321)</f>
        <v>557</v>
      </c>
      <c r="K322">
        <v>2</v>
      </c>
      <c r="L322">
        <v>321</v>
      </c>
    </row>
    <row r="323" spans="1:12">
      <c r="A323" s="8">
        <v>42199</v>
      </c>
      <c r="B323" t="s">
        <v>26</v>
      </c>
      <c r="C323">
        <v>38</v>
      </c>
      <c r="D323" t="s">
        <v>19</v>
      </c>
      <c r="F323">
        <v>5.0999999999999996</v>
      </c>
      <c r="J323">
        <f>SUM(390,410,409,414,415)</f>
        <v>2038</v>
      </c>
      <c r="K323">
        <v>5</v>
      </c>
      <c r="L323">
        <v>415</v>
      </c>
    </row>
    <row r="324" spans="1:12">
      <c r="A324" s="8">
        <v>42199</v>
      </c>
      <c r="B324" t="s">
        <v>26</v>
      </c>
      <c r="C324">
        <v>38</v>
      </c>
      <c r="D324" t="s">
        <v>19</v>
      </c>
      <c r="F324">
        <v>2.93</v>
      </c>
      <c r="J324">
        <f>SUM(223,223,270,308,311)</f>
        <v>1335</v>
      </c>
      <c r="K324">
        <v>5</v>
      </c>
      <c r="L324">
        <v>311</v>
      </c>
    </row>
    <row r="325" spans="1:12">
      <c r="A325" s="8">
        <v>42199</v>
      </c>
      <c r="B325" t="s">
        <v>26</v>
      </c>
      <c r="C325">
        <v>38</v>
      </c>
      <c r="D325" t="s">
        <v>19</v>
      </c>
      <c r="F325">
        <v>3.12</v>
      </c>
      <c r="J325">
        <f>SUM(198,218,262,295,298)</f>
        <v>1271</v>
      </c>
      <c r="K325">
        <v>5</v>
      </c>
      <c r="L325">
        <v>298</v>
      </c>
    </row>
    <row r="326" spans="1:12">
      <c r="A326" s="8">
        <v>42199</v>
      </c>
      <c r="B326" t="s">
        <v>26</v>
      </c>
      <c r="C326">
        <v>36</v>
      </c>
      <c r="D326" t="s">
        <v>19</v>
      </c>
      <c r="F326">
        <v>6.76</v>
      </c>
      <c r="J326">
        <f>SUM(244,264,287,339,346,357,370,373)</f>
        <v>2580</v>
      </c>
      <c r="K326">
        <v>8</v>
      </c>
      <c r="L326">
        <v>373</v>
      </c>
    </row>
    <row r="327" spans="1:12">
      <c r="A327" s="8">
        <v>42199</v>
      </c>
      <c r="B327" t="s">
        <v>26</v>
      </c>
      <c r="C327">
        <v>36</v>
      </c>
      <c r="D327" t="s">
        <v>19</v>
      </c>
      <c r="F327">
        <v>2.85</v>
      </c>
      <c r="J327">
        <f>SUM(200,216,247,253,257,260)</f>
        <v>1433</v>
      </c>
      <c r="K327">
        <v>6</v>
      </c>
      <c r="L327">
        <v>260</v>
      </c>
    </row>
    <row r="328" spans="1:12">
      <c r="A328" s="8">
        <v>42199</v>
      </c>
      <c r="B328" t="s">
        <v>26</v>
      </c>
      <c r="C328">
        <v>36</v>
      </c>
      <c r="D328" t="s">
        <v>19</v>
      </c>
      <c r="F328">
        <v>6.8</v>
      </c>
      <c r="J328">
        <f>SUM(300,307,334,346,368,372,373,389,390)</f>
        <v>3179</v>
      </c>
      <c r="K328">
        <v>9</v>
      </c>
      <c r="L328">
        <v>390</v>
      </c>
    </row>
    <row r="329" spans="1:12">
      <c r="A329" s="8">
        <v>42199</v>
      </c>
      <c r="B329" t="s">
        <v>26</v>
      </c>
      <c r="C329">
        <v>36</v>
      </c>
      <c r="D329" t="s">
        <v>19</v>
      </c>
      <c r="F329">
        <v>1.73</v>
      </c>
      <c r="J329">
        <f>SUM(151,226,234,265,270)</f>
        <v>1146</v>
      </c>
      <c r="K329">
        <v>5</v>
      </c>
      <c r="L329">
        <v>270</v>
      </c>
    </row>
    <row r="330" spans="1:12">
      <c r="A330" s="8">
        <v>42199</v>
      </c>
      <c r="B330" t="s">
        <v>26</v>
      </c>
      <c r="C330">
        <v>36</v>
      </c>
      <c r="D330" t="s">
        <v>21</v>
      </c>
      <c r="E330">
        <v>324</v>
      </c>
      <c r="F330">
        <v>3.29</v>
      </c>
      <c r="H330">
        <v>35</v>
      </c>
      <c r="I330">
        <v>2.21</v>
      </c>
    </row>
    <row r="331" spans="1:12">
      <c r="A331" s="8">
        <v>42199</v>
      </c>
      <c r="B331" t="s">
        <v>26</v>
      </c>
      <c r="C331">
        <v>36</v>
      </c>
      <c r="D331" t="s">
        <v>19</v>
      </c>
      <c r="F331">
        <v>3.99</v>
      </c>
      <c r="J331">
        <f>SUM(185,331,350,368,385,390,403)</f>
        <v>2412</v>
      </c>
      <c r="K331">
        <v>7</v>
      </c>
      <c r="L331">
        <v>403</v>
      </c>
    </row>
    <row r="332" spans="1:12">
      <c r="A332" s="8">
        <v>42199</v>
      </c>
      <c r="B332" t="s">
        <v>26</v>
      </c>
      <c r="C332">
        <v>36</v>
      </c>
      <c r="D332" t="s">
        <v>19</v>
      </c>
      <c r="F332">
        <v>0.92</v>
      </c>
      <c r="J332">
        <f>SUM(36,47,65,68,91)</f>
        <v>307</v>
      </c>
      <c r="K332">
        <v>5</v>
      </c>
      <c r="L332">
        <v>91</v>
      </c>
    </row>
    <row r="333" spans="1:12">
      <c r="A333" s="8">
        <v>42199</v>
      </c>
      <c r="B333" t="s">
        <v>26</v>
      </c>
      <c r="C333">
        <v>29</v>
      </c>
      <c r="D333" t="s">
        <v>19</v>
      </c>
      <c r="F333">
        <v>0.83</v>
      </c>
      <c r="J333" s="3">
        <f>SUM(85,119,151)</f>
        <v>355</v>
      </c>
      <c r="K333">
        <v>3</v>
      </c>
      <c r="L333">
        <v>151</v>
      </c>
    </row>
    <row r="334" spans="1:12">
      <c r="A334" s="8">
        <v>42199</v>
      </c>
      <c r="B334" t="s">
        <v>26</v>
      </c>
      <c r="C334">
        <v>29</v>
      </c>
      <c r="D334" t="s">
        <v>19</v>
      </c>
      <c r="F334">
        <v>1.18</v>
      </c>
      <c r="J334">
        <f>SUM(47,52,53)</f>
        <v>152</v>
      </c>
      <c r="K334">
        <v>3</v>
      </c>
      <c r="L334">
        <v>53</v>
      </c>
    </row>
    <row r="335" spans="1:12">
      <c r="A335" s="8">
        <v>42199</v>
      </c>
      <c r="B335" t="s">
        <v>26</v>
      </c>
      <c r="C335">
        <v>29</v>
      </c>
      <c r="D335" t="s">
        <v>19</v>
      </c>
      <c r="F335">
        <v>4.1399999999999997</v>
      </c>
      <c r="J335">
        <f>SUM(140,210,230,247,253,279,164)</f>
        <v>1523</v>
      </c>
      <c r="K335">
        <v>7</v>
      </c>
      <c r="L335">
        <v>279</v>
      </c>
    </row>
    <row r="336" spans="1:12">
      <c r="A336" s="8">
        <v>42199</v>
      </c>
      <c r="B336" t="s">
        <v>26</v>
      </c>
      <c r="C336">
        <v>29</v>
      </c>
      <c r="D336" t="s">
        <v>19</v>
      </c>
      <c r="F336">
        <v>0.89</v>
      </c>
      <c r="J336">
        <f>SUM(104,124,135,124)</f>
        <v>487</v>
      </c>
      <c r="K336">
        <v>4</v>
      </c>
      <c r="L336">
        <v>135</v>
      </c>
    </row>
    <row r="337" spans="1:12">
      <c r="A337" s="8">
        <v>42199</v>
      </c>
      <c r="B337" t="s">
        <v>26</v>
      </c>
      <c r="C337">
        <v>29</v>
      </c>
      <c r="D337" t="s">
        <v>19</v>
      </c>
      <c r="F337">
        <v>1.0900000000000001</v>
      </c>
      <c r="J337">
        <f>SUM(81,86,122,145,165)</f>
        <v>599</v>
      </c>
      <c r="K337">
        <v>5</v>
      </c>
      <c r="L337">
        <v>165</v>
      </c>
    </row>
    <row r="338" spans="1:12">
      <c r="A338" s="8">
        <v>42199</v>
      </c>
      <c r="B338" t="s">
        <v>26</v>
      </c>
      <c r="C338">
        <v>29</v>
      </c>
      <c r="D338" t="s">
        <v>19</v>
      </c>
      <c r="F338">
        <v>2.11</v>
      </c>
      <c r="J338">
        <f>SUM(35,84,133,134,164,173)</f>
        <v>723</v>
      </c>
      <c r="K338">
        <v>6</v>
      </c>
      <c r="L338">
        <v>173</v>
      </c>
    </row>
    <row r="339" spans="1:12">
      <c r="A339" s="8">
        <v>42199</v>
      </c>
      <c r="B339" t="s">
        <v>26</v>
      </c>
      <c r="C339">
        <v>29</v>
      </c>
      <c r="D339" t="s">
        <v>19</v>
      </c>
      <c r="F339">
        <v>1.03</v>
      </c>
      <c r="J339">
        <f>SUM(46,92,107,152,186)</f>
        <v>583</v>
      </c>
      <c r="K339">
        <v>5</v>
      </c>
      <c r="L339">
        <v>186</v>
      </c>
    </row>
    <row r="340" spans="1:12">
      <c r="A340" s="8">
        <v>42199</v>
      </c>
      <c r="B340" t="s">
        <v>26</v>
      </c>
      <c r="C340">
        <v>29</v>
      </c>
      <c r="D340" t="s">
        <v>21</v>
      </c>
      <c r="E340">
        <v>295</v>
      </c>
      <c r="F340">
        <v>2.65</v>
      </c>
      <c r="H340">
        <v>23</v>
      </c>
      <c r="I340">
        <v>2.71</v>
      </c>
    </row>
    <row r="341" spans="1:12">
      <c r="A341" s="8">
        <v>42199</v>
      </c>
      <c r="B341" t="s">
        <v>26</v>
      </c>
      <c r="C341">
        <v>29</v>
      </c>
      <c r="D341" t="s">
        <v>19</v>
      </c>
      <c r="F341">
        <v>3.85</v>
      </c>
      <c r="J341">
        <f>SUM(181,210,245,267,260,296,312)</f>
        <v>1771</v>
      </c>
      <c r="K341">
        <v>7</v>
      </c>
      <c r="L341">
        <v>312</v>
      </c>
    </row>
    <row r="342" spans="1:12">
      <c r="A342" s="8">
        <v>42199</v>
      </c>
      <c r="B342" t="s">
        <v>26</v>
      </c>
      <c r="C342">
        <v>29</v>
      </c>
      <c r="D342" t="s">
        <v>19</v>
      </c>
      <c r="F342">
        <v>2.2400000000000002</v>
      </c>
      <c r="J342">
        <f>SUM(171,200,217,241,250,261,264)</f>
        <v>1604</v>
      </c>
      <c r="K342">
        <v>7</v>
      </c>
      <c r="L342">
        <v>264</v>
      </c>
    </row>
    <row r="343" spans="1:12">
      <c r="A343" s="8">
        <v>42199</v>
      </c>
      <c r="B343" t="s">
        <v>26</v>
      </c>
      <c r="C343">
        <v>29</v>
      </c>
      <c r="D343" t="s">
        <v>19</v>
      </c>
      <c r="F343">
        <v>1.22</v>
      </c>
      <c r="J343">
        <f>SUM(192,210,246,269)</f>
        <v>917</v>
      </c>
      <c r="K343">
        <v>4</v>
      </c>
      <c r="L343">
        <v>269</v>
      </c>
    </row>
    <row r="344" spans="1:12">
      <c r="A344" s="8">
        <v>42199</v>
      </c>
      <c r="B344" t="s">
        <v>26</v>
      </c>
      <c r="C344">
        <v>29</v>
      </c>
      <c r="D344" s="3" t="s">
        <v>21</v>
      </c>
      <c r="E344">
        <v>271</v>
      </c>
      <c r="F344">
        <v>1.84</v>
      </c>
      <c r="H344">
        <v>25</v>
      </c>
      <c r="I344">
        <v>2.4900000000000002</v>
      </c>
    </row>
    <row r="345" spans="1:12">
      <c r="A345" s="8">
        <v>42199</v>
      </c>
      <c r="B345" t="s">
        <v>26</v>
      </c>
      <c r="C345">
        <v>29</v>
      </c>
      <c r="D345" t="s">
        <v>19</v>
      </c>
      <c r="F345">
        <v>1.59</v>
      </c>
      <c r="J345">
        <f>SUM(119,150,199,217,231,235)</f>
        <v>1151</v>
      </c>
      <c r="K345">
        <v>6</v>
      </c>
      <c r="L345">
        <v>235</v>
      </c>
    </row>
    <row r="346" spans="1:12">
      <c r="A346" s="8">
        <v>42199</v>
      </c>
      <c r="B346" t="s">
        <v>26</v>
      </c>
      <c r="C346">
        <v>29</v>
      </c>
      <c r="D346" t="s">
        <v>19</v>
      </c>
      <c r="F346">
        <v>1.06</v>
      </c>
      <c r="J346">
        <f>SUM(170,180,206,230,252)</f>
        <v>1038</v>
      </c>
      <c r="K346">
        <v>5</v>
      </c>
      <c r="L346">
        <v>252</v>
      </c>
    </row>
    <row r="347" spans="1:12">
      <c r="A347" s="8">
        <v>42199</v>
      </c>
      <c r="B347" t="s">
        <v>26</v>
      </c>
      <c r="C347">
        <v>29</v>
      </c>
      <c r="D347" t="s">
        <v>19</v>
      </c>
      <c r="F347">
        <v>0.77</v>
      </c>
      <c r="J347">
        <f>SUM(63,129,174,185)</f>
        <v>551</v>
      </c>
      <c r="K347">
        <v>4</v>
      </c>
      <c r="L347">
        <v>185</v>
      </c>
    </row>
    <row r="348" spans="1:12">
      <c r="A348" s="8">
        <v>42199</v>
      </c>
      <c r="B348" t="s">
        <v>26</v>
      </c>
      <c r="C348">
        <v>29</v>
      </c>
      <c r="D348" t="s">
        <v>19</v>
      </c>
      <c r="F348">
        <v>1.35</v>
      </c>
      <c r="J348">
        <f>SUM(149,150,178,200)</f>
        <v>677</v>
      </c>
      <c r="K348">
        <v>4</v>
      </c>
      <c r="L348">
        <v>200</v>
      </c>
    </row>
    <row r="349" spans="1:12">
      <c r="A349" s="8">
        <v>42199</v>
      </c>
      <c r="B349" t="s">
        <v>26</v>
      </c>
      <c r="C349">
        <v>29</v>
      </c>
      <c r="D349" t="s">
        <v>19</v>
      </c>
      <c r="F349">
        <v>3.29</v>
      </c>
      <c r="J349">
        <f>SUM(152,182,207,237,251,259,287,290)</f>
        <v>1865</v>
      </c>
      <c r="K349">
        <v>8</v>
      </c>
      <c r="L349">
        <v>290</v>
      </c>
    </row>
    <row r="350" spans="1:12">
      <c r="A350" s="8">
        <v>42199</v>
      </c>
      <c r="B350" t="s">
        <v>26</v>
      </c>
      <c r="C350">
        <v>29</v>
      </c>
      <c r="D350" t="s">
        <v>19</v>
      </c>
      <c r="F350">
        <v>0.89</v>
      </c>
      <c r="J350">
        <f>SUM(107,119,151,202)</f>
        <v>579</v>
      </c>
      <c r="K350">
        <v>4</v>
      </c>
      <c r="L350">
        <v>202</v>
      </c>
    </row>
    <row r="351" spans="1:12">
      <c r="A351" s="8">
        <v>42199</v>
      </c>
      <c r="B351" t="s">
        <v>26</v>
      </c>
      <c r="C351">
        <v>29</v>
      </c>
      <c r="D351" t="s">
        <v>19</v>
      </c>
      <c r="F351">
        <v>1.56</v>
      </c>
      <c r="J351">
        <f>SUM(152,164,211,216,247)</f>
        <v>990</v>
      </c>
      <c r="K351">
        <v>5</v>
      </c>
      <c r="L351">
        <v>247</v>
      </c>
    </row>
    <row r="352" spans="1:12">
      <c r="A352" s="8">
        <v>42199</v>
      </c>
      <c r="B352" t="s">
        <v>26</v>
      </c>
      <c r="C352">
        <v>21</v>
      </c>
      <c r="D352" t="s">
        <v>19</v>
      </c>
      <c r="F352">
        <v>1.48</v>
      </c>
      <c r="J352">
        <f>SUM(120,179,184,206)</f>
        <v>689</v>
      </c>
      <c r="K352">
        <v>4</v>
      </c>
      <c r="L352">
        <v>206</v>
      </c>
    </row>
    <row r="353" spans="1:12">
      <c r="A353" s="8">
        <v>42199</v>
      </c>
      <c r="B353" t="s">
        <v>26</v>
      </c>
      <c r="C353">
        <v>21</v>
      </c>
      <c r="D353" t="s">
        <v>19</v>
      </c>
      <c r="F353">
        <v>3.3</v>
      </c>
      <c r="J353">
        <f>SUM(104,211,248,268)</f>
        <v>831</v>
      </c>
      <c r="K353">
        <v>4</v>
      </c>
      <c r="L353">
        <v>268</v>
      </c>
    </row>
    <row r="354" spans="1:12">
      <c r="A354" s="8">
        <v>42199</v>
      </c>
      <c r="B354" t="s">
        <v>26</v>
      </c>
      <c r="C354">
        <v>21</v>
      </c>
      <c r="D354" t="s">
        <v>19</v>
      </c>
      <c r="F354">
        <v>1.1399999999999999</v>
      </c>
      <c r="J354">
        <f>SUM(40,60,68)</f>
        <v>168</v>
      </c>
      <c r="K354">
        <v>3</v>
      </c>
      <c r="L354">
        <v>68</v>
      </c>
    </row>
    <row r="355" spans="1:12">
      <c r="A355" s="8">
        <v>42199</v>
      </c>
      <c r="B355" t="s">
        <v>26</v>
      </c>
      <c r="C355">
        <v>21</v>
      </c>
      <c r="D355" t="s">
        <v>19</v>
      </c>
      <c r="F355">
        <v>1.58</v>
      </c>
      <c r="J355">
        <f>SUM(38,78,79,111)</f>
        <v>306</v>
      </c>
      <c r="K355">
        <v>4</v>
      </c>
      <c r="L355">
        <v>111</v>
      </c>
    </row>
    <row r="356" spans="1:12">
      <c r="A356" s="8">
        <v>42199</v>
      </c>
      <c r="B356" t="s">
        <v>26</v>
      </c>
      <c r="C356">
        <v>21</v>
      </c>
      <c r="D356" t="s">
        <v>19</v>
      </c>
      <c r="F356">
        <v>2.13</v>
      </c>
      <c r="J356">
        <f>SUM(154,156,174)</f>
        <v>484</v>
      </c>
      <c r="K356">
        <v>3</v>
      </c>
      <c r="L356">
        <v>174</v>
      </c>
    </row>
    <row r="357" spans="1:12">
      <c r="A357" s="8">
        <v>42199</v>
      </c>
      <c r="B357" t="s">
        <v>26</v>
      </c>
      <c r="C357">
        <v>21</v>
      </c>
      <c r="D357" t="s">
        <v>19</v>
      </c>
      <c r="F357">
        <v>0.96</v>
      </c>
      <c r="J357">
        <f>SUM(24,52,53,72)</f>
        <v>201</v>
      </c>
      <c r="K357">
        <v>4</v>
      </c>
      <c r="L357">
        <v>72</v>
      </c>
    </row>
    <row r="358" spans="1:12">
      <c r="A358" s="8">
        <v>42199</v>
      </c>
      <c r="B358" t="s">
        <v>26</v>
      </c>
      <c r="C358">
        <v>21</v>
      </c>
      <c r="D358" s="3" t="s">
        <v>21</v>
      </c>
      <c r="E358">
        <v>210</v>
      </c>
      <c r="F358">
        <v>3.16</v>
      </c>
      <c r="H358">
        <v>14</v>
      </c>
      <c r="I358">
        <v>1.88</v>
      </c>
    </row>
    <row r="359" spans="1:12">
      <c r="A359" s="8">
        <v>42199</v>
      </c>
      <c r="B359" t="s">
        <v>26</v>
      </c>
      <c r="C359">
        <v>21</v>
      </c>
      <c r="D359" t="s">
        <v>19</v>
      </c>
      <c r="F359">
        <v>2.72</v>
      </c>
      <c r="J359">
        <f>SUM(73,150,173,199,213)</f>
        <v>808</v>
      </c>
      <c r="K359">
        <v>5</v>
      </c>
      <c r="L359">
        <v>213</v>
      </c>
    </row>
    <row r="360" spans="1:12">
      <c r="A360" s="8">
        <v>42199</v>
      </c>
      <c r="B360" t="s">
        <v>26</v>
      </c>
      <c r="C360">
        <v>21</v>
      </c>
      <c r="D360" t="s">
        <v>19</v>
      </c>
      <c r="F360">
        <v>1.37</v>
      </c>
      <c r="J360">
        <f>SUM(123,137,184,200,218)</f>
        <v>862</v>
      </c>
      <c r="K360">
        <v>5</v>
      </c>
      <c r="L360">
        <v>218</v>
      </c>
    </row>
    <row r="361" spans="1:12">
      <c r="A361" s="8">
        <v>42199</v>
      </c>
      <c r="B361" t="s">
        <v>26</v>
      </c>
      <c r="C361">
        <v>21</v>
      </c>
      <c r="D361" t="s">
        <v>19</v>
      </c>
      <c r="F361">
        <v>2.5099999999999998</v>
      </c>
      <c r="J361">
        <f>SUM(121,143,182)</f>
        <v>446</v>
      </c>
      <c r="K361">
        <v>3</v>
      </c>
      <c r="L361">
        <v>182</v>
      </c>
    </row>
    <row r="362" spans="1:12">
      <c r="A362" s="8">
        <v>42199</v>
      </c>
      <c r="B362" t="s">
        <v>26</v>
      </c>
      <c r="C362">
        <v>22</v>
      </c>
      <c r="D362" t="s">
        <v>19</v>
      </c>
      <c r="F362">
        <v>7.19</v>
      </c>
      <c r="J362" s="3">
        <f>SUM(192,236,263,284,302,307,319,326,329)</f>
        <v>2558</v>
      </c>
      <c r="K362">
        <v>9</v>
      </c>
      <c r="L362">
        <v>329</v>
      </c>
    </row>
    <row r="363" spans="1:12">
      <c r="A363" s="8">
        <v>42199</v>
      </c>
      <c r="B363" t="s">
        <v>26</v>
      </c>
      <c r="C363">
        <v>22</v>
      </c>
      <c r="D363" t="s">
        <v>19</v>
      </c>
      <c r="F363">
        <v>2.15</v>
      </c>
      <c r="J363">
        <f>SUM(66,129,152,189,194)</f>
        <v>730</v>
      </c>
      <c r="K363">
        <v>5</v>
      </c>
      <c r="L363">
        <v>194</v>
      </c>
    </row>
    <row r="364" spans="1:12">
      <c r="A364" s="8">
        <v>42199</v>
      </c>
      <c r="B364" t="s">
        <v>26</v>
      </c>
      <c r="C364">
        <v>22</v>
      </c>
      <c r="D364" t="s">
        <v>19</v>
      </c>
      <c r="F364">
        <v>6.09</v>
      </c>
      <c r="J364">
        <f>SUM(193,224,252,276,293,315,316,318)</f>
        <v>2187</v>
      </c>
      <c r="K364">
        <v>8</v>
      </c>
      <c r="L364">
        <v>318</v>
      </c>
    </row>
    <row r="365" spans="1:12">
      <c r="A365" s="8">
        <v>42199</v>
      </c>
      <c r="B365" t="s">
        <v>26</v>
      </c>
      <c r="C365">
        <v>22</v>
      </c>
      <c r="D365" t="s">
        <v>19</v>
      </c>
      <c r="F365">
        <v>7.16</v>
      </c>
      <c r="J365">
        <f>SUM(161,214,252,256,280,283,292,294,306,308)</f>
        <v>2646</v>
      </c>
      <c r="K365">
        <v>10</v>
      </c>
      <c r="L365">
        <v>308</v>
      </c>
    </row>
    <row r="366" spans="1:12">
      <c r="A366" s="8">
        <v>42199</v>
      </c>
      <c r="B366" t="s">
        <v>26</v>
      </c>
      <c r="C366">
        <v>22</v>
      </c>
      <c r="D366" t="s">
        <v>19</v>
      </c>
      <c r="F366">
        <v>1.23</v>
      </c>
      <c r="J366">
        <f>SUM(27,89,104,138,144)</f>
        <v>502</v>
      </c>
      <c r="K366">
        <v>5</v>
      </c>
      <c r="L366">
        <v>144</v>
      </c>
    </row>
    <row r="367" spans="1:12">
      <c r="A367" s="8">
        <v>42199</v>
      </c>
      <c r="B367" t="s">
        <v>26</v>
      </c>
      <c r="C367">
        <v>22</v>
      </c>
      <c r="D367" t="s">
        <v>19</v>
      </c>
      <c r="F367">
        <v>0.85</v>
      </c>
      <c r="J367">
        <f>SUM(39,42,74,90)</f>
        <v>245</v>
      </c>
      <c r="K367">
        <v>4</v>
      </c>
      <c r="L367">
        <v>90</v>
      </c>
    </row>
    <row r="368" spans="1:12">
      <c r="A368" s="8">
        <v>42199</v>
      </c>
      <c r="B368" t="s">
        <v>26</v>
      </c>
      <c r="C368">
        <v>22</v>
      </c>
      <c r="D368" s="3" t="s">
        <v>21</v>
      </c>
      <c r="E368">
        <v>222</v>
      </c>
      <c r="F368">
        <v>2.64</v>
      </c>
      <c r="H368">
        <v>10</v>
      </c>
      <c r="I368">
        <v>2.8</v>
      </c>
    </row>
    <row r="369" spans="1:13">
      <c r="A369" s="8">
        <v>42199</v>
      </c>
      <c r="B369" t="s">
        <v>26</v>
      </c>
      <c r="C369">
        <v>22</v>
      </c>
      <c r="D369" t="s">
        <v>19</v>
      </c>
      <c r="F369">
        <v>4.17</v>
      </c>
      <c r="J369">
        <f>SUM(123,160,205,217,230,249,267,271)</f>
        <v>1722</v>
      </c>
      <c r="K369">
        <v>8</v>
      </c>
      <c r="L369">
        <v>271</v>
      </c>
    </row>
    <row r="370" spans="1:13">
      <c r="A370" s="8">
        <v>42199</v>
      </c>
      <c r="B370" t="s">
        <v>26</v>
      </c>
      <c r="C370">
        <v>22</v>
      </c>
      <c r="D370" t="s">
        <v>19</v>
      </c>
      <c r="F370">
        <v>4.46</v>
      </c>
      <c r="J370">
        <f>SUM(183,195,223,231,283,285,296,304)</f>
        <v>2000</v>
      </c>
      <c r="K370">
        <v>8</v>
      </c>
      <c r="L370">
        <v>304</v>
      </c>
    </row>
    <row r="371" spans="1:13">
      <c r="A371" s="8">
        <v>42199</v>
      </c>
      <c r="B371" t="s">
        <v>26</v>
      </c>
      <c r="C371">
        <v>22</v>
      </c>
      <c r="D371" t="s">
        <v>19</v>
      </c>
      <c r="F371">
        <v>1.49</v>
      </c>
      <c r="J371">
        <f>SUM(58,86,102,125,127)</f>
        <v>498</v>
      </c>
      <c r="K371">
        <v>5</v>
      </c>
      <c r="L371">
        <v>127</v>
      </c>
    </row>
    <row r="372" spans="1:13">
      <c r="A372" s="8">
        <v>42199</v>
      </c>
      <c r="B372" t="s">
        <v>26</v>
      </c>
      <c r="C372">
        <v>22</v>
      </c>
      <c r="D372" t="s">
        <v>19</v>
      </c>
      <c r="F372">
        <v>0.75</v>
      </c>
      <c r="J372">
        <f>SUM(54,73,78)</f>
        <v>205</v>
      </c>
      <c r="K372">
        <v>3</v>
      </c>
      <c r="L372">
        <v>78</v>
      </c>
    </row>
    <row r="373" spans="1:13">
      <c r="A373" s="8">
        <v>42199</v>
      </c>
      <c r="B373" t="s">
        <v>26</v>
      </c>
      <c r="C373">
        <v>22</v>
      </c>
      <c r="D373" t="s">
        <v>19</v>
      </c>
      <c r="F373">
        <v>2.36</v>
      </c>
      <c r="J373">
        <f>SUM(141,185,194,226,239)</f>
        <v>985</v>
      </c>
      <c r="K373">
        <v>5</v>
      </c>
      <c r="L373">
        <v>239</v>
      </c>
    </row>
    <row r="374" spans="1:13">
      <c r="A374" s="8">
        <v>42199</v>
      </c>
      <c r="B374" t="s">
        <v>26</v>
      </c>
      <c r="C374">
        <v>22</v>
      </c>
      <c r="D374" t="s">
        <v>19</v>
      </c>
      <c r="F374">
        <v>1.75</v>
      </c>
      <c r="J374">
        <f>SUM(125,163,188,204,213)</f>
        <v>893</v>
      </c>
      <c r="K374">
        <v>5</v>
      </c>
      <c r="L374">
        <v>213</v>
      </c>
    </row>
    <row r="375" spans="1:13">
      <c r="A375" s="8">
        <v>42199</v>
      </c>
      <c r="B375" t="s">
        <v>26</v>
      </c>
      <c r="C375">
        <v>22</v>
      </c>
      <c r="D375" t="s">
        <v>19</v>
      </c>
      <c r="F375">
        <v>4.18</v>
      </c>
      <c r="J375">
        <f>SUM(40,179,184,250,281,285,305)</f>
        <v>1524</v>
      </c>
      <c r="K375">
        <v>7</v>
      </c>
      <c r="L375">
        <v>305</v>
      </c>
    </row>
    <row r="376" spans="1:13">
      <c r="A376" s="8">
        <v>42199</v>
      </c>
      <c r="B376" t="s">
        <v>26</v>
      </c>
      <c r="C376">
        <v>22</v>
      </c>
      <c r="D376" t="s">
        <v>19</v>
      </c>
      <c r="F376">
        <v>4.3099999999999996</v>
      </c>
      <c r="J376">
        <f>SUM(182,202,205,217,220,218)</f>
        <v>1244</v>
      </c>
      <c r="K376">
        <v>6</v>
      </c>
      <c r="L376">
        <v>220</v>
      </c>
    </row>
    <row r="377" spans="1:13">
      <c r="A377" s="8">
        <v>42199</v>
      </c>
      <c r="B377" t="s">
        <v>27</v>
      </c>
      <c r="C377">
        <v>11</v>
      </c>
      <c r="D377" t="s">
        <v>19</v>
      </c>
      <c r="M377" t="s">
        <v>28</v>
      </c>
    </row>
    <row r="378" spans="1:13">
      <c r="A378" s="8">
        <v>42199</v>
      </c>
      <c r="B378" t="s">
        <v>27</v>
      </c>
      <c r="C378">
        <v>40</v>
      </c>
      <c r="D378" t="s">
        <v>19</v>
      </c>
      <c r="F378">
        <v>5.27</v>
      </c>
      <c r="J378">
        <f>SUM(222,249,259,294,309,345,355,365,365)</f>
        <v>2763</v>
      </c>
      <c r="K378">
        <v>9</v>
      </c>
      <c r="L378">
        <v>365</v>
      </c>
    </row>
    <row r="379" spans="1:13">
      <c r="A379" s="8">
        <v>42199</v>
      </c>
      <c r="B379" t="s">
        <v>27</v>
      </c>
      <c r="C379">
        <v>40</v>
      </c>
      <c r="D379" t="s">
        <v>19</v>
      </c>
      <c r="F379">
        <v>5.32</v>
      </c>
      <c r="J379">
        <f>SUM(172,211,251,278,288,315,336,338,335)</f>
        <v>2524</v>
      </c>
      <c r="K379">
        <v>9</v>
      </c>
      <c r="L379">
        <v>338</v>
      </c>
    </row>
    <row r="380" spans="1:13">
      <c r="A380" s="8">
        <v>42199</v>
      </c>
      <c r="B380" t="s">
        <v>27</v>
      </c>
      <c r="C380">
        <v>40</v>
      </c>
      <c r="D380" t="s">
        <v>19</v>
      </c>
      <c r="F380">
        <v>4.59</v>
      </c>
      <c r="J380">
        <f>SUM(265,273,300,316,334,335,341,353)</f>
        <v>2517</v>
      </c>
      <c r="K380">
        <v>8</v>
      </c>
      <c r="L380">
        <v>353</v>
      </c>
    </row>
    <row r="381" spans="1:13">
      <c r="A381" s="8">
        <v>42199</v>
      </c>
      <c r="B381" t="s">
        <v>27</v>
      </c>
      <c r="C381">
        <v>40</v>
      </c>
      <c r="D381" t="s">
        <v>19</v>
      </c>
      <c r="F381">
        <v>1.47</v>
      </c>
      <c r="J381">
        <f>SUM(209,224)</f>
        <v>433</v>
      </c>
      <c r="K381">
        <v>2</v>
      </c>
      <c r="L381">
        <v>224</v>
      </c>
    </row>
    <row r="382" spans="1:13">
      <c r="A382" s="8">
        <v>42199</v>
      </c>
      <c r="B382" t="s">
        <v>27</v>
      </c>
      <c r="C382">
        <v>40</v>
      </c>
      <c r="D382" t="s">
        <v>19</v>
      </c>
      <c r="F382">
        <v>2.0699999999999998</v>
      </c>
      <c r="J382">
        <f>SUM(95,180,216,228,259)</f>
        <v>978</v>
      </c>
      <c r="K382">
        <v>5</v>
      </c>
      <c r="L382">
        <v>259</v>
      </c>
    </row>
    <row r="383" spans="1:13">
      <c r="A383" s="8">
        <v>42199</v>
      </c>
      <c r="B383" t="s">
        <v>27</v>
      </c>
      <c r="C383">
        <v>40</v>
      </c>
      <c r="D383" t="s">
        <v>19</v>
      </c>
      <c r="F383">
        <v>6.87</v>
      </c>
      <c r="J383">
        <f>SUM(224,250,284,330,347,352,351,361,363,363)</f>
        <v>3225</v>
      </c>
      <c r="K383">
        <v>10</v>
      </c>
      <c r="L383">
        <v>363</v>
      </c>
    </row>
    <row r="384" spans="1:13">
      <c r="A384" s="8">
        <v>42199</v>
      </c>
      <c r="B384" t="s">
        <v>27</v>
      </c>
      <c r="C384">
        <v>40</v>
      </c>
      <c r="D384" t="s">
        <v>19</v>
      </c>
      <c r="F384">
        <v>4.92</v>
      </c>
      <c r="J384">
        <f>SUM(179,254,251,363,365,321,330,332,337,340)</f>
        <v>3072</v>
      </c>
      <c r="K384">
        <v>10</v>
      </c>
      <c r="L384">
        <v>365</v>
      </c>
    </row>
    <row r="385" spans="1:12">
      <c r="A385" s="8">
        <v>42199</v>
      </c>
      <c r="B385" t="s">
        <v>27</v>
      </c>
      <c r="C385">
        <v>40</v>
      </c>
      <c r="D385" t="s">
        <v>19</v>
      </c>
      <c r="F385">
        <v>8.4600000000000009</v>
      </c>
      <c r="J385">
        <f>SUM(158,264,235,249,300,308,328,334,315)</f>
        <v>2491</v>
      </c>
      <c r="K385">
        <v>9</v>
      </c>
      <c r="L385">
        <v>334</v>
      </c>
    </row>
    <row r="386" spans="1:12">
      <c r="A386" s="8">
        <v>42199</v>
      </c>
      <c r="B386" t="s">
        <v>27</v>
      </c>
      <c r="C386">
        <v>40</v>
      </c>
      <c r="D386" t="s">
        <v>19</v>
      </c>
      <c r="F386">
        <v>3.75</v>
      </c>
      <c r="J386">
        <f>SUM(138,240,245,260,265,272,283,286)</f>
        <v>1989</v>
      </c>
      <c r="K386">
        <v>8</v>
      </c>
      <c r="L386">
        <v>286</v>
      </c>
    </row>
    <row r="387" spans="1:12">
      <c r="A387" s="8">
        <v>42199</v>
      </c>
      <c r="B387" t="s">
        <v>27</v>
      </c>
      <c r="C387">
        <v>34</v>
      </c>
      <c r="D387" t="s">
        <v>19</v>
      </c>
      <c r="F387">
        <v>7.85</v>
      </c>
      <c r="J387">
        <f>SUM(188,205,234,247,280,284,290,293)</f>
        <v>2021</v>
      </c>
      <c r="K387">
        <v>8</v>
      </c>
      <c r="L387">
        <v>293</v>
      </c>
    </row>
    <row r="388" spans="1:12">
      <c r="A388" s="8">
        <v>42199</v>
      </c>
      <c r="B388" t="s">
        <v>27</v>
      </c>
      <c r="C388">
        <v>34</v>
      </c>
      <c r="D388" t="s">
        <v>19</v>
      </c>
      <c r="F388">
        <v>9.1999999999999993</v>
      </c>
      <c r="J388">
        <f>SUM(165,200,210,220,258,301,295,308,315,319,316)</f>
        <v>2907</v>
      </c>
      <c r="K388">
        <v>11</v>
      </c>
      <c r="L388">
        <v>319</v>
      </c>
    </row>
    <row r="389" spans="1:12">
      <c r="A389" s="8">
        <v>42199</v>
      </c>
      <c r="B389" t="s">
        <v>27</v>
      </c>
      <c r="C389">
        <v>34</v>
      </c>
      <c r="D389" t="s">
        <v>19</v>
      </c>
      <c r="F389">
        <v>4.79</v>
      </c>
      <c r="J389">
        <f>SUM(281,272,215,249,293,296,304,305)</f>
        <v>2215</v>
      </c>
      <c r="K389">
        <v>8</v>
      </c>
      <c r="L389">
        <v>305</v>
      </c>
    </row>
    <row r="390" spans="1:12">
      <c r="A390" s="8">
        <v>42199</v>
      </c>
      <c r="B390" t="s">
        <v>27</v>
      </c>
      <c r="C390">
        <v>34</v>
      </c>
      <c r="D390" t="s">
        <v>19</v>
      </c>
      <c r="F390">
        <v>3.8</v>
      </c>
      <c r="J390">
        <f>SUM(142,161,173,183,211,217,222)</f>
        <v>1309</v>
      </c>
      <c r="K390">
        <v>7</v>
      </c>
      <c r="L390">
        <v>222</v>
      </c>
    </row>
    <row r="391" spans="1:12">
      <c r="A391" s="8">
        <v>42199</v>
      </c>
      <c r="B391" t="s">
        <v>27</v>
      </c>
      <c r="C391">
        <v>34</v>
      </c>
      <c r="D391" t="s">
        <v>19</v>
      </c>
      <c r="F391">
        <v>1.26</v>
      </c>
      <c r="J391">
        <f>SUM(46,79,80,96)</f>
        <v>301</v>
      </c>
      <c r="K391">
        <v>4</v>
      </c>
      <c r="L391">
        <v>96</v>
      </c>
    </row>
    <row r="392" spans="1:12">
      <c r="A392" s="8">
        <v>42199</v>
      </c>
      <c r="B392" t="s">
        <v>27</v>
      </c>
      <c r="C392">
        <v>34</v>
      </c>
      <c r="D392" t="s">
        <v>19</v>
      </c>
      <c r="F392">
        <v>1.02</v>
      </c>
      <c r="J392">
        <f>SUM(40,78,96,109)</f>
        <v>323</v>
      </c>
      <c r="K392">
        <v>4</v>
      </c>
      <c r="L392">
        <v>109</v>
      </c>
    </row>
    <row r="393" spans="1:12">
      <c r="A393" s="8">
        <v>42199</v>
      </c>
      <c r="B393" t="s">
        <v>27</v>
      </c>
      <c r="C393">
        <v>34</v>
      </c>
      <c r="D393" t="s">
        <v>19</v>
      </c>
      <c r="F393">
        <v>3.51</v>
      </c>
      <c r="J393">
        <f>SUM(84,132,146,175,179,192,194)</f>
        <v>1102</v>
      </c>
      <c r="K393">
        <v>7</v>
      </c>
      <c r="L393">
        <v>194</v>
      </c>
    </row>
    <row r="394" spans="1:12">
      <c r="A394" s="8">
        <v>42199</v>
      </c>
      <c r="B394" t="s">
        <v>27</v>
      </c>
      <c r="C394">
        <v>34</v>
      </c>
      <c r="D394" t="s">
        <v>19</v>
      </c>
      <c r="F394">
        <v>5.03</v>
      </c>
      <c r="J394">
        <f>SUM(148,149,172,200,224,222,235,244,256,266,270)</f>
        <v>2386</v>
      </c>
      <c r="K394">
        <v>11</v>
      </c>
      <c r="L394">
        <v>270</v>
      </c>
    </row>
    <row r="395" spans="1:12">
      <c r="A395" s="8">
        <v>42199</v>
      </c>
      <c r="B395" t="s">
        <v>27</v>
      </c>
      <c r="C395">
        <v>34</v>
      </c>
      <c r="D395" t="s">
        <v>19</v>
      </c>
      <c r="F395">
        <v>2.3199999999999998</v>
      </c>
      <c r="J395">
        <f>SUM(191,218,252,147)</f>
        <v>808</v>
      </c>
      <c r="K395">
        <v>4</v>
      </c>
      <c r="L395">
        <v>252</v>
      </c>
    </row>
    <row r="396" spans="1:12">
      <c r="A396" s="8">
        <v>42199</v>
      </c>
      <c r="B396" t="s">
        <v>27</v>
      </c>
      <c r="C396">
        <v>34</v>
      </c>
      <c r="D396" t="s">
        <v>19</v>
      </c>
      <c r="F396">
        <v>5.19</v>
      </c>
      <c r="J396">
        <f>SUM(137,173,193,234,245,257,283,289,305,308)</f>
        <v>2424</v>
      </c>
      <c r="K396">
        <v>10</v>
      </c>
      <c r="L396">
        <v>308</v>
      </c>
    </row>
    <row r="397" spans="1:12">
      <c r="A397" s="8">
        <v>42199</v>
      </c>
      <c r="B397" t="s">
        <v>27</v>
      </c>
      <c r="C397">
        <v>34</v>
      </c>
      <c r="D397" t="s">
        <v>19</v>
      </c>
      <c r="F397">
        <v>7.8</v>
      </c>
      <c r="J397">
        <f>SUM(163,189,205,236,315,332,338,340)</f>
        <v>2118</v>
      </c>
      <c r="K397">
        <v>8</v>
      </c>
      <c r="L397">
        <v>340</v>
      </c>
    </row>
    <row r="398" spans="1:12">
      <c r="A398" s="8">
        <v>42199</v>
      </c>
      <c r="B398" t="s">
        <v>27</v>
      </c>
      <c r="C398">
        <v>34</v>
      </c>
      <c r="D398" t="s">
        <v>19</v>
      </c>
      <c r="F398">
        <v>8.26</v>
      </c>
      <c r="J398">
        <f>SUM(179,183,206,214,224,261,282,309,312,312,318,327)</f>
        <v>3127</v>
      </c>
      <c r="K398">
        <v>12</v>
      </c>
      <c r="L398">
        <v>327</v>
      </c>
    </row>
    <row r="399" spans="1:12">
      <c r="A399" s="8">
        <v>42199</v>
      </c>
      <c r="B399" t="s">
        <v>27</v>
      </c>
      <c r="C399">
        <v>34</v>
      </c>
      <c r="D399" t="s">
        <v>19</v>
      </c>
      <c r="F399">
        <v>4.68</v>
      </c>
      <c r="J399">
        <f>SUM(106,119,165,178,181,219,241,254)</f>
        <v>1463</v>
      </c>
      <c r="K399">
        <v>8</v>
      </c>
      <c r="L399">
        <v>254</v>
      </c>
    </row>
    <row r="400" spans="1:12">
      <c r="A400" s="8">
        <v>42199</v>
      </c>
      <c r="B400" t="s">
        <v>27</v>
      </c>
      <c r="C400">
        <v>34</v>
      </c>
      <c r="D400" t="s">
        <v>19</v>
      </c>
      <c r="F400">
        <v>3.37</v>
      </c>
      <c r="J400">
        <f>SUM(56,87,139,165,178,226,227)</f>
        <v>1078</v>
      </c>
      <c r="K400">
        <v>7</v>
      </c>
      <c r="L400">
        <v>227</v>
      </c>
    </row>
    <row r="401" spans="1:12">
      <c r="A401" s="8">
        <v>42199</v>
      </c>
      <c r="B401" t="s">
        <v>27</v>
      </c>
      <c r="C401">
        <v>34</v>
      </c>
      <c r="D401" t="s">
        <v>19</v>
      </c>
      <c r="F401">
        <v>1.21</v>
      </c>
      <c r="J401">
        <f>SUM(90,57,88,123,130)</f>
        <v>488</v>
      </c>
      <c r="K401">
        <v>5</v>
      </c>
      <c r="L401">
        <v>130</v>
      </c>
    </row>
    <row r="402" spans="1:12">
      <c r="A402" s="8">
        <v>42199</v>
      </c>
      <c r="B402" t="s">
        <v>27</v>
      </c>
      <c r="C402">
        <v>34</v>
      </c>
      <c r="D402" t="s">
        <v>19</v>
      </c>
      <c r="F402">
        <v>0.75</v>
      </c>
      <c r="J402">
        <f>SUM(25,25,14)</f>
        <v>64</v>
      </c>
      <c r="K402">
        <v>3</v>
      </c>
      <c r="L402">
        <v>25</v>
      </c>
    </row>
    <row r="403" spans="1:12">
      <c r="A403" s="8">
        <v>42199</v>
      </c>
      <c r="B403" t="s">
        <v>27</v>
      </c>
      <c r="C403">
        <v>34</v>
      </c>
      <c r="D403" t="s">
        <v>19</v>
      </c>
      <c r="F403">
        <v>3.67</v>
      </c>
      <c r="J403">
        <f>SUM(86,132,156,206,227)</f>
        <v>807</v>
      </c>
      <c r="K403">
        <v>5</v>
      </c>
      <c r="L403">
        <v>227</v>
      </c>
    </row>
    <row r="404" spans="1:12">
      <c r="A404" s="8">
        <v>42199</v>
      </c>
      <c r="B404" t="s">
        <v>27</v>
      </c>
      <c r="C404">
        <v>33</v>
      </c>
      <c r="D404" t="s">
        <v>19</v>
      </c>
      <c r="F404">
        <v>7.48</v>
      </c>
      <c r="J404">
        <f>SUM(162,227,229,240,261,265,266,270,272)</f>
        <v>2192</v>
      </c>
      <c r="K404">
        <v>9</v>
      </c>
      <c r="L404">
        <v>272</v>
      </c>
    </row>
    <row r="405" spans="1:12">
      <c r="A405" s="8">
        <v>42199</v>
      </c>
      <c r="B405" t="s">
        <v>27</v>
      </c>
      <c r="C405">
        <v>33</v>
      </c>
      <c r="D405" t="s">
        <v>19</v>
      </c>
      <c r="F405">
        <v>5.0199999999999996</v>
      </c>
      <c r="J405">
        <f>SUM(187,190,230,274)</f>
        <v>881</v>
      </c>
      <c r="K405">
        <v>4</v>
      </c>
      <c r="L405">
        <v>274</v>
      </c>
    </row>
    <row r="406" spans="1:12">
      <c r="A406" s="8">
        <v>42199</v>
      </c>
      <c r="B406" t="s">
        <v>27</v>
      </c>
      <c r="C406">
        <v>33</v>
      </c>
      <c r="D406" t="s">
        <v>19</v>
      </c>
      <c r="F406">
        <v>2.72</v>
      </c>
      <c r="J406">
        <f>SUM(62,139,157,196,232)</f>
        <v>786</v>
      </c>
      <c r="K406">
        <v>5</v>
      </c>
      <c r="L406">
        <v>232</v>
      </c>
    </row>
    <row r="407" spans="1:12">
      <c r="A407" s="8">
        <v>42199</v>
      </c>
      <c r="B407" t="s">
        <v>27</v>
      </c>
      <c r="C407">
        <v>33</v>
      </c>
      <c r="D407" t="s">
        <v>19</v>
      </c>
      <c r="F407">
        <v>5.14</v>
      </c>
      <c r="J407">
        <f>SUM(95,130,150,188,200,235,239,245,251)</f>
        <v>1733</v>
      </c>
      <c r="K407">
        <v>9</v>
      </c>
      <c r="L407">
        <v>251</v>
      </c>
    </row>
    <row r="408" spans="1:12">
      <c r="A408" s="8">
        <v>42199</v>
      </c>
      <c r="B408" t="s">
        <v>27</v>
      </c>
      <c r="C408">
        <v>33</v>
      </c>
      <c r="D408" t="s">
        <v>19</v>
      </c>
      <c r="F408">
        <v>4.8</v>
      </c>
      <c r="J408">
        <f>SUM(173,200,254,276,203,207,210,212)</f>
        <v>1735</v>
      </c>
      <c r="K408">
        <v>8</v>
      </c>
      <c r="L408">
        <v>276</v>
      </c>
    </row>
    <row r="409" spans="1:12">
      <c r="A409" s="8">
        <v>42199</v>
      </c>
      <c r="B409" t="s">
        <v>27</v>
      </c>
      <c r="C409">
        <v>29</v>
      </c>
      <c r="D409" t="s">
        <v>19</v>
      </c>
      <c r="F409">
        <v>4.8600000000000003</v>
      </c>
      <c r="J409">
        <f>SUM(156,154,166,179,183,185,189)</f>
        <v>1212</v>
      </c>
      <c r="K409">
        <v>7</v>
      </c>
      <c r="L409">
        <v>189</v>
      </c>
    </row>
    <row r="410" spans="1:12">
      <c r="A410" s="8">
        <v>42199</v>
      </c>
      <c r="B410" t="s">
        <v>27</v>
      </c>
      <c r="C410">
        <v>29</v>
      </c>
      <c r="D410" t="s">
        <v>19</v>
      </c>
      <c r="F410">
        <v>3.14</v>
      </c>
      <c r="J410">
        <f>SUM(40,61,65,105,119,124,136,156)</f>
        <v>806</v>
      </c>
      <c r="K410">
        <v>8</v>
      </c>
      <c r="L410">
        <v>156</v>
      </c>
    </row>
    <row r="411" spans="1:12">
      <c r="A411" s="8">
        <v>42199</v>
      </c>
      <c r="B411" t="s">
        <v>27</v>
      </c>
      <c r="C411">
        <v>29</v>
      </c>
      <c r="D411" t="s">
        <v>19</v>
      </c>
      <c r="F411">
        <v>0.79</v>
      </c>
      <c r="J411">
        <f>SUM(33,57,60,74,106,119)</f>
        <v>449</v>
      </c>
      <c r="K411">
        <v>6</v>
      </c>
      <c r="L411">
        <v>119</v>
      </c>
    </row>
    <row r="412" spans="1:12">
      <c r="A412" s="8">
        <v>42199</v>
      </c>
      <c r="B412" t="s">
        <v>27</v>
      </c>
      <c r="C412">
        <v>29</v>
      </c>
      <c r="D412" t="s">
        <v>24</v>
      </c>
      <c r="E412">
        <v>203</v>
      </c>
      <c r="F412">
        <v>0.97</v>
      </c>
    </row>
    <row r="413" spans="1:12">
      <c r="A413" s="8">
        <v>42199</v>
      </c>
      <c r="B413" t="s">
        <v>27</v>
      </c>
      <c r="C413">
        <v>29</v>
      </c>
      <c r="D413" t="s">
        <v>24</v>
      </c>
      <c r="E413">
        <v>65</v>
      </c>
      <c r="F413">
        <v>0.81</v>
      </c>
    </row>
    <row r="414" spans="1:12">
      <c r="A414" s="8">
        <v>42199</v>
      </c>
      <c r="B414" t="s">
        <v>27</v>
      </c>
      <c r="C414">
        <v>29</v>
      </c>
      <c r="D414" t="s">
        <v>19</v>
      </c>
      <c r="F414">
        <v>0.55000000000000004</v>
      </c>
      <c r="J414">
        <f>SUM(17,30,30)</f>
        <v>77</v>
      </c>
      <c r="K414">
        <v>3</v>
      </c>
      <c r="L414">
        <v>30</v>
      </c>
    </row>
    <row r="415" spans="1:12">
      <c r="A415" s="8">
        <v>42199</v>
      </c>
      <c r="B415" t="s">
        <v>27</v>
      </c>
      <c r="C415">
        <v>29</v>
      </c>
      <c r="D415" t="s">
        <v>19</v>
      </c>
      <c r="F415">
        <v>0.67</v>
      </c>
      <c r="J415">
        <f>SUM(24,27)</f>
        <v>51</v>
      </c>
      <c r="K415">
        <v>2</v>
      </c>
      <c r="L415">
        <v>27</v>
      </c>
    </row>
    <row r="416" spans="1:12">
      <c r="A416" s="8">
        <v>42199</v>
      </c>
      <c r="B416" t="s">
        <v>27</v>
      </c>
      <c r="C416">
        <v>29</v>
      </c>
      <c r="D416" t="s">
        <v>19</v>
      </c>
      <c r="F416">
        <v>0.84</v>
      </c>
      <c r="J416">
        <f>SUM(20,30,30,30)</f>
        <v>110</v>
      </c>
      <c r="K416">
        <v>4</v>
      </c>
      <c r="L416">
        <v>30</v>
      </c>
    </row>
    <row r="417" spans="1:12">
      <c r="A417" s="8">
        <v>42199</v>
      </c>
      <c r="B417" t="s">
        <v>27</v>
      </c>
      <c r="C417">
        <v>29</v>
      </c>
      <c r="D417" t="s">
        <v>19</v>
      </c>
      <c r="F417">
        <v>5.0199999999999996</v>
      </c>
      <c r="J417">
        <f>SUM(133,246,264,269,296,300,306,311)</f>
        <v>2125</v>
      </c>
      <c r="K417">
        <v>8</v>
      </c>
      <c r="L417">
        <v>311</v>
      </c>
    </row>
    <row r="418" spans="1:12">
      <c r="A418" s="8">
        <v>42199</v>
      </c>
      <c r="B418" t="s">
        <v>27</v>
      </c>
      <c r="C418">
        <v>29</v>
      </c>
      <c r="D418" t="s">
        <v>19</v>
      </c>
      <c r="F418">
        <v>5.49</v>
      </c>
      <c r="J418">
        <f>SUM(87,91,130,150,150,158,196,214,225,235,241,256)</f>
        <v>2133</v>
      </c>
      <c r="K418">
        <v>12</v>
      </c>
      <c r="L418">
        <v>256</v>
      </c>
    </row>
    <row r="419" spans="1:12">
      <c r="A419" s="8">
        <v>42199</v>
      </c>
      <c r="B419" t="s">
        <v>27</v>
      </c>
      <c r="C419">
        <v>29</v>
      </c>
      <c r="D419" t="s">
        <v>24</v>
      </c>
      <c r="E419">
        <v>247</v>
      </c>
      <c r="F419">
        <v>1.18</v>
      </c>
    </row>
    <row r="420" spans="1:12">
      <c r="A420" s="8">
        <v>42199</v>
      </c>
      <c r="B420" t="s">
        <v>27</v>
      </c>
      <c r="C420">
        <v>29</v>
      </c>
      <c r="D420" t="s">
        <v>24</v>
      </c>
      <c r="E420">
        <v>254</v>
      </c>
      <c r="F420">
        <v>1.34</v>
      </c>
    </row>
    <row r="421" spans="1:12">
      <c r="A421" s="8">
        <v>42199</v>
      </c>
      <c r="B421" t="s">
        <v>27</v>
      </c>
      <c r="C421">
        <v>29</v>
      </c>
      <c r="D421" t="s">
        <v>24</v>
      </c>
      <c r="E421">
        <v>111</v>
      </c>
      <c r="F421">
        <v>0.62</v>
      </c>
    </row>
    <row r="422" spans="1:12">
      <c r="A422" s="8">
        <v>42199</v>
      </c>
      <c r="B422" t="s">
        <v>27</v>
      </c>
      <c r="C422">
        <v>29</v>
      </c>
      <c r="D422" t="s">
        <v>24</v>
      </c>
      <c r="E422">
        <v>228</v>
      </c>
      <c r="F422">
        <v>1.06</v>
      </c>
    </row>
    <row r="423" spans="1:12">
      <c r="A423" s="8">
        <v>42199</v>
      </c>
      <c r="B423" t="s">
        <v>27</v>
      </c>
      <c r="C423">
        <v>29</v>
      </c>
      <c r="D423" t="s">
        <v>24</v>
      </c>
      <c r="E423">
        <v>73</v>
      </c>
      <c r="F423">
        <v>0.66</v>
      </c>
    </row>
    <row r="424" spans="1:12">
      <c r="A424" s="8">
        <v>42199</v>
      </c>
      <c r="B424" t="s">
        <v>27</v>
      </c>
      <c r="C424">
        <v>9</v>
      </c>
      <c r="D424" s="3" t="s">
        <v>21</v>
      </c>
      <c r="E424">
        <v>165</v>
      </c>
      <c r="F424">
        <v>3.73</v>
      </c>
      <c r="H424">
        <v>23</v>
      </c>
      <c r="I424">
        <v>1.84</v>
      </c>
    </row>
    <row r="425" spans="1:12">
      <c r="A425" s="8">
        <v>42199</v>
      </c>
      <c r="B425" t="s">
        <v>27</v>
      </c>
      <c r="C425">
        <v>9</v>
      </c>
      <c r="D425" s="3" t="s">
        <v>21</v>
      </c>
      <c r="E425">
        <v>208</v>
      </c>
      <c r="F425">
        <v>3.1</v>
      </c>
      <c r="H425">
        <v>21</v>
      </c>
      <c r="I425">
        <v>2.06</v>
      </c>
    </row>
    <row r="426" spans="1:12">
      <c r="A426" s="8">
        <v>42199</v>
      </c>
      <c r="B426" t="s">
        <v>27</v>
      </c>
      <c r="C426">
        <v>9</v>
      </c>
      <c r="D426" s="3" t="s">
        <v>21</v>
      </c>
      <c r="F426">
        <v>2.29</v>
      </c>
      <c r="J426">
        <f>SUM(165,165,175,205,215,239,240,248,250,271,277)</f>
        <v>2450</v>
      </c>
      <c r="K426">
        <v>11</v>
      </c>
      <c r="L426">
        <v>277</v>
      </c>
    </row>
    <row r="427" spans="1:12">
      <c r="A427" s="8">
        <v>42199</v>
      </c>
      <c r="B427" t="s">
        <v>27</v>
      </c>
      <c r="C427">
        <v>9</v>
      </c>
      <c r="D427" s="3" t="s">
        <v>21</v>
      </c>
      <c r="E427">
        <v>201</v>
      </c>
      <c r="F427">
        <v>4.4800000000000004</v>
      </c>
      <c r="H427">
        <v>28</v>
      </c>
      <c r="I427">
        <v>1.9</v>
      </c>
    </row>
    <row r="428" spans="1:12">
      <c r="A428" s="8">
        <v>42199</v>
      </c>
      <c r="B428" t="s">
        <v>27</v>
      </c>
      <c r="C428">
        <v>9</v>
      </c>
      <c r="D428" s="3" t="s">
        <v>21</v>
      </c>
      <c r="F428">
        <v>0.75</v>
      </c>
      <c r="J428">
        <f>SUM(14,24,27)</f>
        <v>65</v>
      </c>
      <c r="K428">
        <v>3</v>
      </c>
      <c r="L428">
        <v>27</v>
      </c>
    </row>
    <row r="429" spans="1:12">
      <c r="A429" s="8">
        <v>42200</v>
      </c>
      <c r="B429" t="s">
        <v>29</v>
      </c>
      <c r="C429">
        <v>10</v>
      </c>
      <c r="D429" s="3" t="s">
        <v>21</v>
      </c>
      <c r="E429">
        <v>233</v>
      </c>
      <c r="F429">
        <v>4.3499999999999996</v>
      </c>
      <c r="H429">
        <v>24</v>
      </c>
      <c r="I429">
        <v>2.1</v>
      </c>
    </row>
    <row r="430" spans="1:12">
      <c r="A430" s="8">
        <v>42200</v>
      </c>
      <c r="B430" t="s">
        <v>29</v>
      </c>
      <c r="C430">
        <v>10</v>
      </c>
      <c r="D430" t="s">
        <v>19</v>
      </c>
      <c r="F430">
        <v>1.71</v>
      </c>
      <c r="J430">
        <f>SUM(150,151,188,223,232)</f>
        <v>944</v>
      </c>
      <c r="K430">
        <v>5</v>
      </c>
      <c r="L430">
        <v>232</v>
      </c>
    </row>
    <row r="431" spans="1:12">
      <c r="A431" s="8">
        <v>42200</v>
      </c>
      <c r="B431" t="s">
        <v>29</v>
      </c>
      <c r="C431">
        <v>10</v>
      </c>
      <c r="D431" t="s">
        <v>19</v>
      </c>
      <c r="F431">
        <v>4.29</v>
      </c>
      <c r="J431">
        <f>SUM(132,183,208,231,250,258,261,263)</f>
        <v>1786</v>
      </c>
      <c r="K431">
        <v>8</v>
      </c>
      <c r="L431">
        <v>263</v>
      </c>
    </row>
    <row r="432" spans="1:12">
      <c r="A432" s="8">
        <v>42200</v>
      </c>
      <c r="B432" t="s">
        <v>29</v>
      </c>
      <c r="C432">
        <v>10</v>
      </c>
      <c r="D432" t="s">
        <v>19</v>
      </c>
      <c r="F432">
        <v>2.75</v>
      </c>
      <c r="J432">
        <f>SUM(90,112,154,163,222)</f>
        <v>741</v>
      </c>
      <c r="K432">
        <v>5</v>
      </c>
      <c r="L432">
        <v>222</v>
      </c>
    </row>
    <row r="433" spans="1:12">
      <c r="A433" s="8">
        <v>42200</v>
      </c>
      <c r="B433" t="s">
        <v>29</v>
      </c>
      <c r="C433">
        <v>10</v>
      </c>
      <c r="D433" t="s">
        <v>19</v>
      </c>
      <c r="F433">
        <v>0.45</v>
      </c>
      <c r="J433">
        <v>38</v>
      </c>
      <c r="K433">
        <v>2</v>
      </c>
      <c r="L433">
        <v>20</v>
      </c>
    </row>
    <row r="434" spans="1:12">
      <c r="A434" s="8">
        <v>42200</v>
      </c>
      <c r="B434" t="s">
        <v>29</v>
      </c>
      <c r="C434">
        <v>10</v>
      </c>
      <c r="D434" t="s">
        <v>19</v>
      </c>
      <c r="F434">
        <v>4.8</v>
      </c>
      <c r="J434">
        <f>SUM(192,242,256,262,266,273,302)</f>
        <v>1793</v>
      </c>
      <c r="K434">
        <v>7</v>
      </c>
      <c r="L434">
        <v>302</v>
      </c>
    </row>
    <row r="435" spans="1:12">
      <c r="A435" s="8">
        <v>42200</v>
      </c>
      <c r="B435" t="s">
        <v>29</v>
      </c>
      <c r="C435">
        <v>10</v>
      </c>
      <c r="D435" t="s">
        <v>19</v>
      </c>
      <c r="F435">
        <v>1.85</v>
      </c>
      <c r="J435">
        <f>SUM(93,87,121,135)</f>
        <v>436</v>
      </c>
      <c r="K435">
        <v>4</v>
      </c>
      <c r="L435">
        <v>135</v>
      </c>
    </row>
    <row r="436" spans="1:12">
      <c r="A436" s="8">
        <v>42200</v>
      </c>
      <c r="B436" t="s">
        <v>29</v>
      </c>
      <c r="C436">
        <v>10</v>
      </c>
      <c r="D436" s="3" t="s">
        <v>21</v>
      </c>
      <c r="E436">
        <v>258</v>
      </c>
      <c r="F436">
        <v>3.55</v>
      </c>
      <c r="H436">
        <v>29</v>
      </c>
      <c r="I436">
        <v>2.5</v>
      </c>
    </row>
    <row r="437" spans="1:12">
      <c r="A437" s="8">
        <v>42200</v>
      </c>
      <c r="B437" t="s">
        <v>29</v>
      </c>
      <c r="C437">
        <v>10</v>
      </c>
      <c r="D437" t="s">
        <v>19</v>
      </c>
      <c r="F437">
        <v>1.93</v>
      </c>
      <c r="J437">
        <f>SUM(175,176,251)</f>
        <v>602</v>
      </c>
      <c r="K437">
        <v>3</v>
      </c>
      <c r="L437">
        <v>251</v>
      </c>
    </row>
    <row r="438" spans="1:12">
      <c r="A438" s="8">
        <v>42200</v>
      </c>
      <c r="B438" t="s">
        <v>29</v>
      </c>
      <c r="C438">
        <v>10</v>
      </c>
      <c r="D438" t="s">
        <v>19</v>
      </c>
      <c r="F438">
        <v>1.29</v>
      </c>
      <c r="J438">
        <f>SUM(203,224,236)</f>
        <v>663</v>
      </c>
      <c r="K438">
        <v>3</v>
      </c>
      <c r="L438">
        <v>236</v>
      </c>
    </row>
    <row r="439" spans="1:12">
      <c r="A439" s="8">
        <v>42200</v>
      </c>
      <c r="B439" t="s">
        <v>29</v>
      </c>
      <c r="C439">
        <v>10</v>
      </c>
      <c r="D439" t="s">
        <v>24</v>
      </c>
      <c r="E439">
        <v>80</v>
      </c>
      <c r="F439">
        <v>0.84</v>
      </c>
    </row>
    <row r="440" spans="1:12">
      <c r="A440" s="8">
        <v>42200</v>
      </c>
      <c r="B440" t="s">
        <v>29</v>
      </c>
      <c r="C440">
        <v>10</v>
      </c>
      <c r="D440" t="s">
        <v>24</v>
      </c>
      <c r="E440">
        <v>157</v>
      </c>
      <c r="F440">
        <v>0.68</v>
      </c>
    </row>
    <row r="441" spans="1:12">
      <c r="A441" s="8">
        <v>42200</v>
      </c>
      <c r="B441" t="s">
        <v>29</v>
      </c>
      <c r="C441">
        <v>10</v>
      </c>
      <c r="D441" t="s">
        <v>24</v>
      </c>
      <c r="E441">
        <v>165</v>
      </c>
      <c r="F441">
        <v>1.75</v>
      </c>
    </row>
    <row r="442" spans="1:12">
      <c r="A442" s="8">
        <v>42200</v>
      </c>
      <c r="B442" t="s">
        <v>29</v>
      </c>
      <c r="C442">
        <v>10</v>
      </c>
      <c r="D442" t="s">
        <v>24</v>
      </c>
      <c r="E442">
        <v>188</v>
      </c>
      <c r="F442">
        <v>0.72</v>
      </c>
    </row>
    <row r="443" spans="1:12">
      <c r="A443" s="8">
        <v>42200</v>
      </c>
      <c r="B443" t="s">
        <v>29</v>
      </c>
      <c r="C443">
        <v>10</v>
      </c>
      <c r="D443" t="s">
        <v>24</v>
      </c>
      <c r="E443">
        <v>266</v>
      </c>
      <c r="F443">
        <v>1.63</v>
      </c>
      <c r="G443">
        <v>7</v>
      </c>
    </row>
    <row r="444" spans="1:12">
      <c r="A444" s="8">
        <v>42200</v>
      </c>
      <c r="B444" t="s">
        <v>29</v>
      </c>
      <c r="C444">
        <v>24</v>
      </c>
      <c r="D444" t="s">
        <v>21</v>
      </c>
      <c r="E444">
        <v>218</v>
      </c>
      <c r="F444">
        <v>2.5</v>
      </c>
      <c r="H444">
        <v>16</v>
      </c>
      <c r="I444">
        <v>0.45</v>
      </c>
    </row>
    <row r="445" spans="1:12">
      <c r="A445" s="8">
        <v>42200</v>
      </c>
      <c r="B445" t="s">
        <v>29</v>
      </c>
      <c r="C445">
        <v>24</v>
      </c>
      <c r="D445" t="s">
        <v>21</v>
      </c>
      <c r="E445">
        <v>215</v>
      </c>
      <c r="F445">
        <v>3.05</v>
      </c>
      <c r="H445">
        <v>16</v>
      </c>
      <c r="I445">
        <v>1.47</v>
      </c>
    </row>
    <row r="446" spans="1:12">
      <c r="A446" s="8">
        <v>42200</v>
      </c>
      <c r="B446" t="s">
        <v>29</v>
      </c>
      <c r="C446">
        <v>24</v>
      </c>
      <c r="D446" t="s">
        <v>19</v>
      </c>
      <c r="F446">
        <v>4.5</v>
      </c>
      <c r="J446">
        <f>SUM(78,169,171,198,215,233,235,243)</f>
        <v>1542</v>
      </c>
      <c r="K446">
        <v>8</v>
      </c>
      <c r="L446">
        <v>243</v>
      </c>
    </row>
    <row r="447" spans="1:12">
      <c r="A447" s="8">
        <v>42200</v>
      </c>
      <c r="B447" t="s">
        <v>29</v>
      </c>
      <c r="C447">
        <v>24</v>
      </c>
      <c r="D447" t="s">
        <v>19</v>
      </c>
      <c r="F447">
        <v>2.73</v>
      </c>
      <c r="J447">
        <f>SUM(59,56,110,124,159)</f>
        <v>508</v>
      </c>
      <c r="K447">
        <v>5</v>
      </c>
      <c r="L447">
        <v>159</v>
      </c>
    </row>
    <row r="448" spans="1:12">
      <c r="A448" s="8">
        <v>42200</v>
      </c>
      <c r="B448" t="s">
        <v>29</v>
      </c>
      <c r="C448">
        <v>24</v>
      </c>
      <c r="D448" t="s">
        <v>19</v>
      </c>
      <c r="F448">
        <v>3.36</v>
      </c>
      <c r="J448">
        <f>SUM(124,148,174,216,226,244,255)</f>
        <v>1387</v>
      </c>
      <c r="K448">
        <v>7</v>
      </c>
      <c r="L448">
        <v>255</v>
      </c>
    </row>
    <row r="449" spans="1:12">
      <c r="A449" s="8">
        <v>42200</v>
      </c>
      <c r="B449" t="s">
        <v>29</v>
      </c>
      <c r="C449">
        <v>24</v>
      </c>
      <c r="D449" t="s">
        <v>21</v>
      </c>
      <c r="E449">
        <v>261</v>
      </c>
      <c r="F449">
        <v>3.05</v>
      </c>
      <c r="H449">
        <v>21</v>
      </c>
      <c r="I449">
        <v>2.5499999999999998</v>
      </c>
    </row>
    <row r="450" spans="1:12">
      <c r="A450" s="8">
        <v>42200</v>
      </c>
      <c r="B450" t="s">
        <v>29</v>
      </c>
      <c r="C450">
        <v>24</v>
      </c>
      <c r="D450" t="s">
        <v>21</v>
      </c>
      <c r="E450">
        <v>182</v>
      </c>
      <c r="F450">
        <v>2.79</v>
      </c>
      <c r="H450">
        <v>11</v>
      </c>
      <c r="I450">
        <v>2.34</v>
      </c>
    </row>
    <row r="451" spans="1:12">
      <c r="A451" s="8">
        <v>42200</v>
      </c>
      <c r="B451" t="s">
        <v>29</v>
      </c>
      <c r="C451">
        <v>24</v>
      </c>
      <c r="D451" t="s">
        <v>19</v>
      </c>
      <c r="F451">
        <v>1.35</v>
      </c>
      <c r="J451">
        <f>SUM(53,84,121,150)</f>
        <v>408</v>
      </c>
      <c r="K451">
        <v>4</v>
      </c>
      <c r="L451">
        <v>150</v>
      </c>
    </row>
    <row r="452" spans="1:12">
      <c r="A452" s="8">
        <v>42200</v>
      </c>
      <c r="B452" t="s">
        <v>29</v>
      </c>
      <c r="C452">
        <v>24</v>
      </c>
      <c r="D452" t="s">
        <v>19</v>
      </c>
      <c r="F452">
        <v>1.1200000000000001</v>
      </c>
      <c r="J452">
        <f>SUM(98,125,127,158,163)</f>
        <v>671</v>
      </c>
      <c r="K452">
        <v>5</v>
      </c>
      <c r="L452">
        <v>163</v>
      </c>
    </row>
    <row r="453" spans="1:12">
      <c r="A453" s="8">
        <v>42200</v>
      </c>
      <c r="B453" t="s">
        <v>29</v>
      </c>
      <c r="C453">
        <v>24</v>
      </c>
      <c r="D453" t="s">
        <v>21</v>
      </c>
      <c r="E453">
        <v>280</v>
      </c>
      <c r="F453">
        <v>2.89</v>
      </c>
      <c r="H453">
        <v>23</v>
      </c>
      <c r="I453">
        <v>2.4300000000000002</v>
      </c>
    </row>
    <row r="454" spans="1:12">
      <c r="A454" s="8">
        <v>42200</v>
      </c>
      <c r="B454" t="s">
        <v>29</v>
      </c>
      <c r="C454">
        <v>24</v>
      </c>
      <c r="D454" t="s">
        <v>19</v>
      </c>
      <c r="F454">
        <v>2.46</v>
      </c>
      <c r="J454">
        <f>SUM(133,159,188,191,208)</f>
        <v>879</v>
      </c>
      <c r="K454">
        <v>5</v>
      </c>
      <c r="L454">
        <v>208</v>
      </c>
    </row>
    <row r="455" spans="1:12">
      <c r="A455" s="8">
        <v>42200</v>
      </c>
      <c r="B455" t="s">
        <v>29</v>
      </c>
      <c r="C455">
        <v>24</v>
      </c>
      <c r="D455" t="s">
        <v>19</v>
      </c>
      <c r="F455">
        <v>2.69</v>
      </c>
      <c r="J455">
        <f>SUM(168,184,208,215,236,241)</f>
        <v>1252</v>
      </c>
      <c r="K455">
        <v>6</v>
      </c>
      <c r="L455">
        <v>241</v>
      </c>
    </row>
    <row r="456" spans="1:12">
      <c r="A456" s="8">
        <v>42200</v>
      </c>
      <c r="B456" t="s">
        <v>29</v>
      </c>
      <c r="C456">
        <v>24</v>
      </c>
      <c r="D456" t="s">
        <v>19</v>
      </c>
      <c r="F456">
        <v>1.08</v>
      </c>
      <c r="J456">
        <f>SUM(62,98,152,158)</f>
        <v>470</v>
      </c>
      <c r="K456">
        <v>4</v>
      </c>
      <c r="L456">
        <v>158</v>
      </c>
    </row>
    <row r="457" spans="1:12">
      <c r="A457" s="8">
        <v>42200</v>
      </c>
      <c r="B457" t="s">
        <v>29</v>
      </c>
      <c r="C457">
        <v>24</v>
      </c>
      <c r="D457" t="s">
        <v>19</v>
      </c>
      <c r="F457">
        <v>2.35</v>
      </c>
      <c r="J457">
        <f>SUM(184,186,207,215,221,224)</f>
        <v>1237</v>
      </c>
      <c r="K457">
        <v>6</v>
      </c>
      <c r="L457">
        <v>224</v>
      </c>
    </row>
    <row r="458" spans="1:12">
      <c r="A458" s="8">
        <v>42200</v>
      </c>
      <c r="B458" t="s">
        <v>29</v>
      </c>
      <c r="C458">
        <v>24</v>
      </c>
      <c r="D458" t="s">
        <v>19</v>
      </c>
      <c r="F458">
        <v>2.35</v>
      </c>
      <c r="J458">
        <f>SUM(103,163,186,191,227)</f>
        <v>870</v>
      </c>
      <c r="K458">
        <v>5</v>
      </c>
      <c r="L458">
        <v>227</v>
      </c>
    </row>
    <row r="459" spans="1:12">
      <c r="A459" s="8">
        <v>42200</v>
      </c>
      <c r="B459" t="s">
        <v>29</v>
      </c>
      <c r="C459">
        <v>24</v>
      </c>
      <c r="D459" t="s">
        <v>19</v>
      </c>
      <c r="F459">
        <v>0.97</v>
      </c>
      <c r="J459">
        <f>SUM(18,40,67,80,83)</f>
        <v>288</v>
      </c>
      <c r="K459">
        <v>5</v>
      </c>
      <c r="L459">
        <v>83</v>
      </c>
    </row>
    <row r="460" spans="1:12">
      <c r="A460" s="8">
        <v>42200</v>
      </c>
      <c r="B460" t="s">
        <v>29</v>
      </c>
      <c r="C460">
        <v>24</v>
      </c>
      <c r="D460" t="s">
        <v>19</v>
      </c>
      <c r="F460">
        <v>2.5499999999999998</v>
      </c>
      <c r="J460">
        <f>SUM(95,190,192,301,301,315)</f>
        <v>1394</v>
      </c>
      <c r="K460">
        <v>6</v>
      </c>
      <c r="L460">
        <v>315</v>
      </c>
    </row>
    <row r="461" spans="1:12">
      <c r="A461" s="8">
        <v>42200</v>
      </c>
      <c r="B461" t="s">
        <v>29</v>
      </c>
      <c r="C461">
        <v>24</v>
      </c>
      <c r="D461" t="s">
        <v>21</v>
      </c>
      <c r="E461">
        <v>247</v>
      </c>
      <c r="F461">
        <v>2.41</v>
      </c>
      <c r="H461">
        <v>16</v>
      </c>
      <c r="I461">
        <v>2.34</v>
      </c>
    </row>
    <row r="462" spans="1:12">
      <c r="A462" s="8">
        <v>42200</v>
      </c>
      <c r="B462" t="s">
        <v>29</v>
      </c>
      <c r="C462">
        <v>24</v>
      </c>
      <c r="D462" t="s">
        <v>19</v>
      </c>
      <c r="F462">
        <v>0.75</v>
      </c>
      <c r="J462">
        <f>SUM(101,48,116)</f>
        <v>265</v>
      </c>
      <c r="K462">
        <v>3</v>
      </c>
      <c r="L462">
        <v>116</v>
      </c>
    </row>
    <row r="463" spans="1:12">
      <c r="A463" s="8">
        <v>42200</v>
      </c>
      <c r="B463" t="s">
        <v>29</v>
      </c>
      <c r="C463">
        <v>24</v>
      </c>
      <c r="D463" t="s">
        <v>19</v>
      </c>
      <c r="F463">
        <v>2.0299999999999998</v>
      </c>
      <c r="J463">
        <f>SUM(155,165,191,194,214)</f>
        <v>919</v>
      </c>
      <c r="K463">
        <v>5</v>
      </c>
      <c r="L463">
        <v>214</v>
      </c>
    </row>
    <row r="464" spans="1:12">
      <c r="A464" s="8">
        <v>42200</v>
      </c>
      <c r="B464" t="s">
        <v>30</v>
      </c>
      <c r="C464">
        <v>19</v>
      </c>
      <c r="D464" t="s">
        <v>19</v>
      </c>
      <c r="F464">
        <v>5.39</v>
      </c>
      <c r="J464">
        <f>SUM(41,72,142,148,177,183,190,200,214,222,225)</f>
        <v>1814</v>
      </c>
      <c r="K464">
        <v>11</v>
      </c>
      <c r="L464">
        <v>225</v>
      </c>
    </row>
    <row r="465" spans="1:12">
      <c r="A465" s="8">
        <v>42200</v>
      </c>
      <c r="B465" t="s">
        <v>30</v>
      </c>
      <c r="C465">
        <v>19</v>
      </c>
      <c r="D465" t="s">
        <v>19</v>
      </c>
      <c r="F465">
        <v>8.85</v>
      </c>
      <c r="J465">
        <f>SUM(90,180,180,191,192,197,200,212,211,222,224,225)</f>
        <v>2324</v>
      </c>
      <c r="K465">
        <v>12</v>
      </c>
      <c r="L465">
        <v>225</v>
      </c>
    </row>
    <row r="466" spans="1:12">
      <c r="A466" s="8">
        <v>42200</v>
      </c>
      <c r="B466" t="s">
        <v>30</v>
      </c>
      <c r="C466">
        <v>19</v>
      </c>
      <c r="D466" t="s">
        <v>19</v>
      </c>
      <c r="F466">
        <v>6.01</v>
      </c>
      <c r="J466">
        <f>SUM(133,165,178,179,196,217,223,225,232)</f>
        <v>1748</v>
      </c>
      <c r="K466">
        <v>9</v>
      </c>
      <c r="L466">
        <v>232</v>
      </c>
    </row>
    <row r="467" spans="1:12">
      <c r="A467" s="8">
        <v>42200</v>
      </c>
      <c r="B467" t="s">
        <v>30</v>
      </c>
      <c r="C467">
        <v>19</v>
      </c>
      <c r="D467" t="s">
        <v>19</v>
      </c>
      <c r="F467">
        <v>2.2799999999999998</v>
      </c>
      <c r="J467">
        <f>SUM(39,71,96,118,147,154,174)</f>
        <v>799</v>
      </c>
      <c r="K467">
        <v>7</v>
      </c>
      <c r="L467">
        <v>174</v>
      </c>
    </row>
    <row r="468" spans="1:12">
      <c r="A468" s="8">
        <v>42200</v>
      </c>
      <c r="B468" t="s">
        <v>30</v>
      </c>
      <c r="C468">
        <v>19</v>
      </c>
      <c r="D468" t="s">
        <v>21</v>
      </c>
      <c r="E468">
        <v>248</v>
      </c>
      <c r="F468">
        <v>5.18</v>
      </c>
      <c r="H468">
        <v>27</v>
      </c>
      <c r="I468">
        <v>2.2000000000000002</v>
      </c>
    </row>
    <row r="469" spans="1:12">
      <c r="A469" s="8">
        <v>42200</v>
      </c>
      <c r="B469" t="s">
        <v>30</v>
      </c>
      <c r="C469">
        <v>19</v>
      </c>
      <c r="D469" t="s">
        <v>19</v>
      </c>
      <c r="F469">
        <v>0.81</v>
      </c>
      <c r="J469">
        <f>SUM(20,45,61,75)</f>
        <v>201</v>
      </c>
      <c r="K469">
        <v>4</v>
      </c>
      <c r="L469">
        <v>75</v>
      </c>
    </row>
    <row r="470" spans="1:12">
      <c r="A470" s="8">
        <v>42200</v>
      </c>
      <c r="B470" t="s">
        <v>30</v>
      </c>
      <c r="C470">
        <v>19</v>
      </c>
      <c r="D470" t="s">
        <v>19</v>
      </c>
      <c r="F470">
        <v>3.92</v>
      </c>
      <c r="J470">
        <f>SUM(87,110,139,142,156,173,193,198)</f>
        <v>1198</v>
      </c>
      <c r="K470">
        <v>8</v>
      </c>
      <c r="L470">
        <v>198</v>
      </c>
    </row>
    <row r="471" spans="1:12">
      <c r="A471" s="8">
        <v>42200</v>
      </c>
      <c r="B471" t="s">
        <v>30</v>
      </c>
      <c r="C471">
        <v>19</v>
      </c>
      <c r="D471" t="s">
        <v>19</v>
      </c>
      <c r="F471">
        <v>0.76</v>
      </c>
      <c r="J471">
        <f>SUM(23,49,54,67)</f>
        <v>193</v>
      </c>
      <c r="K471">
        <v>4</v>
      </c>
      <c r="L471">
        <v>67</v>
      </c>
    </row>
    <row r="472" spans="1:12">
      <c r="A472" s="8">
        <v>42200</v>
      </c>
      <c r="B472" t="s">
        <v>30</v>
      </c>
      <c r="C472">
        <v>19</v>
      </c>
      <c r="D472" t="s">
        <v>19</v>
      </c>
      <c r="F472">
        <v>5.28</v>
      </c>
      <c r="J472">
        <f>SUM(97,108,156,150,166,188,206,230,228,236,239)</f>
        <v>2004</v>
      </c>
      <c r="K472">
        <v>11</v>
      </c>
      <c r="L472">
        <v>239</v>
      </c>
    </row>
    <row r="473" spans="1:12">
      <c r="A473" s="8">
        <v>42200</v>
      </c>
      <c r="B473" t="s">
        <v>30</v>
      </c>
      <c r="C473">
        <v>19</v>
      </c>
      <c r="D473" t="s">
        <v>19</v>
      </c>
      <c r="F473">
        <v>3.7</v>
      </c>
      <c r="J473">
        <f>SUM(77,112,153,161,135,190,197,222,233)</f>
        <v>1480</v>
      </c>
      <c r="K473">
        <v>9</v>
      </c>
      <c r="L473">
        <v>233</v>
      </c>
    </row>
    <row r="474" spans="1:12">
      <c r="A474" s="8">
        <v>42200</v>
      </c>
      <c r="B474" t="s">
        <v>30</v>
      </c>
      <c r="C474">
        <v>19</v>
      </c>
      <c r="D474" t="s">
        <v>19</v>
      </c>
      <c r="F474">
        <v>2.8</v>
      </c>
      <c r="J474">
        <f>SUM(148,141,172,190,194,200)</f>
        <v>1045</v>
      </c>
      <c r="K474">
        <v>6</v>
      </c>
      <c r="L474">
        <v>200</v>
      </c>
    </row>
    <row r="475" spans="1:12">
      <c r="A475" s="8">
        <v>42200</v>
      </c>
      <c r="B475" t="s">
        <v>30</v>
      </c>
      <c r="C475">
        <v>36</v>
      </c>
      <c r="D475" t="s">
        <v>19</v>
      </c>
      <c r="F475">
        <v>8.84</v>
      </c>
      <c r="J475">
        <f>SUM(121,178,196,246,276,278,298,296,310,315,326)</f>
        <v>2840</v>
      </c>
      <c r="K475">
        <v>11</v>
      </c>
      <c r="L475">
        <v>326</v>
      </c>
    </row>
    <row r="476" spans="1:12">
      <c r="A476" s="8">
        <v>42200</v>
      </c>
      <c r="B476" t="s">
        <v>30</v>
      </c>
      <c r="C476">
        <v>36</v>
      </c>
      <c r="D476" t="s">
        <v>21</v>
      </c>
      <c r="E476">
        <v>224</v>
      </c>
      <c r="F476">
        <v>3.63</v>
      </c>
      <c r="H476">
        <v>27</v>
      </c>
      <c r="I476">
        <v>2.08</v>
      </c>
    </row>
    <row r="477" spans="1:12">
      <c r="A477" s="8">
        <v>42200</v>
      </c>
      <c r="B477" t="s">
        <v>30</v>
      </c>
      <c r="C477">
        <v>36</v>
      </c>
      <c r="D477" t="s">
        <v>19</v>
      </c>
      <c r="F477">
        <v>6.58</v>
      </c>
      <c r="J477">
        <f>SUM(119,170,241,260,266,288,300,303,310)</f>
        <v>2257</v>
      </c>
      <c r="K477">
        <v>9</v>
      </c>
      <c r="L477">
        <v>310</v>
      </c>
    </row>
    <row r="478" spans="1:12">
      <c r="A478" s="8">
        <v>42200</v>
      </c>
      <c r="B478" t="s">
        <v>30</v>
      </c>
      <c r="C478">
        <v>36</v>
      </c>
      <c r="D478" t="s">
        <v>19</v>
      </c>
      <c r="F478">
        <v>5.41</v>
      </c>
      <c r="J478">
        <f>SUM(131,179,196,228,231,255,271,287,296,295)</f>
        <v>2369</v>
      </c>
      <c r="K478">
        <v>10</v>
      </c>
      <c r="L478">
        <v>296</v>
      </c>
    </row>
    <row r="479" spans="1:12">
      <c r="A479" s="8">
        <v>42200</v>
      </c>
      <c r="B479" t="s">
        <v>30</v>
      </c>
      <c r="C479">
        <v>39</v>
      </c>
      <c r="D479" t="s">
        <v>19</v>
      </c>
      <c r="F479">
        <v>5.61</v>
      </c>
      <c r="J479">
        <f>SUM(87,126,127,145,204,229,263,259,264,270)</f>
        <v>1974</v>
      </c>
      <c r="K479">
        <v>10</v>
      </c>
      <c r="L479">
        <v>270</v>
      </c>
    </row>
    <row r="480" spans="1:12">
      <c r="A480" s="8">
        <v>42200</v>
      </c>
      <c r="B480" t="s">
        <v>30</v>
      </c>
      <c r="C480">
        <v>39</v>
      </c>
      <c r="D480" t="s">
        <v>19</v>
      </c>
      <c r="F480">
        <v>5.41</v>
      </c>
      <c r="J480">
        <f>SUM(71,76,110,108,134,180,211,229,243,257)</f>
        <v>1619</v>
      </c>
      <c r="K480">
        <v>10</v>
      </c>
      <c r="L480">
        <v>257</v>
      </c>
    </row>
    <row r="481" spans="1:12">
      <c r="A481" s="8">
        <v>42200</v>
      </c>
      <c r="B481" t="s">
        <v>30</v>
      </c>
      <c r="C481">
        <v>39</v>
      </c>
      <c r="D481" t="s">
        <v>19</v>
      </c>
      <c r="F481">
        <v>5.31</v>
      </c>
      <c r="J481">
        <f>SUM(84,110,122,155,183,212,226,236)</f>
        <v>1328</v>
      </c>
      <c r="K481">
        <v>8</v>
      </c>
      <c r="L481">
        <v>236</v>
      </c>
    </row>
    <row r="482" spans="1:12">
      <c r="A482" s="8">
        <v>42200</v>
      </c>
      <c r="B482" t="s">
        <v>30</v>
      </c>
      <c r="C482">
        <v>39</v>
      </c>
      <c r="D482" t="s">
        <v>19</v>
      </c>
      <c r="F482">
        <v>4.95</v>
      </c>
      <c r="J482">
        <f>SUM(99,161,198,230,241,252,260,264,271)</f>
        <v>1976</v>
      </c>
      <c r="K482">
        <v>9</v>
      </c>
      <c r="L482">
        <v>271</v>
      </c>
    </row>
    <row r="483" spans="1:12">
      <c r="A483" s="8">
        <v>42200</v>
      </c>
      <c r="B483" t="s">
        <v>29</v>
      </c>
      <c r="C483">
        <v>46</v>
      </c>
      <c r="D483" t="s">
        <v>19</v>
      </c>
      <c r="F483">
        <v>4.34</v>
      </c>
      <c r="J483">
        <f>SUM(133,171,174,228,239,239,244,80)</f>
        <v>1508</v>
      </c>
      <c r="K483">
        <v>8</v>
      </c>
      <c r="L483">
        <v>244</v>
      </c>
    </row>
    <row r="484" spans="1:12">
      <c r="A484" s="8">
        <v>42200</v>
      </c>
      <c r="B484" t="s">
        <v>29</v>
      </c>
      <c r="C484">
        <v>46</v>
      </c>
      <c r="D484" t="s">
        <v>19</v>
      </c>
      <c r="F484">
        <v>3.86</v>
      </c>
      <c r="J484">
        <f>SUM(98,149,149,206,207,232)</f>
        <v>1041</v>
      </c>
      <c r="K484">
        <v>6</v>
      </c>
      <c r="L484">
        <v>232</v>
      </c>
    </row>
    <row r="485" spans="1:12">
      <c r="A485" s="8">
        <v>42200</v>
      </c>
      <c r="B485" t="s">
        <v>29</v>
      </c>
      <c r="C485">
        <v>46</v>
      </c>
      <c r="D485" t="s">
        <v>21</v>
      </c>
      <c r="E485">
        <v>317</v>
      </c>
      <c r="F485">
        <v>5.75</v>
      </c>
      <c r="H485">
        <v>42</v>
      </c>
      <c r="I485">
        <v>1.6</v>
      </c>
    </row>
    <row r="486" spans="1:12">
      <c r="A486" s="8">
        <v>42200</v>
      </c>
      <c r="B486" t="s">
        <v>29</v>
      </c>
      <c r="C486">
        <v>46</v>
      </c>
      <c r="D486" t="s">
        <v>19</v>
      </c>
      <c r="F486">
        <v>4.79</v>
      </c>
      <c r="J486">
        <f>SUM(124,151,293,314,318,346)</f>
        <v>1546</v>
      </c>
      <c r="K486">
        <v>6</v>
      </c>
      <c r="L486">
        <v>346</v>
      </c>
    </row>
    <row r="487" spans="1:12">
      <c r="A487" s="8">
        <v>42200</v>
      </c>
      <c r="B487" t="s">
        <v>29</v>
      </c>
      <c r="C487">
        <v>43</v>
      </c>
      <c r="D487" t="s">
        <v>19</v>
      </c>
      <c r="F487">
        <v>4.8600000000000003</v>
      </c>
      <c r="J487">
        <f>SUM(167,171,221,242,260,268)</f>
        <v>1329</v>
      </c>
      <c r="K487">
        <v>6</v>
      </c>
      <c r="L487">
        <v>268</v>
      </c>
    </row>
    <row r="488" spans="1:12">
      <c r="A488" s="8">
        <v>42200</v>
      </c>
      <c r="B488" t="s">
        <v>29</v>
      </c>
      <c r="C488">
        <v>43</v>
      </c>
      <c r="D488" t="s">
        <v>19</v>
      </c>
      <c r="F488">
        <v>6.25</v>
      </c>
      <c r="J488">
        <f>SUM(94,116,139,155,159,164,175,186,197)</f>
        <v>1385</v>
      </c>
      <c r="K488">
        <v>9</v>
      </c>
      <c r="L488">
        <v>197</v>
      </c>
    </row>
    <row r="489" spans="1:12">
      <c r="A489" s="8">
        <v>42200</v>
      </c>
      <c r="B489" t="s">
        <v>29</v>
      </c>
      <c r="C489">
        <v>43</v>
      </c>
      <c r="D489" t="s">
        <v>19</v>
      </c>
      <c r="F489">
        <v>1.1200000000000001</v>
      </c>
      <c r="J489">
        <f>SUM(33,39,49)</f>
        <v>121</v>
      </c>
      <c r="K489">
        <v>3</v>
      </c>
      <c r="L489">
        <v>49</v>
      </c>
    </row>
    <row r="490" spans="1:12">
      <c r="A490" s="8">
        <v>42200</v>
      </c>
      <c r="B490" t="s">
        <v>29</v>
      </c>
      <c r="C490">
        <v>43</v>
      </c>
      <c r="D490" t="s">
        <v>19</v>
      </c>
      <c r="F490">
        <v>0.78</v>
      </c>
      <c r="J490">
        <v>50</v>
      </c>
      <c r="K490">
        <v>1</v>
      </c>
      <c r="L490">
        <v>50</v>
      </c>
    </row>
    <row r="491" spans="1:12">
      <c r="A491" s="8">
        <v>42200</v>
      </c>
      <c r="B491" t="s">
        <v>29</v>
      </c>
      <c r="C491">
        <v>38</v>
      </c>
      <c r="D491" t="s">
        <v>19</v>
      </c>
      <c r="F491">
        <v>1.02</v>
      </c>
      <c r="J491">
        <f>SUM(49,83,86,100)</f>
        <v>318</v>
      </c>
      <c r="K491">
        <v>4</v>
      </c>
      <c r="L491">
        <v>100</v>
      </c>
    </row>
    <row r="492" spans="1:12">
      <c r="A492" s="8">
        <v>42200</v>
      </c>
      <c r="B492" t="s">
        <v>29</v>
      </c>
      <c r="C492">
        <v>38</v>
      </c>
      <c r="D492" t="s">
        <v>19</v>
      </c>
      <c r="F492">
        <v>2.1</v>
      </c>
      <c r="J492">
        <f>SUM(162,225,229,235,242)</f>
        <v>1093</v>
      </c>
      <c r="K492">
        <v>5</v>
      </c>
      <c r="L492">
        <v>242</v>
      </c>
    </row>
    <row r="493" spans="1:12">
      <c r="A493" s="8">
        <v>42200</v>
      </c>
      <c r="B493" t="s">
        <v>29</v>
      </c>
      <c r="C493">
        <v>38</v>
      </c>
      <c r="D493" t="s">
        <v>19</v>
      </c>
      <c r="F493">
        <v>1.34</v>
      </c>
      <c r="J493">
        <f>SUM(127,204,218,239)</f>
        <v>788</v>
      </c>
      <c r="K493">
        <v>4</v>
      </c>
      <c r="L493">
        <v>239</v>
      </c>
    </row>
    <row r="494" spans="1:12">
      <c r="A494" s="8">
        <v>42200</v>
      </c>
      <c r="B494" t="s">
        <v>29</v>
      </c>
      <c r="C494">
        <v>38</v>
      </c>
      <c r="D494" t="s">
        <v>19</v>
      </c>
      <c r="F494">
        <v>1.18</v>
      </c>
      <c r="J494">
        <f>SUM(122,133,161,176,222,238)</f>
        <v>1052</v>
      </c>
      <c r="K494">
        <v>6</v>
      </c>
      <c r="L494">
        <v>238</v>
      </c>
    </row>
    <row r="495" spans="1:12">
      <c r="A495" s="8">
        <v>42200</v>
      </c>
      <c r="B495" t="s">
        <v>29</v>
      </c>
      <c r="C495">
        <v>38</v>
      </c>
      <c r="D495" t="s">
        <v>19</v>
      </c>
      <c r="F495">
        <v>1.42</v>
      </c>
      <c r="J495">
        <f>SUM(133,136,136,198,247)</f>
        <v>850</v>
      </c>
      <c r="K495">
        <v>5</v>
      </c>
      <c r="L495">
        <v>247</v>
      </c>
    </row>
    <row r="496" spans="1:12">
      <c r="A496" s="8">
        <v>42200</v>
      </c>
      <c r="B496" t="s">
        <v>29</v>
      </c>
      <c r="C496">
        <v>38</v>
      </c>
      <c r="D496" t="s">
        <v>19</v>
      </c>
      <c r="F496">
        <v>3.74</v>
      </c>
      <c r="J496">
        <f>SUM(133,197,213,238,257,275,300,304)</f>
        <v>1917</v>
      </c>
      <c r="K496">
        <v>8</v>
      </c>
      <c r="L496">
        <v>304</v>
      </c>
    </row>
    <row r="497" spans="1:13">
      <c r="A497" s="8">
        <v>42200</v>
      </c>
      <c r="B497" t="s">
        <v>29</v>
      </c>
      <c r="C497">
        <v>38</v>
      </c>
      <c r="D497" t="s">
        <v>19</v>
      </c>
      <c r="F497">
        <v>1.1399999999999999</v>
      </c>
      <c r="J497">
        <f>SUM(47,51,100,112,136)</f>
        <v>446</v>
      </c>
      <c r="K497">
        <v>5</v>
      </c>
      <c r="L497">
        <v>136</v>
      </c>
    </row>
    <row r="498" spans="1:13">
      <c r="A498" s="8">
        <v>42200</v>
      </c>
      <c r="B498" t="s">
        <v>29</v>
      </c>
      <c r="C498">
        <v>38</v>
      </c>
      <c r="D498" t="s">
        <v>19</v>
      </c>
      <c r="F498">
        <v>4.82</v>
      </c>
      <c r="J498">
        <f>SUM(98,130,162,188,216,239,247,258)</f>
        <v>1538</v>
      </c>
      <c r="K498">
        <v>8</v>
      </c>
      <c r="L498">
        <v>258</v>
      </c>
    </row>
    <row r="499" spans="1:13">
      <c r="A499" s="8">
        <v>42200</v>
      </c>
      <c r="B499" t="s">
        <v>30</v>
      </c>
      <c r="C499">
        <v>45</v>
      </c>
      <c r="D499" t="s">
        <v>19</v>
      </c>
      <c r="F499">
        <v>10.02</v>
      </c>
      <c r="J499">
        <f>SUM(231,252,270,294,311,321,328,329,333)</f>
        <v>2669</v>
      </c>
      <c r="K499">
        <v>9</v>
      </c>
      <c r="L499">
        <v>333</v>
      </c>
    </row>
    <row r="500" spans="1:13">
      <c r="A500" s="8">
        <v>42200</v>
      </c>
      <c r="B500" t="s">
        <v>30</v>
      </c>
      <c r="C500">
        <v>45</v>
      </c>
      <c r="D500" t="s">
        <v>19</v>
      </c>
      <c r="F500">
        <v>1.07</v>
      </c>
      <c r="J500">
        <f>SUM(67,90,71,96)</f>
        <v>324</v>
      </c>
      <c r="K500">
        <v>4</v>
      </c>
      <c r="L500">
        <v>96</v>
      </c>
    </row>
    <row r="501" spans="1:13">
      <c r="A501" s="8">
        <v>42200</v>
      </c>
      <c r="B501" t="s">
        <v>30</v>
      </c>
      <c r="C501">
        <v>45</v>
      </c>
      <c r="D501" t="s">
        <v>19</v>
      </c>
      <c r="F501">
        <v>3.84</v>
      </c>
      <c r="J501">
        <f>SUM(158,172,210,211,229)</f>
        <v>980</v>
      </c>
      <c r="K501">
        <v>5</v>
      </c>
      <c r="L501">
        <v>229</v>
      </c>
    </row>
    <row r="502" spans="1:13">
      <c r="A502" s="8">
        <v>42200</v>
      </c>
      <c r="B502" t="s">
        <v>30</v>
      </c>
      <c r="C502">
        <v>45</v>
      </c>
      <c r="D502" t="s">
        <v>19</v>
      </c>
      <c r="F502">
        <v>5.95</v>
      </c>
      <c r="J502">
        <f>SUM(142,175,179,210,239,242,259,262)</f>
        <v>1708</v>
      </c>
      <c r="K502">
        <v>8</v>
      </c>
      <c r="L502">
        <v>262</v>
      </c>
    </row>
    <row r="503" spans="1:13">
      <c r="A503" s="8">
        <v>42200</v>
      </c>
      <c r="B503" t="s">
        <v>30</v>
      </c>
      <c r="C503">
        <v>45</v>
      </c>
      <c r="D503" t="s">
        <v>19</v>
      </c>
      <c r="F503">
        <v>2.65</v>
      </c>
      <c r="J503">
        <f>SUM(73,97,139,176,164,190,195,209,227,228,229,234)</f>
        <v>2161</v>
      </c>
      <c r="K503">
        <v>12</v>
      </c>
      <c r="L503">
        <v>234</v>
      </c>
    </row>
    <row r="504" spans="1:13">
      <c r="A504" s="8">
        <v>42200</v>
      </c>
      <c r="B504" t="s">
        <v>30</v>
      </c>
      <c r="C504">
        <v>44</v>
      </c>
      <c r="D504" t="s">
        <v>19</v>
      </c>
      <c r="M504" t="s">
        <v>28</v>
      </c>
    </row>
    <row r="505" spans="1:13">
      <c r="A505" s="8">
        <v>42200</v>
      </c>
      <c r="B505" t="s">
        <v>30</v>
      </c>
      <c r="C505">
        <v>40</v>
      </c>
      <c r="D505" t="s">
        <v>19</v>
      </c>
      <c r="F505">
        <v>1.38</v>
      </c>
      <c r="J505">
        <f>SUM(121,156,169,180,218,234)</f>
        <v>1078</v>
      </c>
      <c r="K505">
        <v>6</v>
      </c>
      <c r="L505">
        <v>234</v>
      </c>
    </row>
    <row r="506" spans="1:13">
      <c r="A506" s="8">
        <v>42200</v>
      </c>
      <c r="B506" t="s">
        <v>30</v>
      </c>
      <c r="C506">
        <v>40</v>
      </c>
      <c r="D506" t="s">
        <v>19</v>
      </c>
      <c r="F506">
        <v>1.78</v>
      </c>
      <c r="J506">
        <f>SUM(146,188,210,218,239,269,259,275)</f>
        <v>1804</v>
      </c>
      <c r="K506">
        <v>8</v>
      </c>
      <c r="L506">
        <v>275</v>
      </c>
    </row>
    <row r="507" spans="1:13">
      <c r="A507" s="8">
        <v>42200</v>
      </c>
      <c r="B507" t="s">
        <v>30</v>
      </c>
      <c r="C507">
        <v>40</v>
      </c>
      <c r="D507" t="s">
        <v>19</v>
      </c>
      <c r="F507">
        <v>2.2400000000000002</v>
      </c>
      <c r="J507">
        <f>SUM(149,208)</f>
        <v>357</v>
      </c>
      <c r="K507">
        <v>2</v>
      </c>
      <c r="L507">
        <v>208</v>
      </c>
    </row>
    <row r="508" spans="1:13">
      <c r="A508" s="8">
        <v>42200</v>
      </c>
      <c r="B508" t="s">
        <v>30</v>
      </c>
      <c r="C508">
        <v>40</v>
      </c>
      <c r="D508" t="s">
        <v>19</v>
      </c>
      <c r="F508">
        <v>1.86</v>
      </c>
      <c r="J508">
        <f>SUM(152,184,205,235,244)</f>
        <v>1020</v>
      </c>
      <c r="K508">
        <v>5</v>
      </c>
      <c r="L508">
        <v>244</v>
      </c>
    </row>
    <row r="509" spans="1:13">
      <c r="A509" s="8">
        <v>42200</v>
      </c>
      <c r="B509" t="s">
        <v>30</v>
      </c>
      <c r="C509">
        <v>40</v>
      </c>
      <c r="D509" t="s">
        <v>19</v>
      </c>
      <c r="F509">
        <v>1</v>
      </c>
      <c r="J509">
        <f>SUM(221,251,259)</f>
        <v>731</v>
      </c>
      <c r="K509">
        <v>3</v>
      </c>
      <c r="L509">
        <v>259</v>
      </c>
    </row>
    <row r="510" spans="1:13">
      <c r="A510" s="8">
        <v>42200</v>
      </c>
      <c r="B510" t="s">
        <v>30</v>
      </c>
      <c r="C510">
        <v>40</v>
      </c>
      <c r="D510" t="s">
        <v>19</v>
      </c>
      <c r="F510">
        <v>4.8</v>
      </c>
      <c r="J510">
        <f>SUM(145,207,271,311,313,314,342,355,355,370)</f>
        <v>2983</v>
      </c>
      <c r="K510">
        <v>10</v>
      </c>
      <c r="L510">
        <v>370</v>
      </c>
    </row>
    <row r="511" spans="1:13">
      <c r="A511" s="8">
        <v>42200</v>
      </c>
      <c r="B511" t="s">
        <v>30</v>
      </c>
      <c r="C511">
        <v>40</v>
      </c>
      <c r="D511" t="s">
        <v>19</v>
      </c>
      <c r="F511">
        <v>1.4</v>
      </c>
      <c r="J511">
        <f>SUM(100,113,153,220,280)</f>
        <v>866</v>
      </c>
      <c r="K511">
        <v>5</v>
      </c>
      <c r="L511">
        <v>280</v>
      </c>
    </row>
    <row r="512" spans="1:13">
      <c r="A512" s="8">
        <v>42200</v>
      </c>
      <c r="B512" t="s">
        <v>30</v>
      </c>
      <c r="C512">
        <v>40</v>
      </c>
      <c r="D512" t="s">
        <v>21</v>
      </c>
      <c r="E512">
        <v>280</v>
      </c>
      <c r="F512">
        <v>2.34</v>
      </c>
      <c r="H512">
        <v>33</v>
      </c>
      <c r="I512">
        <v>2.2000000000000002</v>
      </c>
    </row>
    <row r="513" spans="1:12">
      <c r="A513" s="8">
        <v>42200</v>
      </c>
      <c r="B513" t="s">
        <v>30</v>
      </c>
      <c r="C513">
        <v>40</v>
      </c>
      <c r="D513" t="s">
        <v>19</v>
      </c>
      <c r="F513">
        <v>2.08</v>
      </c>
      <c r="J513">
        <f>SUM(221,238,240,249)</f>
        <v>948</v>
      </c>
      <c r="K513">
        <v>4</v>
      </c>
      <c r="L513">
        <v>249</v>
      </c>
    </row>
    <row r="514" spans="1:12">
      <c r="A514" s="8">
        <v>42200</v>
      </c>
      <c r="B514" t="s">
        <v>30</v>
      </c>
      <c r="C514">
        <v>40</v>
      </c>
      <c r="D514" t="s">
        <v>19</v>
      </c>
      <c r="F514">
        <v>2.96</v>
      </c>
      <c r="J514">
        <v>245</v>
      </c>
      <c r="K514">
        <v>1</v>
      </c>
      <c r="L514">
        <v>245</v>
      </c>
    </row>
    <row r="515" spans="1:12">
      <c r="A515" s="8">
        <v>42200</v>
      </c>
      <c r="B515" t="s">
        <v>30</v>
      </c>
      <c r="C515">
        <v>40</v>
      </c>
      <c r="D515" t="s">
        <v>19</v>
      </c>
      <c r="F515">
        <v>1.51</v>
      </c>
      <c r="J515">
        <f>SUM(149,200,222)</f>
        <v>571</v>
      </c>
      <c r="K515">
        <v>3</v>
      </c>
      <c r="L515">
        <v>222</v>
      </c>
    </row>
    <row r="516" spans="1:12">
      <c r="A516" s="8">
        <v>42200</v>
      </c>
      <c r="B516" t="s">
        <v>30</v>
      </c>
      <c r="C516">
        <v>40</v>
      </c>
      <c r="D516" t="s">
        <v>19</v>
      </c>
      <c r="F516">
        <v>4.25</v>
      </c>
      <c r="J516">
        <f>SUM(219,242,292,317,329,335,332,248)</f>
        <v>2314</v>
      </c>
      <c r="K516">
        <v>8</v>
      </c>
      <c r="L516">
        <v>335</v>
      </c>
    </row>
    <row r="517" spans="1:12">
      <c r="A517" s="8">
        <v>42200</v>
      </c>
      <c r="B517" t="s">
        <v>30</v>
      </c>
      <c r="C517">
        <v>40</v>
      </c>
      <c r="D517" t="s">
        <v>19</v>
      </c>
      <c r="F517">
        <v>4.0999999999999996</v>
      </c>
      <c r="J517">
        <f>SUM(221,252,264,278,253,285,290)</f>
        <v>1843</v>
      </c>
      <c r="K517">
        <v>7</v>
      </c>
      <c r="L517">
        <v>290</v>
      </c>
    </row>
    <row r="518" spans="1:12">
      <c r="A518" s="8">
        <v>42200</v>
      </c>
      <c r="B518" t="s">
        <v>30</v>
      </c>
      <c r="C518">
        <v>40</v>
      </c>
      <c r="D518" t="s">
        <v>24</v>
      </c>
      <c r="E518">
        <v>131</v>
      </c>
      <c r="F518">
        <v>1</v>
      </c>
    </row>
    <row r="519" spans="1:12">
      <c r="A519" s="8">
        <v>42200</v>
      </c>
      <c r="B519" t="s">
        <v>30</v>
      </c>
      <c r="C519">
        <v>40</v>
      </c>
      <c r="D519" t="s">
        <v>24</v>
      </c>
      <c r="E519">
        <v>222</v>
      </c>
      <c r="F519">
        <v>1.21</v>
      </c>
    </row>
    <row r="520" spans="1:12">
      <c r="A520" s="8">
        <v>42200</v>
      </c>
      <c r="B520" t="s">
        <v>30</v>
      </c>
      <c r="C520">
        <v>40</v>
      </c>
      <c r="D520" t="s">
        <v>19</v>
      </c>
      <c r="F520">
        <v>1.19</v>
      </c>
      <c r="J520">
        <v>387</v>
      </c>
      <c r="K520">
        <v>2</v>
      </c>
      <c r="L520">
        <v>200</v>
      </c>
    </row>
    <row r="521" spans="1:12">
      <c r="A521" s="8">
        <v>42200</v>
      </c>
      <c r="B521" t="s">
        <v>30</v>
      </c>
      <c r="C521">
        <v>40</v>
      </c>
      <c r="D521" t="s">
        <v>19</v>
      </c>
      <c r="F521">
        <v>2.25</v>
      </c>
      <c r="J521">
        <f>SUM(95,18,189,197,206)</f>
        <v>705</v>
      </c>
      <c r="K521">
        <v>5</v>
      </c>
      <c r="L521">
        <v>206</v>
      </c>
    </row>
    <row r="522" spans="1:12">
      <c r="A522" s="8">
        <v>42200</v>
      </c>
      <c r="B522" t="s">
        <v>30</v>
      </c>
      <c r="C522">
        <v>40</v>
      </c>
      <c r="D522" t="s">
        <v>19</v>
      </c>
      <c r="F522">
        <v>1.26</v>
      </c>
      <c r="J522">
        <f>SUM(72,117)</f>
        <v>189</v>
      </c>
      <c r="K522">
        <v>2</v>
      </c>
      <c r="L522">
        <v>117</v>
      </c>
    </row>
    <row r="523" spans="1:12">
      <c r="A523" s="8">
        <v>42200</v>
      </c>
      <c r="B523" t="s">
        <v>30</v>
      </c>
      <c r="C523">
        <v>40</v>
      </c>
      <c r="D523" t="s">
        <v>19</v>
      </c>
      <c r="F523">
        <v>1.1399999999999999</v>
      </c>
      <c r="J523">
        <f>SUM(43,89,90)</f>
        <v>222</v>
      </c>
      <c r="K523">
        <v>3</v>
      </c>
      <c r="L523">
        <v>90</v>
      </c>
    </row>
    <row r="524" spans="1:12">
      <c r="A524" s="8">
        <v>42200</v>
      </c>
      <c r="B524" t="s">
        <v>30</v>
      </c>
      <c r="C524">
        <v>40</v>
      </c>
      <c r="D524" t="s">
        <v>19</v>
      </c>
      <c r="F524">
        <v>1.21</v>
      </c>
      <c r="J524">
        <f>SUM(200,213,228)</f>
        <v>641</v>
      </c>
      <c r="K524">
        <v>3</v>
      </c>
      <c r="L524">
        <v>228</v>
      </c>
    </row>
    <row r="525" spans="1:12">
      <c r="A525" s="8">
        <v>42200</v>
      </c>
      <c r="B525" t="s">
        <v>30</v>
      </c>
      <c r="C525">
        <v>40</v>
      </c>
      <c r="D525" t="s">
        <v>21</v>
      </c>
      <c r="E525">
        <v>292</v>
      </c>
      <c r="F525">
        <v>3.37</v>
      </c>
      <c r="H525">
        <v>25</v>
      </c>
      <c r="I525">
        <v>2.7</v>
      </c>
    </row>
    <row r="526" spans="1:12">
      <c r="A526" s="8">
        <v>42200</v>
      </c>
      <c r="B526" t="s">
        <v>30</v>
      </c>
      <c r="C526">
        <v>40</v>
      </c>
      <c r="D526" t="s">
        <v>19</v>
      </c>
      <c r="F526">
        <v>2.19</v>
      </c>
      <c r="J526">
        <v>186</v>
      </c>
      <c r="K526">
        <v>1</v>
      </c>
      <c r="L526">
        <v>186</v>
      </c>
    </row>
    <row r="527" spans="1:12">
      <c r="A527" s="8">
        <v>42200</v>
      </c>
      <c r="B527" t="s">
        <v>30</v>
      </c>
      <c r="C527">
        <v>40</v>
      </c>
      <c r="D527" t="s">
        <v>24</v>
      </c>
      <c r="E527">
        <v>263</v>
      </c>
      <c r="F527">
        <v>1.46</v>
      </c>
    </row>
    <row r="528" spans="1:12">
      <c r="A528" s="8">
        <v>42200</v>
      </c>
      <c r="B528" t="s">
        <v>30</v>
      </c>
      <c r="C528">
        <v>40</v>
      </c>
      <c r="D528" t="s">
        <v>24</v>
      </c>
      <c r="E528">
        <v>169</v>
      </c>
      <c r="F528">
        <v>1.22</v>
      </c>
    </row>
    <row r="529" spans="1:12">
      <c r="A529" s="8">
        <v>42200</v>
      </c>
      <c r="B529" t="s">
        <v>30</v>
      </c>
      <c r="C529">
        <v>40</v>
      </c>
      <c r="D529" t="s">
        <v>24</v>
      </c>
      <c r="E529">
        <v>263</v>
      </c>
      <c r="F529">
        <v>1.48</v>
      </c>
      <c r="G529">
        <v>3</v>
      </c>
    </row>
    <row r="530" spans="1:12">
      <c r="A530" s="8">
        <v>42200</v>
      </c>
      <c r="B530" t="s">
        <v>30</v>
      </c>
      <c r="C530">
        <v>40</v>
      </c>
      <c r="D530" t="s">
        <v>21</v>
      </c>
      <c r="E530">
        <v>285</v>
      </c>
      <c r="F530">
        <v>4.6399999999999997</v>
      </c>
      <c r="H530">
        <v>35</v>
      </c>
      <c r="I530">
        <v>1.2</v>
      </c>
    </row>
    <row r="531" spans="1:12">
      <c r="A531" s="8">
        <v>42206</v>
      </c>
      <c r="B531" t="s">
        <v>31</v>
      </c>
      <c r="C531">
        <v>50</v>
      </c>
      <c r="D531" t="s">
        <v>19</v>
      </c>
      <c r="F531">
        <v>9.66</v>
      </c>
      <c r="J531">
        <f>SUM(106,287,320,346,368,398,389,367,401,402,405,406)</f>
        <v>4195</v>
      </c>
      <c r="K531">
        <v>12</v>
      </c>
      <c r="L531">
        <v>406</v>
      </c>
    </row>
    <row r="532" spans="1:12">
      <c r="A532" s="8">
        <v>42206</v>
      </c>
      <c r="B532" t="s">
        <v>31</v>
      </c>
      <c r="C532">
        <v>50</v>
      </c>
      <c r="D532" t="s">
        <v>19</v>
      </c>
      <c r="F532">
        <v>0.85</v>
      </c>
      <c r="J532">
        <f>SUM(59,87,137,121,155)</f>
        <v>559</v>
      </c>
      <c r="K532">
        <v>5</v>
      </c>
      <c r="L532">
        <v>155</v>
      </c>
    </row>
    <row r="533" spans="1:12">
      <c r="A533" s="8">
        <v>42206</v>
      </c>
      <c r="B533" t="s">
        <v>31</v>
      </c>
      <c r="C533">
        <v>50</v>
      </c>
      <c r="D533" t="s">
        <v>19</v>
      </c>
      <c r="F533">
        <v>2.6</v>
      </c>
      <c r="J533">
        <f>SUM(50,134,169,198,227)</f>
        <v>778</v>
      </c>
      <c r="K533">
        <v>5</v>
      </c>
      <c r="L533">
        <v>227</v>
      </c>
    </row>
    <row r="534" spans="1:12">
      <c r="A534" s="8">
        <v>42206</v>
      </c>
      <c r="B534" t="s">
        <v>31</v>
      </c>
      <c r="C534">
        <v>50</v>
      </c>
      <c r="D534" t="s">
        <v>19</v>
      </c>
      <c r="F534">
        <v>10</v>
      </c>
      <c r="J534">
        <f>SUM(174,283,272,274,328,341,377,386,391,379,400,400)</f>
        <v>4005</v>
      </c>
      <c r="K534">
        <v>12</v>
      </c>
      <c r="L534">
        <v>400</v>
      </c>
    </row>
    <row r="535" spans="1:12">
      <c r="A535" s="8">
        <v>42206</v>
      </c>
      <c r="B535" t="s">
        <v>31</v>
      </c>
      <c r="C535">
        <v>50</v>
      </c>
      <c r="D535" t="s">
        <v>19</v>
      </c>
      <c r="F535">
        <v>2.83</v>
      </c>
      <c r="J535">
        <f>SUM(35,74,124,147,186,198)</f>
        <v>764</v>
      </c>
      <c r="K535">
        <v>6</v>
      </c>
      <c r="L535">
        <v>198</v>
      </c>
    </row>
    <row r="536" spans="1:12">
      <c r="A536" s="8">
        <v>42206</v>
      </c>
      <c r="B536" t="s">
        <v>31</v>
      </c>
      <c r="C536">
        <v>50</v>
      </c>
      <c r="D536" t="s">
        <v>19</v>
      </c>
      <c r="F536">
        <v>1.85</v>
      </c>
      <c r="J536">
        <f>SUM(47,68,162,171,207)</f>
        <v>655</v>
      </c>
      <c r="K536">
        <v>5</v>
      </c>
      <c r="L536">
        <v>207</v>
      </c>
    </row>
    <row r="537" spans="1:12">
      <c r="A537" s="8">
        <v>42206</v>
      </c>
      <c r="B537" t="s">
        <v>31</v>
      </c>
      <c r="C537">
        <v>50</v>
      </c>
      <c r="D537" t="s">
        <v>19</v>
      </c>
      <c r="F537">
        <v>1.24</v>
      </c>
      <c r="J537">
        <f>SUM(63,112,127,168,180)</f>
        <v>650</v>
      </c>
      <c r="K537">
        <v>5</v>
      </c>
      <c r="L537">
        <v>180</v>
      </c>
    </row>
    <row r="538" spans="1:12">
      <c r="A538" s="8">
        <v>42206</v>
      </c>
      <c r="B538" t="s">
        <v>31</v>
      </c>
      <c r="C538">
        <v>48</v>
      </c>
      <c r="D538" t="s">
        <v>19</v>
      </c>
      <c r="F538">
        <v>2.1</v>
      </c>
      <c r="J538">
        <f>SUM(129,128,178,221,240,256,283)</f>
        <v>1435</v>
      </c>
      <c r="K538">
        <v>7</v>
      </c>
      <c r="L538">
        <v>283</v>
      </c>
    </row>
    <row r="539" spans="1:12">
      <c r="A539" s="8">
        <v>42206</v>
      </c>
      <c r="B539" t="s">
        <v>31</v>
      </c>
      <c r="C539">
        <v>48</v>
      </c>
      <c r="D539" t="s">
        <v>19</v>
      </c>
      <c r="F539">
        <v>6.2</v>
      </c>
      <c r="J539">
        <f>SUM(165,162,239,347,382,382,390,390,393)</f>
        <v>2850</v>
      </c>
      <c r="K539">
        <v>9</v>
      </c>
      <c r="L539">
        <v>393</v>
      </c>
    </row>
    <row r="540" spans="1:12">
      <c r="A540" s="8">
        <v>42206</v>
      </c>
      <c r="B540" t="s">
        <v>31</v>
      </c>
      <c r="C540">
        <v>48</v>
      </c>
      <c r="D540" t="s">
        <v>21</v>
      </c>
      <c r="E540">
        <v>352</v>
      </c>
      <c r="F540">
        <v>3.72</v>
      </c>
      <c r="H540">
        <v>37</v>
      </c>
      <c r="I540">
        <v>2.4</v>
      </c>
    </row>
    <row r="541" spans="1:12">
      <c r="A541" s="8">
        <v>42206</v>
      </c>
      <c r="B541" t="s">
        <v>31</v>
      </c>
      <c r="C541">
        <v>48</v>
      </c>
      <c r="D541" t="s">
        <v>19</v>
      </c>
      <c r="F541">
        <v>1.91</v>
      </c>
      <c r="J541">
        <f>SUM(98,148,153,204,214)</f>
        <v>817</v>
      </c>
      <c r="K541">
        <v>5</v>
      </c>
      <c r="L541">
        <v>214</v>
      </c>
    </row>
    <row r="542" spans="1:12">
      <c r="A542" s="8">
        <v>42206</v>
      </c>
      <c r="B542" t="s">
        <v>31</v>
      </c>
      <c r="C542">
        <v>48</v>
      </c>
      <c r="D542" t="s">
        <v>19</v>
      </c>
      <c r="F542">
        <v>5.94</v>
      </c>
      <c r="J542">
        <f>SUM(109,130,166,271,308,348,345,362,374,392)</f>
        <v>2805</v>
      </c>
      <c r="K542">
        <v>10</v>
      </c>
      <c r="L542">
        <v>392</v>
      </c>
    </row>
    <row r="543" spans="1:12">
      <c r="A543" s="8">
        <v>42206</v>
      </c>
      <c r="B543" t="s">
        <v>31</v>
      </c>
      <c r="C543">
        <v>48</v>
      </c>
      <c r="D543" t="s">
        <v>19</v>
      </c>
      <c r="F543">
        <v>1.73</v>
      </c>
      <c r="J543">
        <f>SUM(79,95,166,162,217)</f>
        <v>719</v>
      </c>
      <c r="K543">
        <v>5</v>
      </c>
      <c r="L543">
        <v>217</v>
      </c>
    </row>
    <row r="544" spans="1:12">
      <c r="A544" s="8">
        <v>42206</v>
      </c>
      <c r="B544" t="s">
        <v>31</v>
      </c>
      <c r="C544">
        <v>48</v>
      </c>
      <c r="D544" t="s">
        <v>21</v>
      </c>
      <c r="E544">
        <v>310</v>
      </c>
      <c r="F544">
        <v>3</v>
      </c>
      <c r="H544">
        <v>40</v>
      </c>
      <c r="I544">
        <v>2.52</v>
      </c>
    </row>
    <row r="545" spans="1:12">
      <c r="A545" s="8">
        <v>42206</v>
      </c>
      <c r="B545" t="s">
        <v>31</v>
      </c>
      <c r="C545">
        <v>48</v>
      </c>
      <c r="D545" t="s">
        <v>19</v>
      </c>
      <c r="F545">
        <v>4.74</v>
      </c>
      <c r="J545">
        <f>SUM(270,290,369,342,391,418,420)</f>
        <v>2500</v>
      </c>
      <c r="K545">
        <v>7</v>
      </c>
      <c r="L545">
        <v>420</v>
      </c>
    </row>
    <row r="546" spans="1:12">
      <c r="A546" s="8">
        <v>42206</v>
      </c>
      <c r="B546" t="s">
        <v>31</v>
      </c>
      <c r="C546">
        <v>26</v>
      </c>
      <c r="D546" t="s">
        <v>19</v>
      </c>
      <c r="F546">
        <v>5.82</v>
      </c>
      <c r="J546">
        <f>SUM(97,112,128,163,181,193,192,208,225,226,240,248)</f>
        <v>2213</v>
      </c>
      <c r="K546">
        <v>12</v>
      </c>
      <c r="L546">
        <v>248</v>
      </c>
    </row>
    <row r="547" spans="1:12">
      <c r="A547" s="8">
        <v>42206</v>
      </c>
      <c r="B547" t="s">
        <v>31</v>
      </c>
      <c r="C547">
        <v>26</v>
      </c>
      <c r="D547" t="s">
        <v>19</v>
      </c>
      <c r="F547">
        <v>2.44</v>
      </c>
      <c r="J547">
        <f>SUM(52,92,109,118,117,124)</f>
        <v>612</v>
      </c>
      <c r="K547">
        <v>6</v>
      </c>
      <c r="L547">
        <v>124</v>
      </c>
    </row>
    <row r="548" spans="1:12">
      <c r="A548" s="8">
        <v>42206</v>
      </c>
      <c r="B548" t="s">
        <v>31</v>
      </c>
      <c r="C548">
        <v>26</v>
      </c>
      <c r="D548" t="s">
        <v>19</v>
      </c>
      <c r="F548">
        <v>5.55</v>
      </c>
      <c r="J548">
        <f>SUM(184,218,240,257,270,282,293,295)</f>
        <v>2039</v>
      </c>
      <c r="K548">
        <v>8</v>
      </c>
      <c r="L548">
        <v>295</v>
      </c>
    </row>
    <row r="549" spans="1:12">
      <c r="A549" s="8">
        <v>42206</v>
      </c>
      <c r="B549" t="s">
        <v>31</v>
      </c>
      <c r="C549">
        <v>26</v>
      </c>
      <c r="D549" t="s">
        <v>19</v>
      </c>
      <c r="F549">
        <v>5.8</v>
      </c>
      <c r="J549">
        <f>SUM(216,247,24,248,256,272,280,285,284)</f>
        <v>2112</v>
      </c>
      <c r="K549">
        <v>9</v>
      </c>
      <c r="L549">
        <v>285</v>
      </c>
    </row>
    <row r="550" spans="1:12">
      <c r="A550" s="8">
        <v>42206</v>
      </c>
      <c r="B550" t="s">
        <v>31</v>
      </c>
      <c r="C550">
        <v>19</v>
      </c>
      <c r="D550" t="s">
        <v>19</v>
      </c>
      <c r="F550">
        <v>4.78</v>
      </c>
      <c r="J550">
        <f>SUM(112,141,174,204,218,237,255)</f>
        <v>1341</v>
      </c>
      <c r="K550">
        <v>7</v>
      </c>
      <c r="L550">
        <v>255</v>
      </c>
    </row>
    <row r="551" spans="1:12">
      <c r="A551" s="8">
        <v>42206</v>
      </c>
      <c r="B551" t="s">
        <v>31</v>
      </c>
      <c r="C551">
        <v>19</v>
      </c>
      <c r="D551" t="s">
        <v>21</v>
      </c>
      <c r="E551">
        <v>269</v>
      </c>
      <c r="F551">
        <v>3.85</v>
      </c>
      <c r="H551">
        <v>30</v>
      </c>
      <c r="I551">
        <v>2.4500000000000002</v>
      </c>
    </row>
    <row r="552" spans="1:12">
      <c r="A552" s="8">
        <v>42206</v>
      </c>
      <c r="B552" t="s">
        <v>31</v>
      </c>
      <c r="C552">
        <v>19</v>
      </c>
      <c r="D552" t="s">
        <v>19</v>
      </c>
      <c r="F552">
        <v>4.75</v>
      </c>
      <c r="J552">
        <f>SUM(58,57,93,129,193,230,233,237,245)</f>
        <v>1475</v>
      </c>
      <c r="K552">
        <v>9</v>
      </c>
      <c r="L552">
        <v>245</v>
      </c>
    </row>
    <row r="553" spans="1:12">
      <c r="A553" s="8">
        <v>42206</v>
      </c>
      <c r="B553" t="s">
        <v>31</v>
      </c>
      <c r="C553">
        <v>19</v>
      </c>
      <c r="D553" t="s">
        <v>19</v>
      </c>
      <c r="F553">
        <v>4.7</v>
      </c>
      <c r="J553">
        <f>SUM(123,149,196,196,210,212,233,240)</f>
        <v>1559</v>
      </c>
      <c r="K553">
        <v>8</v>
      </c>
      <c r="L553">
        <v>240</v>
      </c>
    </row>
    <row r="554" spans="1:12">
      <c r="A554" s="8">
        <v>42206</v>
      </c>
      <c r="B554" t="s">
        <v>31</v>
      </c>
      <c r="C554">
        <v>19</v>
      </c>
      <c r="D554" t="s">
        <v>19</v>
      </c>
      <c r="F554">
        <v>0.65</v>
      </c>
      <c r="J554">
        <v>24</v>
      </c>
      <c r="K554">
        <v>1</v>
      </c>
      <c r="L554">
        <v>24</v>
      </c>
    </row>
    <row r="555" spans="1:12">
      <c r="A555" s="8">
        <v>42206</v>
      </c>
      <c r="B555" t="s">
        <v>31</v>
      </c>
      <c r="C555">
        <v>19</v>
      </c>
      <c r="D555" t="s">
        <v>19</v>
      </c>
      <c r="F555">
        <v>2.74</v>
      </c>
      <c r="J555">
        <f>SUM(29,69,120,166,168,184,203)</f>
        <v>939</v>
      </c>
      <c r="K555">
        <v>7</v>
      </c>
      <c r="L555">
        <v>203</v>
      </c>
    </row>
    <row r="556" spans="1:12">
      <c r="A556" s="8">
        <v>42206</v>
      </c>
      <c r="B556" t="s">
        <v>31</v>
      </c>
      <c r="C556">
        <v>19</v>
      </c>
      <c r="D556" t="s">
        <v>19</v>
      </c>
      <c r="F556">
        <v>0.48</v>
      </c>
      <c r="J556">
        <f>SUM(12,24,25)</f>
        <v>61</v>
      </c>
      <c r="K556">
        <v>3</v>
      </c>
      <c r="L556">
        <v>25</v>
      </c>
    </row>
    <row r="557" spans="1:12">
      <c r="A557" s="8">
        <v>42206</v>
      </c>
      <c r="B557" t="s">
        <v>31</v>
      </c>
      <c r="C557">
        <v>19</v>
      </c>
      <c r="D557" t="s">
        <v>19</v>
      </c>
      <c r="F557">
        <v>1.9</v>
      </c>
      <c r="J557" s="3">
        <f>SUM(152,159,200,23,236,247)</f>
        <v>1017</v>
      </c>
      <c r="K557">
        <v>6</v>
      </c>
      <c r="L557">
        <v>247</v>
      </c>
    </row>
    <row r="558" spans="1:12">
      <c r="A558" s="8">
        <v>42206</v>
      </c>
      <c r="B558" t="s">
        <v>31</v>
      </c>
      <c r="C558">
        <v>19</v>
      </c>
      <c r="D558" t="s">
        <v>19</v>
      </c>
      <c r="F558">
        <v>1.78</v>
      </c>
      <c r="J558">
        <f>SUM(24,37,39,40,42,110,147,156,191)</f>
        <v>786</v>
      </c>
      <c r="K558">
        <v>9</v>
      </c>
      <c r="L558">
        <v>191</v>
      </c>
    </row>
    <row r="559" spans="1:12">
      <c r="A559" s="8">
        <v>42206</v>
      </c>
      <c r="B559" t="s">
        <v>31</v>
      </c>
      <c r="C559">
        <v>19</v>
      </c>
      <c r="D559" t="s">
        <v>19</v>
      </c>
      <c r="F559">
        <v>0.95</v>
      </c>
      <c r="J559">
        <v>20</v>
      </c>
      <c r="K559">
        <v>1</v>
      </c>
      <c r="L559">
        <v>20</v>
      </c>
    </row>
    <row r="560" spans="1:12">
      <c r="A560" s="8">
        <v>42206</v>
      </c>
      <c r="B560" t="s">
        <v>31</v>
      </c>
      <c r="C560">
        <v>19</v>
      </c>
      <c r="D560" s="3" t="s">
        <v>21</v>
      </c>
      <c r="E560">
        <v>271</v>
      </c>
      <c r="F560">
        <v>2.0499999999999998</v>
      </c>
      <c r="H560">
        <v>23</v>
      </c>
      <c r="I560">
        <v>1.28</v>
      </c>
    </row>
    <row r="561" spans="1:12">
      <c r="A561" s="8">
        <v>42206</v>
      </c>
      <c r="B561" t="s">
        <v>31</v>
      </c>
      <c r="C561">
        <v>19</v>
      </c>
      <c r="D561" t="s">
        <v>19</v>
      </c>
      <c r="F561">
        <v>1.05</v>
      </c>
      <c r="J561">
        <f>SUM(38,39,39)</f>
        <v>116</v>
      </c>
      <c r="K561">
        <v>3</v>
      </c>
      <c r="L561">
        <v>39</v>
      </c>
    </row>
    <row r="562" spans="1:12">
      <c r="A562" s="8">
        <v>42206</v>
      </c>
      <c r="B562" t="s">
        <v>31</v>
      </c>
      <c r="C562">
        <v>19</v>
      </c>
      <c r="D562" t="s">
        <v>19</v>
      </c>
      <c r="F562">
        <v>2.82</v>
      </c>
      <c r="J562">
        <f>SUM(90,153,162,153,211,222)</f>
        <v>991</v>
      </c>
      <c r="K562">
        <v>6</v>
      </c>
      <c r="L562">
        <v>222</v>
      </c>
    </row>
    <row r="563" spans="1:12">
      <c r="A563" s="8">
        <v>42206</v>
      </c>
      <c r="B563" t="s">
        <v>31</v>
      </c>
      <c r="C563">
        <v>19</v>
      </c>
      <c r="D563" t="s">
        <v>19</v>
      </c>
      <c r="F563">
        <v>2.8</v>
      </c>
      <c r="J563">
        <f>SUM(99,154,175,197,228,237,245)</f>
        <v>1335</v>
      </c>
      <c r="K563">
        <v>7</v>
      </c>
      <c r="L563">
        <v>245</v>
      </c>
    </row>
    <row r="564" spans="1:12">
      <c r="A564" s="8">
        <v>42206</v>
      </c>
      <c r="B564" t="s">
        <v>31</v>
      </c>
      <c r="C564">
        <v>19</v>
      </c>
      <c r="D564" t="s">
        <v>19</v>
      </c>
      <c r="F564">
        <v>1.84</v>
      </c>
      <c r="J564">
        <v>137</v>
      </c>
      <c r="K564">
        <v>1</v>
      </c>
      <c r="L564">
        <v>137</v>
      </c>
    </row>
    <row r="565" spans="1:12">
      <c r="A565" s="8">
        <v>42206</v>
      </c>
      <c r="B565" t="s">
        <v>31</v>
      </c>
      <c r="C565">
        <v>19</v>
      </c>
      <c r="D565" t="s">
        <v>19</v>
      </c>
      <c r="F565">
        <v>0.78</v>
      </c>
      <c r="J565">
        <f>SUM(12,17,177)</f>
        <v>206</v>
      </c>
      <c r="K565">
        <v>3</v>
      </c>
      <c r="L565">
        <v>177</v>
      </c>
    </row>
    <row r="566" spans="1:12">
      <c r="A566" s="8">
        <v>42206</v>
      </c>
      <c r="B566" t="s">
        <v>31</v>
      </c>
      <c r="C566">
        <v>3</v>
      </c>
      <c r="D566" t="s">
        <v>19</v>
      </c>
      <c r="F566">
        <v>2.5499999999999998</v>
      </c>
      <c r="J566">
        <f>SUM(35,74,78,121,126,158,161,181)</f>
        <v>934</v>
      </c>
      <c r="K566">
        <v>8</v>
      </c>
      <c r="L566">
        <v>181</v>
      </c>
    </row>
    <row r="567" spans="1:12">
      <c r="A567" s="8">
        <v>42206</v>
      </c>
      <c r="B567" t="s">
        <v>31</v>
      </c>
      <c r="C567">
        <v>3</v>
      </c>
      <c r="D567" t="s">
        <v>19</v>
      </c>
      <c r="F567">
        <v>3.44</v>
      </c>
      <c r="J567">
        <f>SUM(92,132,161,184,197,207,231,243,237)</f>
        <v>1684</v>
      </c>
      <c r="K567">
        <v>9</v>
      </c>
      <c r="L567">
        <v>243</v>
      </c>
    </row>
    <row r="568" spans="1:12">
      <c r="A568" s="8">
        <v>42206</v>
      </c>
      <c r="B568" t="s">
        <v>31</v>
      </c>
      <c r="C568">
        <v>3</v>
      </c>
      <c r="D568" t="s">
        <v>19</v>
      </c>
      <c r="F568">
        <v>2.0099999999999998</v>
      </c>
      <c r="J568">
        <f>SUM(65,67,116,140,149,167)</f>
        <v>704</v>
      </c>
      <c r="K568">
        <v>6</v>
      </c>
      <c r="L568">
        <v>167</v>
      </c>
    </row>
    <row r="569" spans="1:12">
      <c r="A569" s="8">
        <v>42206</v>
      </c>
      <c r="B569" t="s">
        <v>31</v>
      </c>
      <c r="C569">
        <v>3</v>
      </c>
      <c r="D569" t="s">
        <v>19</v>
      </c>
      <c r="F569">
        <v>1.72</v>
      </c>
      <c r="J569">
        <f>SUM(28,41,67,84,95)</f>
        <v>315</v>
      </c>
      <c r="K569">
        <v>5</v>
      </c>
      <c r="L569">
        <v>95</v>
      </c>
    </row>
    <row r="570" spans="1:12">
      <c r="A570" s="8">
        <v>42206</v>
      </c>
      <c r="B570" t="s">
        <v>31</v>
      </c>
      <c r="C570">
        <v>3</v>
      </c>
      <c r="D570" t="s">
        <v>19</v>
      </c>
      <c r="F570">
        <v>2.6</v>
      </c>
      <c r="J570">
        <f>SUM(51,66,68,67,101,128,164,191)</f>
        <v>836</v>
      </c>
      <c r="K570">
        <v>8</v>
      </c>
      <c r="L570">
        <v>191</v>
      </c>
    </row>
    <row r="571" spans="1:12">
      <c r="A571" s="8">
        <v>42206</v>
      </c>
      <c r="B571" t="s">
        <v>31</v>
      </c>
      <c r="C571">
        <v>3</v>
      </c>
      <c r="D571" t="s">
        <v>19</v>
      </c>
      <c r="F571">
        <v>1.08</v>
      </c>
      <c r="J571">
        <v>76</v>
      </c>
      <c r="K571">
        <v>1</v>
      </c>
      <c r="L571">
        <v>76</v>
      </c>
    </row>
    <row r="572" spans="1:12">
      <c r="A572" s="8">
        <v>42206</v>
      </c>
      <c r="B572" t="s">
        <v>31</v>
      </c>
      <c r="C572">
        <v>3</v>
      </c>
      <c r="D572" t="s">
        <v>19</v>
      </c>
      <c r="F572">
        <v>3.81</v>
      </c>
      <c r="J572">
        <f>SUM(54,55,53,110,167,195,221,248)</f>
        <v>1103</v>
      </c>
      <c r="K572">
        <v>8</v>
      </c>
      <c r="L572">
        <v>248</v>
      </c>
    </row>
    <row r="573" spans="1:12">
      <c r="A573" s="8">
        <v>42206</v>
      </c>
      <c r="B573" t="s">
        <v>31</v>
      </c>
      <c r="C573">
        <v>3</v>
      </c>
      <c r="D573" t="s">
        <v>19</v>
      </c>
      <c r="F573">
        <v>1.25</v>
      </c>
      <c r="J573">
        <f>SUM(20,26,63,65)</f>
        <v>174</v>
      </c>
      <c r="K573">
        <v>4</v>
      </c>
      <c r="L573">
        <v>65</v>
      </c>
    </row>
    <row r="574" spans="1:12">
      <c r="A574" s="8">
        <v>42206</v>
      </c>
      <c r="B574" t="s">
        <v>31</v>
      </c>
      <c r="C574">
        <v>3</v>
      </c>
      <c r="D574" t="s">
        <v>19</v>
      </c>
      <c r="F574">
        <v>0.53</v>
      </c>
      <c r="J574">
        <f>SUM(5,16,41)</f>
        <v>62</v>
      </c>
      <c r="K574">
        <v>3</v>
      </c>
      <c r="L574">
        <v>41</v>
      </c>
    </row>
    <row r="575" spans="1:12">
      <c r="A575" s="8">
        <v>42206</v>
      </c>
      <c r="B575" t="s">
        <v>31</v>
      </c>
      <c r="C575">
        <v>3</v>
      </c>
      <c r="D575" t="s">
        <v>19</v>
      </c>
      <c r="F575">
        <v>6.55</v>
      </c>
      <c r="J575">
        <f>SUM(59,60,58,149,191,212,242,244,276,283,300)</f>
        <v>2074</v>
      </c>
      <c r="K575">
        <v>11</v>
      </c>
      <c r="L575">
        <v>300</v>
      </c>
    </row>
    <row r="576" spans="1:12">
      <c r="A576" s="8">
        <v>42206</v>
      </c>
      <c r="B576" t="s">
        <v>31</v>
      </c>
      <c r="C576">
        <v>3</v>
      </c>
      <c r="D576" t="s">
        <v>19</v>
      </c>
      <c r="F576">
        <v>3.85</v>
      </c>
      <c r="J576">
        <f>SUM(60,128,86,107,128,160,177,186,212,215,229,238)</f>
        <v>1926</v>
      </c>
      <c r="K576">
        <v>12</v>
      </c>
      <c r="L576">
        <v>238</v>
      </c>
    </row>
    <row r="577" spans="1:12">
      <c r="A577" s="8">
        <v>42206</v>
      </c>
      <c r="B577" t="s">
        <v>31</v>
      </c>
      <c r="C577">
        <v>3</v>
      </c>
      <c r="D577" t="s">
        <v>19</v>
      </c>
      <c r="F577">
        <v>2.4</v>
      </c>
      <c r="J577">
        <f>SUM(64,95,121,139,156,174)</f>
        <v>749</v>
      </c>
      <c r="K577">
        <v>6</v>
      </c>
      <c r="L577">
        <v>174</v>
      </c>
    </row>
    <row r="578" spans="1:12">
      <c r="A578" s="8">
        <v>42206</v>
      </c>
      <c r="B578" t="s">
        <v>31</v>
      </c>
      <c r="C578">
        <v>3</v>
      </c>
      <c r="D578" t="s">
        <v>19</v>
      </c>
      <c r="F578">
        <v>0.73</v>
      </c>
      <c r="J578">
        <f>SUM(22,51,54,73)</f>
        <v>200</v>
      </c>
      <c r="K578">
        <v>4</v>
      </c>
      <c r="L578">
        <v>73</v>
      </c>
    </row>
    <row r="579" spans="1:12">
      <c r="A579" s="8">
        <v>42206</v>
      </c>
      <c r="B579" t="s">
        <v>31</v>
      </c>
      <c r="C579">
        <v>3</v>
      </c>
      <c r="D579" t="s">
        <v>19</v>
      </c>
      <c r="F579">
        <v>0.99</v>
      </c>
      <c r="J579">
        <f>SUM(20,34,52,72,83)</f>
        <v>261</v>
      </c>
      <c r="K579">
        <v>5</v>
      </c>
      <c r="L579">
        <v>83</v>
      </c>
    </row>
    <row r="580" spans="1:12">
      <c r="A580" s="8">
        <v>42206</v>
      </c>
      <c r="B580" t="s">
        <v>31</v>
      </c>
      <c r="C580">
        <v>3</v>
      </c>
      <c r="D580" t="s">
        <v>19</v>
      </c>
      <c r="F580">
        <v>5.54</v>
      </c>
      <c r="J580">
        <f>SUM(90,58,148,177,182,209,240,267,270)</f>
        <v>1641</v>
      </c>
      <c r="K580">
        <v>9</v>
      </c>
      <c r="L580">
        <v>270</v>
      </c>
    </row>
    <row r="581" spans="1:12">
      <c r="A581" s="8">
        <v>42206</v>
      </c>
      <c r="B581" t="s">
        <v>31</v>
      </c>
      <c r="C581">
        <v>3</v>
      </c>
      <c r="D581" t="s">
        <v>19</v>
      </c>
      <c r="F581">
        <v>1.82</v>
      </c>
      <c r="J581">
        <f>SUM(25,43,35,61,100,103,109)</f>
        <v>476</v>
      </c>
      <c r="K581">
        <v>7</v>
      </c>
      <c r="L581">
        <v>109</v>
      </c>
    </row>
    <row r="582" spans="1:12">
      <c r="A582" s="8">
        <v>42206</v>
      </c>
      <c r="B582" t="s">
        <v>31</v>
      </c>
      <c r="C582">
        <v>3</v>
      </c>
      <c r="D582" t="s">
        <v>19</v>
      </c>
      <c r="F582">
        <v>5.8</v>
      </c>
      <c r="J582">
        <f>SUM(72,97,144,142,160,191,247,257,258,275)</f>
        <v>1843</v>
      </c>
      <c r="K582">
        <v>10</v>
      </c>
      <c r="L582">
        <v>275</v>
      </c>
    </row>
    <row r="583" spans="1:12">
      <c r="A583" s="8">
        <v>42206</v>
      </c>
      <c r="B583" t="s">
        <v>31</v>
      </c>
      <c r="C583">
        <v>3</v>
      </c>
      <c r="D583" t="s">
        <v>19</v>
      </c>
      <c r="F583">
        <v>3.35</v>
      </c>
      <c r="J583">
        <f>SUM(90,122,142,157,164,192,200)</f>
        <v>1067</v>
      </c>
      <c r="K583">
        <v>7</v>
      </c>
      <c r="L583">
        <v>200</v>
      </c>
    </row>
    <row r="584" spans="1:12">
      <c r="A584" s="8">
        <v>42206</v>
      </c>
      <c r="B584" t="s">
        <v>31</v>
      </c>
      <c r="C584">
        <v>3</v>
      </c>
      <c r="D584" t="s">
        <v>19</v>
      </c>
      <c r="F584">
        <v>1.95</v>
      </c>
      <c r="J584">
        <f>SUM(122,159,182,217,214,227,238)</f>
        <v>1359</v>
      </c>
      <c r="K584">
        <v>7</v>
      </c>
      <c r="L584">
        <v>238</v>
      </c>
    </row>
    <row r="585" spans="1:12">
      <c r="A585" s="8">
        <v>42206</v>
      </c>
      <c r="B585" t="s">
        <v>31</v>
      </c>
      <c r="C585">
        <v>3</v>
      </c>
      <c r="D585" t="s">
        <v>19</v>
      </c>
      <c r="F585">
        <v>2.58</v>
      </c>
      <c r="J585">
        <f>SUM(136,163,172,184)</f>
        <v>655</v>
      </c>
      <c r="K585">
        <v>4</v>
      </c>
      <c r="L585">
        <v>184</v>
      </c>
    </row>
    <row r="586" spans="1:12">
      <c r="A586" s="8">
        <v>42206</v>
      </c>
      <c r="B586" t="s">
        <v>31</v>
      </c>
      <c r="C586">
        <v>3</v>
      </c>
      <c r="D586" t="s">
        <v>19</v>
      </c>
      <c r="F586">
        <v>1.72</v>
      </c>
      <c r="J586">
        <f>SUM(99,156,162,163,174)</f>
        <v>754</v>
      </c>
      <c r="K586">
        <v>5</v>
      </c>
      <c r="L586">
        <v>174</v>
      </c>
    </row>
    <row r="587" spans="1:12">
      <c r="A587" s="8">
        <v>42206</v>
      </c>
      <c r="B587" t="s">
        <v>31</v>
      </c>
      <c r="C587">
        <v>3</v>
      </c>
      <c r="D587" t="s">
        <v>19</v>
      </c>
      <c r="F587">
        <v>2.2999999999999998</v>
      </c>
      <c r="J587">
        <f>SUM(36,45,20,75,68,74,73,135,179,204)</f>
        <v>909</v>
      </c>
      <c r="K587">
        <v>10</v>
      </c>
      <c r="L587">
        <v>204</v>
      </c>
    </row>
    <row r="588" spans="1:12">
      <c r="A588" s="8">
        <v>42206</v>
      </c>
      <c r="B588" t="s">
        <v>31</v>
      </c>
      <c r="C588">
        <v>3</v>
      </c>
      <c r="D588" s="3" t="s">
        <v>21</v>
      </c>
      <c r="E588">
        <v>260</v>
      </c>
      <c r="F588">
        <v>3.82</v>
      </c>
      <c r="H588">
        <v>29</v>
      </c>
      <c r="I588">
        <v>2.37</v>
      </c>
    </row>
    <row r="589" spans="1:12">
      <c r="A589" s="8">
        <v>42206</v>
      </c>
      <c r="B589" t="s">
        <v>31</v>
      </c>
      <c r="C589">
        <v>3</v>
      </c>
      <c r="D589" t="s">
        <v>19</v>
      </c>
      <c r="F589">
        <v>1.88</v>
      </c>
      <c r="J589">
        <f>SUM(74,32,67,75,76,77,111,130)</f>
        <v>642</v>
      </c>
      <c r="K589">
        <v>8</v>
      </c>
      <c r="L589">
        <v>130</v>
      </c>
    </row>
    <row r="590" spans="1:12">
      <c r="A590" s="8">
        <v>42206</v>
      </c>
      <c r="B590" t="s">
        <v>31</v>
      </c>
      <c r="C590">
        <v>3</v>
      </c>
      <c r="D590" t="s">
        <v>19</v>
      </c>
      <c r="F590">
        <v>0.57999999999999996</v>
      </c>
      <c r="J590">
        <f>SUM(94,117)</f>
        <v>211</v>
      </c>
      <c r="K590">
        <v>2</v>
      </c>
      <c r="L590">
        <v>117</v>
      </c>
    </row>
    <row r="591" spans="1:12">
      <c r="A591" s="8">
        <v>42206</v>
      </c>
      <c r="B591" t="s">
        <v>32</v>
      </c>
      <c r="C591">
        <v>38</v>
      </c>
      <c r="D591" t="s">
        <v>19</v>
      </c>
      <c r="F591">
        <v>7.02</v>
      </c>
      <c r="J591">
        <f>SUM(24,90,122,155,183,215,229,240,262,282,309,312)</f>
        <v>2423</v>
      </c>
      <c r="K591">
        <v>12</v>
      </c>
      <c r="L591">
        <v>312</v>
      </c>
    </row>
    <row r="592" spans="1:12">
      <c r="A592" s="8">
        <v>42206</v>
      </c>
      <c r="B592" t="s">
        <v>32</v>
      </c>
      <c r="C592">
        <v>38</v>
      </c>
      <c r="D592" t="s">
        <v>19</v>
      </c>
      <c r="F592">
        <v>4.58</v>
      </c>
      <c r="J592">
        <f>SUM(57,130,139,168,201,211,260,269,284)</f>
        <v>1719</v>
      </c>
      <c r="K592">
        <v>9</v>
      </c>
      <c r="L592">
        <v>284</v>
      </c>
    </row>
    <row r="593" spans="1:12">
      <c r="A593" s="8">
        <v>42206</v>
      </c>
      <c r="B593" t="s">
        <v>32</v>
      </c>
      <c r="C593">
        <v>38</v>
      </c>
      <c r="D593" t="s">
        <v>19</v>
      </c>
      <c r="F593">
        <v>9.15</v>
      </c>
      <c r="J593">
        <f>SUM(165,197,300,260,268,281,324,327,320)</f>
        <v>2442</v>
      </c>
      <c r="K593">
        <v>9</v>
      </c>
      <c r="L593">
        <v>327</v>
      </c>
    </row>
    <row r="594" spans="1:12">
      <c r="A594" s="8">
        <v>42206</v>
      </c>
      <c r="B594" t="s">
        <v>32</v>
      </c>
      <c r="C594">
        <v>38</v>
      </c>
      <c r="D594" t="s">
        <v>24</v>
      </c>
      <c r="E594">
        <v>263</v>
      </c>
      <c r="F594">
        <v>2.2200000000000002</v>
      </c>
    </row>
    <row r="595" spans="1:12">
      <c r="A595" s="8">
        <v>42206</v>
      </c>
      <c r="B595" t="s">
        <v>32</v>
      </c>
      <c r="C595">
        <v>38</v>
      </c>
      <c r="D595" t="s">
        <v>24</v>
      </c>
      <c r="E595">
        <v>197</v>
      </c>
      <c r="F595">
        <v>2.21</v>
      </c>
    </row>
    <row r="596" spans="1:12">
      <c r="A596" s="8">
        <v>42206</v>
      </c>
      <c r="B596" t="s">
        <v>32</v>
      </c>
      <c r="C596">
        <v>38</v>
      </c>
      <c r="D596" t="s">
        <v>24</v>
      </c>
      <c r="E596">
        <v>91</v>
      </c>
      <c r="F596">
        <v>1.4</v>
      </c>
    </row>
    <row r="597" spans="1:12">
      <c r="A597" s="8">
        <v>42206</v>
      </c>
      <c r="B597" t="s">
        <v>32</v>
      </c>
      <c r="C597">
        <v>38</v>
      </c>
      <c r="D597" t="s">
        <v>24</v>
      </c>
      <c r="E597">
        <v>186</v>
      </c>
      <c r="F597">
        <v>1.85</v>
      </c>
    </row>
    <row r="598" spans="1:12">
      <c r="A598" s="8">
        <v>42206</v>
      </c>
      <c r="B598" t="s">
        <v>32</v>
      </c>
      <c r="C598">
        <v>38</v>
      </c>
      <c r="D598" t="s">
        <v>24</v>
      </c>
      <c r="E598">
        <v>131</v>
      </c>
      <c r="F598">
        <v>0.99</v>
      </c>
    </row>
    <row r="599" spans="1:12">
      <c r="A599" s="8">
        <v>42206</v>
      </c>
      <c r="B599" t="s">
        <v>32</v>
      </c>
      <c r="C599">
        <v>34</v>
      </c>
      <c r="D599" t="s">
        <v>19</v>
      </c>
      <c r="F599">
        <v>6.64</v>
      </c>
      <c r="J599">
        <f>SUM(50,150,191,191,211,210,217)</f>
        <v>1220</v>
      </c>
      <c r="K599">
        <v>7</v>
      </c>
      <c r="L599">
        <v>217</v>
      </c>
    </row>
    <row r="600" spans="1:12">
      <c r="A600" s="8">
        <v>42206</v>
      </c>
      <c r="B600" t="s">
        <v>32</v>
      </c>
      <c r="C600">
        <v>34</v>
      </c>
      <c r="D600" t="s">
        <v>19</v>
      </c>
      <c r="F600">
        <v>6.53</v>
      </c>
      <c r="J600">
        <f>SUM(138,186,175,217,242,243,236,222,252)</f>
        <v>1911</v>
      </c>
      <c r="K600">
        <v>9</v>
      </c>
      <c r="L600">
        <v>252</v>
      </c>
    </row>
    <row r="601" spans="1:12">
      <c r="A601" s="8">
        <v>42206</v>
      </c>
      <c r="B601" t="s">
        <v>32</v>
      </c>
      <c r="C601">
        <v>34</v>
      </c>
      <c r="D601" t="s">
        <v>19</v>
      </c>
      <c r="F601">
        <v>2.7</v>
      </c>
      <c r="J601">
        <f>SUM(30,85,147,150,192,202,225)</f>
        <v>1031</v>
      </c>
      <c r="K601">
        <v>7</v>
      </c>
      <c r="L601">
        <v>225</v>
      </c>
    </row>
    <row r="602" spans="1:12">
      <c r="A602" s="8">
        <v>42206</v>
      </c>
      <c r="B602" t="s">
        <v>32</v>
      </c>
      <c r="C602">
        <v>34</v>
      </c>
      <c r="D602" t="s">
        <v>19</v>
      </c>
      <c r="F602">
        <v>0.98</v>
      </c>
      <c r="J602">
        <f>SUM(24,31,46,46)</f>
        <v>147</v>
      </c>
      <c r="K602">
        <v>4</v>
      </c>
      <c r="L602">
        <v>46</v>
      </c>
    </row>
    <row r="603" spans="1:12">
      <c r="A603" s="8">
        <v>42206</v>
      </c>
      <c r="B603" t="s">
        <v>32</v>
      </c>
      <c r="C603">
        <v>34</v>
      </c>
      <c r="D603" t="s">
        <v>19</v>
      </c>
      <c r="F603">
        <v>4.7</v>
      </c>
      <c r="J603">
        <f>SUM(44,83,141,142,184,194)</f>
        <v>788</v>
      </c>
      <c r="K603">
        <v>6</v>
      </c>
      <c r="L603">
        <v>194</v>
      </c>
    </row>
    <row r="604" spans="1:12">
      <c r="A604" s="8">
        <v>42206</v>
      </c>
      <c r="B604" t="s">
        <v>32</v>
      </c>
      <c r="C604">
        <v>34</v>
      </c>
      <c r="D604" t="s">
        <v>19</v>
      </c>
      <c r="F604">
        <v>2.5</v>
      </c>
      <c r="J604">
        <f>SUM(72,138,169,194,204)</f>
        <v>777</v>
      </c>
      <c r="K604">
        <v>5</v>
      </c>
      <c r="L604">
        <v>204</v>
      </c>
    </row>
    <row r="605" spans="1:12">
      <c r="A605" s="8">
        <v>42206</v>
      </c>
      <c r="B605" t="s">
        <v>32</v>
      </c>
      <c r="C605">
        <v>34</v>
      </c>
      <c r="D605" t="s">
        <v>19</v>
      </c>
      <c r="F605">
        <v>1.4</v>
      </c>
      <c r="J605">
        <f>SUM(23,31,52,52,81,121)</f>
        <v>360</v>
      </c>
      <c r="K605">
        <v>6</v>
      </c>
      <c r="L605">
        <v>121</v>
      </c>
    </row>
    <row r="606" spans="1:12">
      <c r="A606" s="8">
        <v>42206</v>
      </c>
      <c r="B606" t="s">
        <v>32</v>
      </c>
      <c r="C606">
        <v>34</v>
      </c>
      <c r="D606" t="s">
        <v>19</v>
      </c>
      <c r="F606">
        <v>1.1100000000000001</v>
      </c>
      <c r="J606">
        <f>SUM(42,67,110,116,99)</f>
        <v>434</v>
      </c>
      <c r="K606">
        <v>5</v>
      </c>
      <c r="L606">
        <v>116</v>
      </c>
    </row>
    <row r="607" spans="1:12">
      <c r="A607" s="8">
        <v>42206</v>
      </c>
      <c r="B607" t="s">
        <v>32</v>
      </c>
      <c r="C607">
        <v>34</v>
      </c>
      <c r="D607" t="s">
        <v>19</v>
      </c>
      <c r="F607">
        <v>1.22</v>
      </c>
      <c r="J607">
        <f>SUM(44,46,50,52)</f>
        <v>192</v>
      </c>
      <c r="K607">
        <v>4</v>
      </c>
      <c r="L607">
        <v>52</v>
      </c>
    </row>
    <row r="608" spans="1:12">
      <c r="A608" s="8">
        <v>42206</v>
      </c>
      <c r="B608" t="s">
        <v>32</v>
      </c>
      <c r="C608">
        <v>34</v>
      </c>
      <c r="D608" t="s">
        <v>19</v>
      </c>
      <c r="F608">
        <v>1.47</v>
      </c>
      <c r="J608">
        <f>SUM(48,31,69,148)</f>
        <v>296</v>
      </c>
      <c r="K608">
        <v>6</v>
      </c>
      <c r="L608">
        <v>148</v>
      </c>
    </row>
    <row r="609" spans="1:12">
      <c r="A609" s="8">
        <v>42206</v>
      </c>
      <c r="B609" t="s">
        <v>32</v>
      </c>
      <c r="C609">
        <v>34</v>
      </c>
      <c r="D609" s="3" t="s">
        <v>21</v>
      </c>
      <c r="E609">
        <v>234</v>
      </c>
      <c r="F609">
        <v>2.2799999999999998</v>
      </c>
      <c r="H609">
        <v>26</v>
      </c>
      <c r="I609">
        <v>2.33</v>
      </c>
    </row>
    <row r="610" spans="1:12">
      <c r="A610" s="8">
        <v>42206</v>
      </c>
      <c r="B610" t="s">
        <v>32</v>
      </c>
      <c r="C610">
        <v>16</v>
      </c>
      <c r="D610" t="s">
        <v>24</v>
      </c>
      <c r="E610">
        <v>162</v>
      </c>
      <c r="F610">
        <v>1.4</v>
      </c>
      <c r="G610">
        <v>4</v>
      </c>
    </row>
    <row r="611" spans="1:12">
      <c r="A611" s="8">
        <v>42206</v>
      </c>
      <c r="B611" t="s">
        <v>32</v>
      </c>
      <c r="C611">
        <v>16</v>
      </c>
      <c r="D611" t="s">
        <v>24</v>
      </c>
      <c r="E611">
        <v>149</v>
      </c>
      <c r="F611">
        <v>1.45</v>
      </c>
    </row>
    <row r="612" spans="1:12">
      <c r="A612" s="8">
        <v>42206</v>
      </c>
      <c r="B612" t="s">
        <v>32</v>
      </c>
      <c r="C612">
        <v>16</v>
      </c>
      <c r="D612" t="s">
        <v>24</v>
      </c>
      <c r="E612">
        <v>159</v>
      </c>
      <c r="F612">
        <v>2.13</v>
      </c>
    </row>
    <row r="613" spans="1:12">
      <c r="A613" s="8">
        <v>42206</v>
      </c>
      <c r="B613" t="s">
        <v>32</v>
      </c>
      <c r="C613">
        <v>16</v>
      </c>
      <c r="D613" t="s">
        <v>24</v>
      </c>
      <c r="E613">
        <v>142</v>
      </c>
      <c r="F613">
        <v>1.52</v>
      </c>
    </row>
    <row r="614" spans="1:12">
      <c r="A614" s="8">
        <v>42206</v>
      </c>
      <c r="B614" t="s">
        <v>32</v>
      </c>
      <c r="C614">
        <v>16</v>
      </c>
      <c r="D614" t="s">
        <v>24</v>
      </c>
      <c r="E614">
        <v>45</v>
      </c>
      <c r="F614">
        <v>1.3</v>
      </c>
    </row>
    <row r="615" spans="1:12">
      <c r="A615" s="8">
        <v>42206</v>
      </c>
      <c r="B615" t="s">
        <v>32</v>
      </c>
      <c r="C615">
        <v>16</v>
      </c>
      <c r="D615" t="s">
        <v>19</v>
      </c>
      <c r="F615">
        <v>0.6</v>
      </c>
      <c r="J615">
        <f>SUM(23,36,19)</f>
        <v>78</v>
      </c>
      <c r="K615">
        <v>3</v>
      </c>
      <c r="L615">
        <v>36</v>
      </c>
    </row>
    <row r="616" spans="1:12">
      <c r="A616" s="8">
        <v>42206</v>
      </c>
      <c r="B616" t="s">
        <v>32</v>
      </c>
      <c r="C616">
        <v>16</v>
      </c>
      <c r="D616" t="s">
        <v>24</v>
      </c>
      <c r="E616">
        <v>177</v>
      </c>
      <c r="F616">
        <v>1.95</v>
      </c>
      <c r="G616">
        <v>8</v>
      </c>
    </row>
    <row r="617" spans="1:12">
      <c r="A617" s="8">
        <v>42206</v>
      </c>
      <c r="B617" t="s">
        <v>32</v>
      </c>
      <c r="C617">
        <v>16</v>
      </c>
      <c r="D617" t="s">
        <v>19</v>
      </c>
      <c r="F617">
        <v>0.35</v>
      </c>
      <c r="J617">
        <v>21</v>
      </c>
      <c r="K617">
        <v>1</v>
      </c>
      <c r="L617">
        <v>21</v>
      </c>
    </row>
    <row r="618" spans="1:12">
      <c r="A618" s="8">
        <v>42206</v>
      </c>
      <c r="B618" t="s">
        <v>32</v>
      </c>
      <c r="C618">
        <v>16</v>
      </c>
      <c r="D618" t="s">
        <v>24</v>
      </c>
      <c r="E618">
        <v>76</v>
      </c>
      <c r="F618">
        <v>0.99</v>
      </c>
      <c r="G618">
        <v>3</v>
      </c>
    </row>
    <row r="619" spans="1:12">
      <c r="A619" s="8">
        <v>42206</v>
      </c>
      <c r="B619" t="s">
        <v>32</v>
      </c>
      <c r="C619">
        <v>16</v>
      </c>
      <c r="D619" t="s">
        <v>24</v>
      </c>
      <c r="E619">
        <v>110</v>
      </c>
      <c r="F619">
        <v>1.35</v>
      </c>
      <c r="G619">
        <v>7</v>
      </c>
    </row>
    <row r="620" spans="1:12">
      <c r="A620" s="8">
        <v>42206</v>
      </c>
      <c r="B620" t="s">
        <v>32</v>
      </c>
      <c r="C620">
        <v>16</v>
      </c>
      <c r="D620" t="s">
        <v>24</v>
      </c>
      <c r="E620">
        <v>121</v>
      </c>
      <c r="F620">
        <v>1.76</v>
      </c>
      <c r="G620">
        <v>5</v>
      </c>
    </row>
    <row r="621" spans="1:12">
      <c r="A621" s="8">
        <v>42206</v>
      </c>
      <c r="B621" t="s">
        <v>32</v>
      </c>
      <c r="C621">
        <v>16</v>
      </c>
      <c r="D621" t="s">
        <v>24</v>
      </c>
      <c r="E621">
        <v>40</v>
      </c>
      <c r="F621">
        <v>0.44</v>
      </c>
    </row>
    <row r="622" spans="1:12">
      <c r="A622" s="8">
        <v>42206</v>
      </c>
      <c r="B622" t="s">
        <v>32</v>
      </c>
      <c r="C622">
        <v>16</v>
      </c>
      <c r="D622" t="s">
        <v>24</v>
      </c>
      <c r="E622">
        <v>172</v>
      </c>
      <c r="F622">
        <v>1.84</v>
      </c>
    </row>
    <row r="623" spans="1:12">
      <c r="A623" s="8">
        <v>42206</v>
      </c>
      <c r="B623" t="s">
        <v>32</v>
      </c>
      <c r="C623">
        <v>16</v>
      </c>
      <c r="D623" t="s">
        <v>24</v>
      </c>
      <c r="E623">
        <v>160</v>
      </c>
      <c r="F623">
        <v>1.27</v>
      </c>
      <c r="G623">
        <v>4</v>
      </c>
    </row>
    <row r="624" spans="1:12">
      <c r="A624" s="8">
        <v>42206</v>
      </c>
      <c r="B624" t="s">
        <v>32</v>
      </c>
      <c r="C624">
        <v>16</v>
      </c>
      <c r="D624" t="s">
        <v>24</v>
      </c>
      <c r="E624">
        <v>168</v>
      </c>
      <c r="F624">
        <v>1.41</v>
      </c>
      <c r="G624">
        <v>6</v>
      </c>
    </row>
    <row r="625" spans="1:7">
      <c r="A625" s="8">
        <v>42206</v>
      </c>
      <c r="B625" t="s">
        <v>32</v>
      </c>
      <c r="C625">
        <v>16</v>
      </c>
      <c r="D625" t="s">
        <v>24</v>
      </c>
      <c r="E625">
        <v>100</v>
      </c>
      <c r="F625">
        <v>1.4</v>
      </c>
      <c r="G625">
        <v>2</v>
      </c>
    </row>
    <row r="626" spans="1:7">
      <c r="A626" s="8">
        <v>42206</v>
      </c>
      <c r="B626" t="s">
        <v>32</v>
      </c>
      <c r="C626">
        <v>16</v>
      </c>
      <c r="D626" t="s">
        <v>24</v>
      </c>
      <c r="E626">
        <v>155</v>
      </c>
      <c r="F626">
        <v>1.1299999999999999</v>
      </c>
    </row>
    <row r="627" spans="1:7">
      <c r="A627" s="8">
        <v>42206</v>
      </c>
      <c r="B627" t="s">
        <v>32</v>
      </c>
      <c r="C627">
        <v>16</v>
      </c>
      <c r="D627" t="s">
        <v>24</v>
      </c>
      <c r="E627">
        <v>60</v>
      </c>
      <c r="F627">
        <v>0.63</v>
      </c>
      <c r="G627">
        <v>1</v>
      </c>
    </row>
    <row r="628" spans="1:7">
      <c r="A628" s="8">
        <v>42206</v>
      </c>
      <c r="B628" t="s">
        <v>32</v>
      </c>
      <c r="C628">
        <v>16</v>
      </c>
      <c r="D628" t="s">
        <v>24</v>
      </c>
      <c r="E628">
        <v>161</v>
      </c>
      <c r="F628">
        <v>1.66</v>
      </c>
      <c r="G628">
        <v>9</v>
      </c>
    </row>
    <row r="629" spans="1:7">
      <c r="A629" s="8">
        <v>42206</v>
      </c>
      <c r="B629" t="s">
        <v>32</v>
      </c>
      <c r="C629">
        <v>16</v>
      </c>
      <c r="D629" t="s">
        <v>24</v>
      </c>
      <c r="E629">
        <v>148</v>
      </c>
      <c r="F629">
        <v>1.1499999999999999</v>
      </c>
      <c r="G629">
        <v>7</v>
      </c>
    </row>
    <row r="630" spans="1:7">
      <c r="A630" s="8">
        <v>42206</v>
      </c>
      <c r="B630" t="s">
        <v>32</v>
      </c>
      <c r="C630">
        <v>16</v>
      </c>
      <c r="D630" t="s">
        <v>24</v>
      </c>
      <c r="E630">
        <v>34</v>
      </c>
      <c r="F630">
        <v>0.63</v>
      </c>
    </row>
    <row r="631" spans="1:7">
      <c r="A631" s="8">
        <v>42206</v>
      </c>
      <c r="B631" t="s">
        <v>32</v>
      </c>
      <c r="C631">
        <v>16</v>
      </c>
      <c r="D631" t="s">
        <v>24</v>
      </c>
      <c r="E631">
        <v>41</v>
      </c>
      <c r="F631">
        <v>0.76</v>
      </c>
    </row>
    <row r="632" spans="1:7">
      <c r="A632" s="8">
        <v>42206</v>
      </c>
      <c r="B632" t="s">
        <v>32</v>
      </c>
      <c r="C632">
        <v>16</v>
      </c>
      <c r="D632" s="3" t="s">
        <v>24</v>
      </c>
      <c r="E632">
        <v>51</v>
      </c>
      <c r="F632">
        <v>0.66</v>
      </c>
    </row>
    <row r="633" spans="1:7">
      <c r="A633" s="8">
        <v>42206</v>
      </c>
      <c r="B633" t="s">
        <v>32</v>
      </c>
      <c r="C633">
        <v>16</v>
      </c>
      <c r="D633" s="3" t="s">
        <v>24</v>
      </c>
      <c r="E633">
        <v>31</v>
      </c>
      <c r="F633">
        <v>0.73</v>
      </c>
    </row>
    <row r="634" spans="1:7">
      <c r="A634" s="8">
        <v>42206</v>
      </c>
      <c r="B634" t="s">
        <v>32</v>
      </c>
      <c r="C634">
        <v>9</v>
      </c>
      <c r="D634" t="s">
        <v>33</v>
      </c>
      <c r="E634">
        <v>178</v>
      </c>
      <c r="F634">
        <v>1.82</v>
      </c>
    </row>
    <row r="635" spans="1:7">
      <c r="A635" s="8">
        <v>42206</v>
      </c>
      <c r="B635" t="s">
        <v>32</v>
      </c>
      <c r="C635">
        <v>9</v>
      </c>
      <c r="D635" t="s">
        <v>33</v>
      </c>
      <c r="E635">
        <v>298</v>
      </c>
      <c r="F635">
        <v>2.21</v>
      </c>
      <c r="G635">
        <v>8</v>
      </c>
    </row>
    <row r="636" spans="1:7">
      <c r="A636" s="8">
        <v>42206</v>
      </c>
      <c r="B636" t="s">
        <v>32</v>
      </c>
      <c r="C636">
        <v>9</v>
      </c>
      <c r="D636" t="s">
        <v>33</v>
      </c>
      <c r="E636">
        <v>40</v>
      </c>
      <c r="F636">
        <v>0.67</v>
      </c>
    </row>
    <row r="637" spans="1:7">
      <c r="A637" s="8">
        <v>42206</v>
      </c>
      <c r="B637" t="s">
        <v>32</v>
      </c>
      <c r="C637">
        <v>9</v>
      </c>
      <c r="D637" t="s">
        <v>33</v>
      </c>
      <c r="E637">
        <v>186</v>
      </c>
      <c r="F637">
        <v>1.5</v>
      </c>
    </row>
    <row r="638" spans="1:7">
      <c r="A638" s="8">
        <v>42206</v>
      </c>
      <c r="B638" t="s">
        <v>32</v>
      </c>
      <c r="C638">
        <v>9</v>
      </c>
      <c r="D638" t="s">
        <v>33</v>
      </c>
      <c r="E638">
        <v>285</v>
      </c>
      <c r="F638">
        <v>2.19</v>
      </c>
      <c r="G638">
        <v>7</v>
      </c>
    </row>
    <row r="639" spans="1:7">
      <c r="A639" s="8">
        <v>42206</v>
      </c>
      <c r="B639" t="s">
        <v>32</v>
      </c>
      <c r="C639">
        <v>9</v>
      </c>
      <c r="D639" t="s">
        <v>33</v>
      </c>
      <c r="E639">
        <v>160</v>
      </c>
      <c r="F639">
        <v>1.1499999999999999</v>
      </c>
    </row>
    <row r="640" spans="1:7">
      <c r="A640" s="8">
        <v>42206</v>
      </c>
      <c r="B640" t="s">
        <v>32</v>
      </c>
      <c r="C640">
        <v>9</v>
      </c>
      <c r="D640" t="s">
        <v>33</v>
      </c>
      <c r="E640">
        <v>221</v>
      </c>
      <c r="F640">
        <v>2.2200000000000002</v>
      </c>
      <c r="G640">
        <v>4</v>
      </c>
    </row>
    <row r="641" spans="1:7">
      <c r="A641" s="8">
        <v>42206</v>
      </c>
      <c r="B641" t="s">
        <v>32</v>
      </c>
      <c r="C641">
        <v>9</v>
      </c>
      <c r="D641" t="s">
        <v>33</v>
      </c>
      <c r="E641">
        <v>207</v>
      </c>
      <c r="F641">
        <v>1.86</v>
      </c>
      <c r="G641">
        <v>4</v>
      </c>
    </row>
    <row r="642" spans="1:7">
      <c r="A642" s="8">
        <v>42206</v>
      </c>
      <c r="B642" t="s">
        <v>32</v>
      </c>
      <c r="C642">
        <v>9</v>
      </c>
      <c r="D642" t="s">
        <v>33</v>
      </c>
      <c r="E642">
        <v>129</v>
      </c>
      <c r="F642">
        <v>1</v>
      </c>
    </row>
    <row r="643" spans="1:7">
      <c r="A643" s="8">
        <v>42206</v>
      </c>
      <c r="B643" t="s">
        <v>32</v>
      </c>
      <c r="C643">
        <v>9</v>
      </c>
      <c r="D643" t="s">
        <v>33</v>
      </c>
      <c r="E643">
        <v>46</v>
      </c>
      <c r="F643">
        <v>0.33</v>
      </c>
    </row>
    <row r="644" spans="1:7">
      <c r="A644" s="8">
        <v>42206</v>
      </c>
      <c r="B644" t="s">
        <v>32</v>
      </c>
      <c r="C644">
        <v>9</v>
      </c>
      <c r="D644" t="s">
        <v>33</v>
      </c>
      <c r="E644">
        <v>144</v>
      </c>
      <c r="F644">
        <v>1.82</v>
      </c>
    </row>
    <row r="645" spans="1:7">
      <c r="A645" s="8">
        <v>42206</v>
      </c>
      <c r="B645" t="s">
        <v>32</v>
      </c>
      <c r="C645">
        <v>9</v>
      </c>
      <c r="D645" t="s">
        <v>33</v>
      </c>
      <c r="E645">
        <v>121</v>
      </c>
      <c r="F645">
        <v>1.0900000000000001</v>
      </c>
    </row>
    <row r="646" spans="1:7">
      <c r="A646" s="8">
        <v>42206</v>
      </c>
      <c r="B646" t="s">
        <v>32</v>
      </c>
      <c r="C646">
        <v>9</v>
      </c>
      <c r="D646" t="s">
        <v>33</v>
      </c>
      <c r="E646">
        <v>46</v>
      </c>
      <c r="F646">
        <v>0.41</v>
      </c>
    </row>
    <row r="647" spans="1:7">
      <c r="A647" s="8">
        <v>42206</v>
      </c>
      <c r="B647" t="s">
        <v>32</v>
      </c>
      <c r="C647">
        <v>9</v>
      </c>
      <c r="D647" t="s">
        <v>33</v>
      </c>
      <c r="E647">
        <v>129</v>
      </c>
      <c r="F647">
        <v>2.11</v>
      </c>
    </row>
    <row r="648" spans="1:7">
      <c r="A648" s="8">
        <v>42206</v>
      </c>
      <c r="B648" t="s">
        <v>32</v>
      </c>
      <c r="C648">
        <v>9</v>
      </c>
      <c r="D648" t="s">
        <v>33</v>
      </c>
      <c r="E648">
        <v>154</v>
      </c>
      <c r="F648">
        <v>1.42</v>
      </c>
    </row>
    <row r="649" spans="1:7">
      <c r="A649" s="8">
        <v>42206</v>
      </c>
      <c r="B649" t="s">
        <v>32</v>
      </c>
      <c r="C649">
        <v>9</v>
      </c>
      <c r="D649" t="s">
        <v>33</v>
      </c>
      <c r="E649">
        <v>234</v>
      </c>
      <c r="F649">
        <v>1.38</v>
      </c>
    </row>
    <row r="650" spans="1:7">
      <c r="A650" s="8">
        <v>42206</v>
      </c>
      <c r="B650" t="s">
        <v>32</v>
      </c>
      <c r="C650">
        <v>9</v>
      </c>
      <c r="D650" t="s">
        <v>33</v>
      </c>
      <c r="E650">
        <v>111</v>
      </c>
      <c r="F650">
        <v>0.56999999999999995</v>
      </c>
    </row>
    <row r="651" spans="1:7">
      <c r="A651" s="8">
        <v>42206</v>
      </c>
      <c r="B651" t="s">
        <v>32</v>
      </c>
      <c r="C651">
        <v>9</v>
      </c>
      <c r="D651" t="s">
        <v>33</v>
      </c>
      <c r="E651">
        <v>128</v>
      </c>
      <c r="F651">
        <v>1.01</v>
      </c>
    </row>
    <row r="652" spans="1:7">
      <c r="A652" s="8">
        <v>42206</v>
      </c>
      <c r="B652" t="s">
        <v>32</v>
      </c>
      <c r="C652">
        <v>9</v>
      </c>
      <c r="D652" t="s">
        <v>33</v>
      </c>
      <c r="E652">
        <v>196</v>
      </c>
      <c r="F652">
        <v>1.78</v>
      </c>
    </row>
    <row r="653" spans="1:7">
      <c r="A653" s="8">
        <v>42206</v>
      </c>
      <c r="B653" t="s">
        <v>32</v>
      </c>
      <c r="C653">
        <v>9</v>
      </c>
      <c r="D653" t="s">
        <v>33</v>
      </c>
      <c r="E653">
        <v>261</v>
      </c>
      <c r="F653">
        <v>1.82</v>
      </c>
      <c r="G653">
        <v>10</v>
      </c>
    </row>
    <row r="654" spans="1:7">
      <c r="A654" s="8">
        <v>42206</v>
      </c>
      <c r="B654" t="s">
        <v>32</v>
      </c>
      <c r="C654">
        <v>9</v>
      </c>
      <c r="D654" t="s">
        <v>33</v>
      </c>
      <c r="E654">
        <v>226</v>
      </c>
      <c r="F654">
        <v>1.63</v>
      </c>
    </row>
    <row r="655" spans="1:7">
      <c r="A655" s="8">
        <v>42206</v>
      </c>
      <c r="B655" t="s">
        <v>32</v>
      </c>
      <c r="C655">
        <v>9</v>
      </c>
      <c r="D655" t="s">
        <v>33</v>
      </c>
      <c r="E655">
        <v>164</v>
      </c>
      <c r="F655">
        <v>1.28</v>
      </c>
    </row>
    <row r="656" spans="1:7">
      <c r="A656" s="8">
        <v>42206</v>
      </c>
      <c r="B656" t="s">
        <v>32</v>
      </c>
      <c r="C656">
        <v>9</v>
      </c>
      <c r="D656" t="s">
        <v>33</v>
      </c>
      <c r="E656">
        <v>212</v>
      </c>
      <c r="F656">
        <v>1.55</v>
      </c>
    </row>
    <row r="657" spans="1:7">
      <c r="A657" s="8">
        <v>42206</v>
      </c>
      <c r="B657" t="s">
        <v>32</v>
      </c>
      <c r="C657">
        <v>9</v>
      </c>
      <c r="D657" t="s">
        <v>33</v>
      </c>
      <c r="E657">
        <v>244</v>
      </c>
      <c r="F657">
        <v>1.7</v>
      </c>
      <c r="G657">
        <v>7</v>
      </c>
    </row>
    <row r="658" spans="1:7">
      <c r="A658" s="8">
        <v>42206</v>
      </c>
      <c r="B658" t="s">
        <v>32</v>
      </c>
      <c r="C658">
        <v>9</v>
      </c>
      <c r="D658" t="s">
        <v>33</v>
      </c>
      <c r="E658">
        <v>251</v>
      </c>
      <c r="F658">
        <v>2.2000000000000002</v>
      </c>
      <c r="G658">
        <v>1</v>
      </c>
    </row>
    <row r="659" spans="1:7">
      <c r="A659" s="8">
        <v>42206</v>
      </c>
      <c r="B659" t="s">
        <v>32</v>
      </c>
      <c r="C659">
        <v>9</v>
      </c>
      <c r="D659" t="s">
        <v>33</v>
      </c>
      <c r="E659">
        <v>200</v>
      </c>
      <c r="F659">
        <v>1.57</v>
      </c>
    </row>
    <row r="660" spans="1:7">
      <c r="A660" s="8">
        <v>42206</v>
      </c>
      <c r="B660" t="s">
        <v>32</v>
      </c>
      <c r="C660">
        <v>9</v>
      </c>
      <c r="D660" t="s">
        <v>33</v>
      </c>
      <c r="E660">
        <v>242</v>
      </c>
      <c r="F660">
        <v>2.2000000000000002</v>
      </c>
    </row>
    <row r="661" spans="1:7">
      <c r="A661" s="8">
        <v>42206</v>
      </c>
      <c r="B661" t="s">
        <v>32</v>
      </c>
      <c r="C661">
        <v>9</v>
      </c>
      <c r="D661" t="s">
        <v>33</v>
      </c>
      <c r="E661">
        <v>186</v>
      </c>
      <c r="F661">
        <v>1.49</v>
      </c>
    </row>
    <row r="662" spans="1:7">
      <c r="A662" s="8">
        <v>42206</v>
      </c>
      <c r="B662" t="s">
        <v>32</v>
      </c>
      <c r="C662">
        <v>9</v>
      </c>
      <c r="D662" t="s">
        <v>33</v>
      </c>
      <c r="E662">
        <v>225</v>
      </c>
      <c r="F662">
        <v>1.23</v>
      </c>
      <c r="G662">
        <v>6</v>
      </c>
    </row>
    <row r="663" spans="1:7">
      <c r="A663" s="8">
        <v>42206</v>
      </c>
      <c r="B663" t="s">
        <v>32</v>
      </c>
      <c r="C663">
        <v>9</v>
      </c>
      <c r="D663" t="s">
        <v>33</v>
      </c>
      <c r="E663">
        <v>227</v>
      </c>
      <c r="F663">
        <v>1.69</v>
      </c>
    </row>
    <row r="664" spans="1:7">
      <c r="A664" s="8">
        <v>42206</v>
      </c>
      <c r="B664" t="s">
        <v>32</v>
      </c>
      <c r="C664">
        <v>9</v>
      </c>
      <c r="D664" t="s">
        <v>33</v>
      </c>
      <c r="E664">
        <v>42</v>
      </c>
      <c r="F664">
        <v>0.55000000000000004</v>
      </c>
    </row>
    <row r="665" spans="1:7">
      <c r="A665" s="8">
        <v>42206</v>
      </c>
      <c r="B665" t="s">
        <v>32</v>
      </c>
      <c r="C665">
        <v>9</v>
      </c>
      <c r="D665" t="s">
        <v>33</v>
      </c>
      <c r="E665">
        <v>100</v>
      </c>
      <c r="F665">
        <v>0.92</v>
      </c>
    </row>
    <row r="666" spans="1:7">
      <c r="A666" s="8">
        <v>42206</v>
      </c>
      <c r="B666" t="s">
        <v>32</v>
      </c>
      <c r="C666">
        <v>7</v>
      </c>
      <c r="D666" t="s">
        <v>33</v>
      </c>
      <c r="E666">
        <v>183</v>
      </c>
      <c r="F666">
        <v>2.2400000000000002</v>
      </c>
    </row>
    <row r="667" spans="1:7">
      <c r="A667" s="8">
        <v>42206</v>
      </c>
      <c r="B667" t="s">
        <v>32</v>
      </c>
      <c r="C667">
        <v>7</v>
      </c>
      <c r="D667" t="s">
        <v>33</v>
      </c>
      <c r="E667">
        <v>207</v>
      </c>
      <c r="F667">
        <v>2.2400000000000002</v>
      </c>
    </row>
    <row r="668" spans="1:7">
      <c r="A668" s="8">
        <v>42206</v>
      </c>
      <c r="B668" t="s">
        <v>32</v>
      </c>
      <c r="C668">
        <v>7</v>
      </c>
      <c r="D668" t="s">
        <v>33</v>
      </c>
      <c r="E668">
        <v>85</v>
      </c>
      <c r="F668">
        <v>1.23</v>
      </c>
    </row>
    <row r="669" spans="1:7">
      <c r="A669" s="8">
        <v>42206</v>
      </c>
      <c r="B669" t="s">
        <v>32</v>
      </c>
      <c r="C669">
        <v>7</v>
      </c>
      <c r="D669" t="s">
        <v>33</v>
      </c>
      <c r="E669">
        <v>61</v>
      </c>
      <c r="F669">
        <v>0.95</v>
      </c>
    </row>
    <row r="670" spans="1:7">
      <c r="A670" s="8">
        <v>42206</v>
      </c>
      <c r="B670" t="s">
        <v>32</v>
      </c>
      <c r="C670">
        <v>7</v>
      </c>
      <c r="D670" t="s">
        <v>33</v>
      </c>
      <c r="E670">
        <v>222</v>
      </c>
      <c r="F670">
        <v>2.23</v>
      </c>
    </row>
    <row r="671" spans="1:7">
      <c r="A671" s="8">
        <v>42206</v>
      </c>
      <c r="B671" t="s">
        <v>32</v>
      </c>
      <c r="C671">
        <v>7</v>
      </c>
      <c r="D671" t="s">
        <v>33</v>
      </c>
      <c r="E671">
        <v>172</v>
      </c>
      <c r="F671">
        <v>1.9</v>
      </c>
    </row>
    <row r="672" spans="1:7">
      <c r="A672" s="8">
        <v>42206</v>
      </c>
      <c r="B672" t="s">
        <v>32</v>
      </c>
      <c r="C672">
        <v>7</v>
      </c>
      <c r="D672" t="s">
        <v>33</v>
      </c>
      <c r="E672">
        <v>238</v>
      </c>
      <c r="F672">
        <v>2.62</v>
      </c>
    </row>
    <row r="673" spans="1:7">
      <c r="A673" s="8">
        <v>42206</v>
      </c>
      <c r="B673" t="s">
        <v>32</v>
      </c>
      <c r="C673">
        <v>7</v>
      </c>
      <c r="D673" t="s">
        <v>33</v>
      </c>
      <c r="E673">
        <v>110</v>
      </c>
      <c r="F673">
        <v>1.05</v>
      </c>
    </row>
    <row r="674" spans="1:7">
      <c r="A674" s="8">
        <v>42206</v>
      </c>
      <c r="B674" t="s">
        <v>32</v>
      </c>
      <c r="C674">
        <v>7</v>
      </c>
      <c r="D674" t="s">
        <v>33</v>
      </c>
      <c r="E674">
        <v>230</v>
      </c>
      <c r="F674">
        <v>2.2000000000000002</v>
      </c>
    </row>
    <row r="675" spans="1:7">
      <c r="A675" s="8">
        <v>42206</v>
      </c>
      <c r="B675" t="s">
        <v>32</v>
      </c>
      <c r="C675">
        <v>7</v>
      </c>
      <c r="D675" t="s">
        <v>33</v>
      </c>
      <c r="E675">
        <v>219</v>
      </c>
      <c r="F675">
        <v>2.23</v>
      </c>
      <c r="G675">
        <v>4</v>
      </c>
    </row>
    <row r="676" spans="1:7">
      <c r="A676" s="8">
        <v>42206</v>
      </c>
      <c r="B676" t="s">
        <v>32</v>
      </c>
      <c r="C676">
        <v>7</v>
      </c>
      <c r="D676" t="s">
        <v>33</v>
      </c>
      <c r="E676">
        <v>268</v>
      </c>
      <c r="F676">
        <v>2.17</v>
      </c>
    </row>
    <row r="677" spans="1:7">
      <c r="A677" s="8">
        <v>42206</v>
      </c>
      <c r="B677" t="s">
        <v>32</v>
      </c>
      <c r="C677">
        <v>7</v>
      </c>
      <c r="D677" t="s">
        <v>33</v>
      </c>
      <c r="E677">
        <v>63</v>
      </c>
      <c r="F677">
        <v>2.19</v>
      </c>
    </row>
    <row r="678" spans="1:7">
      <c r="A678" s="8">
        <v>42206</v>
      </c>
      <c r="B678" t="s">
        <v>32</v>
      </c>
      <c r="C678">
        <v>7</v>
      </c>
      <c r="D678" t="s">
        <v>33</v>
      </c>
      <c r="E678">
        <v>233</v>
      </c>
      <c r="F678">
        <v>2.15</v>
      </c>
    </row>
    <row r="679" spans="1:7">
      <c r="A679" s="8">
        <v>42206</v>
      </c>
      <c r="B679" t="s">
        <v>32</v>
      </c>
      <c r="C679">
        <v>7</v>
      </c>
      <c r="D679" t="s">
        <v>33</v>
      </c>
      <c r="E679">
        <v>135</v>
      </c>
      <c r="F679">
        <v>1.71</v>
      </c>
    </row>
    <row r="680" spans="1:7">
      <c r="A680" s="8">
        <v>42206</v>
      </c>
      <c r="B680" t="s">
        <v>32</v>
      </c>
      <c r="C680">
        <v>7</v>
      </c>
      <c r="D680" t="s">
        <v>33</v>
      </c>
      <c r="E680">
        <v>216</v>
      </c>
      <c r="F680">
        <v>1.8</v>
      </c>
    </row>
    <row r="681" spans="1:7">
      <c r="A681" s="8">
        <v>42206</v>
      </c>
      <c r="B681" t="s">
        <v>32</v>
      </c>
      <c r="C681">
        <v>7</v>
      </c>
      <c r="D681" t="s">
        <v>33</v>
      </c>
      <c r="E681">
        <v>249</v>
      </c>
      <c r="F681">
        <v>2.3199999999999998</v>
      </c>
    </row>
    <row r="682" spans="1:7">
      <c r="A682" s="8">
        <v>42206</v>
      </c>
      <c r="B682" t="s">
        <v>32</v>
      </c>
      <c r="C682">
        <v>7</v>
      </c>
      <c r="D682" t="s">
        <v>33</v>
      </c>
      <c r="E682">
        <v>90</v>
      </c>
      <c r="F682">
        <v>0.76</v>
      </c>
    </row>
    <row r="683" spans="1:7">
      <c r="A683" s="8">
        <v>42206</v>
      </c>
      <c r="B683" t="s">
        <v>32</v>
      </c>
      <c r="C683">
        <v>7</v>
      </c>
      <c r="D683" t="s">
        <v>33</v>
      </c>
      <c r="E683">
        <v>185</v>
      </c>
      <c r="F683">
        <v>1.38</v>
      </c>
    </row>
    <row r="684" spans="1:7">
      <c r="A684" s="8">
        <v>42206</v>
      </c>
      <c r="B684" t="s">
        <v>32</v>
      </c>
      <c r="C684">
        <v>7</v>
      </c>
      <c r="D684" t="s">
        <v>33</v>
      </c>
      <c r="E684">
        <v>54</v>
      </c>
      <c r="F684">
        <v>0.57999999999999996</v>
      </c>
    </row>
    <row r="685" spans="1:7">
      <c r="A685" s="8">
        <v>42206</v>
      </c>
      <c r="B685" t="s">
        <v>32</v>
      </c>
      <c r="C685">
        <v>7</v>
      </c>
      <c r="D685" t="s">
        <v>33</v>
      </c>
      <c r="E685">
        <v>197</v>
      </c>
      <c r="F685">
        <v>1.5</v>
      </c>
    </row>
    <row r="686" spans="1:7">
      <c r="A686" s="8">
        <v>42206</v>
      </c>
      <c r="B686" t="s">
        <v>32</v>
      </c>
      <c r="C686">
        <v>7</v>
      </c>
      <c r="D686" t="s">
        <v>33</v>
      </c>
      <c r="E686">
        <v>217</v>
      </c>
      <c r="F686">
        <v>1.72</v>
      </c>
    </row>
    <row r="687" spans="1:7">
      <c r="A687" s="8">
        <v>42206</v>
      </c>
      <c r="B687" t="s">
        <v>32</v>
      </c>
      <c r="C687">
        <v>7</v>
      </c>
      <c r="D687" t="s">
        <v>33</v>
      </c>
      <c r="E687">
        <v>200</v>
      </c>
      <c r="F687">
        <v>1.64</v>
      </c>
    </row>
    <row r="688" spans="1:7">
      <c r="A688" s="8">
        <v>42206</v>
      </c>
      <c r="B688" t="s">
        <v>32</v>
      </c>
      <c r="C688">
        <v>7</v>
      </c>
      <c r="D688" t="s">
        <v>33</v>
      </c>
      <c r="E688">
        <v>271</v>
      </c>
      <c r="F688">
        <v>1.76</v>
      </c>
    </row>
    <row r="689" spans="1:7">
      <c r="A689" s="8">
        <v>42206</v>
      </c>
      <c r="B689" t="s">
        <v>32</v>
      </c>
      <c r="C689">
        <v>7</v>
      </c>
      <c r="D689" t="s">
        <v>33</v>
      </c>
      <c r="E689">
        <v>219</v>
      </c>
      <c r="F689">
        <v>1.85</v>
      </c>
    </row>
    <row r="690" spans="1:7">
      <c r="A690" s="8">
        <v>42206</v>
      </c>
      <c r="B690" t="s">
        <v>32</v>
      </c>
      <c r="C690">
        <v>7</v>
      </c>
      <c r="D690" t="s">
        <v>33</v>
      </c>
      <c r="E690">
        <v>248</v>
      </c>
      <c r="F690">
        <v>1.94</v>
      </c>
      <c r="G690">
        <v>6</v>
      </c>
    </row>
    <row r="691" spans="1:7">
      <c r="A691" s="8">
        <v>42206</v>
      </c>
      <c r="B691" t="s">
        <v>32</v>
      </c>
      <c r="C691">
        <v>7</v>
      </c>
      <c r="D691" t="s">
        <v>33</v>
      </c>
      <c r="E691">
        <v>216</v>
      </c>
      <c r="F691">
        <v>1.83</v>
      </c>
      <c r="G691">
        <v>4</v>
      </c>
    </row>
    <row r="692" spans="1:7">
      <c r="A692" s="8">
        <v>42206</v>
      </c>
      <c r="B692" t="s">
        <v>32</v>
      </c>
      <c r="C692">
        <v>7</v>
      </c>
      <c r="D692" t="s">
        <v>33</v>
      </c>
      <c r="E692">
        <v>203</v>
      </c>
      <c r="F692">
        <v>1.79</v>
      </c>
    </row>
    <row r="693" spans="1:7">
      <c r="A693" s="8">
        <v>42206</v>
      </c>
      <c r="B693" t="s">
        <v>32</v>
      </c>
      <c r="C693">
        <v>7</v>
      </c>
      <c r="D693" t="s">
        <v>33</v>
      </c>
      <c r="E693">
        <v>91</v>
      </c>
      <c r="F693">
        <v>1.19</v>
      </c>
    </row>
    <row r="694" spans="1:7">
      <c r="A694" s="8">
        <v>42206</v>
      </c>
      <c r="B694" t="s">
        <v>32</v>
      </c>
      <c r="C694">
        <v>7</v>
      </c>
      <c r="D694" t="s">
        <v>33</v>
      </c>
      <c r="E694">
        <v>197</v>
      </c>
      <c r="F694">
        <v>1.41</v>
      </c>
    </row>
    <row r="695" spans="1:7">
      <c r="A695" s="8">
        <v>42206</v>
      </c>
      <c r="B695" t="s">
        <v>32</v>
      </c>
      <c r="C695">
        <v>7</v>
      </c>
      <c r="D695" t="s">
        <v>33</v>
      </c>
      <c r="E695">
        <v>186</v>
      </c>
      <c r="F695">
        <v>1.56</v>
      </c>
    </row>
    <row r="696" spans="1:7">
      <c r="A696" s="8">
        <v>42206</v>
      </c>
      <c r="B696" t="s">
        <v>32</v>
      </c>
      <c r="C696">
        <v>7</v>
      </c>
      <c r="D696" t="s">
        <v>33</v>
      </c>
      <c r="E696">
        <v>249</v>
      </c>
      <c r="F696">
        <v>1.95</v>
      </c>
    </row>
    <row r="697" spans="1:7">
      <c r="A697" s="8">
        <v>42206</v>
      </c>
      <c r="B697" t="s">
        <v>32</v>
      </c>
      <c r="C697">
        <v>7</v>
      </c>
      <c r="D697" t="s">
        <v>33</v>
      </c>
      <c r="E697">
        <v>195</v>
      </c>
      <c r="F697">
        <v>1.88</v>
      </c>
    </row>
    <row r="698" spans="1:7">
      <c r="A698" s="8">
        <v>42206</v>
      </c>
      <c r="B698" t="s">
        <v>32</v>
      </c>
      <c r="C698">
        <v>7</v>
      </c>
      <c r="D698" t="s">
        <v>33</v>
      </c>
      <c r="E698">
        <v>220</v>
      </c>
      <c r="F698">
        <v>1.86</v>
      </c>
      <c r="G698">
        <v>9</v>
      </c>
    </row>
    <row r="699" spans="1:7">
      <c r="A699" s="8">
        <v>42206</v>
      </c>
      <c r="B699" t="s">
        <v>32</v>
      </c>
      <c r="C699">
        <v>7</v>
      </c>
      <c r="D699" t="s">
        <v>33</v>
      </c>
      <c r="E699">
        <v>280</v>
      </c>
      <c r="F699">
        <v>1.69</v>
      </c>
    </row>
    <row r="700" spans="1:7">
      <c r="A700" s="8">
        <v>42206</v>
      </c>
      <c r="B700" t="s">
        <v>32</v>
      </c>
      <c r="C700">
        <v>7</v>
      </c>
      <c r="D700" t="s">
        <v>33</v>
      </c>
      <c r="E700">
        <v>180</v>
      </c>
      <c r="F700">
        <v>1.4</v>
      </c>
    </row>
    <row r="701" spans="1:7">
      <c r="A701" s="8">
        <v>42206</v>
      </c>
      <c r="B701" t="s">
        <v>32</v>
      </c>
      <c r="C701">
        <v>7</v>
      </c>
      <c r="D701" t="s">
        <v>33</v>
      </c>
      <c r="E701">
        <v>206</v>
      </c>
      <c r="F701">
        <v>1.26</v>
      </c>
    </row>
    <row r="702" spans="1:7">
      <c r="A702" s="8">
        <v>42206</v>
      </c>
      <c r="B702" t="s">
        <v>32</v>
      </c>
      <c r="C702">
        <v>7</v>
      </c>
      <c r="D702" t="s">
        <v>33</v>
      </c>
      <c r="E702">
        <v>239</v>
      </c>
      <c r="F702">
        <v>1.84</v>
      </c>
      <c r="G702">
        <v>3</v>
      </c>
    </row>
    <row r="703" spans="1:7">
      <c r="A703" s="8">
        <v>42206</v>
      </c>
      <c r="B703" t="s">
        <v>32</v>
      </c>
      <c r="C703">
        <v>7</v>
      </c>
      <c r="D703" t="s">
        <v>33</v>
      </c>
      <c r="E703">
        <v>90</v>
      </c>
      <c r="F703">
        <v>1.7</v>
      </c>
    </row>
    <row r="704" spans="1:7">
      <c r="A704" s="8">
        <v>42206</v>
      </c>
      <c r="B704" t="s">
        <v>32</v>
      </c>
      <c r="C704">
        <v>7</v>
      </c>
      <c r="D704" t="s">
        <v>33</v>
      </c>
      <c r="E704">
        <v>209</v>
      </c>
      <c r="F704">
        <v>1.72</v>
      </c>
    </row>
    <row r="705" spans="1:7">
      <c r="A705" s="8">
        <v>42206</v>
      </c>
      <c r="B705" t="s">
        <v>32</v>
      </c>
      <c r="C705">
        <v>7</v>
      </c>
      <c r="D705" t="s">
        <v>33</v>
      </c>
      <c r="E705">
        <v>219</v>
      </c>
      <c r="F705">
        <v>1.46</v>
      </c>
    </row>
    <row r="706" spans="1:7">
      <c r="A706" s="8">
        <v>42206</v>
      </c>
      <c r="B706" t="s">
        <v>32</v>
      </c>
      <c r="C706">
        <v>7</v>
      </c>
      <c r="D706" t="s">
        <v>33</v>
      </c>
      <c r="E706">
        <v>222</v>
      </c>
      <c r="F706">
        <v>1.84</v>
      </c>
      <c r="G706">
        <v>6</v>
      </c>
    </row>
    <row r="707" spans="1:7">
      <c r="A707" s="8">
        <v>42206</v>
      </c>
      <c r="B707" t="s">
        <v>32</v>
      </c>
      <c r="C707">
        <v>7</v>
      </c>
      <c r="D707" t="s">
        <v>33</v>
      </c>
      <c r="E707">
        <v>79</v>
      </c>
      <c r="F707">
        <v>1.3</v>
      </c>
    </row>
    <row r="708" spans="1:7">
      <c r="A708" s="8">
        <v>42206</v>
      </c>
      <c r="B708" t="s">
        <v>32</v>
      </c>
      <c r="C708">
        <v>7</v>
      </c>
      <c r="D708" t="s">
        <v>33</v>
      </c>
      <c r="E708">
        <v>252</v>
      </c>
      <c r="F708">
        <v>2.1</v>
      </c>
      <c r="G708">
        <v>9</v>
      </c>
    </row>
    <row r="709" spans="1:7">
      <c r="A709" s="8">
        <v>42206</v>
      </c>
      <c r="B709" t="s">
        <v>32</v>
      </c>
      <c r="C709">
        <v>7</v>
      </c>
      <c r="D709" t="s">
        <v>33</v>
      </c>
      <c r="E709">
        <v>195</v>
      </c>
      <c r="F709">
        <v>1.74</v>
      </c>
    </row>
    <row r="710" spans="1:7">
      <c r="A710" s="8">
        <v>42206</v>
      </c>
      <c r="B710" t="s">
        <v>32</v>
      </c>
      <c r="C710">
        <v>7</v>
      </c>
      <c r="D710" t="s">
        <v>33</v>
      </c>
      <c r="E710">
        <v>237</v>
      </c>
      <c r="F710">
        <v>1.85</v>
      </c>
    </row>
    <row r="711" spans="1:7">
      <c r="A711" s="8">
        <v>42206</v>
      </c>
      <c r="B711" t="s">
        <v>32</v>
      </c>
      <c r="C711">
        <v>7</v>
      </c>
      <c r="D711" t="s">
        <v>33</v>
      </c>
      <c r="E711">
        <v>222</v>
      </c>
      <c r="F711">
        <v>2.0499999999999998</v>
      </c>
      <c r="G711">
        <v>7</v>
      </c>
    </row>
    <row r="712" spans="1:7">
      <c r="A712" s="8">
        <v>42206</v>
      </c>
      <c r="B712" t="s">
        <v>32</v>
      </c>
      <c r="C712">
        <v>7</v>
      </c>
      <c r="D712" t="s">
        <v>33</v>
      </c>
      <c r="E712">
        <v>215</v>
      </c>
      <c r="F712">
        <v>1.54</v>
      </c>
      <c r="G712">
        <v>7</v>
      </c>
    </row>
    <row r="713" spans="1:7">
      <c r="A713" s="8">
        <v>42206</v>
      </c>
      <c r="B713" t="s">
        <v>32</v>
      </c>
      <c r="C713">
        <v>7</v>
      </c>
      <c r="D713" t="s">
        <v>33</v>
      </c>
      <c r="E713">
        <v>17</v>
      </c>
      <c r="F713">
        <v>0.64</v>
      </c>
    </row>
    <row r="714" spans="1:7">
      <c r="A714" s="8">
        <v>42206</v>
      </c>
      <c r="B714" t="s">
        <v>32</v>
      </c>
      <c r="C714">
        <v>7</v>
      </c>
      <c r="D714" t="s">
        <v>33</v>
      </c>
      <c r="E714">
        <v>115</v>
      </c>
      <c r="F714">
        <v>1.65</v>
      </c>
    </row>
    <row r="715" spans="1:7">
      <c r="A715" s="8">
        <v>42206</v>
      </c>
      <c r="B715" t="s">
        <v>32</v>
      </c>
      <c r="C715">
        <v>7</v>
      </c>
      <c r="D715" t="s">
        <v>33</v>
      </c>
      <c r="E715">
        <v>206</v>
      </c>
      <c r="F715">
        <v>2.33</v>
      </c>
    </row>
    <row r="716" spans="1:7">
      <c r="A716" s="8">
        <v>42206</v>
      </c>
      <c r="B716" t="s">
        <v>32</v>
      </c>
      <c r="C716">
        <v>7</v>
      </c>
      <c r="D716" t="s">
        <v>33</v>
      </c>
      <c r="E716">
        <v>168</v>
      </c>
      <c r="F716">
        <v>1.46</v>
      </c>
    </row>
    <row r="717" spans="1:7">
      <c r="A717" s="8">
        <v>42206</v>
      </c>
      <c r="B717" t="s">
        <v>32</v>
      </c>
      <c r="C717">
        <v>7</v>
      </c>
      <c r="D717" t="s">
        <v>33</v>
      </c>
      <c r="E717">
        <v>128</v>
      </c>
      <c r="F717">
        <v>1.39</v>
      </c>
    </row>
    <row r="718" spans="1:7">
      <c r="A718" s="8">
        <v>42206</v>
      </c>
      <c r="B718" t="s">
        <v>32</v>
      </c>
      <c r="C718">
        <v>7</v>
      </c>
      <c r="D718" t="s">
        <v>33</v>
      </c>
      <c r="E718">
        <v>100</v>
      </c>
      <c r="F718">
        <v>1.71</v>
      </c>
    </row>
    <row r="719" spans="1:7">
      <c r="A719" s="8">
        <v>42206</v>
      </c>
      <c r="B719" t="s">
        <v>32</v>
      </c>
      <c r="C719">
        <v>7</v>
      </c>
      <c r="D719" t="s">
        <v>33</v>
      </c>
      <c r="E719">
        <v>124</v>
      </c>
      <c r="F719">
        <v>2.35</v>
      </c>
    </row>
    <row r="720" spans="1:7">
      <c r="A720" s="8">
        <v>42206</v>
      </c>
      <c r="B720" t="s">
        <v>32</v>
      </c>
      <c r="C720">
        <v>7</v>
      </c>
      <c r="D720" t="s">
        <v>33</v>
      </c>
      <c r="E720">
        <v>170</v>
      </c>
      <c r="F720">
        <v>1.4</v>
      </c>
    </row>
    <row r="721" spans="1:7">
      <c r="A721" s="8">
        <v>42206</v>
      </c>
      <c r="B721" t="s">
        <v>32</v>
      </c>
      <c r="C721">
        <v>7</v>
      </c>
      <c r="D721" t="s">
        <v>33</v>
      </c>
      <c r="E721">
        <v>231</v>
      </c>
      <c r="F721">
        <v>1.5</v>
      </c>
      <c r="G721">
        <v>8</v>
      </c>
    </row>
    <row r="722" spans="1:7">
      <c r="A722" s="8">
        <v>42206</v>
      </c>
      <c r="B722" t="s">
        <v>32</v>
      </c>
      <c r="C722">
        <v>7</v>
      </c>
      <c r="D722" t="s">
        <v>33</v>
      </c>
      <c r="E722">
        <v>250</v>
      </c>
      <c r="F722">
        <v>1.8</v>
      </c>
    </row>
    <row r="723" spans="1:7">
      <c r="A723" s="8">
        <v>42206</v>
      </c>
      <c r="B723" t="s">
        <v>32</v>
      </c>
      <c r="C723">
        <v>7</v>
      </c>
      <c r="D723" t="s">
        <v>33</v>
      </c>
      <c r="E723">
        <v>178</v>
      </c>
      <c r="F723">
        <v>1.08</v>
      </c>
    </row>
    <row r="724" spans="1:7">
      <c r="A724" s="8">
        <v>42206</v>
      </c>
      <c r="B724" t="s">
        <v>32</v>
      </c>
      <c r="C724">
        <v>7</v>
      </c>
      <c r="D724" t="s">
        <v>33</v>
      </c>
      <c r="E724">
        <v>241</v>
      </c>
      <c r="F724">
        <v>1.75</v>
      </c>
      <c r="G724">
        <v>11</v>
      </c>
    </row>
    <row r="725" spans="1:7">
      <c r="A725" s="8">
        <v>42206</v>
      </c>
      <c r="B725" t="s">
        <v>32</v>
      </c>
      <c r="C725">
        <v>7</v>
      </c>
      <c r="D725" t="s">
        <v>33</v>
      </c>
      <c r="E725">
        <v>192</v>
      </c>
      <c r="F725">
        <v>1.82</v>
      </c>
    </row>
    <row r="726" spans="1:7">
      <c r="A726" s="8">
        <v>42206</v>
      </c>
      <c r="B726" t="s">
        <v>32</v>
      </c>
      <c r="C726">
        <v>7</v>
      </c>
      <c r="D726" t="s">
        <v>33</v>
      </c>
      <c r="E726">
        <v>210</v>
      </c>
      <c r="F726">
        <v>2.15</v>
      </c>
      <c r="G726">
        <v>9</v>
      </c>
    </row>
    <row r="727" spans="1:7">
      <c r="A727" s="8">
        <v>42206</v>
      </c>
      <c r="B727" t="s">
        <v>32</v>
      </c>
      <c r="C727">
        <v>7</v>
      </c>
      <c r="D727" t="s">
        <v>33</v>
      </c>
      <c r="E727">
        <v>58</v>
      </c>
      <c r="F727">
        <v>1.85</v>
      </c>
    </row>
    <row r="728" spans="1:7">
      <c r="A728" s="8">
        <v>42206</v>
      </c>
      <c r="B728" t="s">
        <v>32</v>
      </c>
      <c r="C728">
        <v>7</v>
      </c>
      <c r="D728" t="s">
        <v>33</v>
      </c>
      <c r="E728">
        <v>199</v>
      </c>
      <c r="F728">
        <v>1.7</v>
      </c>
    </row>
    <row r="729" spans="1:7">
      <c r="A729" s="8">
        <v>42206</v>
      </c>
      <c r="B729" t="s">
        <v>32</v>
      </c>
      <c r="C729">
        <v>7</v>
      </c>
      <c r="D729" t="s">
        <v>33</v>
      </c>
      <c r="E729">
        <v>221</v>
      </c>
      <c r="F729">
        <v>2.0499999999999998</v>
      </c>
    </row>
    <row r="730" spans="1:7">
      <c r="A730" s="8">
        <v>42206</v>
      </c>
      <c r="B730" t="s">
        <v>32</v>
      </c>
      <c r="C730">
        <v>7</v>
      </c>
      <c r="D730" t="s">
        <v>33</v>
      </c>
      <c r="E730">
        <v>160</v>
      </c>
      <c r="F730">
        <v>1.98</v>
      </c>
    </row>
    <row r="731" spans="1:7">
      <c r="A731" s="8">
        <v>42206</v>
      </c>
      <c r="B731" t="s">
        <v>32</v>
      </c>
      <c r="C731">
        <v>7</v>
      </c>
      <c r="D731" t="s">
        <v>33</v>
      </c>
      <c r="E731">
        <v>226</v>
      </c>
      <c r="F731">
        <v>2.1800000000000002</v>
      </c>
    </row>
    <row r="732" spans="1:7">
      <c r="A732" s="8">
        <v>42206</v>
      </c>
      <c r="B732" t="s">
        <v>32</v>
      </c>
      <c r="C732">
        <v>7</v>
      </c>
      <c r="D732" t="s">
        <v>33</v>
      </c>
      <c r="E732">
        <v>216</v>
      </c>
      <c r="F732">
        <v>2.12</v>
      </c>
      <c r="G732">
        <v>12</v>
      </c>
    </row>
    <row r="733" spans="1:7">
      <c r="A733" s="8">
        <v>42206</v>
      </c>
      <c r="B733" t="s">
        <v>32</v>
      </c>
      <c r="C733">
        <v>7</v>
      </c>
      <c r="D733" t="s">
        <v>33</v>
      </c>
      <c r="E733">
        <v>105</v>
      </c>
      <c r="F733">
        <v>1.38</v>
      </c>
    </row>
  </sheetData>
  <mergeCells count="2">
    <mergeCell ref="A1:O1"/>
    <mergeCell ref="A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GIOSLSAUser</dc:creator>
  <cp:lastModifiedBy>GIOSLSAUser</cp:lastModifiedBy>
  <dcterms:created xsi:type="dcterms:W3CDTF">2015-07-20T18:59:38Z</dcterms:created>
  <dcterms:modified xsi:type="dcterms:W3CDTF">2015-08-04T19:09:37Z</dcterms:modified>
</cp:coreProperties>
</file>